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workbookProtection workbookAlgorithmName="SHA-512" workbookHashValue="2bxl0DdSIst9RyRAfkINQawK6fx69uz8FNajTUVzhPNGnfXUgEKHXiNdqXs5qMK8002mQCDn1WqpTMXn8RGP+A==" workbookSaltValue="XsnS6aBt9yZjB+yR9es/XQ==" workbookSpinCount="100000" lockStructure="1"/>
  <bookViews>
    <workbookView xWindow="0" yWindow="0" windowWidth="15360" windowHeight="3495" tabRatio="864"/>
  </bookViews>
  <sheets>
    <sheet name="TITLE PAGE" sheetId="1" r:id="rId1"/>
    <sheet name="WRZ summary" sheetId="2" r:id="rId2"/>
    <sheet name="1. BL Licences" sheetId="3" state="hidden" r:id="rId3"/>
    <sheet name="2. BL Supply" sheetId="4" r:id="rId4"/>
    <sheet name="3. BL Demand" sheetId="5" r:id="rId5"/>
    <sheet name="4. BL SDB" sheetId="6" r:id="rId6"/>
    <sheet name="5. Feasible Options" sheetId="13" r:id="rId7"/>
    <sheet name="6. Preferred (Scenario Yr)" sheetId="8" r:id="rId8"/>
    <sheet name="7. FP Supply" sheetId="9" r:id="rId9"/>
    <sheet name="8. FP Demand" sheetId="10" r:id="rId10"/>
    <sheet name="9. FP SDB" sheetId="11" r:id="rId11"/>
    <sheet name="10. Drought plan links" sheetId="12" r:id="rId12"/>
  </sheets>
  <externalReferences>
    <externalReference r:id="rId13"/>
  </externalReferences>
  <definedNames>
    <definedName name="Source_Types">'[1]WRP1a BL Licences'!$C$1002:$C$1005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6" i="13" l="1"/>
  <c r="M94" i="13"/>
  <c r="DW106" i="13"/>
  <c r="DV106" i="13"/>
  <c r="DU106" i="13"/>
  <c r="DT106" i="13"/>
  <c r="DS106" i="13"/>
  <c r="DR106" i="13"/>
  <c r="DQ106" i="13"/>
  <c r="DP106" i="13"/>
  <c r="DO106" i="13"/>
  <c r="DN106" i="13"/>
  <c r="DM106" i="13"/>
  <c r="DL106" i="13"/>
  <c r="DK106" i="13"/>
  <c r="DJ106" i="13"/>
  <c r="DI106" i="13"/>
  <c r="DH106" i="13"/>
  <c r="DG106" i="13"/>
  <c r="DF106" i="13"/>
  <c r="DE106" i="13"/>
  <c r="DD106" i="13"/>
  <c r="DC106" i="13"/>
  <c r="DB106" i="13"/>
  <c r="DA106" i="13"/>
  <c r="CZ106" i="13"/>
  <c r="CY106" i="13"/>
  <c r="CX106" i="13"/>
  <c r="CW106" i="13"/>
  <c r="CV106" i="13"/>
  <c r="CU106" i="13"/>
  <c r="CT106" i="13"/>
  <c r="CS106" i="13"/>
  <c r="CR106" i="13"/>
  <c r="CQ106" i="13"/>
  <c r="CP106" i="13"/>
  <c r="CO106" i="13"/>
  <c r="CN106" i="13"/>
  <c r="CM106" i="13"/>
  <c r="CL106" i="13"/>
  <c r="CK106" i="13"/>
  <c r="CJ106" i="13"/>
  <c r="CI106" i="13"/>
  <c r="CH106" i="13"/>
  <c r="CG106" i="13"/>
  <c r="CF106" i="13"/>
  <c r="CE106" i="13"/>
  <c r="CD106" i="13"/>
  <c r="CC106" i="13"/>
  <c r="CB106" i="13"/>
  <c r="CA106" i="13"/>
  <c r="BZ106" i="13"/>
  <c r="BY106" i="13"/>
  <c r="BX106" i="13"/>
  <c r="BW106" i="13"/>
  <c r="BV106" i="13"/>
  <c r="BU106" i="13"/>
  <c r="BT106" i="13"/>
  <c r="BS106" i="13"/>
  <c r="BR106" i="13"/>
  <c r="BQ106" i="13"/>
  <c r="BP106" i="13"/>
  <c r="BO106" i="13"/>
  <c r="BN106" i="13"/>
  <c r="BM106" i="13"/>
  <c r="BL106" i="13"/>
  <c r="BK106" i="13"/>
  <c r="BJ106" i="13"/>
  <c r="BI106" i="13"/>
  <c r="BH106" i="13"/>
  <c r="BG106" i="13"/>
  <c r="BF106" i="13"/>
  <c r="BE106" i="13"/>
  <c r="BD106" i="13"/>
  <c r="BC106" i="13"/>
  <c r="BB106" i="13"/>
  <c r="BA106" i="13"/>
  <c r="AZ106" i="13"/>
  <c r="AY106" i="13"/>
  <c r="AX106" i="13"/>
  <c r="AW106" i="13"/>
  <c r="AV106" i="13"/>
  <c r="AU106" i="13"/>
  <c r="AT106" i="13"/>
  <c r="AS106" i="13"/>
  <c r="AR106" i="13"/>
  <c r="AQ106" i="13"/>
  <c r="AP106" i="13"/>
  <c r="AO106" i="13"/>
  <c r="AN106" i="13"/>
  <c r="AM106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Y106" i="13"/>
  <c r="X106" i="13"/>
  <c r="I94" i="13"/>
  <c r="CY74" i="13" l="1"/>
  <c r="CX74" i="13"/>
  <c r="CW74" i="13"/>
  <c r="CV74" i="13"/>
  <c r="CU74" i="13"/>
  <c r="CT74" i="13"/>
  <c r="CS74" i="13"/>
  <c r="CR74" i="13"/>
  <c r="CQ74" i="13"/>
  <c r="CP74" i="13"/>
  <c r="CO74" i="13"/>
  <c r="CN74" i="13"/>
  <c r="CM74" i="13"/>
  <c r="CL74" i="13"/>
  <c r="CK74" i="13"/>
  <c r="CJ74" i="13"/>
  <c r="CI74" i="13"/>
  <c r="CH74" i="13"/>
  <c r="CG74" i="13"/>
  <c r="CF74" i="13"/>
  <c r="CE74" i="13"/>
  <c r="CD74" i="13"/>
  <c r="CC74" i="13"/>
  <c r="CB74" i="13"/>
  <c r="CA74" i="13"/>
  <c r="BZ74" i="13"/>
  <c r="BY74" i="13"/>
  <c r="BX74" i="13"/>
  <c r="BW74" i="13"/>
  <c r="BV74" i="13"/>
  <c r="BU74" i="13"/>
  <c r="BT74" i="13"/>
  <c r="BS74" i="13"/>
  <c r="BR74" i="13"/>
  <c r="BQ74" i="13"/>
  <c r="BP74" i="13"/>
  <c r="BO74" i="13"/>
  <c r="BN74" i="13"/>
  <c r="BM74" i="13"/>
  <c r="BL74" i="13"/>
  <c r="BK74" i="13"/>
  <c r="BJ74" i="13"/>
  <c r="BI74" i="13"/>
  <c r="BH74" i="13"/>
  <c r="BG74" i="13"/>
  <c r="BF74" i="13"/>
  <c r="BE74" i="13"/>
  <c r="BD74" i="13"/>
  <c r="BC74" i="13"/>
  <c r="BB74" i="13"/>
  <c r="BA74" i="13"/>
  <c r="AZ74" i="13"/>
  <c r="AY74" i="13"/>
  <c r="AX74" i="13"/>
  <c r="AW74" i="13"/>
  <c r="AV74" i="13"/>
  <c r="AU74" i="13"/>
  <c r="AT74" i="13"/>
  <c r="AS74" i="13"/>
  <c r="AR74" i="13"/>
  <c r="AQ74" i="13"/>
  <c r="AP74" i="13"/>
  <c r="AO74" i="13"/>
  <c r="AN74" i="13"/>
  <c r="AM74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Y74" i="13"/>
  <c r="X74" i="13"/>
  <c r="X88" i="13"/>
  <c r="Y88" i="13"/>
  <c r="Z88" i="13"/>
  <c r="AA88" i="13"/>
  <c r="AB88" i="13"/>
  <c r="AC88" i="13"/>
  <c r="AD88" i="13"/>
  <c r="AE88" i="13"/>
  <c r="AF88" i="13"/>
  <c r="AG88" i="13"/>
  <c r="AH88" i="13"/>
  <c r="AI88" i="13"/>
  <c r="AJ88" i="13"/>
  <c r="AK88" i="13"/>
  <c r="AL88" i="13"/>
  <c r="AM88" i="13"/>
  <c r="AN88" i="13"/>
  <c r="AO88" i="13"/>
  <c r="AP88" i="13"/>
  <c r="AQ88" i="13"/>
  <c r="AR88" i="13"/>
  <c r="AS88" i="13"/>
  <c r="AT88" i="13"/>
  <c r="AU88" i="13"/>
  <c r="AV88" i="13"/>
  <c r="AW88" i="13"/>
  <c r="AX88" i="13"/>
  <c r="AY88" i="13"/>
  <c r="AZ88" i="13"/>
  <c r="BA88" i="13"/>
  <c r="BB88" i="13"/>
  <c r="BC88" i="13"/>
  <c r="BD88" i="13"/>
  <c r="BE88" i="13"/>
  <c r="BF88" i="13"/>
  <c r="BG88" i="13"/>
  <c r="BH88" i="13"/>
  <c r="BI88" i="13"/>
  <c r="BJ88" i="13"/>
  <c r="BK88" i="13"/>
  <c r="BL88" i="13"/>
  <c r="BM88" i="13"/>
  <c r="BN88" i="13"/>
  <c r="BO88" i="13"/>
  <c r="BP88" i="13"/>
  <c r="BQ88" i="13"/>
  <c r="BR88" i="13"/>
  <c r="BS88" i="13"/>
  <c r="BT88" i="13"/>
  <c r="BU88" i="13"/>
  <c r="BV88" i="13"/>
  <c r="BW88" i="13"/>
  <c r="BX88" i="13"/>
  <c r="BY88" i="13"/>
  <c r="BZ88" i="13"/>
  <c r="CA88" i="13"/>
  <c r="CB88" i="13"/>
  <c r="CC88" i="13"/>
  <c r="CD88" i="13"/>
  <c r="CE88" i="13"/>
  <c r="CF88" i="13"/>
  <c r="CG88" i="13"/>
  <c r="CH88" i="13"/>
  <c r="CI88" i="13"/>
  <c r="CJ88" i="13"/>
  <c r="CK88" i="13"/>
  <c r="CL88" i="13"/>
  <c r="CM88" i="13"/>
  <c r="CN88" i="13"/>
  <c r="CO88" i="13"/>
  <c r="CP88" i="13"/>
  <c r="CQ88" i="13"/>
  <c r="CR88" i="13"/>
  <c r="CS88" i="13"/>
  <c r="CT88" i="13"/>
  <c r="CU88" i="13"/>
  <c r="CV88" i="13"/>
  <c r="CW88" i="13"/>
  <c r="CX88" i="13"/>
  <c r="CY88" i="13"/>
  <c r="CZ53" i="13"/>
  <c r="DA53" i="13"/>
  <c r="DB53" i="13"/>
  <c r="DW53" i="13"/>
  <c r="DV53" i="13"/>
  <c r="DU53" i="13"/>
  <c r="DT53" i="13"/>
  <c r="DS53" i="13"/>
  <c r="DR53" i="13"/>
  <c r="DQ53" i="13"/>
  <c r="DP53" i="13"/>
  <c r="DO53" i="13"/>
  <c r="DN53" i="13"/>
  <c r="DM53" i="13"/>
  <c r="DL53" i="13"/>
  <c r="DK53" i="13"/>
  <c r="DJ53" i="13"/>
  <c r="DI53" i="13"/>
  <c r="DH53" i="13"/>
  <c r="DG53" i="13"/>
  <c r="DF53" i="13"/>
  <c r="DE53" i="13"/>
  <c r="DD53" i="13"/>
  <c r="DC53" i="13"/>
  <c r="CY53" i="13"/>
  <c r="CX53" i="13"/>
  <c r="CW53" i="13"/>
  <c r="CV53" i="13"/>
  <c r="CU53" i="13"/>
  <c r="CT53" i="13"/>
  <c r="CS53" i="13"/>
  <c r="CR53" i="13"/>
  <c r="CQ53" i="13"/>
  <c r="CP53" i="13"/>
  <c r="CO53" i="13"/>
  <c r="CN53" i="13"/>
  <c r="CM53" i="13"/>
  <c r="CL53" i="13"/>
  <c r="CK53" i="13"/>
  <c r="CJ53" i="13"/>
  <c r="CI53" i="13"/>
  <c r="CH53" i="13"/>
  <c r="CG53" i="13"/>
  <c r="CF53" i="13"/>
  <c r="CE53" i="13"/>
  <c r="CD53" i="13"/>
  <c r="CC53" i="13"/>
  <c r="CB53" i="13"/>
  <c r="CA53" i="13"/>
  <c r="BZ53" i="13"/>
  <c r="BY53" i="13"/>
  <c r="BX53" i="13"/>
  <c r="BW53" i="13"/>
  <c r="BV53" i="13"/>
  <c r="BU53" i="13"/>
  <c r="BT53" i="13"/>
  <c r="BS53" i="13"/>
  <c r="BR53" i="13"/>
  <c r="BQ53" i="13"/>
  <c r="BP53" i="13"/>
  <c r="BO53" i="13"/>
  <c r="BN53" i="13"/>
  <c r="BM53" i="13"/>
  <c r="BL53" i="13"/>
  <c r="BK53" i="13"/>
  <c r="BJ53" i="13"/>
  <c r="BI53" i="13"/>
  <c r="BH53" i="13"/>
  <c r="BG53" i="13"/>
  <c r="BF53" i="13"/>
  <c r="BE53" i="13"/>
  <c r="BD53" i="13"/>
  <c r="BC53" i="13"/>
  <c r="BB53" i="13"/>
  <c r="BA53" i="13"/>
  <c r="AZ53" i="13"/>
  <c r="AY53" i="13"/>
  <c r="AX53" i="13"/>
  <c r="AW53" i="13"/>
  <c r="AV53" i="13"/>
  <c r="AU53" i="13"/>
  <c r="AT53" i="13"/>
  <c r="AS53" i="13"/>
  <c r="AR53" i="13"/>
  <c r="AQ53" i="13"/>
  <c r="AP53" i="13"/>
  <c r="AO53" i="13"/>
  <c r="AN53" i="13"/>
  <c r="AM53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Y53" i="13"/>
  <c r="X53" i="13"/>
  <c r="I41" i="13"/>
  <c r="CY40" i="13"/>
  <c r="CX40" i="13"/>
  <c r="CW40" i="13"/>
  <c r="CV40" i="13"/>
  <c r="CU40" i="13"/>
  <c r="CT40" i="13"/>
  <c r="CS40" i="13"/>
  <c r="CR40" i="13"/>
  <c r="CQ40" i="13"/>
  <c r="CP40" i="13"/>
  <c r="CO40" i="13"/>
  <c r="CN40" i="13"/>
  <c r="CM40" i="13"/>
  <c r="CL40" i="13"/>
  <c r="CK40" i="13"/>
  <c r="CJ40" i="13"/>
  <c r="CI40" i="13"/>
  <c r="CH40" i="13"/>
  <c r="CG40" i="13"/>
  <c r="CF40" i="13"/>
  <c r="CE40" i="13"/>
  <c r="CD40" i="13"/>
  <c r="CC40" i="13"/>
  <c r="CB40" i="13"/>
  <c r="CA40" i="13"/>
  <c r="BZ40" i="13"/>
  <c r="BY40" i="13"/>
  <c r="BX40" i="13"/>
  <c r="BW40" i="13"/>
  <c r="BV40" i="13"/>
  <c r="BU40" i="13"/>
  <c r="BT40" i="13"/>
  <c r="BS40" i="13"/>
  <c r="BR40" i="13"/>
  <c r="BQ40" i="13"/>
  <c r="BP40" i="13"/>
  <c r="BO40" i="13"/>
  <c r="BN40" i="13"/>
  <c r="BM40" i="13"/>
  <c r="BL40" i="13"/>
  <c r="BK40" i="13"/>
  <c r="BJ40" i="13"/>
  <c r="BI40" i="13"/>
  <c r="BH40" i="13"/>
  <c r="BG40" i="13"/>
  <c r="BF40" i="13"/>
  <c r="BE40" i="13"/>
  <c r="BD40" i="13"/>
  <c r="BC40" i="13"/>
  <c r="BB40" i="13"/>
  <c r="BA40" i="13"/>
  <c r="AZ40" i="13"/>
  <c r="AY40" i="13"/>
  <c r="AX40" i="13"/>
  <c r="AW40" i="13"/>
  <c r="AV40" i="13"/>
  <c r="AU40" i="13"/>
  <c r="AT40" i="13"/>
  <c r="AS40" i="13"/>
  <c r="AR40" i="13"/>
  <c r="AQ40" i="13"/>
  <c r="AP40" i="13"/>
  <c r="AO40" i="13"/>
  <c r="AN40" i="13"/>
  <c r="AM40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Y40" i="13"/>
  <c r="X40" i="13"/>
  <c r="I28" i="13"/>
  <c r="Q36" i="10" l="1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AF36" i="10"/>
  <c r="AG36" i="10"/>
  <c r="AH36" i="10"/>
  <c r="AI36" i="10"/>
  <c r="AJ36" i="10"/>
  <c r="DW74" i="13" l="1"/>
  <c r="DV74" i="13"/>
  <c r="DU74" i="13"/>
  <c r="DT74" i="13"/>
  <c r="DS74" i="13"/>
  <c r="DR74" i="13"/>
  <c r="DQ74" i="13"/>
  <c r="DP74" i="13"/>
  <c r="DO74" i="13"/>
  <c r="DN74" i="13"/>
  <c r="DM74" i="13"/>
  <c r="DL74" i="13"/>
  <c r="DK74" i="13"/>
  <c r="DJ74" i="13"/>
  <c r="DI74" i="13"/>
  <c r="DH74" i="13"/>
  <c r="DG74" i="13"/>
  <c r="DF74" i="13"/>
  <c r="DE74" i="13"/>
  <c r="DD74" i="13"/>
  <c r="DC74" i="13"/>
  <c r="DB74" i="13"/>
  <c r="DA74" i="13"/>
  <c r="CZ74" i="13"/>
  <c r="I62" i="13"/>
  <c r="K5" i="10" l="1"/>
  <c r="J5" i="10"/>
  <c r="I5" i="10"/>
  <c r="K6" i="10"/>
  <c r="J6" i="10"/>
  <c r="I6" i="10"/>
  <c r="H6" i="10"/>
  <c r="H5" i="10"/>
  <c r="H62" i="5" l="1"/>
  <c r="H61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H59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H53" i="5"/>
  <c r="I43" i="5"/>
  <c r="I61" i="5" s="1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AG21" i="5"/>
  <c r="Y21" i="5"/>
  <c r="I21" i="5"/>
  <c r="AJ10" i="5"/>
  <c r="AJ21" i="5" s="1"/>
  <c r="AI10" i="5"/>
  <c r="AI21" i="5" s="1"/>
  <c r="AH10" i="5"/>
  <c r="AH21" i="5" s="1"/>
  <c r="AG10" i="5"/>
  <c r="AF10" i="5"/>
  <c r="AF21" i="5" s="1"/>
  <c r="AE10" i="5"/>
  <c r="AE21" i="5" s="1"/>
  <c r="AD10" i="5"/>
  <c r="AC10" i="5"/>
  <c r="AC21" i="5" s="1"/>
  <c r="AB10" i="5"/>
  <c r="AA10" i="5"/>
  <c r="AA21" i="5" s="1"/>
  <c r="Z10" i="5"/>
  <c r="Z21" i="5" s="1"/>
  <c r="Y10" i="5"/>
  <c r="X10" i="5"/>
  <c r="X21" i="5" s="1"/>
  <c r="W10" i="5"/>
  <c r="W21" i="5" s="1"/>
  <c r="V10" i="5"/>
  <c r="V21" i="5" s="1"/>
  <c r="U10" i="5"/>
  <c r="U21" i="5" s="1"/>
  <c r="T10" i="5"/>
  <c r="T21" i="5" s="1"/>
  <c r="S10" i="5"/>
  <c r="S21" i="5" s="1"/>
  <c r="R10" i="5"/>
  <c r="R21" i="5" s="1"/>
  <c r="Q10" i="5"/>
  <c r="Q21" i="5" s="1"/>
  <c r="P10" i="5"/>
  <c r="P21" i="5" s="1"/>
  <c r="O10" i="5"/>
  <c r="O21" i="5" s="1"/>
  <c r="N10" i="5"/>
  <c r="N21" i="5" s="1"/>
  <c r="M10" i="5"/>
  <c r="M21" i="5" s="1"/>
  <c r="L10" i="5"/>
  <c r="L21" i="5" s="1"/>
  <c r="K10" i="5"/>
  <c r="K21" i="5" s="1"/>
  <c r="J10" i="5"/>
  <c r="J21" i="5" s="1"/>
  <c r="I10" i="5"/>
  <c r="H10" i="5"/>
  <c r="H21" i="5" s="1"/>
  <c r="AJ9" i="5"/>
  <c r="AJ13" i="5" s="1"/>
  <c r="AI9" i="5"/>
  <c r="AH9" i="5"/>
  <c r="AH13" i="5" s="1"/>
  <c r="AG9" i="5"/>
  <c r="AG13" i="5" s="1"/>
  <c r="AF9" i="5"/>
  <c r="AF13" i="5" s="1"/>
  <c r="AE9" i="5"/>
  <c r="AE13" i="5" s="1"/>
  <c r="AD9" i="5"/>
  <c r="AC9" i="5"/>
  <c r="AB9" i="5"/>
  <c r="AB13" i="5" s="1"/>
  <c r="AA9" i="5"/>
  <c r="Z9" i="5"/>
  <c r="Z13" i="5" s="1"/>
  <c r="Y9" i="5"/>
  <c r="Y13" i="5" s="1"/>
  <c r="X9" i="5"/>
  <c r="X13" i="5" s="1"/>
  <c r="W9" i="5"/>
  <c r="V9" i="5"/>
  <c r="V13" i="5" s="1"/>
  <c r="U9" i="5"/>
  <c r="T9" i="5"/>
  <c r="S9" i="5"/>
  <c r="R9" i="5"/>
  <c r="R13" i="5" s="1"/>
  <c r="Q9" i="5"/>
  <c r="Q29" i="5" s="1"/>
  <c r="P9" i="5"/>
  <c r="P13" i="5" s="1"/>
  <c r="O9" i="5"/>
  <c r="N9" i="5"/>
  <c r="M9" i="5"/>
  <c r="L9" i="5"/>
  <c r="L13" i="5" s="1"/>
  <c r="K9" i="5"/>
  <c r="J9" i="5"/>
  <c r="J13" i="5" s="1"/>
  <c r="I9" i="5"/>
  <c r="I29" i="5" s="1"/>
  <c r="H9" i="5"/>
  <c r="H13" i="5" s="1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V12" i="5" s="1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D64" i="5"/>
  <c r="E64" i="5"/>
  <c r="O12" i="5" l="1"/>
  <c r="W12" i="5"/>
  <c r="AE12" i="5"/>
  <c r="M29" i="5"/>
  <c r="U29" i="5"/>
  <c r="AC29" i="5"/>
  <c r="N29" i="5"/>
  <c r="AD29" i="5"/>
  <c r="O29" i="5"/>
  <c r="W29" i="5"/>
  <c r="H39" i="5"/>
  <c r="I12" i="5"/>
  <c r="Q12" i="5"/>
  <c r="Y12" i="5"/>
  <c r="AG12" i="5"/>
  <c r="K12" i="5"/>
  <c r="AB29" i="5"/>
  <c r="S12" i="5"/>
  <c r="N13" i="5"/>
  <c r="M12" i="5"/>
  <c r="U12" i="5"/>
  <c r="AC12" i="5"/>
  <c r="H12" i="5"/>
  <c r="P12" i="5"/>
  <c r="X12" i="5"/>
  <c r="AF12" i="5"/>
  <c r="K29" i="5"/>
  <c r="S29" i="5"/>
  <c r="AA29" i="5"/>
  <c r="AI29" i="5"/>
  <c r="AI12" i="5"/>
  <c r="N12" i="5"/>
  <c r="T29" i="5"/>
  <c r="AD13" i="5"/>
  <c r="L29" i="5"/>
  <c r="V29" i="5"/>
  <c r="AG29" i="5"/>
  <c r="I59" i="5"/>
  <c r="L12" i="5"/>
  <c r="T12" i="5"/>
  <c r="AB12" i="5"/>
  <c r="AJ12" i="5"/>
  <c r="Y29" i="5"/>
  <c r="AJ29" i="5"/>
  <c r="AD12" i="5"/>
  <c r="I13" i="5"/>
  <c r="Q13" i="5"/>
  <c r="AB21" i="5"/>
  <c r="J12" i="5"/>
  <c r="R12" i="5"/>
  <c r="Z12" i="5"/>
  <c r="AH12" i="5"/>
  <c r="H29" i="5"/>
  <c r="P29" i="5"/>
  <c r="X29" i="5"/>
  <c r="AF29" i="5"/>
  <c r="AA12" i="5"/>
  <c r="T13" i="5"/>
  <c r="AE29" i="5"/>
  <c r="K13" i="5"/>
  <c r="S13" i="5"/>
  <c r="AA13" i="5"/>
  <c r="AI13" i="5"/>
  <c r="AD21" i="5"/>
  <c r="J29" i="5"/>
  <c r="R29" i="5"/>
  <c r="Z29" i="5"/>
  <c r="AH29" i="5"/>
  <c r="M13" i="5"/>
  <c r="U13" i="5"/>
  <c r="AC13" i="5"/>
  <c r="I53" i="5"/>
  <c r="I39" i="5" s="1"/>
  <c r="O13" i="5"/>
  <c r="W13" i="5"/>
  <c r="I62" i="5"/>
  <c r="J43" i="5"/>
  <c r="C117" i="13"/>
  <c r="C118" i="13"/>
  <c r="C119" i="13"/>
  <c r="C120" i="13"/>
  <c r="C116" i="13"/>
  <c r="D119" i="13"/>
  <c r="D117" i="13"/>
  <c r="D118" i="13"/>
  <c r="D120" i="13"/>
  <c r="D116" i="13"/>
  <c r="J59" i="5" l="1"/>
  <c r="J53" i="5"/>
  <c r="J39" i="5" s="1"/>
  <c r="J62" i="5"/>
  <c r="J61" i="5"/>
  <c r="K43" i="5"/>
  <c r="DT107" i="13"/>
  <c r="DD107" i="13"/>
  <c r="BX107" i="13"/>
  <c r="AZ107" i="13"/>
  <c r="AE107" i="13"/>
  <c r="DT93" i="13"/>
  <c r="DB93" i="13"/>
  <c r="CT93" i="13"/>
  <c r="CA93" i="13"/>
  <c r="BN93" i="13"/>
  <c r="AX93" i="13"/>
  <c r="AM93" i="13"/>
  <c r="DT92" i="13"/>
  <c r="DL92" i="13"/>
  <c r="CT92" i="13"/>
  <c r="CF92" i="13"/>
  <c r="BP92" i="13"/>
  <c r="BF92" i="13"/>
  <c r="AM92" i="13"/>
  <c r="AE92" i="13"/>
  <c r="DL91" i="13"/>
  <c r="CY91" i="13"/>
  <c r="CI91" i="13"/>
  <c r="BX91" i="13"/>
  <c r="BF91" i="13"/>
  <c r="AX91" i="13"/>
  <c r="AJ91" i="13"/>
  <c r="Z91" i="13"/>
  <c r="DO90" i="13"/>
  <c r="DG90" i="13"/>
  <c r="CS90" i="13"/>
  <c r="CL90" i="13"/>
  <c r="CA90" i="13"/>
  <c r="BS90" i="13"/>
  <c r="BI90" i="13"/>
  <c r="BC90" i="13"/>
  <c r="AR90" i="13"/>
  <c r="AM90" i="13"/>
  <c r="AB90" i="13"/>
  <c r="DT89" i="13"/>
  <c r="DJ89" i="13"/>
  <c r="DD89" i="13"/>
  <c r="CT89" i="13"/>
  <c r="CO89" i="13"/>
  <c r="CF89" i="13"/>
  <c r="CA89" i="13"/>
  <c r="BV89" i="13"/>
  <c r="BT89" i="13"/>
  <c r="BO89" i="13"/>
  <c r="BH89" i="13"/>
  <c r="BG89" i="13"/>
  <c r="BD89" i="13"/>
  <c r="AW89" i="13"/>
  <c r="AV89" i="13"/>
  <c r="AP89" i="13"/>
  <c r="AK89" i="13"/>
  <c r="AI89" i="13"/>
  <c r="AE89" i="13"/>
  <c r="X89" i="13"/>
  <c r="DW88" i="13"/>
  <c r="DV88" i="13"/>
  <c r="DU88" i="13"/>
  <c r="DT88" i="13"/>
  <c r="DS88" i="13"/>
  <c r="DR88" i="13"/>
  <c r="DQ88" i="13"/>
  <c r="DP88" i="13"/>
  <c r="DO88" i="13"/>
  <c r="DN88" i="13"/>
  <c r="DM88" i="13"/>
  <c r="DL88" i="13"/>
  <c r="DK88" i="13"/>
  <c r="DJ88" i="13"/>
  <c r="DI88" i="13"/>
  <c r="DH88" i="13"/>
  <c r="DG88" i="13"/>
  <c r="DF88" i="13"/>
  <c r="DE88" i="13"/>
  <c r="DD88" i="13"/>
  <c r="DC88" i="13"/>
  <c r="DB88" i="13"/>
  <c r="DA88" i="13"/>
  <c r="CZ88" i="13"/>
  <c r="I76" i="13"/>
  <c r="DW75" i="13"/>
  <c r="DV75" i="13"/>
  <c r="DQ75" i="13"/>
  <c r="DL75" i="13"/>
  <c r="DJ75" i="13"/>
  <c r="DE75" i="13"/>
  <c r="CX75" i="13"/>
  <c r="CW75" i="13"/>
  <c r="CT75" i="13"/>
  <c r="CM75" i="13"/>
  <c r="CL75" i="13"/>
  <c r="CF75" i="13"/>
  <c r="CA75" i="13"/>
  <c r="BY75" i="13"/>
  <c r="BU75" i="13"/>
  <c r="BO75" i="13"/>
  <c r="BN75" i="13"/>
  <c r="BK75" i="13"/>
  <c r="BE75" i="13"/>
  <c r="BD75" i="13"/>
  <c r="AY75" i="13"/>
  <c r="AU75" i="13"/>
  <c r="AS75" i="13"/>
  <c r="AO75" i="13"/>
  <c r="AI75" i="13"/>
  <c r="AH75" i="13"/>
  <c r="AE75" i="13"/>
  <c r="Y75" i="13"/>
  <c r="X75" i="13"/>
  <c r="DU61" i="13"/>
  <c r="DQ61" i="13"/>
  <c r="DO61" i="13"/>
  <c r="DL61" i="13"/>
  <c r="DG61" i="13"/>
  <c r="DF61" i="13"/>
  <c r="DC61" i="13"/>
  <c r="CX61" i="13"/>
  <c r="CW61" i="13"/>
  <c r="CT61" i="13"/>
  <c r="CP61" i="13"/>
  <c r="CO61" i="13"/>
  <c r="CN61" i="13"/>
  <c r="CK61" i="13"/>
  <c r="CG61" i="13"/>
  <c r="CF61" i="13"/>
  <c r="CE61" i="13"/>
  <c r="CA61" i="13"/>
  <c r="BZ61" i="13"/>
  <c r="BX61" i="13"/>
  <c r="BW61" i="13"/>
  <c r="BV61" i="13"/>
  <c r="BR61" i="13"/>
  <c r="BQ61" i="13"/>
  <c r="BO61" i="13"/>
  <c r="BN61" i="13"/>
  <c r="BM61" i="13"/>
  <c r="BI61" i="13"/>
  <c r="BH61" i="13"/>
  <c r="BF61" i="13"/>
  <c r="BE61" i="13"/>
  <c r="BC61" i="13"/>
  <c r="AZ61" i="13"/>
  <c r="AY61" i="13"/>
  <c r="AW61" i="13"/>
  <c r="AU61" i="13"/>
  <c r="AT61" i="13"/>
  <c r="AQ61" i="13"/>
  <c r="AP61" i="13"/>
  <c r="AM61" i="13"/>
  <c r="AL61" i="13"/>
  <c r="AK61" i="13"/>
  <c r="AH61" i="13"/>
  <c r="AG61" i="13"/>
  <c r="AD61" i="13"/>
  <c r="AC61" i="13"/>
  <c r="AB61" i="13"/>
  <c r="Y61" i="13"/>
  <c r="DW60" i="13"/>
  <c r="DU60" i="13"/>
  <c r="DT60" i="13"/>
  <c r="DS60" i="13"/>
  <c r="DO60" i="13"/>
  <c r="DN60" i="13"/>
  <c r="DL60" i="13"/>
  <c r="DK60" i="13"/>
  <c r="DJ60" i="13"/>
  <c r="DF60" i="13"/>
  <c r="DE60" i="13"/>
  <c r="DC60" i="13"/>
  <c r="DB60" i="13"/>
  <c r="DA60" i="13"/>
  <c r="CW60" i="13"/>
  <c r="CV60" i="13"/>
  <c r="CT60" i="13"/>
  <c r="CS60" i="13"/>
  <c r="CQ60" i="13"/>
  <c r="CN60" i="13"/>
  <c r="CM60" i="13"/>
  <c r="CK60" i="13"/>
  <c r="CI60" i="13"/>
  <c r="CH60" i="13"/>
  <c r="CE60" i="13"/>
  <c r="CD60" i="13"/>
  <c r="CA60" i="13"/>
  <c r="BZ60" i="13"/>
  <c r="BY60" i="13"/>
  <c r="BV60" i="13"/>
  <c r="BU60" i="13"/>
  <c r="BR60" i="13"/>
  <c r="BQ60" i="13"/>
  <c r="BP60" i="13"/>
  <c r="BM60" i="13"/>
  <c r="BK60" i="13"/>
  <c r="BI60" i="13"/>
  <c r="BH60" i="13"/>
  <c r="BG60" i="13"/>
  <c r="BC60" i="13"/>
  <c r="BB60" i="13"/>
  <c r="AZ60" i="13"/>
  <c r="AY60" i="13"/>
  <c r="AX60" i="13"/>
  <c r="AT60" i="13"/>
  <c r="AS60" i="13"/>
  <c r="AQ60" i="13"/>
  <c r="AP60" i="13"/>
  <c r="AO60" i="13"/>
  <c r="AK60" i="13"/>
  <c r="AJ60" i="13"/>
  <c r="AH60" i="13"/>
  <c r="AG60" i="13"/>
  <c r="AE60" i="13"/>
  <c r="AB60" i="13"/>
  <c r="AA60" i="13"/>
  <c r="Y60" i="13"/>
  <c r="DW59" i="13"/>
  <c r="DV59" i="13"/>
  <c r="DS59" i="13"/>
  <c r="DR59" i="13"/>
  <c r="DO59" i="13"/>
  <c r="DN59" i="13"/>
  <c r="DM59" i="13"/>
  <c r="DJ59" i="13"/>
  <c r="DI59" i="13"/>
  <c r="DF59" i="13"/>
  <c r="DE59" i="13"/>
  <c r="DD59" i="13"/>
  <c r="DA59" i="13"/>
  <c r="CY59" i="13"/>
  <c r="CW59" i="13"/>
  <c r="CV59" i="13"/>
  <c r="CU59" i="13"/>
  <c r="CQ59" i="13"/>
  <c r="CP59" i="13"/>
  <c r="CN59" i="13"/>
  <c r="CM59" i="13"/>
  <c r="CL59" i="13"/>
  <c r="CH59" i="13"/>
  <c r="CG59" i="13"/>
  <c r="CE59" i="13"/>
  <c r="CD59" i="13"/>
  <c r="CC59" i="13"/>
  <c r="BY59" i="13"/>
  <c r="BX59" i="13"/>
  <c r="BV59" i="13"/>
  <c r="BU59" i="13"/>
  <c r="BS59" i="13"/>
  <c r="BQ59" i="13"/>
  <c r="BP59" i="13"/>
  <c r="BO59" i="13"/>
  <c r="BM59" i="13"/>
  <c r="BK59" i="13"/>
  <c r="BJ59" i="13"/>
  <c r="BH59" i="13"/>
  <c r="BG59" i="13"/>
  <c r="BF59" i="13"/>
  <c r="BC59" i="13"/>
  <c r="BB59" i="13"/>
  <c r="BA59" i="13"/>
  <c r="AY59" i="13"/>
  <c r="AX59" i="13"/>
  <c r="AW59" i="13"/>
  <c r="AU59" i="13"/>
  <c r="AT59" i="13"/>
  <c r="AS59" i="13"/>
  <c r="AQ59" i="13"/>
  <c r="AP59" i="13"/>
  <c r="AO59" i="13"/>
  <c r="AM59" i="13"/>
  <c r="AL59" i="13"/>
  <c r="AK59" i="13"/>
  <c r="AI59" i="13"/>
  <c r="AH59" i="13"/>
  <c r="AG59" i="13"/>
  <c r="AE59" i="13"/>
  <c r="AD59" i="13"/>
  <c r="AC59" i="13"/>
  <c r="AA59" i="13"/>
  <c r="Z59" i="13"/>
  <c r="Y59" i="13"/>
  <c r="DW57" i="13"/>
  <c r="DV57" i="13"/>
  <c r="DU57" i="13"/>
  <c r="DS57" i="13"/>
  <c r="DR57" i="13"/>
  <c r="DQ57" i="13"/>
  <c r="DO57" i="13"/>
  <c r="DN57" i="13"/>
  <c r="DM57" i="13"/>
  <c r="DK57" i="13"/>
  <c r="DJ57" i="13"/>
  <c r="DI57" i="13"/>
  <c r="DG57" i="13"/>
  <c r="DF57" i="13"/>
  <c r="DE57" i="13"/>
  <c r="DC57" i="13"/>
  <c r="DB57" i="13"/>
  <c r="DA57" i="13"/>
  <c r="CY57" i="13"/>
  <c r="CX57" i="13"/>
  <c r="CW57" i="13"/>
  <c r="CU57" i="13"/>
  <c r="CT57" i="13"/>
  <c r="CS57" i="13"/>
  <c r="CQ57" i="13"/>
  <c r="CP57" i="13"/>
  <c r="CO57" i="13"/>
  <c r="CM57" i="13"/>
  <c r="CL57" i="13"/>
  <c r="CK57" i="13"/>
  <c r="CI57" i="13"/>
  <c r="CH57" i="13"/>
  <c r="CG57" i="13"/>
  <c r="CE57" i="13"/>
  <c r="CD57" i="13"/>
  <c r="CC57" i="13"/>
  <c r="CA57" i="13"/>
  <c r="BZ57" i="13"/>
  <c r="BY57" i="13"/>
  <c r="BW57" i="13"/>
  <c r="BV57" i="13"/>
  <c r="BU57" i="13"/>
  <c r="BS57" i="13"/>
  <c r="BR57" i="13"/>
  <c r="BQ57" i="13"/>
  <c r="BO57" i="13"/>
  <c r="BN57" i="13"/>
  <c r="BM57" i="13"/>
  <c r="BK57" i="13"/>
  <c r="BJ57" i="13"/>
  <c r="BI57" i="13"/>
  <c r="BG57" i="13"/>
  <c r="BF57" i="13"/>
  <c r="BE57" i="13"/>
  <c r="BC57" i="13"/>
  <c r="BB57" i="13"/>
  <c r="BA57" i="13"/>
  <c r="AY57" i="13"/>
  <c r="AX57" i="13"/>
  <c r="AW57" i="13"/>
  <c r="AU57" i="13"/>
  <c r="AT57" i="13"/>
  <c r="AS57" i="13"/>
  <c r="AQ57" i="13"/>
  <c r="AP57" i="13"/>
  <c r="AO57" i="13"/>
  <c r="AM57" i="13"/>
  <c r="AL57" i="13"/>
  <c r="AK57" i="13"/>
  <c r="AI57" i="13"/>
  <c r="AH57" i="13"/>
  <c r="AG57" i="13"/>
  <c r="AE57" i="13"/>
  <c r="AD57" i="13"/>
  <c r="AC57" i="13"/>
  <c r="AA57" i="13"/>
  <c r="Z57" i="13"/>
  <c r="Y57" i="13"/>
  <c r="X57" i="13"/>
  <c r="DW56" i="13"/>
  <c r="DV56" i="13"/>
  <c r="DU56" i="13"/>
  <c r="DS56" i="13"/>
  <c r="DR56" i="13"/>
  <c r="DQ56" i="13"/>
  <c r="DP56" i="13"/>
  <c r="DO56" i="13"/>
  <c r="DN56" i="13"/>
  <c r="DM56" i="13"/>
  <c r="DK56" i="13"/>
  <c r="DJ56" i="13"/>
  <c r="DI56" i="13"/>
  <c r="DH56" i="13"/>
  <c r="DG56" i="13"/>
  <c r="DF56" i="13"/>
  <c r="DE56" i="13"/>
  <c r="DC56" i="13"/>
  <c r="DB56" i="13"/>
  <c r="DA56" i="13"/>
  <c r="CZ56" i="13"/>
  <c r="CY56" i="13"/>
  <c r="CX56" i="13"/>
  <c r="CW56" i="13"/>
  <c r="CU56" i="13"/>
  <c r="CT56" i="13"/>
  <c r="CS56" i="13"/>
  <c r="CR56" i="13"/>
  <c r="CQ56" i="13"/>
  <c r="CP56" i="13"/>
  <c r="CO56" i="13"/>
  <c r="CM56" i="13"/>
  <c r="CL56" i="13"/>
  <c r="CK56" i="13"/>
  <c r="CJ56" i="13"/>
  <c r="CI56" i="13"/>
  <c r="CH56" i="13"/>
  <c r="CG56" i="13"/>
  <c r="CE56" i="13"/>
  <c r="CD56" i="13"/>
  <c r="CC56" i="13"/>
  <c r="CB56" i="13"/>
  <c r="CA56" i="13"/>
  <c r="BZ56" i="13"/>
  <c r="BY56" i="13"/>
  <c r="BW56" i="13"/>
  <c r="BV56" i="13"/>
  <c r="BU56" i="13"/>
  <c r="BT56" i="13"/>
  <c r="BS56" i="13"/>
  <c r="BR56" i="13"/>
  <c r="BQ56" i="13"/>
  <c r="BO56" i="13"/>
  <c r="BN56" i="13"/>
  <c r="BM56" i="13"/>
  <c r="BL56" i="13"/>
  <c r="BK56" i="13"/>
  <c r="BJ56" i="13"/>
  <c r="BI56" i="13"/>
  <c r="BG56" i="13"/>
  <c r="BF56" i="13"/>
  <c r="BE56" i="13"/>
  <c r="BD56" i="13"/>
  <c r="BC56" i="13"/>
  <c r="BB56" i="13"/>
  <c r="BA56" i="13"/>
  <c r="AY56" i="13"/>
  <c r="AX56" i="13"/>
  <c r="AW56" i="13"/>
  <c r="AV56" i="13"/>
  <c r="AU56" i="13"/>
  <c r="AT56" i="13"/>
  <c r="AS56" i="13"/>
  <c r="AQ56" i="13"/>
  <c r="AP56" i="13"/>
  <c r="AO56" i="13"/>
  <c r="AN56" i="13"/>
  <c r="AM56" i="13"/>
  <c r="AL56" i="13"/>
  <c r="AK56" i="13"/>
  <c r="AI56" i="13"/>
  <c r="AH56" i="13"/>
  <c r="AG56" i="13"/>
  <c r="AF56" i="13"/>
  <c r="AE56" i="13"/>
  <c r="AD56" i="13"/>
  <c r="AC56" i="13"/>
  <c r="AA56" i="13"/>
  <c r="Z56" i="13"/>
  <c r="Y56" i="13"/>
  <c r="X56" i="13"/>
  <c r="DW54" i="13"/>
  <c r="DV54" i="13"/>
  <c r="DU54" i="13"/>
  <c r="DS54" i="13"/>
  <c r="DR54" i="13"/>
  <c r="DQ54" i="13"/>
  <c r="DP54" i="13"/>
  <c r="DO54" i="13"/>
  <c r="DN54" i="13"/>
  <c r="DM54" i="13"/>
  <c r="DK54" i="13"/>
  <c r="DJ54" i="13"/>
  <c r="DI54" i="13"/>
  <c r="DH54" i="13"/>
  <c r="DG54" i="13"/>
  <c r="DF54" i="13"/>
  <c r="DE54" i="13"/>
  <c r="DC54" i="13"/>
  <c r="DB54" i="13"/>
  <c r="DA54" i="13"/>
  <c r="CZ54" i="13"/>
  <c r="CY54" i="13"/>
  <c r="CX54" i="13"/>
  <c r="CW54" i="13"/>
  <c r="CU54" i="13"/>
  <c r="CT54" i="13"/>
  <c r="CS54" i="13"/>
  <c r="CR54" i="13"/>
  <c r="CQ54" i="13"/>
  <c r="CP54" i="13"/>
  <c r="CO54" i="13"/>
  <c r="CM54" i="13"/>
  <c r="CL54" i="13"/>
  <c r="CK54" i="13"/>
  <c r="CJ54" i="13"/>
  <c r="CI54" i="13"/>
  <c r="CH54" i="13"/>
  <c r="CG54" i="13"/>
  <c r="CE54" i="13"/>
  <c r="CD54" i="13"/>
  <c r="CC54" i="13"/>
  <c r="CB54" i="13"/>
  <c r="CA54" i="13"/>
  <c r="BZ54" i="13"/>
  <c r="BY54" i="13"/>
  <c r="BW54" i="13"/>
  <c r="BV54" i="13"/>
  <c r="BU54" i="13"/>
  <c r="BT54" i="13"/>
  <c r="BS54" i="13"/>
  <c r="BR54" i="13"/>
  <c r="BQ54" i="13"/>
  <c r="BO54" i="13"/>
  <c r="BN54" i="13"/>
  <c r="BM54" i="13"/>
  <c r="BL54" i="13"/>
  <c r="BK54" i="13"/>
  <c r="BJ54" i="13"/>
  <c r="BI54" i="13"/>
  <c r="BG54" i="13"/>
  <c r="BF54" i="13"/>
  <c r="BE54" i="13"/>
  <c r="BD54" i="13"/>
  <c r="BC54" i="13"/>
  <c r="BB54" i="13"/>
  <c r="BA54" i="13"/>
  <c r="AY54" i="13"/>
  <c r="AX54" i="13"/>
  <c r="AW54" i="13"/>
  <c r="AV54" i="13"/>
  <c r="AU54" i="13"/>
  <c r="AT54" i="13"/>
  <c r="AS54" i="13"/>
  <c r="AR54" i="13"/>
  <c r="AQ54" i="13"/>
  <c r="AP54" i="13"/>
  <c r="AO54" i="13"/>
  <c r="AN54" i="13"/>
  <c r="AM54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Y54" i="13"/>
  <c r="X54" i="13"/>
  <c r="DW40" i="13"/>
  <c r="DV40" i="13"/>
  <c r="DU40" i="13"/>
  <c r="DT40" i="13"/>
  <c r="DS40" i="13"/>
  <c r="DR40" i="13"/>
  <c r="DQ40" i="13"/>
  <c r="DP40" i="13"/>
  <c r="DO40" i="13"/>
  <c r="DN40" i="13"/>
  <c r="DM40" i="13"/>
  <c r="DL40" i="13"/>
  <c r="DK40" i="13"/>
  <c r="DJ40" i="13"/>
  <c r="DI40" i="13"/>
  <c r="DH40" i="13"/>
  <c r="DG40" i="13"/>
  <c r="DF40" i="13"/>
  <c r="DE40" i="13"/>
  <c r="DD40" i="13"/>
  <c r="DC40" i="13"/>
  <c r="DB40" i="13"/>
  <c r="DA40" i="13"/>
  <c r="CZ40" i="13"/>
  <c r="DW27" i="13"/>
  <c r="DV27" i="13"/>
  <c r="DU27" i="13"/>
  <c r="DT27" i="13"/>
  <c r="DS27" i="13"/>
  <c r="DR27" i="13"/>
  <c r="DQ27" i="13"/>
  <c r="DP27" i="13"/>
  <c r="DO27" i="13"/>
  <c r="DN27" i="13"/>
  <c r="DM27" i="13"/>
  <c r="DL27" i="13"/>
  <c r="DK27" i="13"/>
  <c r="DJ27" i="13"/>
  <c r="DI27" i="13"/>
  <c r="DH27" i="13"/>
  <c r="DG27" i="13"/>
  <c r="DF27" i="13"/>
  <c r="DE27" i="13"/>
  <c r="DD27" i="13"/>
  <c r="DC27" i="13"/>
  <c r="DB27" i="13"/>
  <c r="DA27" i="13"/>
  <c r="CZ27" i="13"/>
  <c r="CY27" i="13"/>
  <c r="CX27" i="13"/>
  <c r="CW27" i="13"/>
  <c r="CV27" i="13"/>
  <c r="CU27" i="13"/>
  <c r="CT27" i="13"/>
  <c r="CS27" i="13"/>
  <c r="CR27" i="13"/>
  <c r="CQ27" i="13"/>
  <c r="CP27" i="13"/>
  <c r="CO27" i="13"/>
  <c r="CN27" i="13"/>
  <c r="CM27" i="13"/>
  <c r="CL27" i="13"/>
  <c r="CK27" i="13"/>
  <c r="CJ27" i="13"/>
  <c r="CI27" i="13"/>
  <c r="CH27" i="13"/>
  <c r="CG27" i="13"/>
  <c r="CF27" i="13"/>
  <c r="CE27" i="13"/>
  <c r="CD27" i="13"/>
  <c r="CC27" i="13"/>
  <c r="CB27" i="13"/>
  <c r="CA27" i="13"/>
  <c r="BZ27" i="13"/>
  <c r="BY27" i="13"/>
  <c r="BX27" i="13"/>
  <c r="BW27" i="13"/>
  <c r="BV27" i="13"/>
  <c r="BU27" i="13"/>
  <c r="BT27" i="13"/>
  <c r="BS27" i="13"/>
  <c r="BR27" i="13"/>
  <c r="BQ27" i="13"/>
  <c r="BP27" i="13"/>
  <c r="BO27" i="13"/>
  <c r="BN27" i="13"/>
  <c r="BM27" i="13"/>
  <c r="BL27" i="13"/>
  <c r="BK27" i="13"/>
  <c r="BJ27" i="13"/>
  <c r="BI27" i="13"/>
  <c r="BH27" i="13"/>
  <c r="BG27" i="13"/>
  <c r="BF27" i="13"/>
  <c r="BE27" i="13"/>
  <c r="BD27" i="13"/>
  <c r="BC27" i="13"/>
  <c r="BB27" i="13"/>
  <c r="BA27" i="13"/>
  <c r="AZ27" i="13"/>
  <c r="AY27" i="13"/>
  <c r="AX27" i="13"/>
  <c r="AW27" i="13"/>
  <c r="AV27" i="13"/>
  <c r="AU27" i="13"/>
  <c r="AT27" i="13"/>
  <c r="AS27" i="13"/>
  <c r="AR27" i="13"/>
  <c r="AQ27" i="13"/>
  <c r="AP27" i="13"/>
  <c r="AO27" i="13"/>
  <c r="AN27" i="13"/>
  <c r="AM27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Y27" i="13"/>
  <c r="X27" i="13"/>
  <c r="DW25" i="13"/>
  <c r="DV25" i="13"/>
  <c r="DU25" i="13"/>
  <c r="DT25" i="13"/>
  <c r="DS25" i="13"/>
  <c r="DR25" i="13"/>
  <c r="DQ25" i="13"/>
  <c r="DP25" i="13"/>
  <c r="DO25" i="13"/>
  <c r="DN25" i="13"/>
  <c r="DM25" i="13"/>
  <c r="DL25" i="13"/>
  <c r="DK25" i="13"/>
  <c r="DJ25" i="13"/>
  <c r="DI25" i="13"/>
  <c r="DH25" i="13"/>
  <c r="DG25" i="13"/>
  <c r="DF25" i="13"/>
  <c r="DE25" i="13"/>
  <c r="DD25" i="13"/>
  <c r="DC25" i="13"/>
  <c r="DB25" i="13"/>
  <c r="DA25" i="13"/>
  <c r="CZ25" i="13"/>
  <c r="CY25" i="13"/>
  <c r="CX25" i="13"/>
  <c r="CW25" i="13"/>
  <c r="CV25" i="13"/>
  <c r="CU25" i="13"/>
  <c r="CT25" i="13"/>
  <c r="CS25" i="13"/>
  <c r="CR25" i="13"/>
  <c r="CQ25" i="13"/>
  <c r="CP25" i="13"/>
  <c r="CO25" i="13"/>
  <c r="CN25" i="13"/>
  <c r="CM25" i="13"/>
  <c r="CL25" i="13"/>
  <c r="CK25" i="13"/>
  <c r="CJ25" i="13"/>
  <c r="CI25" i="13"/>
  <c r="CH25" i="13"/>
  <c r="CG25" i="13"/>
  <c r="CF25" i="13"/>
  <c r="CE25" i="13"/>
  <c r="CD25" i="13"/>
  <c r="CC25" i="13"/>
  <c r="CB25" i="13"/>
  <c r="CA25" i="13"/>
  <c r="BZ25" i="13"/>
  <c r="BY25" i="13"/>
  <c r="BX25" i="13"/>
  <c r="BW25" i="13"/>
  <c r="BV25" i="13"/>
  <c r="BU25" i="13"/>
  <c r="BT25" i="13"/>
  <c r="BS25" i="13"/>
  <c r="BR25" i="13"/>
  <c r="BQ25" i="13"/>
  <c r="BP25" i="13"/>
  <c r="BO25" i="13"/>
  <c r="BN25" i="13"/>
  <c r="BM25" i="13"/>
  <c r="BL25" i="13"/>
  <c r="BK25" i="13"/>
  <c r="BJ25" i="13"/>
  <c r="BI25" i="13"/>
  <c r="BH25" i="13"/>
  <c r="BG25" i="13"/>
  <c r="BF25" i="13"/>
  <c r="BE25" i="13"/>
  <c r="BD25" i="13"/>
  <c r="BC25" i="13"/>
  <c r="BB25" i="13"/>
  <c r="BA25" i="13"/>
  <c r="AZ25" i="13"/>
  <c r="AY25" i="13"/>
  <c r="AX25" i="13"/>
  <c r="AW25" i="13"/>
  <c r="AV25" i="13"/>
  <c r="AU25" i="13"/>
  <c r="AT25" i="13"/>
  <c r="AS25" i="13"/>
  <c r="AR25" i="13"/>
  <c r="AQ25" i="13"/>
  <c r="AP25" i="13"/>
  <c r="AO25" i="13"/>
  <c r="AN25" i="13"/>
  <c r="AM25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Y25" i="13"/>
  <c r="X25" i="13"/>
  <c r="DW24" i="13"/>
  <c r="DV24" i="13"/>
  <c r="DU24" i="13"/>
  <c r="DT24" i="13"/>
  <c r="DS24" i="13"/>
  <c r="DR24" i="13"/>
  <c r="DQ24" i="13"/>
  <c r="DP24" i="13"/>
  <c r="DO24" i="13"/>
  <c r="DN24" i="13"/>
  <c r="DM24" i="13"/>
  <c r="DL24" i="13"/>
  <c r="DK24" i="13"/>
  <c r="DJ24" i="13"/>
  <c r="DI24" i="13"/>
  <c r="DH24" i="13"/>
  <c r="DG24" i="13"/>
  <c r="DF24" i="13"/>
  <c r="DE24" i="13"/>
  <c r="DD24" i="13"/>
  <c r="DC24" i="13"/>
  <c r="DB24" i="13"/>
  <c r="DA24" i="13"/>
  <c r="CZ24" i="13"/>
  <c r="CY24" i="13"/>
  <c r="CX24" i="13"/>
  <c r="CW24" i="13"/>
  <c r="CV24" i="13"/>
  <c r="CU24" i="13"/>
  <c r="CT24" i="13"/>
  <c r="CS24" i="13"/>
  <c r="CR24" i="13"/>
  <c r="CQ24" i="13"/>
  <c r="CP24" i="13"/>
  <c r="CO24" i="13"/>
  <c r="CN24" i="13"/>
  <c r="CM24" i="13"/>
  <c r="CL24" i="13"/>
  <c r="CK24" i="13"/>
  <c r="CJ24" i="13"/>
  <c r="CI24" i="13"/>
  <c r="CH24" i="13"/>
  <c r="CG24" i="13"/>
  <c r="CF24" i="13"/>
  <c r="CE24" i="13"/>
  <c r="CD24" i="13"/>
  <c r="CC24" i="13"/>
  <c r="CB24" i="13"/>
  <c r="CA24" i="13"/>
  <c r="BZ24" i="13"/>
  <c r="BY24" i="13"/>
  <c r="BX24" i="13"/>
  <c r="BW24" i="13"/>
  <c r="BV24" i="13"/>
  <c r="BU24" i="13"/>
  <c r="BT24" i="13"/>
  <c r="BS24" i="13"/>
  <c r="BR24" i="13"/>
  <c r="BQ24" i="13"/>
  <c r="BP24" i="13"/>
  <c r="BO24" i="13"/>
  <c r="BN24" i="13"/>
  <c r="BM24" i="13"/>
  <c r="BL24" i="13"/>
  <c r="BK24" i="13"/>
  <c r="BJ24" i="13"/>
  <c r="BI24" i="13"/>
  <c r="BH24" i="13"/>
  <c r="BG24" i="13"/>
  <c r="BF24" i="13"/>
  <c r="BE24" i="13"/>
  <c r="BD24" i="13"/>
  <c r="BC24" i="13"/>
  <c r="BB24" i="13"/>
  <c r="BA24" i="13"/>
  <c r="AZ24" i="13"/>
  <c r="AY24" i="13"/>
  <c r="AX24" i="13"/>
  <c r="AW24" i="13"/>
  <c r="AV24" i="13"/>
  <c r="AU24" i="13"/>
  <c r="AT24" i="13"/>
  <c r="AS24" i="13"/>
  <c r="AR24" i="13"/>
  <c r="AQ24" i="13"/>
  <c r="AP24" i="13"/>
  <c r="AO24" i="13"/>
  <c r="AN24" i="13"/>
  <c r="AM24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Y24" i="13"/>
  <c r="X24" i="13"/>
  <c r="DW23" i="13"/>
  <c r="DV23" i="13"/>
  <c r="DU23" i="13"/>
  <c r="DT23" i="13"/>
  <c r="DS23" i="13"/>
  <c r="DR23" i="13"/>
  <c r="DQ23" i="13"/>
  <c r="DP23" i="13"/>
  <c r="DO23" i="13"/>
  <c r="DN23" i="13"/>
  <c r="DM23" i="13"/>
  <c r="DL23" i="13"/>
  <c r="DK23" i="13"/>
  <c r="DJ23" i="13"/>
  <c r="DI23" i="13"/>
  <c r="DH23" i="13"/>
  <c r="DG23" i="13"/>
  <c r="DF23" i="13"/>
  <c r="DE23" i="13"/>
  <c r="DD23" i="13"/>
  <c r="DC23" i="13"/>
  <c r="DB23" i="13"/>
  <c r="DA23" i="13"/>
  <c r="CZ23" i="13"/>
  <c r="CY23" i="13"/>
  <c r="CX23" i="13"/>
  <c r="CW23" i="13"/>
  <c r="CV23" i="13"/>
  <c r="CU23" i="13"/>
  <c r="CT23" i="13"/>
  <c r="CS23" i="13"/>
  <c r="CR23" i="13"/>
  <c r="CQ23" i="13"/>
  <c r="CP23" i="13"/>
  <c r="CO23" i="13"/>
  <c r="CN23" i="13"/>
  <c r="CM23" i="13"/>
  <c r="CL23" i="13"/>
  <c r="CK23" i="13"/>
  <c r="CJ23" i="13"/>
  <c r="CI23" i="13"/>
  <c r="CH23" i="13"/>
  <c r="CG23" i="13"/>
  <c r="CF23" i="13"/>
  <c r="CE23" i="13"/>
  <c r="CD23" i="13"/>
  <c r="CC23" i="13"/>
  <c r="CB23" i="13"/>
  <c r="CA23" i="13"/>
  <c r="BZ23" i="13"/>
  <c r="BY23" i="13"/>
  <c r="BX23" i="13"/>
  <c r="BW23" i="13"/>
  <c r="BV23" i="13"/>
  <c r="BU23" i="13"/>
  <c r="BT23" i="13"/>
  <c r="BS23" i="13"/>
  <c r="BR23" i="13"/>
  <c r="BQ23" i="13"/>
  <c r="BP23" i="13"/>
  <c r="BO23" i="13"/>
  <c r="BN23" i="13"/>
  <c r="BM23" i="13"/>
  <c r="BL23" i="13"/>
  <c r="BK23" i="13"/>
  <c r="BJ23" i="13"/>
  <c r="BI23" i="13"/>
  <c r="BH23" i="13"/>
  <c r="BG23" i="13"/>
  <c r="BF23" i="13"/>
  <c r="BE23" i="13"/>
  <c r="BD23" i="13"/>
  <c r="BC23" i="13"/>
  <c r="BB23" i="13"/>
  <c r="BA23" i="13"/>
  <c r="AZ23" i="13"/>
  <c r="AY23" i="13"/>
  <c r="AX23" i="13"/>
  <c r="AW23" i="13"/>
  <c r="AV23" i="13"/>
  <c r="AU23" i="13"/>
  <c r="AT23" i="13"/>
  <c r="AS23" i="13"/>
  <c r="AR23" i="13"/>
  <c r="AQ23" i="13"/>
  <c r="AP23" i="13"/>
  <c r="AO23" i="13"/>
  <c r="AN23" i="13"/>
  <c r="AM23" i="13"/>
  <c r="AL23" i="13"/>
  <c r="AK23" i="13"/>
  <c r="AJ23" i="13"/>
  <c r="AI23" i="13"/>
  <c r="AH23" i="13"/>
  <c r="AG23" i="13"/>
  <c r="AF23" i="13"/>
  <c r="AE23" i="13"/>
  <c r="AD23" i="13"/>
  <c r="AC23" i="13"/>
  <c r="AB23" i="13"/>
  <c r="AA23" i="13"/>
  <c r="Z23" i="13"/>
  <c r="Y23" i="13"/>
  <c r="X23" i="13"/>
  <c r="DW22" i="13"/>
  <c r="DV22" i="13"/>
  <c r="DU22" i="13"/>
  <c r="DT22" i="13"/>
  <c r="DS22" i="13"/>
  <c r="DR22" i="13"/>
  <c r="DQ22" i="13"/>
  <c r="DP22" i="13"/>
  <c r="DO22" i="13"/>
  <c r="DN22" i="13"/>
  <c r="DM22" i="13"/>
  <c r="DL22" i="13"/>
  <c r="DK22" i="13"/>
  <c r="DJ22" i="13"/>
  <c r="DI22" i="13"/>
  <c r="DH22" i="13"/>
  <c r="DG22" i="13"/>
  <c r="DF22" i="13"/>
  <c r="DE22" i="13"/>
  <c r="DD22" i="13"/>
  <c r="DC22" i="13"/>
  <c r="DB22" i="13"/>
  <c r="DA22" i="13"/>
  <c r="CZ22" i="13"/>
  <c r="CY22" i="13"/>
  <c r="CX22" i="13"/>
  <c r="CW22" i="13"/>
  <c r="CV22" i="13"/>
  <c r="CU22" i="13"/>
  <c r="CT22" i="13"/>
  <c r="CS22" i="13"/>
  <c r="CR22" i="13"/>
  <c r="CQ22" i="13"/>
  <c r="CP22" i="13"/>
  <c r="CO22" i="13"/>
  <c r="CN22" i="13"/>
  <c r="CM22" i="13"/>
  <c r="CL22" i="13"/>
  <c r="CK22" i="13"/>
  <c r="CJ22" i="13"/>
  <c r="CI22" i="13"/>
  <c r="CH22" i="13"/>
  <c r="CG22" i="13"/>
  <c r="CF22" i="13"/>
  <c r="CE22" i="13"/>
  <c r="CD22" i="13"/>
  <c r="CC22" i="13"/>
  <c r="CB22" i="13"/>
  <c r="CA22" i="13"/>
  <c r="BZ22" i="13"/>
  <c r="BY22" i="13"/>
  <c r="BX22" i="13"/>
  <c r="BW22" i="13"/>
  <c r="BV22" i="13"/>
  <c r="BU22" i="13"/>
  <c r="BT22" i="13"/>
  <c r="BS22" i="13"/>
  <c r="BR22" i="13"/>
  <c r="BQ22" i="13"/>
  <c r="BP22" i="13"/>
  <c r="BO22" i="13"/>
  <c r="BN22" i="13"/>
  <c r="BM22" i="13"/>
  <c r="BL22" i="13"/>
  <c r="BK22" i="13"/>
  <c r="BJ22" i="13"/>
  <c r="BI22" i="13"/>
  <c r="BH22" i="13"/>
  <c r="BG22" i="13"/>
  <c r="BF22" i="13"/>
  <c r="BE22" i="13"/>
  <c r="BD22" i="13"/>
  <c r="BC22" i="13"/>
  <c r="BB22" i="13"/>
  <c r="BA22" i="13"/>
  <c r="AZ22" i="13"/>
  <c r="AY22" i="13"/>
  <c r="AX22" i="13"/>
  <c r="AW22" i="13"/>
  <c r="AV22" i="13"/>
  <c r="AU22" i="13"/>
  <c r="AT22" i="13"/>
  <c r="AS22" i="13"/>
  <c r="AR22" i="13"/>
  <c r="AQ22" i="13"/>
  <c r="AP22" i="13"/>
  <c r="AO22" i="13"/>
  <c r="AN22" i="13"/>
  <c r="AM22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Y22" i="13"/>
  <c r="X22" i="13"/>
  <c r="DW21" i="13"/>
  <c r="DV21" i="13"/>
  <c r="DU21" i="13"/>
  <c r="DT21" i="13"/>
  <c r="DS21" i="13"/>
  <c r="DR21" i="13"/>
  <c r="DQ21" i="13"/>
  <c r="DP21" i="13"/>
  <c r="DO21" i="13"/>
  <c r="DN21" i="13"/>
  <c r="DM21" i="13"/>
  <c r="DL21" i="13"/>
  <c r="DK21" i="13"/>
  <c r="DJ21" i="13"/>
  <c r="DI21" i="13"/>
  <c r="DH21" i="13"/>
  <c r="DG21" i="13"/>
  <c r="DF21" i="13"/>
  <c r="DE21" i="13"/>
  <c r="DD21" i="13"/>
  <c r="DC21" i="13"/>
  <c r="DB21" i="13"/>
  <c r="DA21" i="13"/>
  <c r="CZ21" i="13"/>
  <c r="CY21" i="13"/>
  <c r="CX21" i="13"/>
  <c r="CW21" i="13"/>
  <c r="CV21" i="13"/>
  <c r="CU21" i="13"/>
  <c r="CT21" i="13"/>
  <c r="CS21" i="13"/>
  <c r="CR21" i="13"/>
  <c r="CQ21" i="13"/>
  <c r="CP21" i="13"/>
  <c r="CO21" i="13"/>
  <c r="CN21" i="13"/>
  <c r="CM21" i="13"/>
  <c r="CL21" i="13"/>
  <c r="CK21" i="13"/>
  <c r="CJ21" i="13"/>
  <c r="CI21" i="13"/>
  <c r="CH21" i="13"/>
  <c r="CG21" i="13"/>
  <c r="CF21" i="13"/>
  <c r="CE21" i="13"/>
  <c r="CD21" i="13"/>
  <c r="CC21" i="13"/>
  <c r="CB21" i="13"/>
  <c r="CA21" i="13"/>
  <c r="BZ21" i="13"/>
  <c r="BY21" i="13"/>
  <c r="BX21" i="13"/>
  <c r="BW21" i="13"/>
  <c r="BV21" i="13"/>
  <c r="BU21" i="13"/>
  <c r="BT21" i="13"/>
  <c r="BS21" i="13"/>
  <c r="BR21" i="13"/>
  <c r="BQ21" i="13"/>
  <c r="BP21" i="13"/>
  <c r="BO21" i="13"/>
  <c r="BN21" i="13"/>
  <c r="BM21" i="13"/>
  <c r="BL21" i="13"/>
  <c r="BK21" i="13"/>
  <c r="BJ21" i="13"/>
  <c r="BI21" i="13"/>
  <c r="BH21" i="13"/>
  <c r="BG21" i="13"/>
  <c r="BF21" i="13"/>
  <c r="BE21" i="13"/>
  <c r="BD21" i="13"/>
  <c r="BC21" i="13"/>
  <c r="BB21" i="13"/>
  <c r="BA21" i="13"/>
  <c r="AZ21" i="13"/>
  <c r="AY21" i="13"/>
  <c r="AX21" i="13"/>
  <c r="AW21" i="13"/>
  <c r="AV21" i="13"/>
  <c r="AU21" i="13"/>
  <c r="AT21" i="13"/>
  <c r="AS21" i="13"/>
  <c r="AR21" i="13"/>
  <c r="AQ21" i="13"/>
  <c r="AP21" i="13"/>
  <c r="AO21" i="13"/>
  <c r="AN21" i="13"/>
  <c r="AM21" i="13"/>
  <c r="AL21" i="13"/>
  <c r="AK21" i="13"/>
  <c r="AJ21" i="13"/>
  <c r="AI21" i="13"/>
  <c r="AH21" i="13"/>
  <c r="AG21" i="13"/>
  <c r="AF21" i="13"/>
  <c r="AE21" i="13"/>
  <c r="AD21" i="13"/>
  <c r="AC21" i="13"/>
  <c r="AB21" i="13"/>
  <c r="AA21" i="13"/>
  <c r="Z21" i="13"/>
  <c r="Y21" i="13"/>
  <c r="X21" i="13"/>
  <c r="I9" i="13"/>
  <c r="DW8" i="13"/>
  <c r="DV8" i="13"/>
  <c r="DU8" i="13"/>
  <c r="DT8" i="13"/>
  <c r="DS8" i="13"/>
  <c r="DR8" i="13"/>
  <c r="DQ8" i="13"/>
  <c r="DP8" i="13"/>
  <c r="DO8" i="13"/>
  <c r="DN8" i="13"/>
  <c r="DM8" i="13"/>
  <c r="DL8" i="13"/>
  <c r="DK8" i="13"/>
  <c r="DJ8" i="13"/>
  <c r="DI8" i="13"/>
  <c r="DH8" i="13"/>
  <c r="DG8" i="13"/>
  <c r="DF8" i="13"/>
  <c r="DE8" i="13"/>
  <c r="DD8" i="13"/>
  <c r="DC8" i="13"/>
  <c r="DB8" i="13"/>
  <c r="DA8" i="13"/>
  <c r="CZ8" i="13"/>
  <c r="CY8" i="13"/>
  <c r="CX8" i="13"/>
  <c r="CW8" i="13"/>
  <c r="CV8" i="13"/>
  <c r="CU8" i="13"/>
  <c r="CT8" i="13"/>
  <c r="CS8" i="13"/>
  <c r="CR8" i="13"/>
  <c r="CQ8" i="13"/>
  <c r="CP8" i="13"/>
  <c r="CO8" i="13"/>
  <c r="CN8" i="13"/>
  <c r="CM8" i="13"/>
  <c r="CL8" i="13"/>
  <c r="CK8" i="13"/>
  <c r="CJ8" i="13"/>
  <c r="CI8" i="13"/>
  <c r="CH8" i="13"/>
  <c r="CG8" i="13"/>
  <c r="CF8" i="13"/>
  <c r="CE8" i="13"/>
  <c r="CD8" i="13"/>
  <c r="CC8" i="13"/>
  <c r="CB8" i="13"/>
  <c r="CA8" i="13"/>
  <c r="BZ8" i="13"/>
  <c r="BY8" i="13"/>
  <c r="BX8" i="13"/>
  <c r="BW8" i="13"/>
  <c r="BV8" i="13"/>
  <c r="BU8" i="13"/>
  <c r="BT8" i="13"/>
  <c r="BS8" i="13"/>
  <c r="BR8" i="13"/>
  <c r="BQ8" i="13"/>
  <c r="BP8" i="13"/>
  <c r="BO8" i="13"/>
  <c r="BN8" i="13"/>
  <c r="BM8" i="13"/>
  <c r="BL8" i="13"/>
  <c r="BK8" i="13"/>
  <c r="BJ8" i="13"/>
  <c r="BI8" i="13"/>
  <c r="BH8" i="13"/>
  <c r="BG8" i="13"/>
  <c r="BF8" i="13"/>
  <c r="BE8" i="13"/>
  <c r="BD8" i="13"/>
  <c r="BC8" i="13"/>
  <c r="BB8" i="13"/>
  <c r="BA8" i="13"/>
  <c r="AZ8" i="13"/>
  <c r="AY8" i="13"/>
  <c r="AX8" i="13"/>
  <c r="AW8" i="13"/>
  <c r="AV8" i="13"/>
  <c r="AU8" i="13"/>
  <c r="AT8" i="13"/>
  <c r="AS8" i="13"/>
  <c r="AR8" i="13"/>
  <c r="AQ8" i="13"/>
  <c r="AP8" i="13"/>
  <c r="AO8" i="13"/>
  <c r="AN8" i="13"/>
  <c r="AM8" i="13"/>
  <c r="AL8" i="13"/>
  <c r="AK8" i="13"/>
  <c r="AJ8" i="13"/>
  <c r="AI8" i="13"/>
  <c r="AH8" i="13"/>
  <c r="AG8" i="13"/>
  <c r="AF8" i="13"/>
  <c r="AE8" i="13"/>
  <c r="AD8" i="13"/>
  <c r="AC8" i="13"/>
  <c r="AB8" i="13"/>
  <c r="AA8" i="13"/>
  <c r="Z8" i="13"/>
  <c r="Y8" i="13"/>
  <c r="X8" i="13"/>
  <c r="DW7" i="13"/>
  <c r="DV7" i="13"/>
  <c r="DU7" i="13"/>
  <c r="DT7" i="13"/>
  <c r="DS7" i="13"/>
  <c r="DR7" i="13"/>
  <c r="DQ7" i="13"/>
  <c r="DP7" i="13"/>
  <c r="DO7" i="13"/>
  <c r="DN7" i="13"/>
  <c r="DM7" i="13"/>
  <c r="DL7" i="13"/>
  <c r="DK7" i="13"/>
  <c r="DJ7" i="13"/>
  <c r="DI7" i="13"/>
  <c r="DH7" i="13"/>
  <c r="DG7" i="13"/>
  <c r="DF7" i="13"/>
  <c r="DE7" i="13"/>
  <c r="DD7" i="13"/>
  <c r="DC7" i="13"/>
  <c r="DB7" i="13"/>
  <c r="DA7" i="13"/>
  <c r="CZ7" i="13"/>
  <c r="CY7" i="13"/>
  <c r="CX7" i="13"/>
  <c r="CW7" i="13"/>
  <c r="CV7" i="13"/>
  <c r="CU7" i="13"/>
  <c r="CT7" i="13"/>
  <c r="CS7" i="13"/>
  <c r="CR7" i="13"/>
  <c r="CQ7" i="13"/>
  <c r="CP7" i="13"/>
  <c r="CO7" i="13"/>
  <c r="CN7" i="13"/>
  <c r="CM7" i="13"/>
  <c r="CL7" i="13"/>
  <c r="CK7" i="13"/>
  <c r="CJ7" i="13"/>
  <c r="CI7" i="13"/>
  <c r="CH7" i="13"/>
  <c r="CG7" i="13"/>
  <c r="CF7" i="13"/>
  <c r="CE7" i="13"/>
  <c r="CD7" i="13"/>
  <c r="CC7" i="13"/>
  <c r="CB7" i="13"/>
  <c r="CA7" i="13"/>
  <c r="BZ7" i="13"/>
  <c r="BY7" i="13"/>
  <c r="BX7" i="13"/>
  <c r="BW7" i="13"/>
  <c r="BV7" i="13"/>
  <c r="BU7" i="13"/>
  <c r="BT7" i="13"/>
  <c r="BS7" i="13"/>
  <c r="BR7" i="13"/>
  <c r="BQ7" i="13"/>
  <c r="BP7" i="13"/>
  <c r="BO7" i="13"/>
  <c r="BN7" i="13"/>
  <c r="BM7" i="13"/>
  <c r="BL7" i="13"/>
  <c r="BK7" i="13"/>
  <c r="BJ7" i="13"/>
  <c r="BI7" i="13"/>
  <c r="BH7" i="13"/>
  <c r="BG7" i="13"/>
  <c r="BF7" i="13"/>
  <c r="BE7" i="13"/>
  <c r="BD7" i="13"/>
  <c r="BC7" i="13"/>
  <c r="BB7" i="13"/>
  <c r="BA7" i="13"/>
  <c r="AZ7" i="13"/>
  <c r="AY7" i="13"/>
  <c r="AX7" i="13"/>
  <c r="AW7" i="13"/>
  <c r="AV7" i="13"/>
  <c r="AU7" i="13"/>
  <c r="AT7" i="13"/>
  <c r="AS7" i="13"/>
  <c r="AR7" i="13"/>
  <c r="AQ7" i="13"/>
  <c r="AP7" i="13"/>
  <c r="AO7" i="13"/>
  <c r="AN7" i="13"/>
  <c r="AM7" i="13"/>
  <c r="AL7" i="13"/>
  <c r="AK7" i="13"/>
  <c r="AJ7" i="13"/>
  <c r="AI7" i="13"/>
  <c r="AH7" i="13"/>
  <c r="AG7" i="13"/>
  <c r="AF7" i="13"/>
  <c r="AE7" i="13"/>
  <c r="AD7" i="13"/>
  <c r="AC7" i="13"/>
  <c r="AB7" i="13"/>
  <c r="AA7" i="13"/>
  <c r="Z7" i="13"/>
  <c r="Y7" i="13"/>
  <c r="X7" i="13"/>
  <c r="DW6" i="13"/>
  <c r="DV6" i="13"/>
  <c r="DU6" i="13"/>
  <c r="DT6" i="13"/>
  <c r="DS6" i="13"/>
  <c r="DR6" i="13"/>
  <c r="DQ6" i="13"/>
  <c r="DP6" i="13"/>
  <c r="DO6" i="13"/>
  <c r="DN6" i="13"/>
  <c r="DM6" i="13"/>
  <c r="DL6" i="13"/>
  <c r="DK6" i="13"/>
  <c r="DJ6" i="13"/>
  <c r="DI6" i="13"/>
  <c r="DH6" i="13"/>
  <c r="DG6" i="13"/>
  <c r="DF6" i="13"/>
  <c r="DE6" i="13"/>
  <c r="DD6" i="13"/>
  <c r="DC6" i="13"/>
  <c r="DB6" i="13"/>
  <c r="DA6" i="13"/>
  <c r="CZ6" i="13"/>
  <c r="CY6" i="13"/>
  <c r="CX6" i="13"/>
  <c r="CW6" i="13"/>
  <c r="CV6" i="13"/>
  <c r="CU6" i="13"/>
  <c r="CT6" i="13"/>
  <c r="CS6" i="13"/>
  <c r="CR6" i="13"/>
  <c r="CQ6" i="13"/>
  <c r="CP6" i="13"/>
  <c r="CO6" i="13"/>
  <c r="CN6" i="13"/>
  <c r="CM6" i="13"/>
  <c r="CL6" i="13"/>
  <c r="CK6" i="13"/>
  <c r="CJ6" i="13"/>
  <c r="CI6" i="13"/>
  <c r="CH6" i="13"/>
  <c r="CG6" i="13"/>
  <c r="CF6" i="13"/>
  <c r="CE6" i="13"/>
  <c r="CD6" i="13"/>
  <c r="CC6" i="13"/>
  <c r="CB6" i="13"/>
  <c r="CA6" i="13"/>
  <c r="BZ6" i="13"/>
  <c r="BY6" i="13"/>
  <c r="BX6" i="13"/>
  <c r="BW6" i="13"/>
  <c r="BV6" i="13"/>
  <c r="BU6" i="13"/>
  <c r="BT6" i="13"/>
  <c r="BS6" i="13"/>
  <c r="BR6" i="13"/>
  <c r="BQ6" i="13"/>
  <c r="BP6" i="13"/>
  <c r="BO6" i="13"/>
  <c r="BN6" i="13"/>
  <c r="BM6" i="13"/>
  <c r="BL6" i="13"/>
  <c r="BK6" i="13"/>
  <c r="BJ6" i="13"/>
  <c r="BI6" i="13"/>
  <c r="BH6" i="13"/>
  <c r="BG6" i="13"/>
  <c r="BF6" i="13"/>
  <c r="BE6" i="13"/>
  <c r="BD6" i="13"/>
  <c r="BC6" i="13"/>
  <c r="BB6" i="13"/>
  <c r="BA6" i="13"/>
  <c r="AZ6" i="13"/>
  <c r="AY6" i="13"/>
  <c r="AX6" i="13"/>
  <c r="AW6" i="13"/>
  <c r="AV6" i="13"/>
  <c r="AU6" i="13"/>
  <c r="AT6" i="13"/>
  <c r="AS6" i="13"/>
  <c r="AR6" i="13"/>
  <c r="AQ6" i="13"/>
  <c r="AP6" i="13"/>
  <c r="AO6" i="13"/>
  <c r="AN6" i="13"/>
  <c r="AM6" i="13"/>
  <c r="AL6" i="13"/>
  <c r="AK6" i="13"/>
  <c r="AJ6" i="13"/>
  <c r="AI6" i="13"/>
  <c r="AH6" i="13"/>
  <c r="AG6" i="13"/>
  <c r="AF6" i="13"/>
  <c r="AE6" i="13"/>
  <c r="AD6" i="13"/>
  <c r="AC6" i="13"/>
  <c r="AB6" i="13"/>
  <c r="AA6" i="13"/>
  <c r="Z6" i="13"/>
  <c r="Y6" i="13"/>
  <c r="X6" i="13"/>
  <c r="Y3" i="13"/>
  <c r="Z3" i="13" s="1"/>
  <c r="K59" i="5" l="1"/>
  <c r="K62" i="5"/>
  <c r="K61" i="5"/>
  <c r="L43" i="5"/>
  <c r="K53" i="5"/>
  <c r="K39" i="5" s="1"/>
  <c r="AA3" i="13"/>
  <c r="CY92" i="13"/>
  <c r="BX92" i="13"/>
  <c r="AU92" i="13"/>
  <c r="DR91" i="13"/>
  <c r="CQ91" i="13"/>
  <c r="BN91" i="13"/>
  <c r="AO91" i="13"/>
  <c r="DT90" i="13"/>
  <c r="CY90" i="13"/>
  <c r="CD90" i="13"/>
  <c r="BN90" i="13"/>
  <c r="AW90" i="13"/>
  <c r="AE90" i="13"/>
  <c r="DO89" i="13"/>
  <c r="CW89" i="13"/>
  <c r="CI89" i="13"/>
  <c r="BW89" i="13"/>
  <c r="BK89" i="13"/>
  <c r="AX89" i="13"/>
  <c r="AM89" i="13"/>
  <c r="Z89" i="13"/>
  <c r="DM75" i="13"/>
  <c r="DA75" i="13"/>
  <c r="CN75" i="13"/>
  <c r="CC75" i="13"/>
  <c r="BQ75" i="13"/>
  <c r="BF75" i="13"/>
  <c r="AV75" i="13"/>
  <c r="AK75" i="13"/>
  <c r="Z75" i="13"/>
  <c r="DR61" i="13"/>
  <c r="DI61" i="13"/>
  <c r="CY61" i="13"/>
  <c r="CN91" i="13"/>
  <c r="BH91" i="13"/>
  <c r="AM91" i="13"/>
  <c r="DR90" i="13"/>
  <c r="CT90" i="13"/>
  <c r="CC90" i="13"/>
  <c r="BM90" i="13"/>
  <c r="AS90" i="13"/>
  <c r="AC90" i="13"/>
  <c r="DM89" i="13"/>
  <c r="CU89" i="13"/>
  <c r="CG89" i="13"/>
  <c r="AP90" i="13"/>
  <c r="Z90" i="13"/>
  <c r="DG89" i="13"/>
  <c r="CS89" i="13"/>
  <c r="CE89" i="13"/>
  <c r="BQ89" i="13"/>
  <c r="BF89" i="13"/>
  <c r="AU89" i="13"/>
  <c r="AG89" i="13"/>
  <c r="DU75" i="13"/>
  <c r="DG75" i="13"/>
  <c r="CV75" i="13"/>
  <c r="CK75" i="13"/>
  <c r="BW75" i="13"/>
  <c r="BM75" i="13"/>
  <c r="BC75" i="13"/>
  <c r="AQ75" i="13"/>
  <c r="AG75" i="13"/>
  <c r="DW61" i="13"/>
  <c r="DN61" i="13"/>
  <c r="DE61" i="13"/>
  <c r="CV61" i="13"/>
  <c r="CM61" i="13"/>
  <c r="CD61" i="13"/>
  <c r="BU61" i="13"/>
  <c r="BK61" i="13"/>
  <c r="BB61" i="13"/>
  <c r="AS61" i="13"/>
  <c r="AJ61" i="13"/>
  <c r="AA61" i="13"/>
  <c r="DR60" i="13"/>
  <c r="DI60" i="13"/>
  <c r="CY60" i="13"/>
  <c r="CP60" i="13"/>
  <c r="CG60" i="13"/>
  <c r="BX60" i="13"/>
  <c r="BO60" i="13"/>
  <c r="BF60" i="13"/>
  <c r="AW60" i="13"/>
  <c r="AM60" i="13"/>
  <c r="AD60" i="13"/>
  <c r="DU59" i="13"/>
  <c r="DL59" i="13"/>
  <c r="DC59" i="13"/>
  <c r="CT59" i="13"/>
  <c r="CK59" i="13"/>
  <c r="CA59" i="13"/>
  <c r="BR59" i="13"/>
  <c r="BI59" i="13"/>
  <c r="AZ59" i="13"/>
  <c r="AR59" i="13"/>
  <c r="AJ59" i="13"/>
  <c r="AB59" i="13"/>
  <c r="DT57" i="13"/>
  <c r="DL57" i="13"/>
  <c r="DD57" i="13"/>
  <c r="CV57" i="13"/>
  <c r="CN57" i="13"/>
  <c r="CF57" i="13"/>
  <c r="BX57" i="13"/>
  <c r="BP57" i="13"/>
  <c r="BH57" i="13"/>
  <c r="AZ57" i="13"/>
  <c r="AR57" i="13"/>
  <c r="AJ57" i="13"/>
  <c r="AB57" i="13"/>
  <c r="DT56" i="13"/>
  <c r="DL56" i="13"/>
  <c r="DD56" i="13"/>
  <c r="CV56" i="13"/>
  <c r="CN56" i="13"/>
  <c r="CF56" i="13"/>
  <c r="BX56" i="13"/>
  <c r="BP56" i="13"/>
  <c r="BH56" i="13"/>
  <c r="AZ56" i="13"/>
  <c r="AR56" i="13"/>
  <c r="AJ56" i="13"/>
  <c r="AB56" i="13"/>
  <c r="DT54" i="13"/>
  <c r="DL54" i="13"/>
  <c r="DD54" i="13"/>
  <c r="CV54" i="13"/>
  <c r="CN54" i="13"/>
  <c r="CF54" i="13"/>
  <c r="BX54" i="13"/>
  <c r="BP54" i="13"/>
  <c r="BH54" i="13"/>
  <c r="AZ54" i="13"/>
  <c r="DW93" i="13"/>
  <c r="CV93" i="13"/>
  <c r="BS93" i="13"/>
  <c r="AP93" i="13"/>
  <c r="DO92" i="13"/>
  <c r="CL92" i="13"/>
  <c r="BH92" i="13"/>
  <c r="AH92" i="13"/>
  <c r="DD91" i="13"/>
  <c r="CA91" i="13"/>
  <c r="AZ91" i="13"/>
  <c r="AE91" i="13"/>
  <c r="DI90" i="13"/>
  <c r="CN90" i="13"/>
  <c r="BV90" i="13"/>
  <c r="BE90" i="13"/>
  <c r="AO90" i="13"/>
  <c r="DW89" i="13"/>
  <c r="DE89" i="13"/>
  <c r="CQ89" i="13"/>
  <c r="CC89" i="13"/>
  <c r="BP89" i="13"/>
  <c r="BE89" i="13"/>
  <c r="AR89" i="13"/>
  <c r="AF89" i="13"/>
  <c r="DS75" i="13"/>
  <c r="DF75" i="13"/>
  <c r="CU75" i="13"/>
  <c r="CH75" i="13"/>
  <c r="BV75" i="13"/>
  <c r="BL75" i="13"/>
  <c r="BA75" i="13"/>
  <c r="AP75" i="13"/>
  <c r="AF75" i="13"/>
  <c r="DV61" i="13"/>
  <c r="DM61" i="13"/>
  <c r="DD61" i="13"/>
  <c r="CU61" i="13"/>
  <c r="CL61" i="13"/>
  <c r="CC61" i="13"/>
  <c r="BS61" i="13"/>
  <c r="BJ61" i="13"/>
  <c r="BA61" i="13"/>
  <c r="AR61" i="13"/>
  <c r="AI61" i="13"/>
  <c r="Z61" i="13"/>
  <c r="DQ60" i="13"/>
  <c r="DG60" i="13"/>
  <c r="CX60" i="13"/>
  <c r="CO60" i="13"/>
  <c r="CF60" i="13"/>
  <c r="BW60" i="13"/>
  <c r="BN60" i="13"/>
  <c r="BE60" i="13"/>
  <c r="AU60" i="13"/>
  <c r="AL60" i="13"/>
  <c r="AC60" i="13"/>
  <c r="DT59" i="13"/>
  <c r="DK59" i="13"/>
  <c r="DB59" i="13"/>
  <c r="CS59" i="13"/>
  <c r="CI59" i="13"/>
  <c r="BZ59" i="13"/>
  <c r="DB107" i="13"/>
  <c r="AX107" i="13"/>
  <c r="DR93" i="13"/>
  <c r="CN93" i="13"/>
  <c r="BK93" i="13"/>
  <c r="AJ93" i="13"/>
  <c r="DG92" i="13"/>
  <c r="CD92" i="13"/>
  <c r="BC92" i="13"/>
  <c r="Z92" i="13"/>
  <c r="CV91" i="13"/>
  <c r="BV91" i="13"/>
  <c r="AU91" i="13"/>
  <c r="Y91" i="13"/>
  <c r="DD90" i="13"/>
  <c r="CI90" i="13"/>
  <c r="BQ90" i="13"/>
  <c r="BA90" i="13"/>
  <c r="AJ90" i="13"/>
  <c r="DR89" i="13"/>
  <c r="DB89" i="13"/>
  <c r="CM89" i="13"/>
  <c r="BY89" i="13"/>
  <c r="BN89" i="13"/>
  <c r="BA89" i="13"/>
  <c r="AO89" i="13"/>
  <c r="AC89" i="13"/>
  <c r="DO75" i="13"/>
  <c r="DD75" i="13"/>
  <c r="CQ75" i="13"/>
  <c r="CE75" i="13"/>
  <c r="BT75" i="13"/>
  <c r="BI75" i="13"/>
  <c r="AX75" i="13"/>
  <c r="AN75" i="13"/>
  <c r="AC75" i="13"/>
  <c r="DT61" i="13"/>
  <c r="DK61" i="13"/>
  <c r="DB61" i="13"/>
  <c r="CS61" i="13"/>
  <c r="CI61" i="13"/>
  <c r="CN107" i="13"/>
  <c r="AR107" i="13"/>
  <c r="DO93" i="13"/>
  <c r="CI93" i="13"/>
  <c r="BH93" i="13"/>
  <c r="AH93" i="13"/>
  <c r="DB92" i="13"/>
  <c r="CA92" i="13"/>
  <c r="AZ92" i="13"/>
  <c r="DT91" i="13"/>
  <c r="CT91" i="13"/>
  <c r="BS91" i="13"/>
  <c r="AP91" i="13"/>
  <c r="DW90" i="13"/>
  <c r="DB90" i="13"/>
  <c r="CF90" i="13"/>
  <c r="BP90" i="13"/>
  <c r="AZ90" i="13"/>
  <c r="AG90" i="13"/>
  <c r="DQ89" i="13"/>
  <c r="DA89" i="13"/>
  <c r="CK89" i="13"/>
  <c r="BX89" i="13"/>
  <c r="BM89" i="13"/>
  <c r="AY89" i="13"/>
  <c r="AN89" i="13"/>
  <c r="AB89" i="13"/>
  <c r="DN75" i="13"/>
  <c r="DC75" i="13"/>
  <c r="CO75" i="13"/>
  <c r="CD75" i="13"/>
  <c r="BS75" i="13"/>
  <c r="BG75" i="13"/>
  <c r="AW75" i="13"/>
  <c r="AM75" i="13"/>
  <c r="AA75" i="13"/>
  <c r="DS61" i="13"/>
  <c r="DJ61" i="13"/>
  <c r="DA61" i="13"/>
  <c r="CQ61" i="13"/>
  <c r="CH61" i="13"/>
  <c r="BY61" i="13"/>
  <c r="BP61" i="13"/>
  <c r="BG61" i="13"/>
  <c r="AX61" i="13"/>
  <c r="AO61" i="13"/>
  <c r="AE61" i="13"/>
  <c r="DV60" i="13"/>
  <c r="DM60" i="13"/>
  <c r="DD60" i="13"/>
  <c r="CU60" i="13"/>
  <c r="CL60" i="13"/>
  <c r="CC60" i="13"/>
  <c r="BS60" i="13"/>
  <c r="BJ60" i="13"/>
  <c r="BA60" i="13"/>
  <c r="AR60" i="13"/>
  <c r="AI60" i="13"/>
  <c r="Z60" i="13"/>
  <c r="DQ59" i="13"/>
  <c r="DG59" i="13"/>
  <c r="CX59" i="13"/>
  <c r="CO59" i="13"/>
  <c r="CF59" i="13"/>
  <c r="BW59" i="13"/>
  <c r="BN59" i="13"/>
  <c r="BE59" i="13"/>
  <c r="AV59" i="13"/>
  <c r="AN59" i="13"/>
  <c r="AF59" i="13"/>
  <c r="X59" i="13"/>
  <c r="DP57" i="13"/>
  <c r="DH57" i="13"/>
  <c r="CZ57" i="13"/>
  <c r="CR57" i="13"/>
  <c r="CJ57" i="13"/>
  <c r="CB57" i="13"/>
  <c r="BT57" i="13"/>
  <c r="BL57" i="13"/>
  <c r="BD57" i="13"/>
  <c r="AV57" i="13"/>
  <c r="AN57" i="13"/>
  <c r="AF57" i="13"/>
  <c r="Y2" i="13"/>
  <c r="DQ107" i="13"/>
  <c r="DI107" i="13"/>
  <c r="DA107" i="13"/>
  <c r="CS107" i="13"/>
  <c r="CK107" i="13"/>
  <c r="CC107" i="13"/>
  <c r="BU107" i="13"/>
  <c r="BM107" i="13"/>
  <c r="BE107" i="13"/>
  <c r="AW107" i="13"/>
  <c r="AO107" i="13"/>
  <c r="AG107" i="13"/>
  <c r="Y107" i="13"/>
  <c r="DQ93" i="13"/>
  <c r="DI93" i="13"/>
  <c r="DA93" i="13"/>
  <c r="CS93" i="13"/>
  <c r="CK93" i="13"/>
  <c r="CC93" i="13"/>
  <c r="BU93" i="13"/>
  <c r="BM93" i="13"/>
  <c r="BE93" i="13"/>
  <c r="AW93" i="13"/>
  <c r="AO93" i="13"/>
  <c r="AG93" i="13"/>
  <c r="Y93" i="13"/>
  <c r="DQ92" i="13"/>
  <c r="DI92" i="13"/>
  <c r="DA92" i="13"/>
  <c r="CS92" i="13"/>
  <c r="CK92" i="13"/>
  <c r="CC92" i="13"/>
  <c r="BU92" i="13"/>
  <c r="BM92" i="13"/>
  <c r="BE92" i="13"/>
  <c r="AW92" i="13"/>
  <c r="AO92" i="13"/>
  <c r="AG92" i="13"/>
  <c r="Y92" i="13"/>
  <c r="DQ91" i="13"/>
  <c r="DI91" i="13"/>
  <c r="DA91" i="13"/>
  <c r="CS91" i="13"/>
  <c r="CK91" i="13"/>
  <c r="CC91" i="13"/>
  <c r="BU91" i="13"/>
  <c r="BM91" i="13"/>
  <c r="BE91" i="13"/>
  <c r="DP107" i="13"/>
  <c r="DH107" i="13"/>
  <c r="CZ107" i="13"/>
  <c r="CR107" i="13"/>
  <c r="CJ107" i="13"/>
  <c r="CB107" i="13"/>
  <c r="BT107" i="13"/>
  <c r="BL107" i="13"/>
  <c r="BD107" i="13"/>
  <c r="AV107" i="13"/>
  <c r="AN107" i="13"/>
  <c r="AF107" i="13"/>
  <c r="X107" i="13"/>
  <c r="DP93" i="13"/>
  <c r="DH93" i="13"/>
  <c r="CZ93" i="13"/>
  <c r="CR93" i="13"/>
  <c r="CJ93" i="13"/>
  <c r="CB93" i="13"/>
  <c r="BT93" i="13"/>
  <c r="BL93" i="13"/>
  <c r="BD93" i="13"/>
  <c r="AV93" i="13"/>
  <c r="AN93" i="13"/>
  <c r="AF93" i="13"/>
  <c r="X93" i="13"/>
  <c r="DP92" i="13"/>
  <c r="DH92" i="13"/>
  <c r="CZ92" i="13"/>
  <c r="CR92" i="13"/>
  <c r="CJ92" i="13"/>
  <c r="CB92" i="13"/>
  <c r="BT92" i="13"/>
  <c r="BL92" i="13"/>
  <c r="BD92" i="13"/>
  <c r="AV92" i="13"/>
  <c r="AN92" i="13"/>
  <c r="AF92" i="13"/>
  <c r="X92" i="13"/>
  <c r="DP91" i="13"/>
  <c r="DH91" i="13"/>
  <c r="CZ91" i="13"/>
  <c r="CR91" i="13"/>
  <c r="CJ91" i="13"/>
  <c r="CB91" i="13"/>
  <c r="BT91" i="13"/>
  <c r="BL91" i="13"/>
  <c r="BD91" i="13"/>
  <c r="AV91" i="13"/>
  <c r="AN91" i="13"/>
  <c r="AF91" i="13"/>
  <c r="X91" i="13"/>
  <c r="DP90" i="13"/>
  <c r="DH90" i="13"/>
  <c r="CZ90" i="13"/>
  <c r="CR90" i="13"/>
  <c r="CJ90" i="13"/>
  <c r="CB90" i="13"/>
  <c r="BT90" i="13"/>
  <c r="BL90" i="13"/>
  <c r="BD90" i="13"/>
  <c r="AV90" i="13"/>
  <c r="AN90" i="13"/>
  <c r="AF90" i="13"/>
  <c r="X90" i="13"/>
  <c r="DP89" i="13"/>
  <c r="DH89" i="13"/>
  <c r="CZ89" i="13"/>
  <c r="CR89" i="13"/>
  <c r="CJ89" i="13"/>
  <c r="DW107" i="13"/>
  <c r="DO107" i="13"/>
  <c r="DG107" i="13"/>
  <c r="CY107" i="13"/>
  <c r="CQ107" i="13"/>
  <c r="CI107" i="13"/>
  <c r="CA107" i="13"/>
  <c r="BS107" i="13"/>
  <c r="BK107" i="13"/>
  <c r="BC107" i="13"/>
  <c r="AU107" i="13"/>
  <c r="AM107" i="13"/>
  <c r="DV107" i="13"/>
  <c r="DN107" i="13"/>
  <c r="DF107" i="13"/>
  <c r="CX107" i="13"/>
  <c r="CP107" i="13"/>
  <c r="CH107" i="13"/>
  <c r="BZ107" i="13"/>
  <c r="BR107" i="13"/>
  <c r="BJ107" i="13"/>
  <c r="BB107" i="13"/>
  <c r="AT107" i="13"/>
  <c r="AL107" i="13"/>
  <c r="AD107" i="13"/>
  <c r="DV93" i="13"/>
  <c r="DN93" i="13"/>
  <c r="DF93" i="13"/>
  <c r="CX93" i="13"/>
  <c r="CP93" i="13"/>
  <c r="CH93" i="13"/>
  <c r="BZ93" i="13"/>
  <c r="BR93" i="13"/>
  <c r="BJ93" i="13"/>
  <c r="BB93" i="13"/>
  <c r="AT93" i="13"/>
  <c r="AL93" i="13"/>
  <c r="AD93" i="13"/>
  <c r="DV92" i="13"/>
  <c r="DN92" i="13"/>
  <c r="DF92" i="13"/>
  <c r="CX92" i="13"/>
  <c r="CP92" i="13"/>
  <c r="CH92" i="13"/>
  <c r="BZ92" i="13"/>
  <c r="BR92" i="13"/>
  <c r="BJ92" i="13"/>
  <c r="BB92" i="13"/>
  <c r="AT92" i="13"/>
  <c r="AL92" i="13"/>
  <c r="AD92" i="13"/>
  <c r="DV91" i="13"/>
  <c r="DN91" i="13"/>
  <c r="DF91" i="13"/>
  <c r="CX91" i="13"/>
  <c r="CP91" i="13"/>
  <c r="CH91" i="13"/>
  <c r="BZ91" i="13"/>
  <c r="BR91" i="13"/>
  <c r="BJ91" i="13"/>
  <c r="BB91" i="13"/>
  <c r="AT91" i="13"/>
  <c r="AL91" i="13"/>
  <c r="AD91" i="13"/>
  <c r="DV90" i="13"/>
  <c r="DN90" i="13"/>
  <c r="DF90" i="13"/>
  <c r="CX90" i="13"/>
  <c r="CP90" i="13"/>
  <c r="CH90" i="13"/>
  <c r="BZ90" i="13"/>
  <c r="BR90" i="13"/>
  <c r="BJ90" i="13"/>
  <c r="BB90" i="13"/>
  <c r="AT90" i="13"/>
  <c r="AL90" i="13"/>
  <c r="AD90" i="13"/>
  <c r="DV89" i="13"/>
  <c r="DN89" i="13"/>
  <c r="DF89" i="13"/>
  <c r="CX89" i="13"/>
  <c r="CP89" i="13"/>
  <c r="CH89" i="13"/>
  <c r="BZ89" i="13"/>
  <c r="BR89" i="13"/>
  <c r="BJ89" i="13"/>
  <c r="BB89" i="13"/>
  <c r="AT89" i="13"/>
  <c r="AL89" i="13"/>
  <c r="AD89" i="13"/>
  <c r="DP75" i="13"/>
  <c r="DH75" i="13"/>
  <c r="CZ75" i="13"/>
  <c r="CR75" i="13"/>
  <c r="CJ75" i="13"/>
  <c r="CB75" i="13"/>
  <c r="DU107" i="13"/>
  <c r="DM107" i="13"/>
  <c r="DE107" i="13"/>
  <c r="CW107" i="13"/>
  <c r="CO107" i="13"/>
  <c r="CG107" i="13"/>
  <c r="BY107" i="13"/>
  <c r="BQ107" i="13"/>
  <c r="BI107" i="13"/>
  <c r="BA107" i="13"/>
  <c r="AS107" i="13"/>
  <c r="AK107" i="13"/>
  <c r="AC107" i="13"/>
  <c r="DU93" i="13"/>
  <c r="DM93" i="13"/>
  <c r="DE93" i="13"/>
  <c r="CW93" i="13"/>
  <c r="CO93" i="13"/>
  <c r="CG93" i="13"/>
  <c r="BY93" i="13"/>
  <c r="BQ93" i="13"/>
  <c r="BI93" i="13"/>
  <c r="BA93" i="13"/>
  <c r="AS93" i="13"/>
  <c r="AK93" i="13"/>
  <c r="AC93" i="13"/>
  <c r="DU92" i="13"/>
  <c r="DM92" i="13"/>
  <c r="DE92" i="13"/>
  <c r="CW92" i="13"/>
  <c r="CO92" i="13"/>
  <c r="CG92" i="13"/>
  <c r="BY92" i="13"/>
  <c r="BQ92" i="13"/>
  <c r="BI92" i="13"/>
  <c r="BA92" i="13"/>
  <c r="AS92" i="13"/>
  <c r="AK92" i="13"/>
  <c r="AC92" i="13"/>
  <c r="DU91" i="13"/>
  <c r="DM91" i="13"/>
  <c r="DE91" i="13"/>
  <c r="CW91" i="13"/>
  <c r="CO91" i="13"/>
  <c r="CG91" i="13"/>
  <c r="BY91" i="13"/>
  <c r="BQ91" i="13"/>
  <c r="BI91" i="13"/>
  <c r="BA91" i="13"/>
  <c r="AS91" i="13"/>
  <c r="AK91" i="13"/>
  <c r="AC91" i="13"/>
  <c r="DU90" i="13"/>
  <c r="DM90" i="13"/>
  <c r="DE90" i="13"/>
  <c r="CW90" i="13"/>
  <c r="CO90" i="13"/>
  <c r="DS107" i="13"/>
  <c r="DK107" i="13"/>
  <c r="DC107" i="13"/>
  <c r="CU107" i="13"/>
  <c r="CM107" i="13"/>
  <c r="CE107" i="13"/>
  <c r="BW107" i="13"/>
  <c r="BO107" i="13"/>
  <c r="BG107" i="13"/>
  <c r="AY107" i="13"/>
  <c r="AQ107" i="13"/>
  <c r="AI107" i="13"/>
  <c r="AA107" i="13"/>
  <c r="DS93" i="13"/>
  <c r="DK93" i="13"/>
  <c r="DC93" i="13"/>
  <c r="CU93" i="13"/>
  <c r="CM93" i="13"/>
  <c r="CE93" i="13"/>
  <c r="BW93" i="13"/>
  <c r="BO93" i="13"/>
  <c r="BG93" i="13"/>
  <c r="AY93" i="13"/>
  <c r="AQ93" i="13"/>
  <c r="AI93" i="13"/>
  <c r="AA93" i="13"/>
  <c r="DS92" i="13"/>
  <c r="DK92" i="13"/>
  <c r="DC92" i="13"/>
  <c r="CU92" i="13"/>
  <c r="CM92" i="13"/>
  <c r="CE92" i="13"/>
  <c r="BW92" i="13"/>
  <c r="BO92" i="13"/>
  <c r="BG92" i="13"/>
  <c r="AY92" i="13"/>
  <c r="AQ92" i="13"/>
  <c r="AI92" i="13"/>
  <c r="AA92" i="13"/>
  <c r="DS91" i="13"/>
  <c r="DK91" i="13"/>
  <c r="DC91" i="13"/>
  <c r="CU91" i="13"/>
  <c r="CM91" i="13"/>
  <c r="CE91" i="13"/>
  <c r="BW91" i="13"/>
  <c r="BO91" i="13"/>
  <c r="BG91" i="13"/>
  <c r="AY91" i="13"/>
  <c r="AQ91" i="13"/>
  <c r="AI91" i="13"/>
  <c r="AA91" i="13"/>
  <c r="DS90" i="13"/>
  <c r="DK90" i="13"/>
  <c r="DC90" i="13"/>
  <c r="CU90" i="13"/>
  <c r="CM90" i="13"/>
  <c r="CE90" i="13"/>
  <c r="BW90" i="13"/>
  <c r="BO90" i="13"/>
  <c r="BG90" i="13"/>
  <c r="AY90" i="13"/>
  <c r="AQ90" i="13"/>
  <c r="AI90" i="13"/>
  <c r="AA90" i="13"/>
  <c r="DS89" i="13"/>
  <c r="DK89" i="13"/>
  <c r="DC89" i="13"/>
  <c r="CV107" i="13"/>
  <c r="BP107" i="13"/>
  <c r="CT107" i="13"/>
  <c r="BN107" i="13"/>
  <c r="AH107" i="13"/>
  <c r="DL93" i="13"/>
  <c r="CQ93" i="13"/>
  <c r="BV93" i="13"/>
  <c r="AZ93" i="13"/>
  <c r="AE93" i="13"/>
  <c r="DJ92" i="13"/>
  <c r="CN92" i="13"/>
  <c r="BS92" i="13"/>
  <c r="AX92" i="13"/>
  <c r="AB92" i="13"/>
  <c r="DG91" i="13"/>
  <c r="CL91" i="13"/>
  <c r="BP91" i="13"/>
  <c r="AW91" i="13"/>
  <c r="AG91" i="13"/>
  <c r="DQ90" i="13"/>
  <c r="DA90" i="13"/>
  <c r="CK90" i="13"/>
  <c r="BX90" i="13"/>
  <c r="BK90" i="13"/>
  <c r="AX90" i="13"/>
  <c r="AK90" i="13"/>
  <c r="Y90" i="13"/>
  <c r="DL89" i="13"/>
  <c r="CY89" i="13"/>
  <c r="CN89" i="13"/>
  <c r="CD89" i="13"/>
  <c r="BU89" i="13"/>
  <c r="BL89" i="13"/>
  <c r="BC89" i="13"/>
  <c r="AS89" i="13"/>
  <c r="AJ89" i="13"/>
  <c r="AA89" i="13"/>
  <c r="DT75" i="13"/>
  <c r="DK75" i="13"/>
  <c r="DB75" i="13"/>
  <c r="CS75" i="13"/>
  <c r="CI75" i="13"/>
  <c r="BZ75" i="13"/>
  <c r="BR75" i="13"/>
  <c r="BJ75" i="13"/>
  <c r="BB75" i="13"/>
  <c r="AT75" i="13"/>
  <c r="AL75" i="13"/>
  <c r="AD75" i="13"/>
  <c r="DP61" i="13"/>
  <c r="DH61" i="13"/>
  <c r="CZ61" i="13"/>
  <c r="CR61" i="13"/>
  <c r="CJ61" i="13"/>
  <c r="CB61" i="13"/>
  <c r="BT61" i="13"/>
  <c r="BL61" i="13"/>
  <c r="BD61" i="13"/>
  <c r="AV61" i="13"/>
  <c r="AN61" i="13"/>
  <c r="AF61" i="13"/>
  <c r="X61" i="13"/>
  <c r="DP60" i="13"/>
  <c r="DH60" i="13"/>
  <c r="CZ60" i="13"/>
  <c r="CR60" i="13"/>
  <c r="CJ60" i="13"/>
  <c r="CB60" i="13"/>
  <c r="BT60" i="13"/>
  <c r="BL60" i="13"/>
  <c r="BD60" i="13"/>
  <c r="AV60" i="13"/>
  <c r="AN60" i="13"/>
  <c r="AF60" i="13"/>
  <c r="X60" i="13"/>
  <c r="DP59" i="13"/>
  <c r="DH59" i="13"/>
  <c r="CZ59" i="13"/>
  <c r="CR59" i="13"/>
  <c r="CJ59" i="13"/>
  <c r="CB59" i="13"/>
  <c r="BT59" i="13"/>
  <c r="BL59" i="13"/>
  <c r="BD59" i="13"/>
  <c r="DR107" i="13"/>
  <c r="CL107" i="13"/>
  <c r="BF107" i="13"/>
  <c r="AB107" i="13"/>
  <c r="DG93" i="13"/>
  <c r="CL93" i="13"/>
  <c r="BP93" i="13"/>
  <c r="AU93" i="13"/>
  <c r="Z93" i="13"/>
  <c r="DD92" i="13"/>
  <c r="CI92" i="13"/>
  <c r="BN92" i="13"/>
  <c r="AR92" i="13"/>
  <c r="DW91" i="13"/>
  <c r="DB91" i="13"/>
  <c r="CF91" i="13"/>
  <c r="BK91" i="13"/>
  <c r="AR91" i="13"/>
  <c r="AB91" i="13"/>
  <c r="DL90" i="13"/>
  <c r="CV90" i="13"/>
  <c r="CG90" i="13"/>
  <c r="BU90" i="13"/>
  <c r="BH90" i="13"/>
  <c r="AU90" i="13"/>
  <c r="AH90" i="13"/>
  <c r="DU89" i="13"/>
  <c r="DI89" i="13"/>
  <c r="CV89" i="13"/>
  <c r="CL89" i="13"/>
  <c r="CB89" i="13"/>
  <c r="BS89" i="13"/>
  <c r="BI89" i="13"/>
  <c r="AZ89" i="13"/>
  <c r="AQ89" i="13"/>
  <c r="AH89" i="13"/>
  <c r="Y89" i="13"/>
  <c r="DR75" i="13"/>
  <c r="DI75" i="13"/>
  <c r="CY75" i="13"/>
  <c r="CP75" i="13"/>
  <c r="CG75" i="13"/>
  <c r="BX75" i="13"/>
  <c r="BP75" i="13"/>
  <c r="BH75" i="13"/>
  <c r="AZ75" i="13"/>
  <c r="AR75" i="13"/>
  <c r="AJ75" i="13"/>
  <c r="AB75" i="13"/>
  <c r="BH107" i="13"/>
  <c r="DJ107" i="13"/>
  <c r="BF90" i="13"/>
  <c r="BY90" i="13"/>
  <c r="CQ90" i="13"/>
  <c r="DJ90" i="13"/>
  <c r="AH91" i="13"/>
  <c r="BC91" i="13"/>
  <c r="CD91" i="13"/>
  <c r="DJ91" i="13"/>
  <c r="AJ92" i="13"/>
  <c r="BK92" i="13"/>
  <c r="CQ92" i="13"/>
  <c r="DR92" i="13"/>
  <c r="AR93" i="13"/>
  <c r="BX93" i="13"/>
  <c r="CY93" i="13"/>
  <c r="Z107" i="13"/>
  <c r="BV107" i="13"/>
  <c r="DL107" i="13"/>
  <c r="DO91" i="13"/>
  <c r="AP92" i="13"/>
  <c r="BV92" i="13"/>
  <c r="CV92" i="13"/>
  <c r="DW92" i="13"/>
  <c r="BC93" i="13"/>
  <c r="CD93" i="13"/>
  <c r="DD93" i="13"/>
  <c r="AJ107" i="13"/>
  <c r="CD107" i="13"/>
  <c r="AB93" i="13"/>
  <c r="BF93" i="13"/>
  <c r="CF93" i="13"/>
  <c r="DJ93" i="13"/>
  <c r="AP107" i="13"/>
  <c r="CF107" i="13"/>
  <c r="AJ3" i="8"/>
  <c r="AI3" i="8"/>
  <c r="AH3" i="8"/>
  <c r="AG3" i="8"/>
  <c r="AF3" i="8"/>
  <c r="L62" i="5" l="1"/>
  <c r="L53" i="5"/>
  <c r="L39" i="5" s="1"/>
  <c r="L61" i="5"/>
  <c r="M43" i="5"/>
  <c r="L59" i="5"/>
  <c r="Z2" i="13"/>
  <c r="AB3" i="13"/>
  <c r="K57" i="10"/>
  <c r="J57" i="10"/>
  <c r="I57" i="10"/>
  <c r="H57" i="10"/>
  <c r="K56" i="10"/>
  <c r="J56" i="10"/>
  <c r="I56" i="10"/>
  <c r="H56" i="10"/>
  <c r="K51" i="10"/>
  <c r="J51" i="10"/>
  <c r="I51" i="10"/>
  <c r="H51" i="10"/>
  <c r="K46" i="10"/>
  <c r="J46" i="10"/>
  <c r="I46" i="10"/>
  <c r="H46" i="10"/>
  <c r="M53" i="5" l="1"/>
  <c r="M39" i="5" s="1"/>
  <c r="M61" i="5"/>
  <c r="N43" i="5"/>
  <c r="M59" i="5"/>
  <c r="M62" i="5"/>
  <c r="AC3" i="13"/>
  <c r="AA2" i="13"/>
  <c r="N61" i="5" l="1"/>
  <c r="O43" i="5"/>
  <c r="N59" i="5"/>
  <c r="N62" i="5"/>
  <c r="N53" i="5"/>
  <c r="N39" i="5" s="1"/>
  <c r="AD3" i="13"/>
  <c r="AB2" i="13"/>
  <c r="P43" i="5" l="1"/>
  <c r="O59" i="5"/>
  <c r="O62" i="5"/>
  <c r="O53" i="5"/>
  <c r="O39" i="5" s="1"/>
  <c r="O61" i="5"/>
  <c r="AC2" i="13"/>
  <c r="AD2" i="13"/>
  <c r="AE3" i="13"/>
  <c r="K50" i="10"/>
  <c r="J50" i="10"/>
  <c r="I50" i="10"/>
  <c r="K52" i="10"/>
  <c r="J52" i="10"/>
  <c r="I52" i="10"/>
  <c r="H52" i="10"/>
  <c r="H50" i="10"/>
  <c r="P61" i="5" l="1"/>
  <c r="Q43" i="5"/>
  <c r="P59" i="5"/>
  <c r="P62" i="5"/>
  <c r="P53" i="5"/>
  <c r="P39" i="5" s="1"/>
  <c r="AF3" i="13"/>
  <c r="AE2" i="13"/>
  <c r="K55" i="10"/>
  <c r="J55" i="10"/>
  <c r="I55" i="10"/>
  <c r="H55" i="10"/>
  <c r="K54" i="10"/>
  <c r="J54" i="10"/>
  <c r="I54" i="10"/>
  <c r="H54" i="10"/>
  <c r="K49" i="10"/>
  <c r="J49" i="10"/>
  <c r="I49" i="10"/>
  <c r="H49" i="10"/>
  <c r="K48" i="10"/>
  <c r="J48" i="10"/>
  <c r="I48" i="10"/>
  <c r="H48" i="10"/>
  <c r="K47" i="10"/>
  <c r="J47" i="10"/>
  <c r="I47" i="10"/>
  <c r="H47" i="10"/>
  <c r="K45" i="10"/>
  <c r="J45" i="10"/>
  <c r="I45" i="10"/>
  <c r="H45" i="10"/>
  <c r="K44" i="10"/>
  <c r="J44" i="10"/>
  <c r="I44" i="10"/>
  <c r="H44" i="10"/>
  <c r="Q61" i="5" l="1"/>
  <c r="R43" i="5"/>
  <c r="Q62" i="5"/>
  <c r="Q53" i="5"/>
  <c r="Q39" i="5" s="1"/>
  <c r="Q59" i="5"/>
  <c r="AG3" i="13"/>
  <c r="AF2" i="13"/>
  <c r="H3" i="9"/>
  <c r="R59" i="5" l="1"/>
  <c r="R53" i="5"/>
  <c r="R39" i="5" s="1"/>
  <c r="R61" i="5"/>
  <c r="S43" i="5"/>
  <c r="R62" i="5"/>
  <c r="AH3" i="13"/>
  <c r="AG2" i="13"/>
  <c r="I8" i="11"/>
  <c r="J8" i="11"/>
  <c r="K8" i="11"/>
  <c r="S59" i="5" l="1"/>
  <c r="S62" i="5"/>
  <c r="S53" i="5"/>
  <c r="S39" i="5" s="1"/>
  <c r="S61" i="5"/>
  <c r="T43" i="5"/>
  <c r="AI3" i="13"/>
  <c r="AH2" i="13"/>
  <c r="I3" i="9"/>
  <c r="J3" i="9"/>
  <c r="K3" i="9"/>
  <c r="M3" i="9"/>
  <c r="N3" i="9"/>
  <c r="O3" i="9"/>
  <c r="P3" i="9"/>
  <c r="Q3" i="9"/>
  <c r="R3" i="9"/>
  <c r="S3" i="9"/>
  <c r="T3" i="9"/>
  <c r="U3" i="9"/>
  <c r="V3" i="9"/>
  <c r="W3" i="9"/>
  <c r="X3" i="9"/>
  <c r="Y3" i="9"/>
  <c r="Z3" i="9"/>
  <c r="AA3" i="9"/>
  <c r="AB3" i="9"/>
  <c r="AC3" i="9"/>
  <c r="AD3" i="9"/>
  <c r="AE3" i="9"/>
  <c r="AF3" i="9"/>
  <c r="AG3" i="9"/>
  <c r="AH3" i="9"/>
  <c r="AI3" i="9"/>
  <c r="AJ3" i="9"/>
  <c r="L3" i="9"/>
  <c r="T62" i="5" l="1"/>
  <c r="T53" i="5"/>
  <c r="T39" i="5" s="1"/>
  <c r="T61" i="5"/>
  <c r="U43" i="5"/>
  <c r="T59" i="5"/>
  <c r="AJ3" i="13"/>
  <c r="AI2" i="13"/>
  <c r="L51" i="8"/>
  <c r="U53" i="5" l="1"/>
  <c r="U39" i="5" s="1"/>
  <c r="U61" i="5"/>
  <c r="V43" i="5"/>
  <c r="U59" i="5"/>
  <c r="U62" i="5"/>
  <c r="AK3" i="13"/>
  <c r="AJ2" i="13"/>
  <c r="V61" i="5" l="1"/>
  <c r="W43" i="5"/>
  <c r="V59" i="5"/>
  <c r="V62" i="5"/>
  <c r="V53" i="5"/>
  <c r="V39" i="5" s="1"/>
  <c r="AL3" i="13"/>
  <c r="AK2" i="13"/>
  <c r="W59" i="5" l="1"/>
  <c r="W62" i="5"/>
  <c r="W53" i="5"/>
  <c r="W39" i="5" s="1"/>
  <c r="W61" i="5"/>
  <c r="X43" i="5"/>
  <c r="AM3" i="13"/>
  <c r="AL2" i="13"/>
  <c r="X61" i="5" l="1"/>
  <c r="Y43" i="5"/>
  <c r="X59" i="5"/>
  <c r="X62" i="5"/>
  <c r="X53" i="5"/>
  <c r="X39" i="5" s="1"/>
  <c r="X58" i="10"/>
  <c r="AN3" i="13"/>
  <c r="AM2" i="13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AJ8" i="6"/>
  <c r="AF21" i="2" s="1"/>
  <c r="M8" i="6"/>
  <c r="I21" i="2" s="1"/>
  <c r="N8" i="6"/>
  <c r="J21" i="2" s="1"/>
  <c r="O8" i="6"/>
  <c r="K21" i="2" s="1"/>
  <c r="P8" i="6"/>
  <c r="L21" i="2" s="1"/>
  <c r="Q8" i="6"/>
  <c r="M21" i="2" s="1"/>
  <c r="R8" i="6"/>
  <c r="N21" i="2" s="1"/>
  <c r="S8" i="6"/>
  <c r="O21" i="2" s="1"/>
  <c r="T8" i="6"/>
  <c r="P21" i="2" s="1"/>
  <c r="U8" i="6"/>
  <c r="Q21" i="2" s="1"/>
  <c r="V8" i="6"/>
  <c r="R21" i="2" s="1"/>
  <c r="W8" i="6"/>
  <c r="S21" i="2" s="1"/>
  <c r="X8" i="6"/>
  <c r="T21" i="2" s="1"/>
  <c r="Y8" i="6"/>
  <c r="U21" i="2" s="1"/>
  <c r="Z8" i="6"/>
  <c r="V21" i="2" s="1"/>
  <c r="AA8" i="6"/>
  <c r="W21" i="2" s="1"/>
  <c r="AB8" i="6"/>
  <c r="X21" i="2" s="1"/>
  <c r="AC8" i="6"/>
  <c r="Y21" i="2" s="1"/>
  <c r="AD8" i="6"/>
  <c r="Z21" i="2" s="1"/>
  <c r="AE8" i="6"/>
  <c r="AA21" i="2" s="1"/>
  <c r="AF8" i="6"/>
  <c r="AB21" i="2" s="1"/>
  <c r="AG8" i="6"/>
  <c r="AC21" i="2" s="1"/>
  <c r="AH8" i="6"/>
  <c r="AD21" i="2" s="1"/>
  <c r="AI8" i="6"/>
  <c r="AE21" i="2" s="1"/>
  <c r="L8" i="6"/>
  <c r="H21" i="2" s="1"/>
  <c r="K8" i="6"/>
  <c r="G21" i="2" s="1"/>
  <c r="J8" i="6"/>
  <c r="F21" i="2" s="1"/>
  <c r="I8" i="6"/>
  <c r="E21" i="2" s="1"/>
  <c r="H8" i="6"/>
  <c r="D21" i="2" s="1"/>
  <c r="D3" i="2"/>
  <c r="E18" i="11"/>
  <c r="D18" i="11"/>
  <c r="E17" i="11"/>
  <c r="D17" i="11"/>
  <c r="E16" i="11"/>
  <c r="D16" i="11"/>
  <c r="E15" i="11"/>
  <c r="D15" i="11"/>
  <c r="E14" i="11"/>
  <c r="D14" i="11"/>
  <c r="AJ2" i="11"/>
  <c r="AI2" i="11"/>
  <c r="AH2" i="11"/>
  <c r="AG2" i="11"/>
  <c r="AF2" i="11"/>
  <c r="AE2" i="11"/>
  <c r="AD2" i="11"/>
  <c r="AC2" i="11"/>
  <c r="AB2" i="11"/>
  <c r="AA2" i="11"/>
  <c r="Z2" i="11"/>
  <c r="Y2" i="11"/>
  <c r="X2" i="11"/>
  <c r="W2" i="11"/>
  <c r="V2" i="11"/>
  <c r="U2" i="11"/>
  <c r="T2" i="11"/>
  <c r="S2" i="11"/>
  <c r="R2" i="11"/>
  <c r="Q2" i="11"/>
  <c r="P2" i="11"/>
  <c r="O2" i="11"/>
  <c r="N2" i="11"/>
  <c r="M2" i="11"/>
  <c r="L2" i="11"/>
  <c r="K2" i="11"/>
  <c r="J2" i="11"/>
  <c r="I2" i="11"/>
  <c r="H2" i="11"/>
  <c r="E68" i="10"/>
  <c r="D68" i="10"/>
  <c r="E67" i="10"/>
  <c r="D67" i="10"/>
  <c r="E66" i="10"/>
  <c r="D66" i="10"/>
  <c r="E65" i="10"/>
  <c r="D65" i="10"/>
  <c r="E64" i="10"/>
  <c r="D64" i="10"/>
  <c r="H43" i="10"/>
  <c r="H59" i="10" s="1"/>
  <c r="AJ2" i="10"/>
  <c r="AI2" i="10"/>
  <c r="AH2" i="10"/>
  <c r="AG2" i="10"/>
  <c r="AF2" i="10"/>
  <c r="AE2" i="10"/>
  <c r="AD2" i="10"/>
  <c r="AC2" i="10"/>
  <c r="AB2" i="10"/>
  <c r="AA2" i="10"/>
  <c r="Z2" i="10"/>
  <c r="Y2" i="10"/>
  <c r="X2" i="10"/>
  <c r="W2" i="10"/>
  <c r="V2" i="10"/>
  <c r="U2" i="10"/>
  <c r="T2" i="10"/>
  <c r="S2" i="10"/>
  <c r="R2" i="10"/>
  <c r="Q2" i="10"/>
  <c r="P2" i="10"/>
  <c r="O2" i="10"/>
  <c r="N2" i="10"/>
  <c r="M2" i="10"/>
  <c r="L2" i="10"/>
  <c r="K2" i="10"/>
  <c r="J2" i="10"/>
  <c r="I2" i="10"/>
  <c r="H2" i="10"/>
  <c r="E36" i="9"/>
  <c r="D36" i="9"/>
  <c r="E35" i="9"/>
  <c r="D35" i="9"/>
  <c r="E34" i="9"/>
  <c r="D34" i="9"/>
  <c r="E33" i="9"/>
  <c r="D33" i="9"/>
  <c r="E32" i="9"/>
  <c r="D32" i="9"/>
  <c r="AJ2" i="9"/>
  <c r="AI2" i="9"/>
  <c r="AH2" i="9"/>
  <c r="AG2" i="9"/>
  <c r="AF2" i="9"/>
  <c r="AE2" i="9"/>
  <c r="AD2" i="9"/>
  <c r="AC2" i="9"/>
  <c r="AB2" i="9"/>
  <c r="AA2" i="9"/>
  <c r="Z2" i="9"/>
  <c r="Y2" i="9"/>
  <c r="X2" i="9"/>
  <c r="W2" i="9"/>
  <c r="V2" i="9"/>
  <c r="U2" i="9"/>
  <c r="T2" i="9"/>
  <c r="S2" i="9"/>
  <c r="R2" i="9"/>
  <c r="Q2" i="9"/>
  <c r="P2" i="9"/>
  <c r="O2" i="9"/>
  <c r="N2" i="9"/>
  <c r="M2" i="9"/>
  <c r="L2" i="9"/>
  <c r="K2" i="9"/>
  <c r="J2" i="9"/>
  <c r="I2" i="9"/>
  <c r="H2" i="9"/>
  <c r="D81" i="8"/>
  <c r="C81" i="8"/>
  <c r="D80" i="8"/>
  <c r="C80" i="8"/>
  <c r="D79" i="8"/>
  <c r="C79" i="8"/>
  <c r="D78" i="8"/>
  <c r="C78" i="8"/>
  <c r="D77" i="8"/>
  <c r="C77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E17" i="6"/>
  <c r="D17" i="6"/>
  <c r="E16" i="6"/>
  <c r="D16" i="6"/>
  <c r="E15" i="6"/>
  <c r="D15" i="6"/>
  <c r="E14" i="6"/>
  <c r="D14" i="6"/>
  <c r="E13" i="6"/>
  <c r="D13" i="6"/>
  <c r="AJ2" i="6"/>
  <c r="AI2" i="6"/>
  <c r="AH2" i="6"/>
  <c r="AG2" i="6"/>
  <c r="AF2" i="6"/>
  <c r="AE2" i="6"/>
  <c r="AD2" i="6"/>
  <c r="AC2" i="6"/>
  <c r="AB2" i="6"/>
  <c r="AA2" i="6"/>
  <c r="Z2" i="6"/>
  <c r="Y2" i="6"/>
  <c r="X2" i="6"/>
  <c r="W2" i="6"/>
  <c r="V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E68" i="5"/>
  <c r="D68" i="5"/>
  <c r="E67" i="5"/>
  <c r="D67" i="5"/>
  <c r="E66" i="5"/>
  <c r="D66" i="5"/>
  <c r="E65" i="5"/>
  <c r="D65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E32" i="4"/>
  <c r="D32" i="4"/>
  <c r="E31" i="4"/>
  <c r="D31" i="4"/>
  <c r="E30" i="4"/>
  <c r="D30" i="4"/>
  <c r="E29" i="4"/>
  <c r="D29" i="4"/>
  <c r="E28" i="4"/>
  <c r="D28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I104" i="2"/>
  <c r="I103" i="2"/>
  <c r="I102" i="2"/>
  <c r="I101" i="2"/>
  <c r="I100" i="2"/>
  <c r="G22" i="2"/>
  <c r="F22" i="2"/>
  <c r="E22" i="2"/>
  <c r="D7" i="2"/>
  <c r="E23" i="3"/>
  <c r="E27" i="3"/>
  <c r="E26" i="3"/>
  <c r="E25" i="3"/>
  <c r="E24" i="3"/>
  <c r="I19" i="3"/>
  <c r="H19" i="3"/>
  <c r="I15" i="3"/>
  <c r="H15" i="3"/>
  <c r="H8" i="3"/>
  <c r="H7" i="3"/>
  <c r="I4" i="3"/>
  <c r="H4" i="3"/>
  <c r="AJ8" i="11"/>
  <c r="AF22" i="2" s="1"/>
  <c r="AI8" i="11"/>
  <c r="AE22" i="2" s="1"/>
  <c r="AH8" i="11"/>
  <c r="AD22" i="2" s="1"/>
  <c r="AG8" i="11"/>
  <c r="AC22" i="2" s="1"/>
  <c r="AF8" i="11"/>
  <c r="AB22" i="2" s="1"/>
  <c r="AE8" i="11"/>
  <c r="AA22" i="2" s="1"/>
  <c r="AD8" i="11"/>
  <c r="Z22" i="2" s="1"/>
  <c r="AC8" i="11"/>
  <c r="Y22" i="2" s="1"/>
  <c r="AB8" i="11"/>
  <c r="X22" i="2" s="1"/>
  <c r="AA8" i="11"/>
  <c r="W22" i="2" s="1"/>
  <c r="Z8" i="11"/>
  <c r="V22" i="2" s="1"/>
  <c r="Y8" i="11"/>
  <c r="U22" i="2" s="1"/>
  <c r="X8" i="11"/>
  <c r="T22" i="2" s="1"/>
  <c r="W8" i="11"/>
  <c r="S22" i="2" s="1"/>
  <c r="V8" i="11"/>
  <c r="R22" i="2" s="1"/>
  <c r="U8" i="11"/>
  <c r="Q22" i="2" s="1"/>
  <c r="T8" i="11"/>
  <c r="P22" i="2" s="1"/>
  <c r="S8" i="11"/>
  <c r="O22" i="2" s="1"/>
  <c r="R8" i="11"/>
  <c r="N22" i="2" s="1"/>
  <c r="Q8" i="11"/>
  <c r="M22" i="2" s="1"/>
  <c r="P8" i="11"/>
  <c r="L22" i="2" s="1"/>
  <c r="O8" i="11"/>
  <c r="K22" i="2" s="1"/>
  <c r="N8" i="11"/>
  <c r="J22" i="2" s="1"/>
  <c r="M8" i="11"/>
  <c r="I22" i="2" s="1"/>
  <c r="L8" i="11"/>
  <c r="H22" i="2" s="1"/>
  <c r="H8" i="11"/>
  <c r="D22" i="2" s="1"/>
  <c r="T60" i="10"/>
  <c r="S60" i="10"/>
  <c r="R60" i="10"/>
  <c r="Q60" i="10"/>
  <c r="P60" i="10"/>
  <c r="O60" i="10"/>
  <c r="N60" i="10"/>
  <c r="M60" i="10"/>
  <c r="L60" i="10"/>
  <c r="K60" i="10"/>
  <c r="J60" i="10"/>
  <c r="I60" i="10"/>
  <c r="H60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AJ73" i="8"/>
  <c r="AI73" i="8"/>
  <c r="AH73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P36" i="10" s="1"/>
  <c r="O73" i="8"/>
  <c r="O36" i="10" s="1"/>
  <c r="N73" i="8"/>
  <c r="N36" i="10" s="1"/>
  <c r="M73" i="8"/>
  <c r="M36" i="10" s="1"/>
  <c r="L73" i="8"/>
  <c r="L36" i="10" s="1"/>
  <c r="K73" i="8"/>
  <c r="K36" i="10" s="1"/>
  <c r="J73" i="8"/>
  <c r="J36" i="10" s="1"/>
  <c r="I73" i="8"/>
  <c r="I36" i="10" s="1"/>
  <c r="H73" i="8"/>
  <c r="H36" i="10" s="1"/>
  <c r="AJ70" i="8"/>
  <c r="AJ35" i="10" s="1"/>
  <c r="AI70" i="8"/>
  <c r="AI35" i="10" s="1"/>
  <c r="AH70" i="8"/>
  <c r="AH35" i="10" s="1"/>
  <c r="AG70" i="8"/>
  <c r="AG35" i="10" s="1"/>
  <c r="AF70" i="8"/>
  <c r="AF35" i="10" s="1"/>
  <c r="AE70" i="8"/>
  <c r="AE35" i="10" s="1"/>
  <c r="AD70" i="8"/>
  <c r="AD35" i="10" s="1"/>
  <c r="AC70" i="8"/>
  <c r="AC35" i="10" s="1"/>
  <c r="AB70" i="8"/>
  <c r="AB35" i="10" s="1"/>
  <c r="AA70" i="8"/>
  <c r="AA35" i="10" s="1"/>
  <c r="Z70" i="8"/>
  <c r="Z35" i="10" s="1"/>
  <c r="Y70" i="8"/>
  <c r="Y35" i="10" s="1"/>
  <c r="X70" i="8"/>
  <c r="X35" i="10" s="1"/>
  <c r="W70" i="8"/>
  <c r="W35" i="10" s="1"/>
  <c r="V70" i="8"/>
  <c r="V35" i="10" s="1"/>
  <c r="U70" i="8"/>
  <c r="U35" i="10" s="1"/>
  <c r="T70" i="8"/>
  <c r="S70" i="8"/>
  <c r="R70" i="8"/>
  <c r="Q70" i="8"/>
  <c r="P70" i="8"/>
  <c r="O70" i="8"/>
  <c r="N70" i="8"/>
  <c r="M70" i="8"/>
  <c r="L70" i="8"/>
  <c r="K70" i="8"/>
  <c r="K35" i="10" s="1"/>
  <c r="J70" i="8"/>
  <c r="J35" i="10" s="1"/>
  <c r="I70" i="8"/>
  <c r="I35" i="10" s="1"/>
  <c r="H70" i="8"/>
  <c r="H35" i="10" s="1"/>
  <c r="AJ67" i="8"/>
  <c r="AJ34" i="10" s="1"/>
  <c r="AI67" i="8"/>
  <c r="AI34" i="10" s="1"/>
  <c r="AH67" i="8"/>
  <c r="AH34" i="10" s="1"/>
  <c r="AG67" i="8"/>
  <c r="AG34" i="10" s="1"/>
  <c r="AF67" i="8"/>
  <c r="AF34" i="10" s="1"/>
  <c r="AE67" i="8"/>
  <c r="AE34" i="10" s="1"/>
  <c r="AD67" i="8"/>
  <c r="AD34" i="10" s="1"/>
  <c r="AC67" i="8"/>
  <c r="AC34" i="10" s="1"/>
  <c r="AB67" i="8"/>
  <c r="AB34" i="10" s="1"/>
  <c r="AA67" i="8"/>
  <c r="AA34" i="10" s="1"/>
  <c r="Z67" i="8"/>
  <c r="Z34" i="10" s="1"/>
  <c r="Y67" i="8"/>
  <c r="Y34" i="10" s="1"/>
  <c r="X67" i="8"/>
  <c r="X34" i="10" s="1"/>
  <c r="W67" i="8"/>
  <c r="W34" i="10" s="1"/>
  <c r="V67" i="8"/>
  <c r="V34" i="10" s="1"/>
  <c r="U67" i="8"/>
  <c r="U34" i="10" s="1"/>
  <c r="T67" i="8"/>
  <c r="T34" i="10" s="1"/>
  <c r="S67" i="8"/>
  <c r="S34" i="10" s="1"/>
  <c r="R67" i="8"/>
  <c r="R34" i="10" s="1"/>
  <c r="Q67" i="8"/>
  <c r="Q34" i="10" s="1"/>
  <c r="P67" i="8"/>
  <c r="P34" i="10" s="1"/>
  <c r="O67" i="8"/>
  <c r="N67" i="8"/>
  <c r="N34" i="10" s="1"/>
  <c r="M67" i="8"/>
  <c r="M34" i="10" s="1"/>
  <c r="L67" i="8"/>
  <c r="K67" i="8"/>
  <c r="J67" i="8"/>
  <c r="J34" i="10" s="1"/>
  <c r="I67" i="8"/>
  <c r="I34" i="10" s="1"/>
  <c r="H67" i="8"/>
  <c r="H34" i="10" s="1"/>
  <c r="AJ64" i="8"/>
  <c r="AJ33" i="10" s="1"/>
  <c r="AI64" i="8"/>
  <c r="AI33" i="10" s="1"/>
  <c r="AH64" i="8"/>
  <c r="AH33" i="10" s="1"/>
  <c r="AG64" i="8"/>
  <c r="AG33" i="10" s="1"/>
  <c r="AF64" i="8"/>
  <c r="AF33" i="10" s="1"/>
  <c r="AE64" i="8"/>
  <c r="AE33" i="10" s="1"/>
  <c r="AD64" i="8"/>
  <c r="AD33" i="10" s="1"/>
  <c r="AC64" i="8"/>
  <c r="AC33" i="10" s="1"/>
  <c r="AB64" i="8"/>
  <c r="AB33" i="10" s="1"/>
  <c r="AA64" i="8"/>
  <c r="AA33" i="10" s="1"/>
  <c r="Z64" i="8"/>
  <c r="Z33" i="10" s="1"/>
  <c r="Y64" i="8"/>
  <c r="Y33" i="10" s="1"/>
  <c r="X64" i="8"/>
  <c r="W64" i="8"/>
  <c r="W33" i="10" s="1"/>
  <c r="V64" i="8"/>
  <c r="V33" i="10" s="1"/>
  <c r="U64" i="8"/>
  <c r="U33" i="10" s="1"/>
  <c r="T64" i="8"/>
  <c r="T33" i="10" s="1"/>
  <c r="S64" i="8"/>
  <c r="S33" i="10" s="1"/>
  <c r="R64" i="8"/>
  <c r="R33" i="10" s="1"/>
  <c r="Q64" i="8"/>
  <c r="Q33" i="10" s="1"/>
  <c r="P64" i="8"/>
  <c r="P33" i="10" s="1"/>
  <c r="O64" i="8"/>
  <c r="O33" i="10" s="1"/>
  <c r="N64" i="8"/>
  <c r="N33" i="10" s="1"/>
  <c r="M64" i="8"/>
  <c r="M33" i="10" s="1"/>
  <c r="L64" i="8"/>
  <c r="L33" i="10" s="1"/>
  <c r="K64" i="8"/>
  <c r="K33" i="10" s="1"/>
  <c r="J64" i="8"/>
  <c r="J33" i="10" s="1"/>
  <c r="I64" i="8"/>
  <c r="I33" i="10" s="1"/>
  <c r="H64" i="8"/>
  <c r="H33" i="10" s="1"/>
  <c r="AJ61" i="8"/>
  <c r="AJ32" i="10" s="1"/>
  <c r="AI61" i="8"/>
  <c r="AI32" i="10" s="1"/>
  <c r="AH61" i="8"/>
  <c r="AH32" i="10" s="1"/>
  <c r="AG61" i="8"/>
  <c r="AG32" i="10" s="1"/>
  <c r="AF61" i="8"/>
  <c r="AF32" i="10" s="1"/>
  <c r="AE61" i="8"/>
  <c r="AE32" i="10" s="1"/>
  <c r="AD61" i="8"/>
  <c r="AD32" i="10" s="1"/>
  <c r="AC61" i="8"/>
  <c r="AC32" i="10" s="1"/>
  <c r="AB61" i="8"/>
  <c r="AB32" i="10" s="1"/>
  <c r="AA61" i="8"/>
  <c r="AA32" i="10" s="1"/>
  <c r="Z61" i="8"/>
  <c r="Z32" i="10" s="1"/>
  <c r="Y61" i="8"/>
  <c r="Y32" i="10" s="1"/>
  <c r="X61" i="8"/>
  <c r="X32" i="10" s="1"/>
  <c r="W61" i="8"/>
  <c r="W32" i="10" s="1"/>
  <c r="V61" i="8"/>
  <c r="V32" i="10" s="1"/>
  <c r="U61" i="8"/>
  <c r="U32" i="10" s="1"/>
  <c r="T61" i="8"/>
  <c r="T32" i="10" s="1"/>
  <c r="S61" i="8"/>
  <c r="S32" i="10" s="1"/>
  <c r="R61" i="8"/>
  <c r="R32" i="10" s="1"/>
  <c r="Q61" i="8"/>
  <c r="Q32" i="10" s="1"/>
  <c r="P61" i="8"/>
  <c r="P32" i="10" s="1"/>
  <c r="O61" i="8"/>
  <c r="O32" i="10" s="1"/>
  <c r="N61" i="8"/>
  <c r="N32" i="10" s="1"/>
  <c r="M61" i="8"/>
  <c r="M32" i="10" s="1"/>
  <c r="L61" i="8"/>
  <c r="L32" i="10" s="1"/>
  <c r="K61" i="8"/>
  <c r="K32" i="10" s="1"/>
  <c r="J61" i="8"/>
  <c r="J32" i="10" s="1"/>
  <c r="I61" i="8"/>
  <c r="I32" i="10" s="1"/>
  <c r="H61" i="8"/>
  <c r="H32" i="10" s="1"/>
  <c r="AJ58" i="8"/>
  <c r="AJ30" i="10" s="1"/>
  <c r="AI58" i="8"/>
  <c r="AI30" i="10" s="1"/>
  <c r="AH58" i="8"/>
  <c r="AH30" i="10" s="1"/>
  <c r="AG58" i="8"/>
  <c r="AG30" i="10" s="1"/>
  <c r="AF58" i="8"/>
  <c r="AF30" i="10" s="1"/>
  <c r="AE58" i="8"/>
  <c r="AE30" i="10" s="1"/>
  <c r="AD58" i="8"/>
  <c r="AD30" i="10" s="1"/>
  <c r="AC58" i="8"/>
  <c r="AC30" i="10" s="1"/>
  <c r="AB58" i="8"/>
  <c r="AB30" i="10" s="1"/>
  <c r="AA58" i="8"/>
  <c r="AA30" i="10" s="1"/>
  <c r="Z58" i="8"/>
  <c r="Z30" i="10" s="1"/>
  <c r="Y58" i="8"/>
  <c r="Y30" i="10" s="1"/>
  <c r="X58" i="8"/>
  <c r="X30" i="10" s="1"/>
  <c r="W58" i="8"/>
  <c r="W30" i="10" s="1"/>
  <c r="V58" i="8"/>
  <c r="V30" i="10" s="1"/>
  <c r="U58" i="8"/>
  <c r="U30" i="10" s="1"/>
  <c r="T58" i="8"/>
  <c r="T30" i="10" s="1"/>
  <c r="S58" i="8"/>
  <c r="S30" i="10" s="1"/>
  <c r="R58" i="8"/>
  <c r="R30" i="10" s="1"/>
  <c r="Q58" i="8"/>
  <c r="Q30" i="10" s="1"/>
  <c r="P58" i="8"/>
  <c r="P30" i="10" s="1"/>
  <c r="O58" i="8"/>
  <c r="O30" i="10" s="1"/>
  <c r="N58" i="8"/>
  <c r="N30" i="10" s="1"/>
  <c r="M58" i="8"/>
  <c r="M30" i="10" s="1"/>
  <c r="L58" i="8"/>
  <c r="L30" i="10" s="1"/>
  <c r="K58" i="8"/>
  <c r="K30" i="10" s="1"/>
  <c r="J58" i="8"/>
  <c r="J30" i="10" s="1"/>
  <c r="I58" i="8"/>
  <c r="I30" i="10" s="1"/>
  <c r="H58" i="8"/>
  <c r="H30" i="10" s="1"/>
  <c r="AJ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AJ51" i="8"/>
  <c r="AI51" i="8"/>
  <c r="AH51" i="8"/>
  <c r="AG51" i="8"/>
  <c r="AF51" i="8"/>
  <c r="AE51" i="8"/>
  <c r="AD51" i="8"/>
  <c r="AC51" i="8"/>
  <c r="AB51" i="8"/>
  <c r="AB5" i="10" s="1"/>
  <c r="AA51" i="8"/>
  <c r="Z51" i="8"/>
  <c r="Y51" i="8"/>
  <c r="X51" i="8"/>
  <c r="W51" i="8"/>
  <c r="V51" i="8"/>
  <c r="U51" i="8"/>
  <c r="T51" i="8"/>
  <c r="T5" i="10" s="1"/>
  <c r="S51" i="8"/>
  <c r="R51" i="8"/>
  <c r="Q51" i="8"/>
  <c r="P51" i="8"/>
  <c r="P5" i="10" s="1"/>
  <c r="O51" i="8"/>
  <c r="N51" i="8"/>
  <c r="M51" i="8"/>
  <c r="M5" i="10" s="1"/>
  <c r="K51" i="8"/>
  <c r="J51" i="8"/>
  <c r="I51" i="8"/>
  <c r="H51" i="8"/>
  <c r="AJ48" i="8"/>
  <c r="AJ4" i="10" s="1"/>
  <c r="AI48" i="8"/>
  <c r="AI4" i="10" s="1"/>
  <c r="AH48" i="8"/>
  <c r="AG48" i="8"/>
  <c r="AG4" i="10" s="1"/>
  <c r="AF48" i="8"/>
  <c r="AF4" i="10" s="1"/>
  <c r="AE48" i="8"/>
  <c r="AE4" i="10" s="1"/>
  <c r="AD48" i="8"/>
  <c r="AD4" i="10" s="1"/>
  <c r="AC48" i="8"/>
  <c r="AC4" i="10" s="1"/>
  <c r="AB48" i="8"/>
  <c r="AA48" i="8"/>
  <c r="AA4" i="10" s="1"/>
  <c r="Z48" i="8"/>
  <c r="Y48" i="8"/>
  <c r="Y4" i="10" s="1"/>
  <c r="X48" i="8"/>
  <c r="X4" i="10" s="1"/>
  <c r="W48" i="8"/>
  <c r="W4" i="10" s="1"/>
  <c r="V48" i="8"/>
  <c r="V4" i="10" s="1"/>
  <c r="U48" i="8"/>
  <c r="U4" i="10" s="1"/>
  <c r="T48" i="8"/>
  <c r="T4" i="10" s="1"/>
  <c r="S48" i="8"/>
  <c r="R48" i="8"/>
  <c r="R4" i="10" s="1"/>
  <c r="Q48" i="8"/>
  <c r="Q4" i="10" s="1"/>
  <c r="P48" i="8"/>
  <c r="O48" i="8"/>
  <c r="O4" i="10" s="1"/>
  <c r="N48" i="8"/>
  <c r="N4" i="10" s="1"/>
  <c r="M48" i="8"/>
  <c r="M4" i="10" s="1"/>
  <c r="L48" i="8"/>
  <c r="L4" i="10" s="1"/>
  <c r="K48" i="8"/>
  <c r="K4" i="10" s="1"/>
  <c r="J48" i="8"/>
  <c r="I48" i="8"/>
  <c r="I4" i="10" s="1"/>
  <c r="H48" i="8"/>
  <c r="H4" i="10" s="1"/>
  <c r="AJ45" i="8"/>
  <c r="AJ3" i="10" s="1"/>
  <c r="AJ7" i="10" s="1"/>
  <c r="AI45" i="8"/>
  <c r="AH45" i="8"/>
  <c r="AH3" i="10" s="1"/>
  <c r="AH7" i="10" s="1"/>
  <c r="AG45" i="8"/>
  <c r="AG3" i="10" s="1"/>
  <c r="AG7" i="10" s="1"/>
  <c r="AF45" i="8"/>
  <c r="AF3" i="10" s="1"/>
  <c r="AF7" i="10" s="1"/>
  <c r="AE45" i="8"/>
  <c r="AE3" i="10" s="1"/>
  <c r="AE7" i="10" s="1"/>
  <c r="AD45" i="8"/>
  <c r="AD3" i="10" s="1"/>
  <c r="AD7" i="10" s="1"/>
  <c r="AC45" i="8"/>
  <c r="AC3" i="10" s="1"/>
  <c r="AC7" i="10" s="1"/>
  <c r="AB45" i="8"/>
  <c r="AB3" i="10" s="1"/>
  <c r="AB7" i="10" s="1"/>
  <c r="AA45" i="8"/>
  <c r="Z45" i="8"/>
  <c r="Z3" i="10" s="1"/>
  <c r="Z7" i="10" s="1"/>
  <c r="Y45" i="8"/>
  <c r="Y3" i="10" s="1"/>
  <c r="Y7" i="10" s="1"/>
  <c r="X45" i="8"/>
  <c r="X3" i="10" s="1"/>
  <c r="X7" i="10" s="1"/>
  <c r="W45" i="8"/>
  <c r="W3" i="10" s="1"/>
  <c r="W7" i="10" s="1"/>
  <c r="V45" i="8"/>
  <c r="V3" i="10" s="1"/>
  <c r="V7" i="10" s="1"/>
  <c r="U45" i="8"/>
  <c r="U3" i="10" s="1"/>
  <c r="U7" i="10" s="1"/>
  <c r="T45" i="8"/>
  <c r="T3" i="10" s="1"/>
  <c r="T7" i="10" s="1"/>
  <c r="S45" i="8"/>
  <c r="S3" i="10" s="1"/>
  <c r="S7" i="10" s="1"/>
  <c r="R45" i="8"/>
  <c r="R3" i="10" s="1"/>
  <c r="R7" i="10" s="1"/>
  <c r="Q45" i="8"/>
  <c r="Q3" i="10" s="1"/>
  <c r="Q7" i="10" s="1"/>
  <c r="P45" i="8"/>
  <c r="P3" i="10" s="1"/>
  <c r="P7" i="10" s="1"/>
  <c r="O45" i="8"/>
  <c r="O3" i="10" s="1"/>
  <c r="O7" i="10" s="1"/>
  <c r="N45" i="8"/>
  <c r="N3" i="10" s="1"/>
  <c r="N7" i="10" s="1"/>
  <c r="M45" i="8"/>
  <c r="M3" i="10" s="1"/>
  <c r="M7" i="10" s="1"/>
  <c r="L45" i="8"/>
  <c r="L3" i="10" s="1"/>
  <c r="L7" i="10" s="1"/>
  <c r="K45" i="8"/>
  <c r="K3" i="10" s="1"/>
  <c r="K7" i="10" s="1"/>
  <c r="J45" i="8"/>
  <c r="J3" i="10" s="1"/>
  <c r="J7" i="10" s="1"/>
  <c r="I45" i="8"/>
  <c r="I3" i="10" s="1"/>
  <c r="I7" i="10" s="1"/>
  <c r="H45" i="8"/>
  <c r="AJ41" i="8"/>
  <c r="AJ28" i="9" s="1"/>
  <c r="AI41" i="8"/>
  <c r="AI28" i="9" s="1"/>
  <c r="AH41" i="8"/>
  <c r="AH28" i="9" s="1"/>
  <c r="AG41" i="8"/>
  <c r="AG28" i="9" s="1"/>
  <c r="AF41" i="8"/>
  <c r="AF28" i="9" s="1"/>
  <c r="AE41" i="8"/>
  <c r="AE28" i="9" s="1"/>
  <c r="AD41" i="8"/>
  <c r="AD28" i="9" s="1"/>
  <c r="AC41" i="8"/>
  <c r="AC28" i="9" s="1"/>
  <c r="AB41" i="8"/>
  <c r="AB28" i="9" s="1"/>
  <c r="AA41" i="8"/>
  <c r="AA28" i="9" s="1"/>
  <c r="Z41" i="8"/>
  <c r="Z28" i="9" s="1"/>
  <c r="Y41" i="8"/>
  <c r="X41" i="8"/>
  <c r="X28" i="9" s="1"/>
  <c r="W41" i="8"/>
  <c r="W28" i="9" s="1"/>
  <c r="V41" i="8"/>
  <c r="V28" i="9" s="1"/>
  <c r="U41" i="8"/>
  <c r="U28" i="9" s="1"/>
  <c r="T41" i="8"/>
  <c r="T28" i="9" s="1"/>
  <c r="S41" i="8"/>
  <c r="S28" i="9" s="1"/>
  <c r="R41" i="8"/>
  <c r="R28" i="9" s="1"/>
  <c r="Q41" i="8"/>
  <c r="P41" i="8"/>
  <c r="P28" i="9" s="1"/>
  <c r="O41" i="8"/>
  <c r="O28" i="9" s="1"/>
  <c r="N41" i="8"/>
  <c r="N28" i="9" s="1"/>
  <c r="M41" i="8"/>
  <c r="M28" i="9" s="1"/>
  <c r="L41" i="8"/>
  <c r="L28" i="9" s="1"/>
  <c r="K41" i="8"/>
  <c r="K28" i="9" s="1"/>
  <c r="J41" i="8"/>
  <c r="J28" i="9" s="1"/>
  <c r="I41" i="8"/>
  <c r="I28" i="9" s="1"/>
  <c r="H41" i="8"/>
  <c r="H28" i="9" s="1"/>
  <c r="AJ38" i="8"/>
  <c r="AI38" i="8"/>
  <c r="AH38" i="8"/>
  <c r="AG38" i="8"/>
  <c r="AF38" i="8"/>
  <c r="AE38" i="8"/>
  <c r="AE37" i="8" s="1"/>
  <c r="AD38" i="8"/>
  <c r="AC38" i="8"/>
  <c r="AB38" i="8"/>
  <c r="AA38" i="8"/>
  <c r="Z38" i="8"/>
  <c r="Y38" i="8"/>
  <c r="X38" i="8"/>
  <c r="W38" i="8"/>
  <c r="W37" i="8" s="1"/>
  <c r="V38" i="8"/>
  <c r="U38" i="8"/>
  <c r="T38" i="8"/>
  <c r="S38" i="8"/>
  <c r="R38" i="8"/>
  <c r="Q38" i="8"/>
  <c r="P38" i="8"/>
  <c r="O38" i="8"/>
  <c r="O37" i="8" s="1"/>
  <c r="N38" i="8"/>
  <c r="M38" i="8"/>
  <c r="L38" i="8"/>
  <c r="K38" i="8"/>
  <c r="J38" i="8"/>
  <c r="I38" i="8"/>
  <c r="H38" i="8"/>
  <c r="AJ34" i="8"/>
  <c r="AJ31" i="10" s="1"/>
  <c r="AI34" i="8"/>
  <c r="AI31" i="10" s="1"/>
  <c r="AH34" i="8"/>
  <c r="AH31" i="10" s="1"/>
  <c r="AG34" i="8"/>
  <c r="AG31" i="10" s="1"/>
  <c r="AF34" i="8"/>
  <c r="AF31" i="10" s="1"/>
  <c r="AE34" i="8"/>
  <c r="AE31" i="10" s="1"/>
  <c r="AD34" i="8"/>
  <c r="AD31" i="10" s="1"/>
  <c r="AC34" i="8"/>
  <c r="AC31" i="10" s="1"/>
  <c r="AB34" i="8"/>
  <c r="AB31" i="10" s="1"/>
  <c r="AA34" i="8"/>
  <c r="AA31" i="10" s="1"/>
  <c r="Z34" i="8"/>
  <c r="Z31" i="10" s="1"/>
  <c r="Y34" i="8"/>
  <c r="Y31" i="10" s="1"/>
  <c r="X34" i="8"/>
  <c r="X31" i="10" s="1"/>
  <c r="W34" i="8"/>
  <c r="W31" i="10" s="1"/>
  <c r="V34" i="8"/>
  <c r="U34" i="8"/>
  <c r="U31" i="10" s="1"/>
  <c r="T34" i="8"/>
  <c r="T31" i="10" s="1"/>
  <c r="S34" i="8"/>
  <c r="S31" i="10" s="1"/>
  <c r="R34" i="8"/>
  <c r="R31" i="10" s="1"/>
  <c r="Q34" i="8"/>
  <c r="Q31" i="10" s="1"/>
  <c r="P34" i="8"/>
  <c r="P31" i="10" s="1"/>
  <c r="O34" i="8"/>
  <c r="O31" i="10" s="1"/>
  <c r="N34" i="8"/>
  <c r="M34" i="8"/>
  <c r="M31" i="10" s="1"/>
  <c r="L34" i="8"/>
  <c r="L31" i="10" s="1"/>
  <c r="K34" i="8"/>
  <c r="K31" i="10" s="1"/>
  <c r="J34" i="8"/>
  <c r="J31" i="10" s="1"/>
  <c r="I34" i="8"/>
  <c r="I31" i="10" s="1"/>
  <c r="H34" i="8"/>
  <c r="H31" i="10" s="1"/>
  <c r="AJ31" i="8"/>
  <c r="AI31" i="8"/>
  <c r="AH31" i="8"/>
  <c r="AH37" i="10" s="1"/>
  <c r="AG31" i="8"/>
  <c r="AG37" i="10" s="1"/>
  <c r="AF31" i="8"/>
  <c r="AE31" i="8"/>
  <c r="AD31" i="8"/>
  <c r="AC31" i="8"/>
  <c r="AC37" i="10" s="1"/>
  <c r="AB31" i="8"/>
  <c r="AA31" i="8"/>
  <c r="AA37" i="10" s="1"/>
  <c r="Z31" i="8"/>
  <c r="Z37" i="10" s="1"/>
  <c r="Y31" i="8"/>
  <c r="Y37" i="10" s="1"/>
  <c r="X31" i="8"/>
  <c r="X37" i="10" s="1"/>
  <c r="W31" i="8"/>
  <c r="W37" i="10" s="1"/>
  <c r="V31" i="8"/>
  <c r="V37" i="10" s="1"/>
  <c r="U31" i="8"/>
  <c r="U37" i="10" s="1"/>
  <c r="T31" i="8"/>
  <c r="T37" i="10" s="1"/>
  <c r="S31" i="8"/>
  <c r="R31" i="8"/>
  <c r="R37" i="10" s="1"/>
  <c r="Q31" i="8"/>
  <c r="Q37" i="10" s="1"/>
  <c r="P31" i="8"/>
  <c r="P37" i="10" s="1"/>
  <c r="O31" i="8"/>
  <c r="N31" i="8"/>
  <c r="N37" i="10" s="1"/>
  <c r="M31" i="8"/>
  <c r="M37" i="10" s="1"/>
  <c r="L31" i="8"/>
  <c r="L37" i="10" s="1"/>
  <c r="K31" i="8"/>
  <c r="K37" i="10" s="1"/>
  <c r="J31" i="8"/>
  <c r="I31" i="8"/>
  <c r="I37" i="10" s="1"/>
  <c r="H31" i="8"/>
  <c r="H37" i="10" s="1"/>
  <c r="B30" i="8"/>
  <c r="B37" i="8" s="1"/>
  <c r="B38" i="8" s="1"/>
  <c r="B41" i="8" s="1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AJ18" i="8"/>
  <c r="AI18" i="8"/>
  <c r="AH18" i="8"/>
  <c r="AG18" i="8"/>
  <c r="AF18" i="8"/>
  <c r="AE18" i="8"/>
  <c r="AD18" i="8"/>
  <c r="AD17" i="8" s="1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AJ5" i="8"/>
  <c r="AI5" i="8"/>
  <c r="AH5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B5" i="8"/>
  <c r="B8" i="8" s="1"/>
  <c r="B11" i="8" s="1"/>
  <c r="B14" i="8" s="1"/>
  <c r="B17" i="8" s="1"/>
  <c r="AF14" i="2"/>
  <c r="AE14" i="2"/>
  <c r="AC14" i="2"/>
  <c r="AB14" i="2"/>
  <c r="AA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I14" i="2"/>
  <c r="H14" i="2"/>
  <c r="G14" i="2"/>
  <c r="F14" i="2"/>
  <c r="E14" i="2"/>
  <c r="D14" i="2"/>
  <c r="AA8" i="2"/>
  <c r="X8" i="2"/>
  <c r="R8" i="2"/>
  <c r="P8" i="2"/>
  <c r="AC10" i="2"/>
  <c r="X10" i="2"/>
  <c r="W10" i="2"/>
  <c r="V10" i="2"/>
  <c r="R10" i="2"/>
  <c r="O10" i="2"/>
  <c r="N10" i="2"/>
  <c r="AJ20" i="4"/>
  <c r="AJ18" i="4" s="1"/>
  <c r="AI20" i="4"/>
  <c r="AI18" i="4" s="1"/>
  <c r="AH20" i="4"/>
  <c r="AH18" i="4" s="1"/>
  <c r="AG20" i="4"/>
  <c r="AG18" i="4" s="1"/>
  <c r="AF20" i="4"/>
  <c r="AF18" i="4" s="1"/>
  <c r="AE20" i="4"/>
  <c r="AE18" i="4" s="1"/>
  <c r="AD20" i="4"/>
  <c r="AD18" i="4" s="1"/>
  <c r="AC20" i="4"/>
  <c r="AC18" i="4" s="1"/>
  <c r="AB20" i="4"/>
  <c r="AB18" i="4" s="1"/>
  <c r="AA20" i="4"/>
  <c r="AA18" i="4" s="1"/>
  <c r="Z20" i="4"/>
  <c r="Z18" i="4" s="1"/>
  <c r="Y20" i="4"/>
  <c r="Y18" i="4" s="1"/>
  <c r="X20" i="4"/>
  <c r="X18" i="4" s="1"/>
  <c r="W20" i="4"/>
  <c r="W18" i="4" s="1"/>
  <c r="V20" i="4"/>
  <c r="V18" i="4" s="1"/>
  <c r="U20" i="4"/>
  <c r="U18" i="4" s="1"/>
  <c r="T20" i="4"/>
  <c r="T18" i="4" s="1"/>
  <c r="S20" i="4"/>
  <c r="S18" i="4" s="1"/>
  <c r="R20" i="4"/>
  <c r="R18" i="4" s="1"/>
  <c r="Q20" i="4"/>
  <c r="Q18" i="4" s="1"/>
  <c r="P20" i="4"/>
  <c r="P18" i="4" s="1"/>
  <c r="O20" i="4"/>
  <c r="O18" i="4" s="1"/>
  <c r="N20" i="4"/>
  <c r="N18" i="4" s="1"/>
  <c r="M20" i="4"/>
  <c r="M18" i="4" s="1"/>
  <c r="L20" i="4"/>
  <c r="L18" i="4" s="1"/>
  <c r="K20" i="4"/>
  <c r="K18" i="4" s="1"/>
  <c r="J20" i="4"/>
  <c r="J18" i="4" s="1"/>
  <c r="I20" i="4"/>
  <c r="I18" i="4" s="1"/>
  <c r="H20" i="4"/>
  <c r="H18" i="4" s="1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U17" i="9" s="1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AJ4" i="4"/>
  <c r="AI4" i="4"/>
  <c r="AH4" i="4"/>
  <c r="AG4" i="4"/>
  <c r="AF4" i="4"/>
  <c r="AE4" i="4"/>
  <c r="AD4" i="4"/>
  <c r="AC4" i="4"/>
  <c r="AB4" i="4"/>
  <c r="AA4" i="4"/>
  <c r="Z4" i="4"/>
  <c r="Y4" i="4"/>
  <c r="Y4" i="9" s="1"/>
  <c r="X4" i="4"/>
  <c r="W4" i="4"/>
  <c r="V4" i="4"/>
  <c r="U4" i="4"/>
  <c r="T4" i="4"/>
  <c r="S4" i="4"/>
  <c r="R4" i="4"/>
  <c r="Q4" i="4"/>
  <c r="Q4" i="9" s="1"/>
  <c r="P4" i="4"/>
  <c r="O4" i="4"/>
  <c r="N4" i="4"/>
  <c r="M4" i="4"/>
  <c r="L4" i="4"/>
  <c r="K4" i="4"/>
  <c r="J4" i="4"/>
  <c r="I4" i="4"/>
  <c r="I4" i="9" s="1"/>
  <c r="H4" i="4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F12" i="1"/>
  <c r="E12" i="1"/>
  <c r="AB8" i="2"/>
  <c r="S8" i="2"/>
  <c r="J37" i="10"/>
  <c r="AB37" i="8"/>
  <c r="O5" i="10" l="1"/>
  <c r="N5" i="10"/>
  <c r="AH30" i="8"/>
  <c r="S5" i="10"/>
  <c r="L34" i="10"/>
  <c r="L5" i="10"/>
  <c r="L3" i="11" s="1"/>
  <c r="R5" i="10"/>
  <c r="R3" i="11" s="1"/>
  <c r="Z5" i="10"/>
  <c r="Z9" i="10" s="1"/>
  <c r="Z13" i="10" s="1"/>
  <c r="AH5" i="10"/>
  <c r="AH9" i="10" s="1"/>
  <c r="AH13" i="10" s="1"/>
  <c r="M35" i="10"/>
  <c r="M6" i="10"/>
  <c r="W6" i="10"/>
  <c r="AE6" i="10"/>
  <c r="N35" i="10"/>
  <c r="N6" i="10"/>
  <c r="N10" i="10" s="1"/>
  <c r="N21" i="10" s="1"/>
  <c r="P35" i="10"/>
  <c r="P38" i="10" s="1"/>
  <c r="L15" i="2" s="1"/>
  <c r="P6" i="10"/>
  <c r="P10" i="10" s="1"/>
  <c r="P21" i="10" s="1"/>
  <c r="O35" i="10"/>
  <c r="O6" i="10"/>
  <c r="Q35" i="10"/>
  <c r="Q6" i="10"/>
  <c r="S35" i="10"/>
  <c r="S6" i="10"/>
  <c r="R35" i="10"/>
  <c r="R6" i="10"/>
  <c r="R10" i="10" s="1"/>
  <c r="R21" i="10" s="1"/>
  <c r="L35" i="10"/>
  <c r="L6" i="10"/>
  <c r="T35" i="10"/>
  <c r="T38" i="10" s="1"/>
  <c r="P15" i="2" s="1"/>
  <c r="T6" i="10"/>
  <c r="T10" i="10" s="1"/>
  <c r="AA6" i="10"/>
  <c r="AA10" i="10" s="1"/>
  <c r="AI6" i="10"/>
  <c r="AI10" i="10" s="1"/>
  <c r="Y6" i="10"/>
  <c r="Y10" i="10" s="1"/>
  <c r="AG6" i="10"/>
  <c r="AG10" i="10" s="1"/>
  <c r="Y5" i="10"/>
  <c r="Y9" i="10" s="1"/>
  <c r="Y13" i="10" s="1"/>
  <c r="U5" i="10"/>
  <c r="U9" i="10" s="1"/>
  <c r="U13" i="10" s="1"/>
  <c r="AB6" i="10"/>
  <c r="AB10" i="10" s="1"/>
  <c r="AJ6" i="10"/>
  <c r="U6" i="10"/>
  <c r="U10" i="10" s="1"/>
  <c r="Q9" i="2" s="1"/>
  <c r="AC6" i="10"/>
  <c r="AC10" i="10" s="1"/>
  <c r="V6" i="10"/>
  <c r="V10" i="10" s="1"/>
  <c r="AD6" i="10"/>
  <c r="AD10" i="10" s="1"/>
  <c r="X6" i="10"/>
  <c r="X10" i="10" s="1"/>
  <c r="AF6" i="10"/>
  <c r="AF10" i="10" s="1"/>
  <c r="AA5" i="10"/>
  <c r="AA9" i="10" s="1"/>
  <c r="AI5" i="10"/>
  <c r="AI9" i="10" s="1"/>
  <c r="AJ5" i="10"/>
  <c r="V5" i="10"/>
  <c r="V9" i="10" s="1"/>
  <c r="V13" i="10" s="1"/>
  <c r="AD5" i="10"/>
  <c r="AD9" i="10" s="1"/>
  <c r="AD13" i="10" s="1"/>
  <c r="W5" i="10"/>
  <c r="W3" i="11" s="1"/>
  <c r="AE5" i="10"/>
  <c r="Z6" i="10"/>
  <c r="Z10" i="10" s="1"/>
  <c r="AH6" i="10"/>
  <c r="AH10" i="10" s="1"/>
  <c r="X5" i="10"/>
  <c r="X9" i="10" s="1"/>
  <c r="X13" i="10" s="1"/>
  <c r="AF5" i="10"/>
  <c r="AF9" i="10" s="1"/>
  <c r="AF13" i="10" s="1"/>
  <c r="Q5" i="10"/>
  <c r="Q9" i="10" s="1"/>
  <c r="Q13" i="10" s="1"/>
  <c r="AG5" i="10"/>
  <c r="AG9" i="10" s="1"/>
  <c r="AG13" i="10" s="1"/>
  <c r="AC5" i="10"/>
  <c r="AC9" i="10" s="1"/>
  <c r="AC13" i="10" s="1"/>
  <c r="X37" i="8"/>
  <c r="J4" i="8"/>
  <c r="N4" i="8"/>
  <c r="V4" i="8"/>
  <c r="AD4" i="8"/>
  <c r="T37" i="8"/>
  <c r="R4" i="8"/>
  <c r="Z4" i="8"/>
  <c r="AH4" i="8"/>
  <c r="B31" i="8"/>
  <c r="B34" i="8" s="1"/>
  <c r="H37" i="8"/>
  <c r="Y61" i="5"/>
  <c r="Z43" i="5"/>
  <c r="Y62" i="5"/>
  <c r="Y53" i="5"/>
  <c r="Y39" i="5" s="1"/>
  <c r="Y59" i="5"/>
  <c r="H62" i="10"/>
  <c r="Y58" i="10"/>
  <c r="AF8" i="2"/>
  <c r="T8" i="2"/>
  <c r="S4" i="9"/>
  <c r="AA4" i="9"/>
  <c r="K4" i="8"/>
  <c r="O4" i="8"/>
  <c r="S4" i="8"/>
  <c r="W4" i="8"/>
  <c r="AA4" i="8"/>
  <c r="AE4" i="8"/>
  <c r="AI4" i="8"/>
  <c r="H4" i="8"/>
  <c r="L4" i="8"/>
  <c r="P4" i="8"/>
  <c r="T4" i="8"/>
  <c r="X4" i="8"/>
  <c r="AB4" i="8"/>
  <c r="AF4" i="8"/>
  <c r="AJ4" i="8"/>
  <c r="W17" i="8"/>
  <c r="L37" i="8"/>
  <c r="AF37" i="8"/>
  <c r="AJ37" i="8"/>
  <c r="J10" i="2"/>
  <c r="I4" i="8"/>
  <c r="M4" i="8"/>
  <c r="Q4" i="8"/>
  <c r="U4" i="8"/>
  <c r="Y4" i="8"/>
  <c r="AC4" i="8"/>
  <c r="AG4" i="8"/>
  <c r="M9" i="10"/>
  <c r="AO3" i="13"/>
  <c r="AN2" i="13"/>
  <c r="V4" i="9"/>
  <c r="S37" i="8"/>
  <c r="N4" i="9"/>
  <c r="R17" i="8"/>
  <c r="Z17" i="8"/>
  <c r="K37" i="8"/>
  <c r="AA37" i="8"/>
  <c r="AI37" i="8"/>
  <c r="AD4" i="9"/>
  <c r="AE8" i="2"/>
  <c r="AF10" i="2"/>
  <c r="G8" i="2"/>
  <c r="L10" i="2"/>
  <c r="H10" i="2"/>
  <c r="AB10" i="2"/>
  <c r="AA17" i="9"/>
  <c r="I17" i="9"/>
  <c r="Q30" i="8"/>
  <c r="I30" i="8"/>
  <c r="J4" i="9"/>
  <c r="R4" i="9"/>
  <c r="Z4" i="9"/>
  <c r="AH4" i="9"/>
  <c r="AC8" i="9"/>
  <c r="M4" i="9"/>
  <c r="U4" i="9"/>
  <c r="O4" i="9"/>
  <c r="Q17" i="9"/>
  <c r="AG17" i="9"/>
  <c r="AG30" i="8"/>
  <c r="AA30" i="8"/>
  <c r="Y30" i="8"/>
  <c r="AB17" i="9"/>
  <c r="AJ17" i="9"/>
  <c r="H17" i="4"/>
  <c r="AF17" i="4" s="1"/>
  <c r="AF21" i="9" s="1"/>
  <c r="K10" i="10"/>
  <c r="K21" i="10" s="1"/>
  <c r="B44" i="8"/>
  <c r="B45" i="8" s="1"/>
  <c r="B73" i="8" s="1"/>
  <c r="P37" i="8"/>
  <c r="R30" i="8"/>
  <c r="X17" i="9"/>
  <c r="AF17" i="9"/>
  <c r="K10" i="2"/>
  <c r="Z10" i="2"/>
  <c r="AD10" i="2"/>
  <c r="I8" i="2"/>
  <c r="U8" i="2"/>
  <c r="Y8" i="2"/>
  <c r="K3" i="11"/>
  <c r="I10" i="2"/>
  <c r="G10" i="2"/>
  <c r="N16" i="2"/>
  <c r="Q12" i="2"/>
  <c r="AC12" i="2"/>
  <c r="X12" i="2"/>
  <c r="H9" i="10"/>
  <c r="N44" i="8"/>
  <c r="U8" i="10"/>
  <c r="P9" i="10"/>
  <c r="L9" i="10"/>
  <c r="L13" i="10" s="1"/>
  <c r="U38" i="10"/>
  <c r="Q15" i="2" s="1"/>
  <c r="AA10" i="2"/>
  <c r="Z8" i="2"/>
  <c r="AD8" i="2"/>
  <c r="Q28" i="9"/>
  <c r="Q37" i="8"/>
  <c r="Y28" i="9"/>
  <c r="Y37" i="8"/>
  <c r="K8" i="10"/>
  <c r="H4" i="9"/>
  <c r="L4" i="9"/>
  <c r="P4" i="9"/>
  <c r="H38" i="10"/>
  <c r="D15" i="2" s="1"/>
  <c r="H16" i="2"/>
  <c r="L16" i="2"/>
  <c r="H27" i="9"/>
  <c r="AE8" i="10"/>
  <c r="AE17" i="8"/>
  <c r="AE13" i="9" s="1"/>
  <c r="B18" i="8"/>
  <c r="B21" i="8" s="1"/>
  <c r="B24" i="8"/>
  <c r="B27" i="8" s="1"/>
  <c r="J27" i="9"/>
  <c r="N27" i="9"/>
  <c r="R27" i="9"/>
  <c r="V27" i="9"/>
  <c r="Z27" i="9"/>
  <c r="AD27" i="9"/>
  <c r="AH27" i="9"/>
  <c r="U37" i="8"/>
  <c r="K30" i="8"/>
  <c r="T30" i="8"/>
  <c r="R37" i="8"/>
  <c r="Z37" i="8"/>
  <c r="N37" i="8"/>
  <c r="AB4" i="9"/>
  <c r="AF4" i="9"/>
  <c r="Y17" i="8"/>
  <c r="Y13" i="9" s="1"/>
  <c r="AJ8" i="10"/>
  <c r="M8" i="10"/>
  <c r="Q8" i="10"/>
  <c r="AG8" i="10"/>
  <c r="W10" i="10"/>
  <c r="M37" i="8"/>
  <c r="L30" i="8"/>
  <c r="J8" i="2"/>
  <c r="Q16" i="2"/>
  <c r="G12" i="2"/>
  <c r="L27" i="9"/>
  <c r="P27" i="9"/>
  <c r="T27" i="9"/>
  <c r="X27" i="9"/>
  <c r="AB27" i="9"/>
  <c r="AF27" i="9"/>
  <c r="AJ27" i="9"/>
  <c r="AC37" i="8"/>
  <c r="I37" i="8"/>
  <c r="AG37" i="8"/>
  <c r="J37" i="8"/>
  <c r="O17" i="9"/>
  <c r="S17" i="9"/>
  <c r="W17" i="9"/>
  <c r="AI17" i="9"/>
  <c r="T17" i="8"/>
  <c r="X17" i="8"/>
  <c r="AF17" i="8"/>
  <c r="J10" i="10"/>
  <c r="J21" i="10" s="1"/>
  <c r="Q38" i="10"/>
  <c r="M15" i="2" s="1"/>
  <c r="P17" i="9"/>
  <c r="Z13" i="9"/>
  <c r="AD13" i="9"/>
  <c r="AC44" i="8"/>
  <c r="M44" i="8"/>
  <c r="AD44" i="8"/>
  <c r="W30" i="8"/>
  <c r="Z17" i="9"/>
  <c r="AD17" i="9"/>
  <c r="AH17" i="9"/>
  <c r="M10" i="2"/>
  <c r="Q10" i="2"/>
  <c r="Y10" i="2"/>
  <c r="D8" i="2"/>
  <c r="H8" i="2"/>
  <c r="R17" i="9"/>
  <c r="O30" i="8"/>
  <c r="O37" i="10"/>
  <c r="O3" i="11" s="1"/>
  <c r="S37" i="10"/>
  <c r="S38" i="10" s="1"/>
  <c r="S30" i="8"/>
  <c r="AE30" i="8"/>
  <c r="AE37" i="10"/>
  <c r="AI37" i="10"/>
  <c r="AI38" i="10" s="1"/>
  <c r="AE15" i="2" s="1"/>
  <c r="AI30" i="8"/>
  <c r="N31" i="10"/>
  <c r="N30" i="8"/>
  <c r="V31" i="10"/>
  <c r="V30" i="8"/>
  <c r="J4" i="10"/>
  <c r="J3" i="11" s="1"/>
  <c r="J44" i="8"/>
  <c r="Z4" i="10"/>
  <c r="Z8" i="10" s="1"/>
  <c r="Z44" i="8"/>
  <c r="AH4" i="10"/>
  <c r="AH44" i="8"/>
  <c r="I9" i="10"/>
  <c r="I13" i="10" s="1"/>
  <c r="I44" i="8"/>
  <c r="M16" i="2"/>
  <c r="Q44" i="8"/>
  <c r="U30" i="8"/>
  <c r="L44" i="8"/>
  <c r="X30" i="8"/>
  <c r="O8" i="10"/>
  <c r="H30" i="8"/>
  <c r="E8" i="2"/>
  <c r="M8" i="2"/>
  <c r="Q17" i="8"/>
  <c r="Q13" i="9" s="1"/>
  <c r="AI8" i="10"/>
  <c r="W8" i="10"/>
  <c r="AG44" i="8"/>
  <c r="AC30" i="8"/>
  <c r="M30" i="8"/>
  <c r="F8" i="2"/>
  <c r="S10" i="2"/>
  <c r="R13" i="9"/>
  <c r="S17" i="8"/>
  <c r="S13" i="9" s="1"/>
  <c r="AA17" i="8"/>
  <c r="AA13" i="9" s="1"/>
  <c r="AI17" i="8"/>
  <c r="AI13" i="9" s="1"/>
  <c r="W4" i="9"/>
  <c r="AC4" i="9"/>
  <c r="AG4" i="9"/>
  <c r="H8" i="9"/>
  <c r="L8" i="9"/>
  <c r="P8" i="9"/>
  <c r="T8" i="9"/>
  <c r="X8" i="9"/>
  <c r="AB8" i="9"/>
  <c r="AF8" i="9"/>
  <c r="AJ8" i="9"/>
  <c r="J17" i="9"/>
  <c r="N17" i="9"/>
  <c r="V17" i="9"/>
  <c r="K16" i="2"/>
  <c r="S12" i="2"/>
  <c r="F12" i="2"/>
  <c r="J12" i="2"/>
  <c r="N12" i="2"/>
  <c r="R12" i="2"/>
  <c r="V12" i="2"/>
  <c r="Z12" i="2"/>
  <c r="AD12" i="2"/>
  <c r="N17" i="8"/>
  <c r="N13" i="9" s="1"/>
  <c r="J30" i="8"/>
  <c r="K27" i="9"/>
  <c r="O27" i="9"/>
  <c r="S27" i="9"/>
  <c r="W27" i="9"/>
  <c r="AA27" i="9"/>
  <c r="AE27" i="9"/>
  <c r="AI27" i="9"/>
  <c r="AA8" i="10"/>
  <c r="J9" i="10"/>
  <c r="J13" i="10" s="1"/>
  <c r="T9" i="10"/>
  <c r="AE10" i="10"/>
  <c r="AG38" i="10"/>
  <c r="AC15" i="2" s="1"/>
  <c r="T8" i="10"/>
  <c r="K4" i="9"/>
  <c r="AE4" i="9"/>
  <c r="AI4" i="9"/>
  <c r="J8" i="9"/>
  <c r="N8" i="9"/>
  <c r="R8" i="9"/>
  <c r="V8" i="9"/>
  <c r="Z8" i="9"/>
  <c r="AD8" i="9"/>
  <c r="AH8" i="9"/>
  <c r="H17" i="9"/>
  <c r="T17" i="9"/>
  <c r="E12" i="2"/>
  <c r="I12" i="2"/>
  <c r="M12" i="2"/>
  <c r="U12" i="2"/>
  <c r="AC16" i="2"/>
  <c r="AF12" i="2"/>
  <c r="X4" i="9"/>
  <c r="H17" i="8"/>
  <c r="H13" i="9" s="1"/>
  <c r="L17" i="8"/>
  <c r="L13" i="9" s="1"/>
  <c r="O17" i="8"/>
  <c r="O13" i="9" s="1"/>
  <c r="M17" i="9"/>
  <c r="Y17" i="9"/>
  <c r="Z30" i="8"/>
  <c r="I27" i="9"/>
  <c r="M27" i="9"/>
  <c r="Q27" i="9"/>
  <c r="U27" i="9"/>
  <c r="Y27" i="9"/>
  <c r="AC27" i="9"/>
  <c r="AG27" i="9"/>
  <c r="AC8" i="10"/>
  <c r="Y44" i="8"/>
  <c r="I10" i="10"/>
  <c r="I21" i="10" s="1"/>
  <c r="O10" i="10"/>
  <c r="O21" i="10" s="1"/>
  <c r="AH38" i="10"/>
  <c r="AD15" i="2" s="1"/>
  <c r="R44" i="8"/>
  <c r="T44" i="8"/>
  <c r="U44" i="8"/>
  <c r="N9" i="10"/>
  <c r="N13" i="10" s="1"/>
  <c r="T3" i="11"/>
  <c r="S17" i="4"/>
  <c r="W13" i="9"/>
  <c r="T10" i="2"/>
  <c r="F16" i="2"/>
  <c r="U16" i="2"/>
  <c r="N8" i="2"/>
  <c r="F10" i="2"/>
  <c r="W8" i="2"/>
  <c r="V17" i="8"/>
  <c r="V13" i="9" s="1"/>
  <c r="AH17" i="8"/>
  <c r="AH13" i="9" s="1"/>
  <c r="AB37" i="10"/>
  <c r="AB38" i="10" s="1"/>
  <c r="X15" i="2" s="1"/>
  <c r="AB30" i="8"/>
  <c r="AF37" i="10"/>
  <c r="AF38" i="10" s="1"/>
  <c r="AB15" i="2" s="1"/>
  <c r="AF30" i="8"/>
  <c r="Y8" i="10"/>
  <c r="AB4" i="10"/>
  <c r="AB8" i="10" s="1"/>
  <c r="AB44" i="8"/>
  <c r="J38" i="10"/>
  <c r="F15" i="2" s="1"/>
  <c r="R38" i="10"/>
  <c r="N15" i="2" s="1"/>
  <c r="Z38" i="10"/>
  <c r="V15" i="2" s="1"/>
  <c r="I16" i="2"/>
  <c r="Y12" i="2"/>
  <c r="L8" i="2"/>
  <c r="Y16" i="2"/>
  <c r="AE10" i="2"/>
  <c r="D10" i="2"/>
  <c r="Q8" i="2"/>
  <c r="AC8" i="2"/>
  <c r="V37" i="8"/>
  <c r="AD37" i="8"/>
  <c r="H8" i="10"/>
  <c r="L8" i="10"/>
  <c r="X33" i="10"/>
  <c r="X38" i="10" s="1"/>
  <c r="T15" i="2" s="1"/>
  <c r="X44" i="8"/>
  <c r="AF8" i="10"/>
  <c r="M3" i="11"/>
  <c r="T4" i="9"/>
  <c r="I8" i="9"/>
  <c r="M8" i="9"/>
  <c r="Q8" i="9"/>
  <c r="U8" i="9"/>
  <c r="Y8" i="9"/>
  <c r="AG8" i="9"/>
  <c r="X13" i="9"/>
  <c r="K17" i="9"/>
  <c r="AC17" i="9"/>
  <c r="H12" i="2"/>
  <c r="L12" i="2"/>
  <c r="X16" i="2"/>
  <c r="G16" i="2"/>
  <c r="K12" i="2"/>
  <c r="S16" i="2"/>
  <c r="AE16" i="2"/>
  <c r="K17" i="8"/>
  <c r="K13" i="9" s="1"/>
  <c r="AJ4" i="9"/>
  <c r="K8" i="9"/>
  <c r="O8" i="9"/>
  <c r="S8" i="9"/>
  <c r="W8" i="9"/>
  <c r="AA8" i="9"/>
  <c r="AE8" i="9"/>
  <c r="AI8" i="9"/>
  <c r="AE17" i="9"/>
  <c r="AJ10" i="10"/>
  <c r="I17" i="8"/>
  <c r="J17" i="8"/>
  <c r="J13" i="9" s="1"/>
  <c r="AG17" i="8"/>
  <c r="AG13" i="9" s="1"/>
  <c r="P30" i="8"/>
  <c r="AH37" i="8"/>
  <c r="AD8" i="10"/>
  <c r="Q10" i="10"/>
  <c r="Q21" i="10" s="1"/>
  <c r="I38" i="10"/>
  <c r="E15" i="2" s="1"/>
  <c r="Q13" i="2"/>
  <c r="AA38" i="10"/>
  <c r="W15" i="2" s="1"/>
  <c r="B48" i="8"/>
  <c r="B51" i="8" s="1"/>
  <c r="B55" i="8" s="1"/>
  <c r="B58" i="8" s="1"/>
  <c r="B61" i="8" s="1"/>
  <c r="B64" i="8" s="1"/>
  <c r="B67" i="8" s="1"/>
  <c r="B70" i="8" s="1"/>
  <c r="P17" i="8"/>
  <c r="P13" i="9" s="1"/>
  <c r="AB17" i="8"/>
  <c r="AB13" i="9" s="1"/>
  <c r="AJ17" i="8"/>
  <c r="AJ13" i="9" s="1"/>
  <c r="AF44" i="8"/>
  <c r="AJ44" i="8"/>
  <c r="AE12" i="2"/>
  <c r="I13" i="9"/>
  <c r="T13" i="9"/>
  <c r="AF13" i="9"/>
  <c r="D16" i="2"/>
  <c r="D12" i="2"/>
  <c r="P16" i="2"/>
  <c r="P12" i="2"/>
  <c r="T12" i="2"/>
  <c r="T16" i="2"/>
  <c r="AB12" i="2"/>
  <c r="AB16" i="2"/>
  <c r="AF16" i="2"/>
  <c r="O12" i="2"/>
  <c r="O16" i="2"/>
  <c r="W12" i="2"/>
  <c r="W16" i="2"/>
  <c r="AA16" i="2"/>
  <c r="AA12" i="2"/>
  <c r="E16" i="2"/>
  <c r="E10" i="2"/>
  <c r="P10" i="2"/>
  <c r="U10" i="2"/>
  <c r="K8" i="2"/>
  <c r="O8" i="2"/>
  <c r="R16" i="2"/>
  <c r="V16" i="2"/>
  <c r="V8" i="2"/>
  <c r="J14" i="2"/>
  <c r="J16" i="2"/>
  <c r="Z14" i="2"/>
  <c r="Z16" i="2"/>
  <c r="AD14" i="2"/>
  <c r="AD16" i="2"/>
  <c r="P4" i="10"/>
  <c r="P44" i="8"/>
  <c r="S44" i="8"/>
  <c r="S4" i="10"/>
  <c r="AB9" i="10"/>
  <c r="AB13" i="10" s="1"/>
  <c r="V44" i="8"/>
  <c r="L17" i="9"/>
  <c r="AD30" i="8"/>
  <c r="AD37" i="10"/>
  <c r="AD38" i="10" s="1"/>
  <c r="AJ30" i="8"/>
  <c r="AJ37" i="10"/>
  <c r="AJ38" i="10" s="1"/>
  <c r="H44" i="8"/>
  <c r="H3" i="10"/>
  <c r="AA3" i="10"/>
  <c r="AA7" i="10" s="1"/>
  <c r="AA44" i="8"/>
  <c r="AI3" i="10"/>
  <c r="AI7" i="10" s="1"/>
  <c r="AI44" i="8"/>
  <c r="I8" i="10"/>
  <c r="Y38" i="10"/>
  <c r="AC38" i="10"/>
  <c r="N8" i="10"/>
  <c r="N38" i="10"/>
  <c r="V8" i="10"/>
  <c r="V38" i="10"/>
  <c r="K34" i="10"/>
  <c r="K44" i="8"/>
  <c r="O34" i="10"/>
  <c r="O44" i="8"/>
  <c r="S9" i="10"/>
  <c r="S13" i="10" s="1"/>
  <c r="W44" i="8"/>
  <c r="AE44" i="8"/>
  <c r="M17" i="8"/>
  <c r="M13" i="9" s="1"/>
  <c r="U17" i="8"/>
  <c r="U13" i="9" s="1"/>
  <c r="AC17" i="8"/>
  <c r="AC13" i="9" s="1"/>
  <c r="R8" i="10"/>
  <c r="I43" i="10"/>
  <c r="H53" i="10"/>
  <c r="H10" i="10"/>
  <c r="H21" i="10" s="1"/>
  <c r="H61" i="10"/>
  <c r="N3" i="11" l="1"/>
  <c r="L10" i="10"/>
  <c r="L21" i="10" s="1"/>
  <c r="M10" i="10"/>
  <c r="M21" i="10" s="1"/>
  <c r="R9" i="10"/>
  <c r="R13" i="10" s="1"/>
  <c r="AG3" i="11"/>
  <c r="M38" i="10"/>
  <c r="I15" i="2" s="1"/>
  <c r="S10" i="10"/>
  <c r="S21" i="10" s="1"/>
  <c r="L38" i="10"/>
  <c r="H15" i="2" s="1"/>
  <c r="T21" i="10"/>
  <c r="P9" i="2"/>
  <c r="P11" i="2"/>
  <c r="T13" i="10"/>
  <c r="D11" i="2"/>
  <c r="H13" i="10"/>
  <c r="I11" i="2"/>
  <c r="M13" i="10"/>
  <c r="L11" i="2"/>
  <c r="P13" i="10"/>
  <c r="AE11" i="2"/>
  <c r="AI13" i="10"/>
  <c r="W11" i="2"/>
  <c r="AA13" i="10"/>
  <c r="AE3" i="11"/>
  <c r="AH3" i="11"/>
  <c r="V3" i="11"/>
  <c r="R17" i="2" s="1"/>
  <c r="X3" i="11"/>
  <c r="AC3" i="11"/>
  <c r="Y17" i="2" s="1"/>
  <c r="Q3" i="11"/>
  <c r="M17" i="2" s="1"/>
  <c r="Y11" i="2"/>
  <c r="AC11" i="2"/>
  <c r="M11" i="2"/>
  <c r="AC29" i="10"/>
  <c r="L9" i="2"/>
  <c r="Z59" i="5"/>
  <c r="Z62" i="5"/>
  <c r="Z53" i="5"/>
  <c r="Z39" i="5" s="1"/>
  <c r="Z61" i="5"/>
  <c r="AA43" i="5"/>
  <c r="J8" i="10"/>
  <c r="F17" i="2" s="1"/>
  <c r="X8" i="10"/>
  <c r="T13" i="2" s="1"/>
  <c r="H39" i="10"/>
  <c r="G13" i="2"/>
  <c r="L18" i="2"/>
  <c r="S13" i="2"/>
  <c r="K13" i="2"/>
  <c r="AF18" i="2"/>
  <c r="H9" i="2"/>
  <c r="H18" i="2"/>
  <c r="Z58" i="10"/>
  <c r="I18" i="2"/>
  <c r="X13" i="2"/>
  <c r="G9" i="2"/>
  <c r="AP3" i="13"/>
  <c r="AO2" i="13"/>
  <c r="N18" i="2"/>
  <c r="M18" i="2"/>
  <c r="I13" i="2"/>
  <c r="Q18" i="2"/>
  <c r="X18" i="2"/>
  <c r="R18" i="2"/>
  <c r="S18" i="2"/>
  <c r="N29" i="10"/>
  <c r="Z3" i="11"/>
  <c r="V17" i="2" s="1"/>
  <c r="G18" i="2"/>
  <c r="AC18" i="2"/>
  <c r="AG17" i="4"/>
  <c r="AG4" i="6" s="1"/>
  <c r="AG5" i="6" s="1"/>
  <c r="AC5" i="2" s="1"/>
  <c r="H4" i="6"/>
  <c r="H5" i="6" s="1"/>
  <c r="D5" i="2" s="1"/>
  <c r="AI17" i="4"/>
  <c r="AI21" i="9" s="1"/>
  <c r="AI4" i="11" s="1"/>
  <c r="AI5" i="11" s="1"/>
  <c r="AE6" i="2" s="1"/>
  <c r="AH17" i="4"/>
  <c r="AH21" i="9" s="1"/>
  <c r="AH4" i="11" s="1"/>
  <c r="AH5" i="11" s="1"/>
  <c r="AB17" i="4"/>
  <c r="Y17" i="4"/>
  <c r="Y21" i="9" s="1"/>
  <c r="Y4" i="11" s="1"/>
  <c r="Y5" i="11" s="1"/>
  <c r="H21" i="9"/>
  <c r="H4" i="11" s="1"/>
  <c r="H5" i="11" s="1"/>
  <c r="D6" i="2" s="1"/>
  <c r="N17" i="4"/>
  <c r="N21" i="9" s="1"/>
  <c r="N4" i="11" s="1"/>
  <c r="N5" i="11" s="1"/>
  <c r="AD17" i="4"/>
  <c r="AD4" i="6" s="1"/>
  <c r="AD5" i="6" s="1"/>
  <c r="L17" i="4"/>
  <c r="L4" i="6" s="1"/>
  <c r="L5" i="6" s="1"/>
  <c r="H5" i="2" s="1"/>
  <c r="I17" i="4"/>
  <c r="M17" i="4"/>
  <c r="M21" i="9" s="1"/>
  <c r="M4" i="11" s="1"/>
  <c r="M5" i="11" s="1"/>
  <c r="AJ17" i="4"/>
  <c r="AJ21" i="9" s="1"/>
  <c r="AJ4" i="11" s="1"/>
  <c r="AJ5" i="11" s="1"/>
  <c r="AF6" i="2" s="1"/>
  <c r="O17" i="4"/>
  <c r="O21" i="9" s="1"/>
  <c r="O4" i="11" s="1"/>
  <c r="O5" i="11" s="1"/>
  <c r="V17" i="4"/>
  <c r="V21" i="9" s="1"/>
  <c r="V4" i="11" s="1"/>
  <c r="V5" i="11" s="1"/>
  <c r="Q17" i="4"/>
  <c r="Q4" i="6" s="1"/>
  <c r="Q5" i="6" s="1"/>
  <c r="Q9" i="6" s="1"/>
  <c r="M23" i="2" s="1"/>
  <c r="X17" i="4"/>
  <c r="X21" i="9" s="1"/>
  <c r="X4" i="11" s="1"/>
  <c r="X5" i="11" s="1"/>
  <c r="AC17" i="4"/>
  <c r="AC21" i="9" s="1"/>
  <c r="AC4" i="11" s="1"/>
  <c r="AC5" i="11" s="1"/>
  <c r="W17" i="4"/>
  <c r="W21" i="9" s="1"/>
  <c r="W4" i="11" s="1"/>
  <c r="W5" i="11" s="1"/>
  <c r="W9" i="11" s="1"/>
  <c r="Z17" i="4"/>
  <c r="Z21" i="9" s="1"/>
  <c r="Z4" i="11" s="1"/>
  <c r="Z5" i="11" s="1"/>
  <c r="T17" i="4"/>
  <c r="T21" i="9" s="1"/>
  <c r="T4" i="11" s="1"/>
  <c r="T5" i="11" s="1"/>
  <c r="T9" i="11" s="1"/>
  <c r="AA17" i="4"/>
  <c r="AA21" i="9" s="1"/>
  <c r="AA4" i="11" s="1"/>
  <c r="AA5" i="11" s="1"/>
  <c r="W6" i="2" s="1"/>
  <c r="R17" i="4"/>
  <c r="R21" i="9" s="1"/>
  <c r="R4" i="11" s="1"/>
  <c r="R5" i="11" s="1"/>
  <c r="U17" i="4"/>
  <c r="U21" i="9" s="1"/>
  <c r="U4" i="11" s="1"/>
  <c r="U5" i="11" s="1"/>
  <c r="AA13" i="2"/>
  <c r="Y3" i="11"/>
  <c r="U17" i="2" s="1"/>
  <c r="AE17" i="4"/>
  <c r="P17" i="4"/>
  <c r="R13" i="2"/>
  <c r="AH8" i="10"/>
  <c r="AD13" i="2" s="1"/>
  <c r="Z13" i="2"/>
  <c r="E18" i="2"/>
  <c r="AH29" i="10"/>
  <c r="K18" i="2"/>
  <c r="AD11" i="2"/>
  <c r="J9" i="2"/>
  <c r="V13" i="2"/>
  <c r="T9" i="2"/>
  <c r="Z9" i="2"/>
  <c r="M29" i="10"/>
  <c r="I9" i="2"/>
  <c r="AC13" i="2"/>
  <c r="AF4" i="11"/>
  <c r="AF5" i="11" s="1"/>
  <c r="I3" i="11"/>
  <c r="E17" i="2" s="1"/>
  <c r="P29" i="10"/>
  <c r="AI29" i="10"/>
  <c r="H11" i="2"/>
  <c r="L29" i="10"/>
  <c r="U3" i="11"/>
  <c r="Q17" i="2" s="1"/>
  <c r="V29" i="10"/>
  <c r="Y18" i="2"/>
  <c r="T29" i="10"/>
  <c r="K9" i="2"/>
  <c r="AD3" i="11"/>
  <c r="Z17" i="2" s="1"/>
  <c r="AF13" i="2"/>
  <c r="S9" i="2"/>
  <c r="AB13" i="2"/>
  <c r="AE18" i="2"/>
  <c r="H13" i="2"/>
  <c r="P17" i="2"/>
  <c r="F9" i="2"/>
  <c r="AB3" i="11"/>
  <c r="X17" i="2" s="1"/>
  <c r="E9" i="2"/>
  <c r="E11" i="2"/>
  <c r="I29" i="10"/>
  <c r="AA18" i="2"/>
  <c r="AB18" i="2"/>
  <c r="D18" i="2"/>
  <c r="Z11" i="2"/>
  <c r="AD29" i="10"/>
  <c r="AD9" i="2"/>
  <c r="AE9" i="2"/>
  <c r="S4" i="6"/>
  <c r="S5" i="6" s="1"/>
  <c r="S9" i="6" s="1"/>
  <c r="S21" i="9"/>
  <c r="S4" i="11" s="1"/>
  <c r="S5" i="11" s="1"/>
  <c r="O6" i="2" s="1"/>
  <c r="Y9" i="2"/>
  <c r="AA9" i="2"/>
  <c r="F11" i="2"/>
  <c r="J29" i="10"/>
  <c r="V18" i="2"/>
  <c r="W18" i="2"/>
  <c r="T18" i="2"/>
  <c r="AG21" i="9"/>
  <c r="AG4" i="11" s="1"/>
  <c r="AG5" i="11" s="1"/>
  <c r="AG9" i="11" s="1"/>
  <c r="U9" i="2"/>
  <c r="P13" i="2"/>
  <c r="V9" i="2"/>
  <c r="X29" i="10"/>
  <c r="T11" i="2"/>
  <c r="U11" i="2"/>
  <c r="Y29" i="10"/>
  <c r="N11" i="2"/>
  <c r="R11" i="2"/>
  <c r="J11" i="2"/>
  <c r="V11" i="2"/>
  <c r="Z29" i="10"/>
  <c r="T4" i="6"/>
  <c r="T5" i="6" s="1"/>
  <c r="T9" i="6" s="1"/>
  <c r="AF4" i="6"/>
  <c r="AF5" i="6" s="1"/>
  <c r="P18" i="2"/>
  <c r="M9" i="2"/>
  <c r="Q29" i="10"/>
  <c r="U18" i="2"/>
  <c r="M13" i="2"/>
  <c r="X9" i="2"/>
  <c r="F18" i="2"/>
  <c r="N9" i="2"/>
  <c r="R29" i="10"/>
  <c r="AF3" i="11"/>
  <c r="AB17" i="2" s="1"/>
  <c r="R9" i="2"/>
  <c r="AF9" i="2"/>
  <c r="D9" i="2"/>
  <c r="H29" i="10"/>
  <c r="W9" i="2"/>
  <c r="R15" i="2"/>
  <c r="Y13" i="2"/>
  <c r="W13" i="2"/>
  <c r="AA3" i="11"/>
  <c r="O18" i="2"/>
  <c r="N17" i="2"/>
  <c r="N13" i="2"/>
  <c r="W38" i="10"/>
  <c r="W9" i="10"/>
  <c r="W13" i="10" s="1"/>
  <c r="O9" i="10"/>
  <c r="O13" i="10" s="1"/>
  <c r="O38" i="10"/>
  <c r="Y15" i="2"/>
  <c r="AC17" i="2"/>
  <c r="H17" i="2"/>
  <c r="AF15" i="2"/>
  <c r="Z18" i="2"/>
  <c r="AJ9" i="10"/>
  <c r="AJ13" i="10" s="1"/>
  <c r="AJ3" i="11"/>
  <c r="Q11" i="2"/>
  <c r="U29" i="10"/>
  <c r="I62" i="10"/>
  <c r="I61" i="10"/>
  <c r="I53" i="10"/>
  <c r="I39" i="10" s="1"/>
  <c r="I59" i="10"/>
  <c r="J43" i="10"/>
  <c r="O11" i="2"/>
  <c r="J15" i="2"/>
  <c r="U13" i="2"/>
  <c r="AC9" i="2"/>
  <c r="AG29" i="10"/>
  <c r="AE13" i="2"/>
  <c r="AI3" i="11"/>
  <c r="X11" i="2"/>
  <c r="AB29" i="10"/>
  <c r="P8" i="10"/>
  <c r="L13" i="2" s="1"/>
  <c r="P3" i="11"/>
  <c r="E13" i="2"/>
  <c r="AB9" i="2"/>
  <c r="AE9" i="10"/>
  <c r="AE13" i="10" s="1"/>
  <c r="AE38" i="10"/>
  <c r="O15" i="2"/>
  <c r="K9" i="10"/>
  <c r="K13" i="10" s="1"/>
  <c r="K38" i="10"/>
  <c r="J17" i="2"/>
  <c r="J13" i="2"/>
  <c r="U15" i="2"/>
  <c r="H7" i="10"/>
  <c r="D13" i="2" s="1"/>
  <c r="H3" i="11"/>
  <c r="Z15" i="2"/>
  <c r="S8" i="10"/>
  <c r="O13" i="2" s="1"/>
  <c r="S3" i="11"/>
  <c r="AD18" i="2"/>
  <c r="J18" i="2"/>
  <c r="AA29" i="10"/>
  <c r="AF29" i="10"/>
  <c r="AB11" i="2"/>
  <c r="I17" i="2" l="1"/>
  <c r="S29" i="10"/>
  <c r="O9" i="2"/>
  <c r="W4" i="6"/>
  <c r="W5" i="6" s="1"/>
  <c r="W9" i="6" s="1"/>
  <c r="S23" i="2" s="1"/>
  <c r="AI4" i="6"/>
  <c r="AI5" i="6" s="1"/>
  <c r="AI9" i="6" s="1"/>
  <c r="AI10" i="6" s="1"/>
  <c r="Z29" i="2" s="1"/>
  <c r="V9" i="11"/>
  <c r="R24" i="2" s="1"/>
  <c r="F13" i="2"/>
  <c r="F19" i="2" s="1"/>
  <c r="AC4" i="6"/>
  <c r="AC5" i="6" s="1"/>
  <c r="AC9" i="6" s="1"/>
  <c r="Y4" i="6"/>
  <c r="Y5" i="6" s="1"/>
  <c r="U5" i="2" s="1"/>
  <c r="O4" i="6"/>
  <c r="O5" i="6" s="1"/>
  <c r="O9" i="6" s="1"/>
  <c r="AA59" i="5"/>
  <c r="AA62" i="5"/>
  <c r="AA61" i="5"/>
  <c r="AB43" i="5"/>
  <c r="AA53" i="5"/>
  <c r="AA39" i="5" s="1"/>
  <c r="T17" i="2"/>
  <c r="T19" i="2" s="1"/>
  <c r="AA58" i="10"/>
  <c r="H9" i="6"/>
  <c r="H10" i="6" s="1"/>
  <c r="AQ3" i="13"/>
  <c r="AP2" i="13"/>
  <c r="Y9" i="11"/>
  <c r="U24" i="2" s="1"/>
  <c r="I19" i="2"/>
  <c r="AE17" i="2"/>
  <c r="AE19" i="2" s="1"/>
  <c r="AD17" i="2"/>
  <c r="AD19" i="2" s="1"/>
  <c r="AE5" i="2"/>
  <c r="AJ4" i="6"/>
  <c r="AJ5" i="6" s="1"/>
  <c r="AJ9" i="6" s="1"/>
  <c r="V4" i="6"/>
  <c r="V5" i="6" s="1"/>
  <c r="R5" i="2" s="1"/>
  <c r="Z4" i="6"/>
  <c r="Z5" i="6" s="1"/>
  <c r="V5" i="2" s="1"/>
  <c r="AH4" i="6"/>
  <c r="AH5" i="6" s="1"/>
  <c r="AD5" i="2" s="1"/>
  <c r="AA4" i="6"/>
  <c r="AA5" i="6" s="1"/>
  <c r="W5" i="2" s="1"/>
  <c r="M4" i="6"/>
  <c r="M5" i="6" s="1"/>
  <c r="M9" i="6" s="1"/>
  <c r="N4" i="6"/>
  <c r="N5" i="6" s="1"/>
  <c r="J5" i="2" s="1"/>
  <c r="X4" i="6"/>
  <c r="X5" i="6" s="1"/>
  <c r="X9" i="6" s="1"/>
  <c r="T23" i="2" s="1"/>
  <c r="Q21" i="9"/>
  <c r="Q4" i="11" s="1"/>
  <c r="Q5" i="11" s="1"/>
  <c r="Q9" i="11" s="1"/>
  <c r="U4" i="6"/>
  <c r="U5" i="6" s="1"/>
  <c r="U9" i="6" s="1"/>
  <c r="AD21" i="9"/>
  <c r="AD4" i="11" s="1"/>
  <c r="AD5" i="11" s="1"/>
  <c r="Z6" i="2" s="1"/>
  <c r="R4" i="6"/>
  <c r="R5" i="6" s="1"/>
  <c r="R9" i="6" s="1"/>
  <c r="N23" i="2" s="1"/>
  <c r="L21" i="9"/>
  <c r="L4" i="11" s="1"/>
  <c r="L5" i="11" s="1"/>
  <c r="L9" i="11" s="1"/>
  <c r="AB21" i="9"/>
  <c r="AB4" i="11" s="1"/>
  <c r="AB5" i="11" s="1"/>
  <c r="X6" i="2" s="1"/>
  <c r="AB4" i="6"/>
  <c r="AB5" i="6" s="1"/>
  <c r="J17" i="4"/>
  <c r="I21" i="9"/>
  <c r="I4" i="11" s="1"/>
  <c r="I5" i="11" s="1"/>
  <c r="E6" i="2" s="1"/>
  <c r="I4" i="6"/>
  <c r="I5" i="6" s="1"/>
  <c r="P21" i="9"/>
  <c r="P4" i="11" s="1"/>
  <c r="P5" i="11" s="1"/>
  <c r="L6" i="2" s="1"/>
  <c r="P4" i="6"/>
  <c r="P5" i="6" s="1"/>
  <c r="AE21" i="9"/>
  <c r="AE4" i="11" s="1"/>
  <c r="AE5" i="11" s="1"/>
  <c r="AA6" i="2" s="1"/>
  <c r="AE4" i="6"/>
  <c r="AE5" i="6" s="1"/>
  <c r="H19" i="2"/>
  <c r="Q19" i="2"/>
  <c r="P19" i="2"/>
  <c r="Z19" i="2"/>
  <c r="X19" i="2"/>
  <c r="Q10" i="6"/>
  <c r="H29" i="2" s="1"/>
  <c r="R6" i="2"/>
  <c r="AG9" i="6"/>
  <c r="AG10" i="6" s="1"/>
  <c r="X29" i="2" s="1"/>
  <c r="O5" i="2"/>
  <c r="M5" i="2"/>
  <c r="P5" i="2"/>
  <c r="W10" i="6"/>
  <c r="N29" i="2" s="1"/>
  <c r="S6" i="2"/>
  <c r="S5" i="2"/>
  <c r="L9" i="6"/>
  <c r="L10" i="6" s="1"/>
  <c r="C29" i="2" s="1"/>
  <c r="AF17" i="2"/>
  <c r="Z5" i="2"/>
  <c r="AD9" i="6"/>
  <c r="AC6" i="2"/>
  <c r="P6" i="2"/>
  <c r="R19" i="2"/>
  <c r="J19" i="2"/>
  <c r="N19" i="2"/>
  <c r="V19" i="2"/>
  <c r="Q6" i="2"/>
  <c r="U9" i="11"/>
  <c r="Q24" i="2" s="1"/>
  <c r="K6" i="2"/>
  <c r="O9" i="11"/>
  <c r="AB6" i="2"/>
  <c r="AF9" i="11"/>
  <c r="AF10" i="11" s="1"/>
  <c r="W64" i="2" s="1"/>
  <c r="I6" i="2"/>
  <c r="M9" i="11"/>
  <c r="M10" i="11" s="1"/>
  <c r="D64" i="2" s="1"/>
  <c r="Z9" i="11"/>
  <c r="V6" i="2"/>
  <c r="I5" i="2"/>
  <c r="U6" i="2"/>
  <c r="AF9" i="6"/>
  <c r="AB5" i="2"/>
  <c r="Y6" i="2"/>
  <c r="AC9" i="11"/>
  <c r="Y24" i="2" s="1"/>
  <c r="AH9" i="11"/>
  <c r="AD6" i="2"/>
  <c r="R9" i="11"/>
  <c r="N6" i="2"/>
  <c r="O17" i="2"/>
  <c r="O19" i="2" s="1"/>
  <c r="AI9" i="11"/>
  <c r="AI10" i="11" s="1"/>
  <c r="Z64" i="2" s="1"/>
  <c r="N9" i="11"/>
  <c r="J6" i="2"/>
  <c r="M19" i="2"/>
  <c r="AC19" i="2"/>
  <c r="P23" i="2"/>
  <c r="T10" i="6"/>
  <c r="K29" i="2" s="1"/>
  <c r="T6" i="2"/>
  <c r="X9" i="11"/>
  <c r="AB19" i="2"/>
  <c r="L17" i="2"/>
  <c r="L19" i="2" s="1"/>
  <c r="U19" i="2"/>
  <c r="AF11" i="2"/>
  <c r="AJ29" i="10"/>
  <c r="S11" i="2"/>
  <c r="W29" i="10"/>
  <c r="S17" i="2"/>
  <c r="W10" i="11"/>
  <c r="N64" i="2" s="1"/>
  <c r="S24" i="2"/>
  <c r="AC24" i="2"/>
  <c r="AG10" i="11"/>
  <c r="X64" i="2" s="1"/>
  <c r="S15" i="2"/>
  <c r="W17" i="2"/>
  <c r="W19" i="2" s="1"/>
  <c r="AA9" i="11"/>
  <c r="AJ9" i="11"/>
  <c r="P24" i="2"/>
  <c r="T10" i="11"/>
  <c r="K64" i="2" s="1"/>
  <c r="G15" i="2"/>
  <c r="AA15" i="2"/>
  <c r="E19" i="2"/>
  <c r="K15" i="2"/>
  <c r="O23" i="2"/>
  <c r="S10" i="6"/>
  <c r="J29" i="2" s="1"/>
  <c r="D17" i="2"/>
  <c r="D19" i="2" s="1"/>
  <c r="H9" i="11"/>
  <c r="G11" i="2"/>
  <c r="K29" i="10"/>
  <c r="G17" i="2"/>
  <c r="AA11" i="2"/>
  <c r="AE29" i="10"/>
  <c r="AA17" i="2"/>
  <c r="K43" i="10"/>
  <c r="J53" i="10"/>
  <c r="J39" i="10" s="1"/>
  <c r="J59" i="10"/>
  <c r="J62" i="10"/>
  <c r="J61" i="10"/>
  <c r="S9" i="11"/>
  <c r="K11" i="2"/>
  <c r="O29" i="10"/>
  <c r="K17" i="2"/>
  <c r="Y19" i="2"/>
  <c r="K5" i="2" l="1"/>
  <c r="AE23" i="2"/>
  <c r="Y9" i="6"/>
  <c r="Y10" i="6" s="1"/>
  <c r="P29" i="2" s="1"/>
  <c r="Y5" i="2"/>
  <c r="V10" i="11"/>
  <c r="M64" i="2" s="1"/>
  <c r="AF5" i="2"/>
  <c r="H6" i="2"/>
  <c r="AB62" i="5"/>
  <c r="AB53" i="5"/>
  <c r="AB39" i="5" s="1"/>
  <c r="AB61" i="5"/>
  <c r="AC43" i="5"/>
  <c r="AB59" i="5"/>
  <c r="D23" i="2"/>
  <c r="Y10" i="11"/>
  <c r="P64" i="2" s="1"/>
  <c r="AB58" i="10"/>
  <c r="AH9" i="6"/>
  <c r="AH10" i="6" s="1"/>
  <c r="Y29" i="2" s="1"/>
  <c r="AR3" i="13"/>
  <c r="AQ2" i="13"/>
  <c r="M6" i="2"/>
  <c r="AD9" i="11"/>
  <c r="AD10" i="11" s="1"/>
  <c r="U64" i="2" s="1"/>
  <c r="Q5" i="2"/>
  <c r="AA9" i="6"/>
  <c r="W23" i="2" s="1"/>
  <c r="V9" i="6"/>
  <c r="R23" i="2" s="1"/>
  <c r="R10" i="6"/>
  <c r="I29" i="2" s="1"/>
  <c r="Z9" i="6"/>
  <c r="V23" i="2" s="1"/>
  <c r="AB9" i="11"/>
  <c r="AB10" i="11" s="1"/>
  <c r="S64" i="2" s="1"/>
  <c r="T5" i="2"/>
  <c r="X10" i="6"/>
  <c r="O29" i="2" s="1"/>
  <c r="N9" i="6"/>
  <c r="N10" i="6" s="1"/>
  <c r="E29" i="2" s="1"/>
  <c r="N5" i="2"/>
  <c r="P9" i="11"/>
  <c r="P10" i="11" s="1"/>
  <c r="G64" i="2" s="1"/>
  <c r="I9" i="11"/>
  <c r="I10" i="11" s="1"/>
  <c r="J21" i="9"/>
  <c r="J4" i="11" s="1"/>
  <c r="J5" i="11" s="1"/>
  <c r="J4" i="6"/>
  <c r="J5" i="6" s="1"/>
  <c r="K17" i="4"/>
  <c r="I9" i="6"/>
  <c r="E5" i="2"/>
  <c r="X5" i="2"/>
  <c r="AB9" i="6"/>
  <c r="AE9" i="11"/>
  <c r="AA24" i="2" s="1"/>
  <c r="P9" i="6"/>
  <c r="L5" i="2"/>
  <c r="AC23" i="2"/>
  <c r="AA5" i="2"/>
  <c r="AE9" i="6"/>
  <c r="AF19" i="2"/>
  <c r="U10" i="11"/>
  <c r="L64" i="2" s="1"/>
  <c r="AB24" i="2"/>
  <c r="H23" i="2"/>
  <c r="AD10" i="6"/>
  <c r="U29" i="2" s="1"/>
  <c r="Z23" i="2"/>
  <c r="AC10" i="11"/>
  <c r="T64" i="2" s="1"/>
  <c r="O10" i="11"/>
  <c r="F64" i="2" s="1"/>
  <c r="K24" i="2"/>
  <c r="O10" i="6"/>
  <c r="F29" i="2" s="1"/>
  <c r="K23" i="2"/>
  <c r="I23" i="2"/>
  <c r="M10" i="6"/>
  <c r="D29" i="2" s="1"/>
  <c r="U10" i="6"/>
  <c r="L29" i="2" s="1"/>
  <c r="Q23" i="2"/>
  <c r="Z10" i="11"/>
  <c r="Q64" i="2" s="1"/>
  <c r="V24" i="2"/>
  <c r="AB23" i="2"/>
  <c r="AF10" i="6"/>
  <c r="W29" i="2" s="1"/>
  <c r="I24" i="2"/>
  <c r="AE24" i="2"/>
  <c r="T24" i="2"/>
  <c r="X10" i="11"/>
  <c r="O64" i="2" s="1"/>
  <c r="Q10" i="11"/>
  <c r="H64" i="2" s="1"/>
  <c r="M24" i="2"/>
  <c r="J24" i="2"/>
  <c r="N10" i="11"/>
  <c r="E64" i="2" s="1"/>
  <c r="AC10" i="6"/>
  <c r="T29" i="2" s="1"/>
  <c r="Y23" i="2"/>
  <c r="AD24" i="2"/>
  <c r="AH10" i="11"/>
  <c r="Y64" i="2" s="1"/>
  <c r="AF23" i="2"/>
  <c r="AJ10" i="6"/>
  <c r="AA29" i="2" s="1"/>
  <c r="N24" i="2"/>
  <c r="R10" i="11"/>
  <c r="I64" i="2" s="1"/>
  <c r="K59" i="10"/>
  <c r="K62" i="10"/>
  <c r="L43" i="10"/>
  <c r="K61" i="10"/>
  <c r="K53" i="10"/>
  <c r="K39" i="10" s="1"/>
  <c r="AF24" i="2"/>
  <c r="AJ10" i="11"/>
  <c r="AA64" i="2" s="1"/>
  <c r="K19" i="2"/>
  <c r="AA19" i="2"/>
  <c r="G19" i="2"/>
  <c r="AA10" i="11"/>
  <c r="R64" i="2" s="1"/>
  <c r="W24" i="2"/>
  <c r="D24" i="2"/>
  <c r="H10" i="11"/>
  <c r="H24" i="2"/>
  <c r="L10" i="11"/>
  <c r="C64" i="2" s="1"/>
  <c r="S10" i="11"/>
  <c r="J64" i="2" s="1"/>
  <c r="O24" i="2"/>
  <c r="S19" i="2"/>
  <c r="U23" i="2" l="1"/>
  <c r="AA10" i="6"/>
  <c r="R29" i="2" s="1"/>
  <c r="AC53" i="5"/>
  <c r="AC39" i="5" s="1"/>
  <c r="AC61" i="5"/>
  <c r="AD43" i="5"/>
  <c r="AC59" i="5"/>
  <c r="AC62" i="5"/>
  <c r="AD23" i="2"/>
  <c r="V10" i="6"/>
  <c r="M29" i="2" s="1"/>
  <c r="AC58" i="10"/>
  <c r="AS3" i="13"/>
  <c r="AR2" i="13"/>
  <c r="X24" i="2"/>
  <c r="E24" i="2"/>
  <c r="Z24" i="2"/>
  <c r="Z10" i="6"/>
  <c r="Q29" i="2" s="1"/>
  <c r="J23" i="2"/>
  <c r="L24" i="2"/>
  <c r="AE10" i="11"/>
  <c r="V64" i="2" s="1"/>
  <c r="AB10" i="6"/>
  <c r="S29" i="2" s="1"/>
  <c r="X23" i="2"/>
  <c r="I10" i="6"/>
  <c r="E23" i="2"/>
  <c r="K21" i="9"/>
  <c r="K4" i="11" s="1"/>
  <c r="K5" i="11" s="1"/>
  <c r="K4" i="6"/>
  <c r="K5" i="6" s="1"/>
  <c r="J9" i="6"/>
  <c r="F5" i="2"/>
  <c r="F6" i="2"/>
  <c r="J9" i="11"/>
  <c r="AE10" i="6"/>
  <c r="V29" i="2" s="1"/>
  <c r="AA23" i="2"/>
  <c r="P10" i="6"/>
  <c r="G29" i="2" s="1"/>
  <c r="L23" i="2"/>
  <c r="L59" i="10"/>
  <c r="M43" i="10"/>
  <c r="L62" i="10"/>
  <c r="L53" i="10"/>
  <c r="L39" i="10" s="1"/>
  <c r="L61" i="10"/>
  <c r="AD61" i="5" l="1"/>
  <c r="AE43" i="5"/>
  <c r="AD59" i="5"/>
  <c r="AD62" i="5"/>
  <c r="AD53" i="5"/>
  <c r="AD39" i="5" s="1"/>
  <c r="AD58" i="10"/>
  <c r="AT3" i="13"/>
  <c r="AS2" i="13"/>
  <c r="F23" i="2"/>
  <c r="J10" i="6"/>
  <c r="G6" i="2"/>
  <c r="K9" i="11"/>
  <c r="G5" i="2"/>
  <c r="K9" i="6"/>
  <c r="J10" i="11"/>
  <c r="F24" i="2"/>
  <c r="M53" i="10"/>
  <c r="M39" i="10" s="1"/>
  <c r="M62" i="10"/>
  <c r="M59" i="10"/>
  <c r="N43" i="10"/>
  <c r="M61" i="10"/>
  <c r="AE59" i="5" l="1"/>
  <c r="AE62" i="5"/>
  <c r="AE53" i="5"/>
  <c r="AE39" i="5" s="1"/>
  <c r="AE61" i="5"/>
  <c r="AF43" i="5"/>
  <c r="AE58" i="10"/>
  <c r="AT2" i="13"/>
  <c r="AU3" i="13"/>
  <c r="G23" i="2"/>
  <c r="K10" i="6"/>
  <c r="G24" i="2"/>
  <c r="K10" i="11"/>
  <c r="N61" i="10"/>
  <c r="N59" i="10"/>
  <c r="N53" i="10"/>
  <c r="N39" i="10" s="1"/>
  <c r="N62" i="10"/>
  <c r="O43" i="10"/>
  <c r="AF61" i="5" l="1"/>
  <c r="AG43" i="5"/>
  <c r="AF59" i="5"/>
  <c r="AF62" i="5"/>
  <c r="AF53" i="5"/>
  <c r="AF39" i="5" s="1"/>
  <c r="AF58" i="10"/>
  <c r="AV3" i="13"/>
  <c r="AU2" i="13"/>
  <c r="O53" i="10"/>
  <c r="O39" i="10" s="1"/>
  <c r="O62" i="10"/>
  <c r="O61" i="10"/>
  <c r="P43" i="10"/>
  <c r="O59" i="10"/>
  <c r="AG61" i="5" l="1"/>
  <c r="AH43" i="5"/>
  <c r="AG62" i="5"/>
  <c r="AG53" i="5"/>
  <c r="AG39" i="5" s="1"/>
  <c r="AG59" i="5"/>
  <c r="AG58" i="10"/>
  <c r="AW3" i="13"/>
  <c r="AV2" i="13"/>
  <c r="P62" i="10"/>
  <c r="Q43" i="10"/>
  <c r="P59" i="10"/>
  <c r="P61" i="10"/>
  <c r="P53" i="10"/>
  <c r="P39" i="10" s="1"/>
  <c r="AH59" i="5" l="1"/>
  <c r="AH53" i="5"/>
  <c r="AH39" i="5" s="1"/>
  <c r="AH62" i="5"/>
  <c r="AH61" i="5"/>
  <c r="AI43" i="5"/>
  <c r="AH58" i="10"/>
  <c r="AX3" i="13"/>
  <c r="AW2" i="13"/>
  <c r="Q62" i="10"/>
  <c r="R43" i="10"/>
  <c r="Q53" i="10"/>
  <c r="Q39" i="10" s="1"/>
  <c r="Q59" i="10"/>
  <c r="Q61" i="10"/>
  <c r="AI59" i="5" l="1"/>
  <c r="AI62" i="5"/>
  <c r="AI61" i="5"/>
  <c r="AJ43" i="5"/>
  <c r="AI53" i="5"/>
  <c r="AI39" i="5" s="1"/>
  <c r="AI58" i="10"/>
  <c r="AY3" i="13"/>
  <c r="AX2" i="13"/>
  <c r="R61" i="10"/>
  <c r="R59" i="10"/>
  <c r="R53" i="10"/>
  <c r="R39" i="10" s="1"/>
  <c r="R62" i="10"/>
  <c r="S43" i="10"/>
  <c r="AJ62" i="5" l="1"/>
  <c r="AJ53" i="5"/>
  <c r="AJ39" i="5" s="1"/>
  <c r="AJ61" i="5"/>
  <c r="AJ59" i="5"/>
  <c r="AJ58" i="10"/>
  <c r="AZ3" i="13"/>
  <c r="AY2" i="13"/>
  <c r="S53" i="10"/>
  <c r="S39" i="10" s="1"/>
  <c r="S62" i="10"/>
  <c r="S61" i="10"/>
  <c r="S59" i="10"/>
  <c r="T43" i="10"/>
  <c r="AZ2" i="13" l="1"/>
  <c r="BA3" i="13"/>
  <c r="T62" i="10"/>
  <c r="T59" i="10"/>
  <c r="T53" i="10"/>
  <c r="T39" i="10" s="1"/>
  <c r="U43" i="10"/>
  <c r="T61" i="10"/>
  <c r="BB3" i="13" l="1"/>
  <c r="BA2" i="13"/>
  <c r="U59" i="10"/>
  <c r="U61" i="10"/>
  <c r="U53" i="10"/>
  <c r="U39" i="10" s="1"/>
  <c r="V43" i="10"/>
  <c r="U62" i="10"/>
  <c r="BC3" i="13" l="1"/>
  <c r="BB2" i="13"/>
  <c r="V62" i="10"/>
  <c r="W43" i="10"/>
  <c r="V61" i="10"/>
  <c r="V53" i="10"/>
  <c r="V39" i="10" s="1"/>
  <c r="V59" i="10"/>
  <c r="BD3" i="13" l="1"/>
  <c r="BC2" i="13"/>
  <c r="W61" i="10"/>
  <c r="W59" i="10"/>
  <c r="W62" i="10"/>
  <c r="X43" i="10"/>
  <c r="W53" i="10"/>
  <c r="W39" i="10" s="1"/>
  <c r="BE3" i="13" l="1"/>
  <c r="BD2" i="13"/>
  <c r="X59" i="10"/>
  <c r="X53" i="10"/>
  <c r="X39" i="10" s="1"/>
  <c r="Y43" i="10"/>
  <c r="X62" i="10"/>
  <c r="X61" i="10"/>
  <c r="BF3" i="13" l="1"/>
  <c r="BE2" i="13"/>
  <c r="Y59" i="10"/>
  <c r="Y61" i="10"/>
  <c r="Y53" i="10"/>
  <c r="Y39" i="10" s="1"/>
  <c r="Z43" i="10"/>
  <c r="Y62" i="10"/>
  <c r="BG3" i="13" l="1"/>
  <c r="BF2" i="13"/>
  <c r="Z62" i="10"/>
  <c r="AA43" i="10"/>
  <c r="Z61" i="10"/>
  <c r="Z53" i="10"/>
  <c r="Z39" i="10" s="1"/>
  <c r="Z59" i="10"/>
  <c r="BH3" i="13" l="1"/>
  <c r="BG2" i="13"/>
  <c r="AA61" i="10"/>
  <c r="AA59" i="10"/>
  <c r="AA62" i="10"/>
  <c r="AA53" i="10"/>
  <c r="AA39" i="10" s="1"/>
  <c r="AB43" i="10"/>
  <c r="BI3" i="13" l="1"/>
  <c r="BH2" i="13"/>
  <c r="AB59" i="10"/>
  <c r="AB61" i="10"/>
  <c r="AB62" i="10"/>
  <c r="AB53" i="10"/>
  <c r="AB39" i="10" s="1"/>
  <c r="AC43" i="10"/>
  <c r="BJ3" i="13" l="1"/>
  <c r="BI2" i="13"/>
  <c r="AC59" i="10"/>
  <c r="AC61" i="10"/>
  <c r="AD43" i="10"/>
  <c r="AC53" i="10"/>
  <c r="AC39" i="10" s="1"/>
  <c r="AC62" i="10"/>
  <c r="BJ2" i="13" l="1"/>
  <c r="BK3" i="13"/>
  <c r="AD62" i="10"/>
  <c r="AE43" i="10"/>
  <c r="AD61" i="10"/>
  <c r="AD53" i="10"/>
  <c r="AD39" i="10" s="1"/>
  <c r="AD59" i="10"/>
  <c r="BL3" i="13" l="1"/>
  <c r="BK2" i="13"/>
  <c r="AE61" i="10"/>
  <c r="AE59" i="10"/>
  <c r="AE62" i="10"/>
  <c r="AE53" i="10"/>
  <c r="AE39" i="10" s="1"/>
  <c r="AF43" i="10"/>
  <c r="BM3" i="13" l="1"/>
  <c r="BL2" i="13"/>
  <c r="AF59" i="10"/>
  <c r="AF61" i="10"/>
  <c r="AF62" i="10"/>
  <c r="AG43" i="10"/>
  <c r="AF53" i="10"/>
  <c r="AF39" i="10" s="1"/>
  <c r="BN3" i="13" l="1"/>
  <c r="BM2" i="13"/>
  <c r="AG59" i="10"/>
  <c r="AG61" i="10"/>
  <c r="AG53" i="10"/>
  <c r="AG39" i="10" s="1"/>
  <c r="AH43" i="10"/>
  <c r="AG62" i="10"/>
  <c r="BO3" i="13" l="1"/>
  <c r="BN2" i="13"/>
  <c r="AH62" i="10"/>
  <c r="AI43" i="10"/>
  <c r="AH61" i="10"/>
  <c r="AH59" i="10"/>
  <c r="AH53" i="10"/>
  <c r="AH39" i="10" s="1"/>
  <c r="BP3" i="13" l="1"/>
  <c r="BO2" i="13"/>
  <c r="AI61" i="10"/>
  <c r="AI59" i="10"/>
  <c r="AI62" i="10"/>
  <c r="AI53" i="10"/>
  <c r="AI39" i="10" s="1"/>
  <c r="AJ43" i="10"/>
  <c r="BQ3" i="13" l="1"/>
  <c r="BP2" i="13"/>
  <c r="AJ59" i="10"/>
  <c r="AJ53" i="10"/>
  <c r="AJ39" i="10" s="1"/>
  <c r="AJ62" i="10"/>
  <c r="AJ61" i="10"/>
  <c r="BR3" i="13" l="1"/>
  <c r="BQ2" i="13"/>
  <c r="BS3" i="13" l="1"/>
  <c r="BR2" i="13"/>
  <c r="BT3" i="13" l="1"/>
  <c r="BS2" i="13"/>
  <c r="BU3" i="13" l="1"/>
  <c r="BT2" i="13"/>
  <c r="BV3" i="13" l="1"/>
  <c r="BU2" i="13"/>
  <c r="BW3" i="13" l="1"/>
  <c r="BV2" i="13"/>
  <c r="BX3" i="13" l="1"/>
  <c r="BW2" i="13"/>
  <c r="BX2" i="13" l="1"/>
  <c r="BY3" i="13"/>
  <c r="BZ3" i="13" l="1"/>
  <c r="BY2" i="13"/>
  <c r="CA3" i="13" l="1"/>
  <c r="BZ2" i="13"/>
  <c r="CB3" i="13" l="1"/>
  <c r="CA2" i="13"/>
  <c r="CC3" i="13" l="1"/>
  <c r="CB2" i="13"/>
  <c r="CD3" i="13" l="1"/>
  <c r="CC2" i="13"/>
  <c r="CE3" i="13" l="1"/>
  <c r="CD2" i="13"/>
  <c r="CF3" i="13" l="1"/>
  <c r="CE2" i="13"/>
  <c r="CG3" i="13" l="1"/>
  <c r="CF2" i="13"/>
  <c r="CH3" i="13" l="1"/>
  <c r="CG2" i="13"/>
  <c r="CH2" i="13" l="1"/>
  <c r="CI3" i="13"/>
  <c r="CJ3" i="13" l="1"/>
  <c r="CI2" i="13"/>
  <c r="CK3" i="13" l="1"/>
  <c r="CJ2" i="13"/>
  <c r="CL3" i="13" l="1"/>
  <c r="CK2" i="13"/>
  <c r="CM3" i="13" l="1"/>
  <c r="CL2" i="13"/>
  <c r="CN3" i="13" l="1"/>
  <c r="CM2" i="13"/>
  <c r="CN2" i="13" l="1"/>
  <c r="CO3" i="13"/>
  <c r="CP3" i="13" l="1"/>
  <c r="CO2" i="13"/>
  <c r="CQ3" i="13" l="1"/>
  <c r="CP2" i="13"/>
  <c r="CR3" i="13" l="1"/>
  <c r="CQ2" i="13"/>
  <c r="CS3" i="13" l="1"/>
  <c r="CR2" i="13"/>
  <c r="CT3" i="13" l="1"/>
  <c r="CS2" i="13"/>
  <c r="CU3" i="13" l="1"/>
  <c r="CT2" i="13"/>
  <c r="CV3" i="13" l="1"/>
  <c r="CU2" i="13"/>
  <c r="CW3" i="13" l="1"/>
  <c r="CV2" i="13"/>
  <c r="CX3" i="13" l="1"/>
  <c r="CW2" i="13"/>
  <c r="CX2" i="13" l="1"/>
  <c r="CY3" i="13"/>
  <c r="CZ3" i="13" l="1"/>
  <c r="DA3" i="13" s="1"/>
  <c r="DB3" i="13" s="1"/>
  <c r="DC3" i="13" s="1"/>
  <c r="DD3" i="13" s="1"/>
  <c r="DE3" i="13" s="1"/>
  <c r="DF3" i="13" s="1"/>
  <c r="DG3" i="13" s="1"/>
  <c r="DH3" i="13" s="1"/>
  <c r="DI3" i="13" s="1"/>
  <c r="DJ3" i="13" s="1"/>
  <c r="DK3" i="13" s="1"/>
  <c r="DL3" i="13" s="1"/>
  <c r="DM3" i="13" s="1"/>
  <c r="DN3" i="13" s="1"/>
  <c r="DO3" i="13" s="1"/>
  <c r="DP3" i="13" s="1"/>
  <c r="DQ3" i="13" s="1"/>
  <c r="DR3" i="13" s="1"/>
  <c r="DS3" i="13" s="1"/>
  <c r="DT3" i="13" s="1"/>
  <c r="DU3" i="13" s="1"/>
  <c r="DV3" i="13" s="1"/>
  <c r="DW3" i="13" s="1"/>
  <c r="CY2" i="13"/>
  <c r="J94" i="13" l="1"/>
  <c r="K94" i="13"/>
  <c r="O94" i="13"/>
  <c r="M62" i="13"/>
  <c r="L94" i="13"/>
  <c r="N94" i="13"/>
  <c r="O41" i="13"/>
  <c r="O28" i="13"/>
  <c r="J41" i="13"/>
  <c r="K41" i="13"/>
  <c r="M41" i="13"/>
  <c r="K28" i="13"/>
  <c r="K62" i="13"/>
  <c r="L41" i="13"/>
  <c r="J62" i="13"/>
  <c r="J28" i="13"/>
  <c r="M28" i="13"/>
  <c r="N41" i="13"/>
  <c r="L62" i="13"/>
  <c r="N28" i="13"/>
  <c r="O62" i="13"/>
  <c r="N62" i="13"/>
  <c r="L28" i="13"/>
  <c r="N76" i="13"/>
  <c r="J76" i="13"/>
  <c r="O9" i="13"/>
  <c r="O76" i="13"/>
  <c r="L9" i="13"/>
  <c r="K76" i="13"/>
  <c r="N9" i="13"/>
  <c r="J9" i="13"/>
  <c r="K9" i="13"/>
  <c r="M9" i="13"/>
  <c r="L76" i="13"/>
  <c r="P94" i="13" l="1"/>
  <c r="R94" i="13" s="1"/>
  <c r="Q94" i="13"/>
  <c r="Q62" i="13"/>
  <c r="Q28" i="13"/>
  <c r="P28" i="13"/>
  <c r="R28" i="13" s="1"/>
  <c r="P62" i="13"/>
  <c r="R62" i="13" s="1"/>
  <c r="P41" i="13"/>
  <c r="R41" i="13" s="1"/>
  <c r="Q41" i="13"/>
  <c r="Q9" i="13"/>
  <c r="Q76" i="13"/>
  <c r="P9" i="13"/>
  <c r="R9" i="13" s="1"/>
  <c r="P76" i="13"/>
  <c r="R76" i="13" s="1"/>
</calcChain>
</file>

<file path=xl/comments1.xml><?xml version="1.0" encoding="utf-8"?>
<comments xmlns="http://schemas.openxmlformats.org/spreadsheetml/2006/main">
  <authors>
    <author>Author</author>
  </authors>
  <commentList>
    <comment ref="DW1" authorId="0" shapeId="0">
      <text>
        <r>
          <rPr>
            <b/>
            <sz val="9"/>
            <color rgb="FF000000"/>
            <rFont val="Arial"/>
            <family val="2"/>
          </rPr>
          <t xml:space="preserve">Author:
</t>
        </r>
        <r>
          <rPr>
            <sz val="9"/>
            <color rgb="FF000000"/>
            <rFont val="Arial"/>
            <family val="2"/>
          </rPr>
          <t>At year 126 this drops to 2%</t>
        </r>
      </text>
    </comment>
    <comment ref="V2" authorId="0" shapeId="0">
      <text>
        <r>
          <rPr>
            <sz val="9"/>
            <color rgb="FF000000"/>
            <rFont val="Arial"/>
            <family val="2"/>
          </rPr>
          <t>The original formulae assumed 80 whatever number was put here. The formulae in this sheet will take account of the number.</t>
        </r>
      </text>
    </comment>
    <comment ref="X2" authorId="0" shapeId="0">
      <text>
        <r>
          <rPr>
            <b/>
            <sz val="9"/>
            <color rgb="FF000000"/>
            <rFont val="Arial"/>
            <family val="2"/>
          </rPr>
          <t>Cells X2:CY2 contain a factor to calculate NPV based on variable discount rate - please do not adjust</t>
        </r>
      </text>
    </comment>
    <comment ref="CY2" authorId="0" shapeId="0">
      <text>
        <r>
          <rPr>
            <sz val="9"/>
            <color rgb="FF000000"/>
            <rFont val="Arial"/>
            <family val="2"/>
          </rPr>
          <t xml:space="preserve">Formula can be copied across to the right if appraisal period extends beyond 80 years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U21" authorId="0" shapeId="0">
      <text>
        <r>
          <rPr>
            <b/>
            <sz val="9"/>
            <color indexed="81"/>
            <rFont val="Tahoma"/>
            <family val="2"/>
          </rPr>
          <t>STW:</t>
        </r>
        <r>
          <rPr>
            <sz val="9"/>
            <color indexed="81"/>
            <rFont val="Tahoma"/>
            <family val="2"/>
          </rPr>
          <t xml:space="preserve"> 100% metering
</t>
        </r>
      </text>
    </comment>
    <comment ref="U60" authorId="0" shapeId="0">
      <text>
        <r>
          <rPr>
            <b/>
            <sz val="9"/>
            <color indexed="81"/>
            <rFont val="Tahoma"/>
            <family val="2"/>
          </rPr>
          <t>STW:</t>
        </r>
        <r>
          <rPr>
            <sz val="9"/>
            <color indexed="81"/>
            <rFont val="Tahoma"/>
            <family val="2"/>
          </rPr>
          <t xml:space="preserve"> 100% metering
</t>
        </r>
      </text>
    </comment>
  </commentList>
</comments>
</file>

<file path=xl/sharedStrings.xml><?xml version="1.0" encoding="utf-8"?>
<sst xmlns="http://schemas.openxmlformats.org/spreadsheetml/2006/main" count="3319" uniqueCount="824">
  <si>
    <t>Water Resources Planning Tables 2019</t>
  </si>
  <si>
    <t>All queries on the content of this workbook should be sent to:</t>
  </si>
  <si>
    <t>water-company-plan@environment-agency.gov.uk</t>
  </si>
  <si>
    <t>Water resource zone information</t>
  </si>
  <si>
    <t>Company:</t>
  </si>
  <si>
    <t>Resource Zone Name:</t>
  </si>
  <si>
    <t>Resource Zone Number:</t>
  </si>
  <si>
    <t xml:space="preserve">Planning Scenario Name:                                                                     </t>
  </si>
  <si>
    <t xml:space="preserve">Chosen Level of Service:  </t>
  </si>
  <si>
    <t>Base Year:</t>
  </si>
  <si>
    <t>Responsible Officer:</t>
  </si>
  <si>
    <t>Signed:</t>
  </si>
  <si>
    <t>Dated:</t>
  </si>
  <si>
    <t>Version:</t>
  </si>
  <si>
    <t>[Digital signature is acceptable]</t>
  </si>
  <si>
    <t>Key to cells</t>
  </si>
  <si>
    <t xml:space="preserve">Clear cells - indicate an input is required </t>
  </si>
  <si>
    <t>Yellow shaded cells - indicates a formula.</t>
  </si>
  <si>
    <t>Blue shaded cells - indicate base year data.</t>
  </si>
  <si>
    <t xml:space="preserve">Light grey shaded cells - indicate preceding years.  </t>
  </si>
  <si>
    <t xml:space="preserve">Dark grey cells - indicate that no data entry is required. </t>
  </si>
  <si>
    <t>Worksheet</t>
  </si>
  <si>
    <t>Content</t>
  </si>
  <si>
    <t>WRZ summary</t>
  </si>
  <si>
    <t>Supply-Demand Balance and components</t>
  </si>
  <si>
    <t>1. BL Licences</t>
  </si>
  <si>
    <t>Baseline water resources</t>
  </si>
  <si>
    <t>2. BL Supply</t>
  </si>
  <si>
    <t>Baseline water supplies</t>
  </si>
  <si>
    <t>3. BL Demand</t>
  </si>
  <si>
    <t>Baseline demand</t>
  </si>
  <si>
    <t>4. BL SDB</t>
  </si>
  <si>
    <t>Baseline supply demand balance</t>
  </si>
  <si>
    <t>5. Feasible options</t>
  </si>
  <si>
    <t>Fixed and Variable costs, Net Present Value, AIC and AISC of all feasible options - confidential</t>
  </si>
  <si>
    <t>6. Preferred options</t>
  </si>
  <si>
    <t>High level costs of preferred options (Dry Year) - publicly available</t>
  </si>
  <si>
    <t>7. FP Supply</t>
  </si>
  <si>
    <t>Final Planning water supplies (impact of Scenario options)</t>
  </si>
  <si>
    <t>8. FP Demand</t>
  </si>
  <si>
    <t>Final Planning demand (impact of Scenario options)</t>
  </si>
  <si>
    <t>9. FP SDB</t>
  </si>
  <si>
    <t>Final Planning supply demand balance</t>
  </si>
  <si>
    <t>10. Drought plan links</t>
  </si>
  <si>
    <t>Drought plan links</t>
  </si>
  <si>
    <t>11. Drought plan links graph</t>
  </si>
  <si>
    <t>Drought plan links graph</t>
  </si>
  <si>
    <t>Summary graphs of water resources planning tables data</t>
  </si>
  <si>
    <t>DERIVATION</t>
  </si>
  <si>
    <t>DESCRIPTION</t>
  </si>
  <si>
    <t>UNITS</t>
  </si>
  <si>
    <t>For info 2017-18</t>
  </si>
  <si>
    <t>For info 2018-19</t>
  </si>
  <si>
    <t>For info 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</si>
  <si>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</si>
  <si>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</si>
  <si>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</si>
  <si>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</si>
  <si>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</si>
  <si>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</si>
  <si>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</si>
  <si>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</si>
  <si>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</si>
  <si>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</si>
  <si>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</si>
  <si>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</si>
  <si>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</si>
  <si>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</si>
  <si>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</si>
  <si>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</si>
  <si>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</si>
  <si>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</si>
  <si>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SUPPLY</t>
  </si>
  <si>
    <t>13BL</t>
  </si>
  <si>
    <t>Total water available for use</t>
  </si>
  <si>
    <t>Ml/d</t>
  </si>
  <si>
    <t>13FP</t>
  </si>
  <si>
    <t>DEMAND</t>
  </si>
  <si>
    <t>26BL</t>
  </si>
  <si>
    <t>Unmeasured household consumption</t>
  </si>
  <si>
    <t>26FP</t>
  </si>
  <si>
    <t>25BL</t>
  </si>
  <si>
    <t>Measured household consumption</t>
  </si>
  <si>
    <t>25FP</t>
  </si>
  <si>
    <t>23BL+24BL</t>
  </si>
  <si>
    <t>Non-household consumption</t>
  </si>
  <si>
    <t>23FP+24FP</t>
  </si>
  <si>
    <t>40BL</t>
  </si>
  <si>
    <t>Total leakage</t>
  </si>
  <si>
    <t>40FP</t>
  </si>
  <si>
    <t>11BL-(23BL:26BL)-40BL</t>
  </si>
  <si>
    <t>Other components of demand</t>
  </si>
  <si>
    <t>11FP-(23FP:26FP)-40FP</t>
  </si>
  <si>
    <t>Total demand + target headroom (baseline)</t>
  </si>
  <si>
    <t>Total demand + target headroom (final plan)</t>
  </si>
  <si>
    <t>SUPPLY-DEMAND BALANCE</t>
  </si>
  <si>
    <t>16BL</t>
  </si>
  <si>
    <t>Target headroom</t>
  </si>
  <si>
    <t>16FP</t>
  </si>
  <si>
    <t>17BL</t>
  </si>
  <si>
    <t>Available headroom</t>
  </si>
  <si>
    <t>17FP</t>
  </si>
  <si>
    <t>Baseline Supply-Demand Balance:</t>
  </si>
  <si>
    <t>2041-42</t>
  </si>
  <si>
    <t>2042-43</t>
  </si>
  <si>
    <t>2043-44</t>
  </si>
  <si>
    <t>2044-45</t>
  </si>
  <si>
    <t>SDB (Ml/d)</t>
  </si>
  <si>
    <t>Final Planning Supply-Demand Balance:</t>
  </si>
  <si>
    <t>Resource Zone Name</t>
  </si>
  <si>
    <t>Table 1: Baseline licences</t>
  </si>
  <si>
    <t>deployable output (Ml/d)</t>
  </si>
  <si>
    <t>Row ref</t>
  </si>
  <si>
    <t>Derivation</t>
  </si>
  <si>
    <t>Licence number</t>
  </si>
  <si>
    <t>Source name</t>
  </si>
  <si>
    <t>Source type</t>
  </si>
  <si>
    <t>Deployable output (Ml/d)</t>
  </si>
  <si>
    <t>Annual licensed quantity (Ml/d)</t>
  </si>
  <si>
    <t>Constraints on deployable output</t>
  </si>
  <si>
    <t>All individual licences:</t>
  </si>
  <si>
    <t>0.1BL</t>
  </si>
  <si>
    <t>Sum (0.1BL+...)</t>
  </si>
  <si>
    <t xml:space="preserve"> - </t>
  </si>
  <si>
    <t>Input</t>
  </si>
  <si>
    <t>0.2BL</t>
  </si>
  <si>
    <t>Sum (0.2BL+...)</t>
  </si>
  <si>
    <t>Total</t>
  </si>
  <si>
    <t>Group #:</t>
  </si>
  <si>
    <t>Unused licences:</t>
  </si>
  <si>
    <t>DYAA deployable output (Ml/d)</t>
  </si>
  <si>
    <t>Reason licence is unused</t>
  </si>
  <si>
    <t>0.3BL</t>
  </si>
  <si>
    <t>Sum (0.3BL+...)</t>
  </si>
  <si>
    <t>New licences (within current AMP):</t>
  </si>
  <si>
    <t>Status of licence</t>
  </si>
  <si>
    <t>0.4BL</t>
  </si>
  <si>
    <t>Sum (0.4BL+...)</t>
  </si>
  <si>
    <t>Table 2: Baseline supply</t>
  </si>
  <si>
    <t>Component</t>
  </si>
  <si>
    <t>Unit</t>
  </si>
  <si>
    <t>decimal places</t>
  </si>
  <si>
    <t>1BL</t>
  </si>
  <si>
    <t>Raw water abstracted</t>
  </si>
  <si>
    <t>Resources</t>
  </si>
  <si>
    <t>2BL</t>
  </si>
  <si>
    <t xml:space="preserve">Total raw water imported </t>
  </si>
  <si>
    <t>sum(2.1BL+2.2BL+2.3BL...)</t>
  </si>
  <si>
    <t>2.1BL+</t>
  </si>
  <si>
    <t>Raw water imported from: None</t>
  </si>
  <si>
    <t>3BL</t>
  </si>
  <si>
    <t>Total potable water imported</t>
  </si>
  <si>
    <t>sum(3.1BL+3.2BL+3.3BL...)</t>
  </si>
  <si>
    <t>3.1BL+</t>
  </si>
  <si>
    <t>Potable water imported from:  None</t>
  </si>
  <si>
    <t>5BL</t>
  </si>
  <si>
    <t>Total raw water exported (raw exports and non potable uses)</t>
  </si>
  <si>
    <t>sum(5.1BL+5.2BL+...)</t>
  </si>
  <si>
    <t>5.1BL</t>
  </si>
  <si>
    <t>5.2BL+</t>
  </si>
  <si>
    <t>Raw water export to: None</t>
  </si>
  <si>
    <t>6BL</t>
  </si>
  <si>
    <t>Total potable water exported</t>
  </si>
  <si>
    <t>sum(6.1BL+6.2BL+6.3BL...)</t>
  </si>
  <si>
    <t>6.1BL+</t>
  </si>
  <si>
    <t>Potable water export to: None</t>
  </si>
  <si>
    <t>7BL</t>
  </si>
  <si>
    <t>Deployable Output (baseline profile without reductions)</t>
  </si>
  <si>
    <t>sum(0.1Bl+0.2BL+0.3BL+0.4BL)</t>
  </si>
  <si>
    <t>Resource (and process) Losses</t>
  </si>
  <si>
    <t>8BL</t>
  </si>
  <si>
    <t>Baseline forecast changes to Deployable Output</t>
  </si>
  <si>
    <t>sum(8.1BL+8.2BL+8.3BL)</t>
  </si>
  <si>
    <t>8.1BL</t>
  </si>
  <si>
    <t>Change in DO due to climate change</t>
  </si>
  <si>
    <t>Input (reductions must be expressed as -ve)</t>
  </si>
  <si>
    <t>8.2BL</t>
  </si>
  <si>
    <t>Reductions to restore sustainable abstraction</t>
  </si>
  <si>
    <t>sum(8.2BL sub components)</t>
  </si>
  <si>
    <t>8.2BL+</t>
  </si>
  <si>
    <t>Input (zero or negative number)</t>
  </si>
  <si>
    <t>8.3BL</t>
  </si>
  <si>
    <t>Total other changes to DO (specify, e.g. nitrates): None</t>
  </si>
  <si>
    <t>9BL</t>
  </si>
  <si>
    <t>Raw water losses, treatment works losses and operational use</t>
  </si>
  <si>
    <t>10BL</t>
  </si>
  <si>
    <t>Outage allowance</t>
  </si>
  <si>
    <t>Table 3: Baseline demand</t>
  </si>
  <si>
    <t>Decimal places</t>
  </si>
  <si>
    <t>Consumption</t>
  </si>
  <si>
    <t>19BL</t>
  </si>
  <si>
    <t>Water delivered measured non-household</t>
  </si>
  <si>
    <t>20BL</t>
  </si>
  <si>
    <t>Water delivered unmeasured non- household</t>
  </si>
  <si>
    <t>21BL</t>
  </si>
  <si>
    <t>Water delivered measured household</t>
  </si>
  <si>
    <t>22BL</t>
  </si>
  <si>
    <t>Water delivered unmeasured household</t>
  </si>
  <si>
    <t>23BL</t>
  </si>
  <si>
    <t>Measured Non Household - Consumption</t>
  </si>
  <si>
    <t>19BL-34BL</t>
  </si>
  <si>
    <t>24BL</t>
  </si>
  <si>
    <t>Unmeasured Non Household - Consumption</t>
  </si>
  <si>
    <t>20BL-35BL</t>
  </si>
  <si>
    <t>Measured Household - Consumption</t>
  </si>
  <si>
    <t>21BL-36BL</t>
  </si>
  <si>
    <t>Unmeasured Household - Consumption</t>
  </si>
  <si>
    <t>22BL-37BL</t>
  </si>
  <si>
    <t xml:space="preserve">27 - </t>
  </si>
  <si>
    <t>Percentage of consumption driven by climate change</t>
  </si>
  <si>
    <t>%</t>
  </si>
  <si>
    <t xml:space="preserve">28 - </t>
  </si>
  <si>
    <t>Volume of consumption driven by climate change</t>
  </si>
  <si>
    <t>PCC and consumption by component</t>
  </si>
  <si>
    <t>29BL</t>
  </si>
  <si>
    <t>Measured Household - PCC</t>
  </si>
  <si>
    <t>(25BL*1,000,000)/(51BL*1,000)</t>
  </si>
  <si>
    <t>l/h/d</t>
  </si>
  <si>
    <t>29.1BL</t>
  </si>
  <si>
    <t>Measured toilet flushing</t>
  </si>
  <si>
    <t>29.2BL</t>
  </si>
  <si>
    <t>Measured personal washing</t>
  </si>
  <si>
    <t>29.3BL</t>
  </si>
  <si>
    <t>Measured clothes washing</t>
  </si>
  <si>
    <t>29.4BL</t>
  </si>
  <si>
    <t>Measured dish washing</t>
  </si>
  <si>
    <t>29.5BL</t>
  </si>
  <si>
    <t>Measured miscellaneous internal use</t>
  </si>
  <si>
    <t>29.6BL</t>
  </si>
  <si>
    <t>Measured external use</t>
  </si>
  <si>
    <t>30BL</t>
  </si>
  <si>
    <t>Unmeasured Household - PCC</t>
  </si>
  <si>
    <t>(26BL*1,000,000)/(52BL*1,000)</t>
  </si>
  <si>
    <t>30.1BL</t>
  </si>
  <si>
    <t>Unmeasured toilet flushing</t>
  </si>
  <si>
    <t>30.2BL</t>
  </si>
  <si>
    <t>Unmeasured personal washing</t>
  </si>
  <si>
    <t>30.3BL</t>
  </si>
  <si>
    <t>Unmeasured clothes washing</t>
  </si>
  <si>
    <t>30.4BL</t>
  </si>
  <si>
    <t>Unmeasured dish washing</t>
  </si>
  <si>
    <t>30.5BL</t>
  </si>
  <si>
    <t>Unmeasured miscellaneous internal use</t>
  </si>
  <si>
    <t>30.6BL</t>
  </si>
  <si>
    <t>Unmeasured external use</t>
  </si>
  <si>
    <t>31BL</t>
  </si>
  <si>
    <t>Average Household - PCC</t>
  </si>
  <si>
    <t>((25BL+26BL)*1,000,000))/(51BL+52BL*1,000)</t>
  </si>
  <si>
    <t>32BL</t>
  </si>
  <si>
    <t>Water Taken Unbilled</t>
  </si>
  <si>
    <t>33BL</t>
  </si>
  <si>
    <t>Distribution System Operational Use</t>
  </si>
  <si>
    <t>Leakage</t>
  </si>
  <si>
    <t>34BL</t>
  </si>
  <si>
    <t>Measured Non Household - USPL</t>
  </si>
  <si>
    <t>35BL</t>
  </si>
  <si>
    <t>Unmeasured Non Household - USPL</t>
  </si>
  <si>
    <t>36BL</t>
  </si>
  <si>
    <t>Measured Household - USPL</t>
  </si>
  <si>
    <t>37BL</t>
  </si>
  <si>
    <t>Unmeasured Household - USPL</t>
  </si>
  <si>
    <t>38BL</t>
  </si>
  <si>
    <t>Void Properties - USPL</t>
  </si>
  <si>
    <t>39BL</t>
  </si>
  <si>
    <t>Distribution Losses</t>
  </si>
  <si>
    <t>Total Leakage</t>
  </si>
  <si>
    <t>sum(34BL:39BL)</t>
  </si>
  <si>
    <t>41BL</t>
  </si>
  <si>
    <t>(40BL*1,000,000)/(48BL*1,000)</t>
  </si>
  <si>
    <t>l/prop/d</t>
  </si>
  <si>
    <t>Customer: Properties</t>
  </si>
  <si>
    <t>42BL</t>
  </si>
  <si>
    <t>Measured non-households - properties</t>
  </si>
  <si>
    <t>Input (total, excluding voids)</t>
  </si>
  <si>
    <t>000's</t>
  </si>
  <si>
    <t>43BL</t>
  </si>
  <si>
    <t>Unmeasured non-households - properties</t>
  </si>
  <si>
    <t>44BL</t>
  </si>
  <si>
    <t>All void non-households - properties</t>
  </si>
  <si>
    <t>Input (voids in each year)</t>
  </si>
  <si>
    <t>45BL</t>
  </si>
  <si>
    <t>Total measured households - properties (excl void)</t>
  </si>
  <si>
    <t>Pre-plan year = input.
Forecast years = Previous year 45BL + sum(45.1BL:45.6BL)</t>
  </si>
  <si>
    <t>45.1BL</t>
  </si>
  <si>
    <t>New build properties - properties</t>
  </si>
  <si>
    <t>Input (new builds in each year)</t>
  </si>
  <si>
    <t>45.2BL</t>
  </si>
  <si>
    <t>Meter optants - properties</t>
  </si>
  <si>
    <t>Input (meter optants in each year)</t>
  </si>
  <si>
    <t>45.3BL</t>
  </si>
  <si>
    <t>Compulsory metering - properties</t>
  </si>
  <si>
    <t>Input (compulsory meters in each year)</t>
  </si>
  <si>
    <t>45.4BL</t>
  </si>
  <si>
    <t>Metering on change of occupancy - properties</t>
  </si>
  <si>
    <t>Input (change of occupancy meters in each year)</t>
  </si>
  <si>
    <t>45.5BL</t>
  </si>
  <si>
    <t>Selective metering  - properties</t>
  </si>
  <si>
    <t>Input (selective meters in each year)</t>
  </si>
  <si>
    <t>45.6BL</t>
  </si>
  <si>
    <t>Other changes to existing metering - properties</t>
  </si>
  <si>
    <t>Input (other changes to meters in each year)</t>
  </si>
  <si>
    <t>45.7BL</t>
  </si>
  <si>
    <t>Measured void households - properties</t>
  </si>
  <si>
    <t>46BL</t>
  </si>
  <si>
    <t>Unmeasured households - properties (excl void)</t>
  </si>
  <si>
    <t>Input (total)</t>
  </si>
  <si>
    <t>47BL</t>
  </si>
  <si>
    <t>Unmeasured void households - properties</t>
  </si>
  <si>
    <t>48BL</t>
  </si>
  <si>
    <t>Total Resource Zone Properties (incl voids)</t>
  </si>
  <si>
    <t>SUM(42BL:45BL)+45.7BL+46BL+47BL</t>
  </si>
  <si>
    <t>Customer: Population</t>
  </si>
  <si>
    <t>49BL</t>
  </si>
  <si>
    <t>Measured Non Household - Population</t>
  </si>
  <si>
    <t>50BL</t>
  </si>
  <si>
    <t>Unmeasured Non Household - Population</t>
  </si>
  <si>
    <t>51BL</t>
  </si>
  <si>
    <t>Measured Household - Population</t>
  </si>
  <si>
    <t>52BL</t>
  </si>
  <si>
    <t>Unmeasured Household - Population</t>
  </si>
  <si>
    <t>53BL</t>
  </si>
  <si>
    <t>Total Resource Zone Population</t>
  </si>
  <si>
    <t>Sum(49BL:52BL)</t>
  </si>
  <si>
    <t>Occupancy</t>
  </si>
  <si>
    <t>54BL</t>
  </si>
  <si>
    <t>Measured Household - Occupancy Rate (average) (excl voids)</t>
  </si>
  <si>
    <t>51BL/45BL</t>
  </si>
  <si>
    <t>h/prop</t>
  </si>
  <si>
    <t>55BL</t>
  </si>
  <si>
    <t>Unmeasured Household - Occupancy Rate</t>
  </si>
  <si>
    <t>52BL/46BL</t>
  </si>
  <si>
    <t>Metering</t>
  </si>
  <si>
    <t>56BL</t>
  </si>
  <si>
    <t>Total Household Metering penetration (excl. voids)</t>
  </si>
  <si>
    <t>45BL/45BL+46BL</t>
  </si>
  <si>
    <t>57BL</t>
  </si>
  <si>
    <t>Total Household Metering penetration (incl. voids)</t>
  </si>
  <si>
    <t>45BL/(45BL+45.7BL+46BL+47BL)</t>
  </si>
  <si>
    <t>Table 4: Baseline supply demand balance</t>
  </si>
  <si>
    <t>SDB</t>
  </si>
  <si>
    <t>11BL</t>
  </si>
  <si>
    <t>Distribution input</t>
  </si>
  <si>
    <t>19BL+20BL+21BL+22BL+32BL+33BL+38BL+39BL</t>
  </si>
  <si>
    <t>12BL</t>
  </si>
  <si>
    <t>Water Available For Use (own sources)</t>
  </si>
  <si>
    <t>(7BL+8BL)-(9BL+10BL)</t>
  </si>
  <si>
    <t>Total Water Available For Use</t>
  </si>
  <si>
    <t>12BL+(2BL+3BL)-(5BL+6BL)</t>
  </si>
  <si>
    <t>14BL</t>
  </si>
  <si>
    <t>Target headroom (climate change component)</t>
  </si>
  <si>
    <t>15BL</t>
  </si>
  <si>
    <t>Target headroom (All other components)</t>
  </si>
  <si>
    <t>Target Headroom</t>
  </si>
  <si>
    <t>14BL+15BL</t>
  </si>
  <si>
    <t>Available Headroom</t>
  </si>
  <si>
    <t>13BL-11BL</t>
  </si>
  <si>
    <t>18BL</t>
  </si>
  <si>
    <t>Supply Demand Balance</t>
  </si>
  <si>
    <t>17BL-16BL</t>
  </si>
  <si>
    <t>Table 5: Feasible options detailed costs</t>
  </si>
  <si>
    <t>ENTER DISCOUNT RATE %</t>
  </si>
  <si>
    <t>Detail the gains in WAFU / savings in demand, and the costs of feasible options under capacity use scenario</t>
  </si>
  <si>
    <t>ENTER DISCOUNT PERIOD (YRS)</t>
  </si>
  <si>
    <t>Note: If option costs are required from beyond year 80 then the NPV calculation formula must be amended manually to cover the extended period</t>
  </si>
  <si>
    <t>Option name</t>
  </si>
  <si>
    <t>Option reference no.</t>
  </si>
  <si>
    <t>Type of option</t>
  </si>
  <si>
    <t>Preferred Option (Y/N)</t>
  </si>
  <si>
    <t>Earliest potential option start date (Year)</t>
  </si>
  <si>
    <t>Costs based on capacity</t>
  </si>
  <si>
    <t>WAFU on full implementation (Ml/d)</t>
  </si>
  <si>
    <t>NPV of WAFU
(Ml)</t>
  </si>
  <si>
    <t>CAPEX NPV
(£000)</t>
  </si>
  <si>
    <t>OPEX NPV
(£000)</t>
  </si>
  <si>
    <t>NPV of opex savings
(£000)</t>
  </si>
  <si>
    <t>NPV of carbon (£000)</t>
  </si>
  <si>
    <t>Social &amp; Env. NPV
(£000)</t>
  </si>
  <si>
    <t>TOTAL NPV
(£000)</t>
  </si>
  <si>
    <t>AIC
(p/m3)</t>
  </si>
  <si>
    <t>AISC
(p/m3)</t>
  </si>
  <si>
    <t>Scope confidence (score 1 to 5)</t>
  </si>
  <si>
    <t>Cost confidence (score 1 to 5)</t>
  </si>
  <si>
    <t>Cost component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</si>
  <si>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</si>
  <si>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</si>
  <si>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</si>
  <si>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</si>
  <si>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</si>
  <si>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</si>
  <si>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</si>
  <si>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</si>
  <si>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</si>
  <si>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</si>
  <si>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</si>
  <si>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</si>
  <si>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</si>
  <si>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</si>
  <si>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</si>
  <si>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</si>
  <si>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</si>
  <si>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</si>
  <si>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</si>
  <si>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</si>
  <si>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</si>
  <si>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</si>
  <si>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</si>
  <si>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</si>
  <si>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</si>
  <si>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</si>
  <si>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</si>
  <si>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</si>
  <si>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</si>
  <si>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</si>
  <si>
    <t>Year 31</t>
  </si>
  <si>
    <t>Year 32</t>
  </si>
  <si>
    <t>Year 33</t>
  </si>
  <si>
    <t>Year 34</t>
  </si>
  <si>
    <t>Year 35</t>
  </si>
  <si>
    <t>Year 36</t>
  </si>
  <si>
    <t>Year 37</t>
  </si>
  <si>
    <t>Year 38</t>
  </si>
  <si>
    <t>Year 39</t>
  </si>
  <si>
    <t>Year 40</t>
  </si>
  <si>
    <t>Year 41</t>
  </si>
  <si>
    <t>Year 42</t>
  </si>
  <si>
    <t>Year 43</t>
  </si>
  <si>
    <t>Year 44</t>
  </si>
  <si>
    <t>Year 45</t>
  </si>
  <si>
    <t>Year 46</t>
  </si>
  <si>
    <t>Year 47</t>
  </si>
  <si>
    <t>Year 48</t>
  </si>
  <si>
    <t>Year 49</t>
  </si>
  <si>
    <t>Year 50</t>
  </si>
  <si>
    <t>Year 51</t>
  </si>
  <si>
    <t>Year 52</t>
  </si>
  <si>
    <t>Year 53</t>
  </si>
  <si>
    <t>Year 54</t>
  </si>
  <si>
    <t>Year 55</t>
  </si>
  <si>
    <t>Year 56</t>
  </si>
  <si>
    <t>Year 57</t>
  </si>
  <si>
    <t>Year 58</t>
  </si>
  <si>
    <t>Year 59</t>
  </si>
  <si>
    <t>Year 60</t>
  </si>
  <si>
    <t>Year 61</t>
  </si>
  <si>
    <t>Year 62</t>
  </si>
  <si>
    <t>Year 63</t>
  </si>
  <si>
    <t>Year 64</t>
  </si>
  <si>
    <t>Year 65</t>
  </si>
  <si>
    <t>Year 66</t>
  </si>
  <si>
    <t>Year 67</t>
  </si>
  <si>
    <t>Year 68</t>
  </si>
  <si>
    <t>Year 69</t>
  </si>
  <si>
    <t>Year 70</t>
  </si>
  <si>
    <t>Year 71</t>
  </si>
  <si>
    <t>Year 72</t>
  </si>
  <si>
    <t>Year 73</t>
  </si>
  <si>
    <t>Year 74</t>
  </si>
  <si>
    <t>Year 75</t>
  </si>
  <si>
    <t>Year 76</t>
  </si>
  <si>
    <t>Year 77</t>
  </si>
  <si>
    <t>Year 78</t>
  </si>
  <si>
    <t>Year 79</t>
  </si>
  <si>
    <t>Year 80</t>
  </si>
  <si>
    <t>Year 81</t>
  </si>
  <si>
    <t>Year 82</t>
  </si>
  <si>
    <t>Year 83</t>
  </si>
  <si>
    <t>Year 84</t>
  </si>
  <si>
    <t>Year 85</t>
  </si>
  <si>
    <t>Year 86</t>
  </si>
  <si>
    <t>Year 87</t>
  </si>
  <si>
    <t>Year 88</t>
  </si>
  <si>
    <t>Year 89</t>
  </si>
  <si>
    <t>Year 90</t>
  </si>
  <si>
    <t>Year 91</t>
  </si>
  <si>
    <t>Year 92</t>
  </si>
  <si>
    <t>Year 93</t>
  </si>
  <si>
    <t>Year 94</t>
  </si>
  <si>
    <t>Year 95</t>
  </si>
  <si>
    <t>Year 96</t>
  </si>
  <si>
    <t>Year 97</t>
  </si>
  <si>
    <t>Year 98</t>
  </si>
  <si>
    <t>Year 99</t>
  </si>
  <si>
    <t>Year 100</t>
  </si>
  <si>
    <t>Year 101</t>
  </si>
  <si>
    <t>Year 102</t>
  </si>
  <si>
    <t>Year 103</t>
  </si>
  <si>
    <t>Year 104</t>
  </si>
  <si>
    <t>58a</t>
  </si>
  <si>
    <t>RESOURCE SIDE</t>
  </si>
  <si>
    <t>58.1a</t>
  </si>
  <si>
    <t>Options to increase raw water abstractions</t>
  </si>
  <si>
    <t>Total Mld for SDB component</t>
  </si>
  <si>
    <t>58.1x</t>
  </si>
  <si>
    <t>Mains repair</t>
  </si>
  <si>
    <t>Capacity</t>
  </si>
  <si>
    <t>Gains in WAFU / Savings in demand</t>
  </si>
  <si>
    <t>Fixed capex</t>
  </si>
  <si>
    <t>£000s</t>
  </si>
  <si>
    <t>Variable capex</t>
  </si>
  <si>
    <t>Fixed opex</t>
  </si>
  <si>
    <t>Variable opex</t>
  </si>
  <si>
    <t>Opex savings</t>
  </si>
  <si>
    <t>Fixed env &amp; social</t>
  </si>
  <si>
    <t>Variable env &amp; social</t>
  </si>
  <si>
    <t>Fixed carbon costs</t>
  </si>
  <si>
    <t>Variable carbon costs</t>
  </si>
  <si>
    <t>Customer willingness to pay</t>
  </si>
  <si>
    <t>Sum of above (excl WAFU)</t>
  </si>
  <si>
    <t>58.2a</t>
  </si>
  <si>
    <t>Options to increase raw imports</t>
  </si>
  <si>
    <t>58.3a</t>
  </si>
  <si>
    <t>Options to increase potable imports</t>
  </si>
  <si>
    <t>58.4a</t>
  </si>
  <si>
    <t>58.5a</t>
  </si>
  <si>
    <t>Options to reduce raw water exports</t>
  </si>
  <si>
    <t>58.6a</t>
  </si>
  <si>
    <t>Options to reduce potable water exports</t>
  </si>
  <si>
    <t>58.7a</t>
  </si>
  <si>
    <t>Other options to increase Deployable Output</t>
  </si>
  <si>
    <t>59a</t>
  </si>
  <si>
    <t>59.1a</t>
  </si>
  <si>
    <t>Options to reduce Distribution Losses</t>
  </si>
  <si>
    <t>59.2a</t>
  </si>
  <si>
    <t>Options to reduce Distribution System Operating Use (DSOU) losses</t>
  </si>
  <si>
    <t>60a</t>
  </si>
  <si>
    <t>60.1a</t>
  </si>
  <si>
    <t>Options to reduce treatment works losses</t>
  </si>
  <si>
    <t>60.2a</t>
  </si>
  <si>
    <t>Options to reduce outage</t>
  </si>
  <si>
    <t>61a</t>
  </si>
  <si>
    <t>CUSTOMER SIDE</t>
  </si>
  <si>
    <t>61.1a</t>
  </si>
  <si>
    <t>Options to change volume delivered to measured households</t>
  </si>
  <si>
    <t>61.2a</t>
  </si>
  <si>
    <t>Options to change volume delivered to unmeasured households</t>
  </si>
  <si>
    <t>61.3a</t>
  </si>
  <si>
    <t>Options to change volume delivered to measured non households</t>
  </si>
  <si>
    <t>61.4a</t>
  </si>
  <si>
    <t>Options to change volume delivered to unmeasured non households</t>
  </si>
  <si>
    <t>61.5a</t>
  </si>
  <si>
    <t>Options to reduce water taken unbilled</t>
  </si>
  <si>
    <t>61.6a</t>
  </si>
  <si>
    <t>Options impacting on measured Non Household - USPL</t>
  </si>
  <si>
    <t>61.7a</t>
  </si>
  <si>
    <t>Options impacting on unmeasured Non Household - USPL</t>
  </si>
  <si>
    <t>61.8a</t>
  </si>
  <si>
    <t>Options impacting on measured Household - USPL</t>
  </si>
  <si>
    <t>61.9a</t>
  </si>
  <si>
    <t>Options impacting on unmeasured Household - USPL</t>
  </si>
  <si>
    <t>61.10a</t>
  </si>
  <si>
    <t>Options impacting on Void properties - USPL</t>
  </si>
  <si>
    <t>RZCOSTSHERE</t>
  </si>
  <si>
    <t>Start dates</t>
  </si>
  <si>
    <t>Option Categories</t>
  </si>
  <si>
    <t>Aquifer recharge</t>
  </si>
  <si>
    <t>Bulk supply</t>
  </si>
  <si>
    <t>Conjunctive use</t>
  </si>
  <si>
    <t>Desalination</t>
  </si>
  <si>
    <t>Effluent reuse</t>
  </si>
  <si>
    <t>GW enhancement</t>
  </si>
  <si>
    <t>GW new</t>
  </si>
  <si>
    <t>Reservoir enlargement</t>
  </si>
  <si>
    <t>New reservoir</t>
  </si>
  <si>
    <t>2029-30</t>
  </si>
  <si>
    <t>SW enhancement</t>
  </si>
  <si>
    <t>2030-31</t>
  </si>
  <si>
    <t>SW new</t>
  </si>
  <si>
    <t>2031-32</t>
  </si>
  <si>
    <t>Active leakage management</t>
  </si>
  <si>
    <t>Mains replacement (not trunk mains)</t>
  </si>
  <si>
    <t>Pressure management</t>
  </si>
  <si>
    <t>Other leakage control</t>
  </si>
  <si>
    <t>Trunk mains renewal</t>
  </si>
  <si>
    <t>Pumps</t>
  </si>
  <si>
    <t>Service reservoir</t>
  </si>
  <si>
    <t>Water treatment works loss recovery</t>
  </si>
  <si>
    <t>Water treatment works capacity increase</t>
  </si>
  <si>
    <t>Cistern displacement device</t>
  </si>
  <si>
    <t>Household water audit</t>
  </si>
  <si>
    <t>Commercial water audit</t>
  </si>
  <si>
    <t>Customer education / awareness</t>
  </si>
  <si>
    <t>Other water efficiency</t>
  </si>
  <si>
    <t>Metering optants</t>
  </si>
  <si>
    <t>Metering change of occupancy</t>
  </si>
  <si>
    <t>Metering compulsory</t>
  </si>
  <si>
    <t>Metering other selective</t>
  </si>
  <si>
    <t>Supply pipe repairs / replacement</t>
  </si>
  <si>
    <t>Outdoor water efficiency devices</t>
  </si>
  <si>
    <t>Retrofitting indoor water efficiency devices</t>
  </si>
  <si>
    <t>Alternative tariffs</t>
  </si>
  <si>
    <t>Collaborative R&amp;D</t>
  </si>
  <si>
    <t>Table 6: Preferred list of water management options</t>
  </si>
  <si>
    <t>DRY YEAR PLANNED GAINS IN WAFU OR SAVINGS IN DEMAND (Ml/d) - TO BE COMPLETED FOR ALL PREFERRED OPTIONS 
(WAFU gains for each year are individual year gains and not cumulative gains)</t>
  </si>
  <si>
    <t>Row Ref</t>
  </si>
  <si>
    <t>Option Name  
[Insert / delete non-numbered lines to suit]</t>
  </si>
  <si>
    <t>Option Reference No.</t>
  </si>
  <si>
    <t>Resource Management</t>
  </si>
  <si>
    <t>Increase raw water abstractions</t>
  </si>
  <si>
    <t>(insert row above)</t>
  </si>
  <si>
    <t>Raw water imports</t>
  </si>
  <si>
    <t>Potable water Imports (input reductions as -ve)</t>
  </si>
  <si>
    <t>Reduce raw water losses and operational use 
(input as -ve)</t>
  </si>
  <si>
    <t>Reduced raw water export (including non potable supplies)</t>
  </si>
  <si>
    <t>Reduce raw water exports  (input as -ve)</t>
  </si>
  <si>
    <t>Reduce non potable supplies (input as -ve)</t>
  </si>
  <si>
    <t>Reduce potable water exports (input as -ve)</t>
  </si>
  <si>
    <t>Other options to increase deployable output</t>
  </si>
  <si>
    <t>Distribution Side Management</t>
  </si>
  <si>
    <t>Reduce distribution losses  (input as -ve)</t>
  </si>
  <si>
    <t>Reduce distribution system operational use (DSOU)  (input as -ve)</t>
  </si>
  <si>
    <t>Production Side Management, Specify Below....</t>
  </si>
  <si>
    <t>Reduce treatment works losses (input as -ve)</t>
  </si>
  <si>
    <t>Reduce outages (input as -ve)</t>
  </si>
  <si>
    <t>Customer Side Management</t>
  </si>
  <si>
    <t>Change volume delivered to measured non households 
(input reductions as -ve)</t>
  </si>
  <si>
    <t>Change volume delivered to unmeasured non households
(input reductions as -ve)</t>
  </si>
  <si>
    <t>Change volume delivered to measured households
(input reductions as -ve)</t>
  </si>
  <si>
    <t>Change volume delivered to unmeasured households
(input reductions as -ve)</t>
  </si>
  <si>
    <t>Options to reduce water taken unbilled (input as -ve)</t>
  </si>
  <si>
    <t>Options impacting on measured Non Household - USPL
(input reductions as -ve)</t>
  </si>
  <si>
    <t>l/pr</t>
  </si>
  <si>
    <t>Options impacting on unmeasured Non Household - USPL
(input reductions as -ve)</t>
  </si>
  <si>
    <t>Options impacting on measured Household - USPL
(input reductions as -ve)</t>
  </si>
  <si>
    <t>Options impacting on unmeasured Household - USPL
(input reductions as -ve)</t>
  </si>
  <si>
    <t>Options impacting on Void properties - USPL
(input reductions as -ve)</t>
  </si>
  <si>
    <t>Table 7: Final planning water supply</t>
  </si>
  <si>
    <t>1FP</t>
  </si>
  <si>
    <t>Raw Water Abstracted</t>
  </si>
  <si>
    <t>2FP</t>
  </si>
  <si>
    <t xml:space="preserve">Raw Water Imported </t>
  </si>
  <si>
    <t>2BL+ (6. Preferred scenario ref 58.2)</t>
  </si>
  <si>
    <t>3FP</t>
  </si>
  <si>
    <t>Potable Water Imported</t>
  </si>
  <si>
    <t>3BL+ (6. Preferred scenario ref 58.3)</t>
  </si>
  <si>
    <t>Resource (and process) losses</t>
  </si>
  <si>
    <t>5FP</t>
  </si>
  <si>
    <t>Raw Water Exported (raw exports and non potable uses)</t>
  </si>
  <si>
    <t>5BL+ (6. Preferred scenario ref 58.5)</t>
  </si>
  <si>
    <t>6FP</t>
  </si>
  <si>
    <t>Potable Water Exported</t>
  </si>
  <si>
    <t>6BL+ (6. Preferred scenario ref 58.6)</t>
  </si>
  <si>
    <t>-</t>
  </si>
  <si>
    <t>7FP</t>
  </si>
  <si>
    <t>Deployable Output</t>
  </si>
  <si>
    <t>9FP</t>
  </si>
  <si>
    <t>10FP</t>
  </si>
  <si>
    <t>10BL+ (6. Preferred scenario ref 60.2)</t>
  </si>
  <si>
    <t>Table 8: Final planning water demand</t>
  </si>
  <si>
    <t>Derivation / Impact of preferred options</t>
  </si>
  <si>
    <t>19FP</t>
  </si>
  <si>
    <t>Water Delivered Measured Non Household</t>
  </si>
  <si>
    <t>Calculated BL+Preferred options</t>
  </si>
  <si>
    <t>20FP</t>
  </si>
  <si>
    <t>Water Delivered Unmeasured Non Household</t>
  </si>
  <si>
    <t>21FP</t>
  </si>
  <si>
    <t>Water Delivered Measured Household</t>
  </si>
  <si>
    <t>22FP</t>
  </si>
  <si>
    <t>Water Delivered Unmeasured Household</t>
  </si>
  <si>
    <t>23FP</t>
  </si>
  <si>
    <t>19FP-34FP</t>
  </si>
  <si>
    <t>24FP</t>
  </si>
  <si>
    <t>20FP-35FP</t>
  </si>
  <si>
    <t>21FP-36FP</t>
  </si>
  <si>
    <t>22FP-37FP</t>
  </si>
  <si>
    <t>27 -</t>
  </si>
  <si>
    <t>n/a in FP</t>
  </si>
  <si>
    <t xml:space="preserve"> -  </t>
  </si>
  <si>
    <t>28 -</t>
  </si>
  <si>
    <t>29FP</t>
  </si>
  <si>
    <t>(25FP*1,000,000)/(51FP*1,000)</t>
  </si>
  <si>
    <t>29.1FP</t>
  </si>
  <si>
    <t>Input brief explanation here</t>
  </si>
  <si>
    <t>29.2FP</t>
  </si>
  <si>
    <t>29.3FP</t>
  </si>
  <si>
    <t>29.4FP</t>
  </si>
  <si>
    <t>29.5FP</t>
  </si>
  <si>
    <t>29.6FP</t>
  </si>
  <si>
    <t>30FP</t>
  </si>
  <si>
    <t>(26FP*1,000,000)/(52FP*1,000)</t>
  </si>
  <si>
    <t>30.1FP</t>
  </si>
  <si>
    <t>30.2FP</t>
  </si>
  <si>
    <t>30.3FP</t>
  </si>
  <si>
    <t>30.4FP</t>
  </si>
  <si>
    <t>30.5FP</t>
  </si>
  <si>
    <t>30.6FP</t>
  </si>
  <si>
    <t>31FP</t>
  </si>
  <si>
    <t>((25FP+26FP)*1,000,000))/(51FP+52FP*1,000)</t>
  </si>
  <si>
    <t>32FP</t>
  </si>
  <si>
    <t>33FP</t>
  </si>
  <si>
    <t>34FP</t>
  </si>
  <si>
    <t>35FP</t>
  </si>
  <si>
    <t>36FP</t>
  </si>
  <si>
    <t>37FP</t>
  </si>
  <si>
    <t>38FP</t>
  </si>
  <si>
    <t>39FP</t>
  </si>
  <si>
    <t>Sum(34FP:39FP)</t>
  </si>
  <si>
    <t>41FP</t>
  </si>
  <si>
    <t>(40FP*1,000,000)/(48FP*1,000)</t>
  </si>
  <si>
    <t>42FP</t>
  </si>
  <si>
    <t>Measured Non Household - Properties</t>
  </si>
  <si>
    <t>43FP</t>
  </si>
  <si>
    <t>Unmeasured Non Household - Properties</t>
  </si>
  <si>
    <t>44FP</t>
  </si>
  <si>
    <t>45FP</t>
  </si>
  <si>
    <t>Measured Household - Properties (excl voids)</t>
  </si>
  <si>
    <t>Pre-plan year = input.
Forecast years = Previous year 45FP + sum(45.1FP:45.6FP)</t>
  </si>
  <si>
    <t>45.1FP</t>
  </si>
  <si>
    <t>New properties</t>
  </si>
  <si>
    <t>45.2FP</t>
  </si>
  <si>
    <t>45.3FP</t>
  </si>
  <si>
    <t>45.4FP</t>
  </si>
  <si>
    <t>45.5FP</t>
  </si>
  <si>
    <t>Selective metering properties</t>
  </si>
  <si>
    <t>45.6FP</t>
  </si>
  <si>
    <t>45.7FP</t>
  </si>
  <si>
    <t>46FP</t>
  </si>
  <si>
    <t>47FP</t>
  </si>
  <si>
    <t>48FP</t>
  </si>
  <si>
    <t>SUM(42FP:45FP)+45.7FP+46FP+47FP</t>
  </si>
  <si>
    <t>49FP</t>
  </si>
  <si>
    <t>50FP</t>
  </si>
  <si>
    <t>51FP</t>
  </si>
  <si>
    <t>52FP</t>
  </si>
  <si>
    <t>53FP</t>
  </si>
  <si>
    <t>49FP+Sum(50FP:52FP)</t>
  </si>
  <si>
    <t>54FP</t>
  </si>
  <si>
    <t>51FP/45FP</t>
  </si>
  <si>
    <t>55FP</t>
  </si>
  <si>
    <t>56FP</t>
  </si>
  <si>
    <t>45FP/45FP+46FP</t>
  </si>
  <si>
    <t>57FP</t>
  </si>
  <si>
    <t>45FP/(45FP+45.7FP+46FP+47FP)</t>
  </si>
  <si>
    <t>Table 9: Final planning water supply</t>
  </si>
  <si>
    <t>11FP</t>
  </si>
  <si>
    <t>Distribution Input</t>
  </si>
  <si>
    <t>19FP+20FP+21FP+22FP+32FP+33FP+38FP+39FP</t>
  </si>
  <si>
    <t>12FP</t>
  </si>
  <si>
    <t>12FP+(2FP+3FP)-(5FP+6FP)</t>
  </si>
  <si>
    <t>14FP</t>
  </si>
  <si>
    <t>15FP</t>
  </si>
  <si>
    <t>14FP+15FP</t>
  </si>
  <si>
    <t>13FP-11FP</t>
  </si>
  <si>
    <t>18FP</t>
  </si>
  <si>
    <t>17FP-16FP</t>
  </si>
  <si>
    <t>Table 10: Drought plan links and Deployable Output Overview</t>
  </si>
  <si>
    <t>10.1 Planning scenarios</t>
  </si>
  <si>
    <t>10.2 Water resources management plan</t>
  </si>
  <si>
    <t>10.3 Drought plan</t>
  </si>
  <si>
    <t>10.4 Demand</t>
  </si>
  <si>
    <t>Drought Scenarios</t>
  </si>
  <si>
    <t>Drought
Description</t>
  </si>
  <si>
    <t>Drought Severity</t>
  </si>
  <si>
    <t>Plan in which scenario is used (highlights overlaps)</t>
  </si>
  <si>
    <t>Unrestricted Demand</t>
  </si>
  <si>
    <t>Restricted Demand</t>
  </si>
  <si>
    <t>WRMP</t>
  </si>
  <si>
    <t>Drought
Plan</t>
  </si>
  <si>
    <t>Description</t>
  </si>
  <si>
    <t>Marginal
Benefit (Ml/d)</t>
  </si>
  <si>
    <t>DO (Ml/d)</t>
  </si>
  <si>
    <t>Historic Droughts</t>
  </si>
  <si>
    <t>Y</t>
  </si>
  <si>
    <t>Additional Drought Scenarios</t>
  </si>
  <si>
    <t>Reported DO for WRMP tables highlighted in yellow</t>
  </si>
  <si>
    <t>10.5 Summary report</t>
  </si>
  <si>
    <t>WRMP DO Overview</t>
  </si>
  <si>
    <t>Drought Plan Overview</t>
  </si>
  <si>
    <t>Impact on Supply Demand</t>
  </si>
  <si>
    <t>Demands</t>
  </si>
  <si>
    <t>Data validation: Cell D20</t>
  </si>
  <si>
    <t>Dry Year Annual Average</t>
  </si>
  <si>
    <t>Dry Year Critical Period</t>
  </si>
  <si>
    <t>Dry Year Annual Average - benchmarking data</t>
  </si>
  <si>
    <t>Dry Year Critical Period - benchmarking data</t>
  </si>
  <si>
    <t>Drought Supply Measures and Demand Restrictions Further Details</t>
  </si>
  <si>
    <t>WRMP
Additional Yield from Drought Supply Measures (eg drought permits or orders)</t>
  </si>
  <si>
    <t>Drought Plan
Additional Yield from Further Supply Measures (eg drought permits or orders)</t>
  </si>
  <si>
    <t>WRMP DO
 Levels of Service</t>
  </si>
  <si>
    <t>WRMP
Impact on DO of drought plan Demand Restrictions (eg TUBs)</t>
  </si>
  <si>
    <t>Drought Plan
Impact on DO of Further Demand Restrictions (eg TUBs)</t>
  </si>
  <si>
    <t>WRMP
DO of Sources
 (not including drought measures)</t>
  </si>
  <si>
    <t>Severn Trent Water</t>
  </si>
  <si>
    <t>Kinsall</t>
  </si>
  <si>
    <t>2016-17</t>
  </si>
  <si>
    <t>Marcus O'Kane</t>
  </si>
  <si>
    <t>Kinsall and Rednall</t>
  </si>
  <si>
    <t>Potable water import to Kinsall WRZ at Whittington</t>
  </si>
  <si>
    <t>RAW07</t>
  </si>
  <si>
    <t>N</t>
  </si>
  <si>
    <t>Financing costs</t>
  </si>
  <si>
    <t xml:space="preserve">No drought resilience narrative was carried out for this WRZ as identified under our drought vulnerability assessment see Appendix A9 in the narrative for more information. </t>
  </si>
  <si>
    <t xml:space="preserve">List individual measures used in scenario e.g.
(6)  No data entered- N/A for WRZ
</t>
  </si>
  <si>
    <t>N/A</t>
  </si>
  <si>
    <t>(6)</t>
  </si>
  <si>
    <t>9BL+ (6. Preferred scenario ref 60.1+ 6. Preferred scenario ref 58.4)</t>
  </si>
  <si>
    <t>7FP-(9FP+10FP)</t>
  </si>
  <si>
    <t>7BL+ 8BL+ (6. Preferred scenario ref 58.7) + (6. Preferred scenario ref 58.1)</t>
  </si>
  <si>
    <t>Non potable water supplied to: None</t>
  </si>
  <si>
    <t>Leakage Reduction</t>
  </si>
  <si>
    <t>Enhanced metering</t>
  </si>
  <si>
    <t>Enhanced Metering</t>
  </si>
  <si>
    <t>This is a company wide decision, and the AIC reflects the company wide costs and demand benefits</t>
  </si>
  <si>
    <t>This is a company wide decision, and the AIC reflects the company wide costs and demand benefits for measured and unmeasured water efficiency programmes</t>
  </si>
  <si>
    <t>No more than 3 in 100 Temporary Use Bans</t>
  </si>
  <si>
    <t>Options to reduce raw water losses and operational use</t>
  </si>
  <si>
    <t>DISTRIBUTION SIDE</t>
  </si>
  <si>
    <t>PRODUCTION SIDE</t>
  </si>
  <si>
    <t>Effects of Winep3</t>
  </si>
  <si>
    <t>v11 - August 2016 integrating updates up to v15 - June 2018</t>
  </si>
  <si>
    <t>29.7BL</t>
  </si>
  <si>
    <t xml:space="preserve">Measured water efficiency savings </t>
  </si>
  <si>
    <t>30.7BL</t>
  </si>
  <si>
    <t xml:space="preserve">Unmeasured water efficiency savings </t>
  </si>
  <si>
    <t>29.7FP</t>
  </si>
  <si>
    <t>30.7FP</t>
  </si>
  <si>
    <t xml:space="preserve">Home water efficiency audits </t>
  </si>
  <si>
    <t>WE001</t>
  </si>
  <si>
    <t>EM001</t>
  </si>
  <si>
    <t>Active Leakage Control - Supply demand balance scenario</t>
  </si>
  <si>
    <t>ALC1</t>
  </si>
  <si>
    <t>2020/21</t>
  </si>
  <si>
    <t>Active Leakage Control - National Infrustructure commision scenario</t>
  </si>
  <si>
    <t>ALC2</t>
  </si>
  <si>
    <t xml:space="preserve">Home water efficiency checks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</si>
</sst>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&quot;£&quot;* #,##0.00_-;\-&quot;£&quot;* #,##0.00_-;_-&quot;£&quot;* &quot;-&quot;??_-;_-@_-"/>
    <numFmt numFmtId="164" formatCode="yyyy\-yy"/>
    <numFmt numFmtId="165" formatCode="0.0"/>
    <numFmt numFmtId="166" formatCode="0.000"/>
    <numFmt numFmtId="167" formatCode="yyyy/yy"/>
    <numFmt numFmtId="168" formatCode="#,##0.0"/>
    <numFmt numFmtId="169" formatCode="[$-809]General"/>
    <numFmt numFmtId="170" formatCode="[$-809]0.00%"/>
    <numFmt numFmtId="171" formatCode="[$-809]0"/>
    <numFmt numFmtId="172" formatCode="[$-809]0.00"/>
    <numFmt numFmtId="173" formatCode="0.0000"/>
    <numFmt numFmtId="174" formatCode="0.00000"/>
  </numFmts>
  <fonts count="72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color indexed="47"/>
      <name val="Arial"/>
      <family val="2"/>
    </font>
    <font>
      <sz val="12"/>
      <color indexed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47"/>
      <name val="Arial"/>
      <family val="2"/>
    </font>
    <font>
      <sz val="14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10"/>
      <color indexed="55"/>
      <name val="Arial"/>
      <family val="2"/>
    </font>
    <font>
      <b/>
      <sz val="10"/>
      <color indexed="23"/>
      <name val="Arial"/>
      <family val="2"/>
    </font>
    <font>
      <b/>
      <sz val="10"/>
      <color indexed="10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10.5"/>
      <color indexed="10"/>
      <name val="Arial"/>
      <family val="2"/>
    </font>
    <font>
      <sz val="10.5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b/>
      <sz val="10"/>
      <name val="Arial"/>
      <family val="2"/>
    </font>
    <font>
      <b/>
      <sz val="11"/>
      <color indexed="10"/>
      <name val="Arial"/>
      <family val="2"/>
    </font>
    <font>
      <sz val="12"/>
      <color indexed="10"/>
      <name val="Arial"/>
      <family val="2"/>
    </font>
    <font>
      <sz val="10"/>
      <color indexed="9"/>
      <name val="Arial"/>
      <family val="2"/>
    </font>
    <font>
      <b/>
      <sz val="14"/>
      <color indexed="10"/>
      <name val="Arial"/>
      <family val="2"/>
    </font>
    <font>
      <b/>
      <sz val="14"/>
      <color indexed="9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b/>
      <sz val="12"/>
      <color indexed="9"/>
      <name val="Arial"/>
      <family val="2"/>
    </font>
    <font>
      <b/>
      <sz val="12"/>
      <color indexed="10"/>
      <name val="Arial"/>
      <family val="2"/>
    </font>
    <font>
      <b/>
      <sz val="12"/>
      <color indexed="23"/>
      <name val="Arial"/>
      <family val="2"/>
    </font>
    <font>
      <b/>
      <sz val="10"/>
      <color indexed="9"/>
      <name val="Arial"/>
      <family val="2"/>
    </font>
    <font>
      <sz val="14"/>
      <color indexed="10"/>
      <name val="Arial"/>
      <family val="2"/>
    </font>
    <font>
      <sz val="11"/>
      <color indexed="55"/>
      <name val="Arial"/>
      <family val="2"/>
    </font>
    <font>
      <i/>
      <sz val="10"/>
      <name val="Arial"/>
      <family val="2"/>
    </font>
    <font>
      <b/>
      <sz val="12"/>
      <color rgb="FF000000"/>
      <name val="Arial"/>
      <family val="2"/>
    </font>
    <font>
      <b/>
      <sz val="18"/>
      <name val="Arial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808080"/>
      <name val="Arial"/>
      <family val="2"/>
    </font>
    <font>
      <sz val="11"/>
      <color theme="1"/>
      <name val="Arial"/>
      <family val="2"/>
    </font>
    <font>
      <sz val="14"/>
      <color rgb="FF000000"/>
      <name val="Arial"/>
      <family val="2"/>
    </font>
    <font>
      <sz val="11"/>
      <color rgb="FF000000"/>
      <name val="Arial"/>
      <family val="2"/>
    </font>
    <font>
      <sz val="10"/>
      <color rgb="FFBFBFBF"/>
      <name val="Arial"/>
      <family val="2"/>
    </font>
    <font>
      <b/>
      <sz val="14"/>
      <color rgb="FF808080"/>
      <name val="Arial"/>
      <family val="2"/>
    </font>
    <font>
      <b/>
      <sz val="10"/>
      <color rgb="FFFF0000"/>
      <name val="Arial"/>
      <family val="2"/>
    </font>
    <font>
      <b/>
      <sz val="10"/>
      <color rgb="FF969696"/>
      <name val="Arial"/>
      <family val="2"/>
    </font>
    <font>
      <b/>
      <sz val="11"/>
      <color rgb="FF000000"/>
      <name val="Arial"/>
      <family val="2"/>
    </font>
    <font>
      <sz val="10"/>
      <color rgb="FFC0C0C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 tint="0.49998474074526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theme="9" tint="0.59999389629810485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 diagonalDown="1">
      <left style="thin">
        <color indexed="9"/>
      </left>
      <right style="thin">
        <color indexed="9"/>
      </right>
      <top/>
      <bottom style="thin">
        <color indexed="9"/>
      </bottom>
      <diagonal style="thin">
        <color indexed="9"/>
      </diagonal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8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2" fillId="0" borderId="0"/>
    <xf numFmtId="169" fontId="51" fillId="0" borderId="0"/>
    <xf numFmtId="169" fontId="52" fillId="0" borderId="0"/>
    <xf numFmtId="0" fontId="55" fillId="0" borderId="0"/>
    <xf numFmtId="0" fontId="2" fillId="0" borderId="0"/>
    <xf numFmtId="44" fontId="55" fillId="0" borderId="0" applyFont="0" applyFill="0" applyBorder="0" applyAlignment="0" applyProtection="0"/>
    <xf numFmtId="169" fontId="51" fillId="0" borderId="0"/>
    <xf numFmtId="0" fontId="1" fillId="0" borderId="0"/>
    <xf numFmtId="0" fontId="71" fillId="0" borderId="0"/>
  </cellStyleXfs>
  <cellXfs count="999">
    <xf numFmtId="0" fontId="0" fillId="0" borderId="0" xfId="0"/>
    <xf numFmtId="0" fontId="2" fillId="0" borderId="0" xfId="1" applyNumberFormat="1" applyProtection="1"/>
    <xf numFmtId="0" fontId="2" fillId="0" borderId="0" xfId="1" applyProtection="1"/>
    <xf numFmtId="0" fontId="2" fillId="0" borderId="2" xfId="1" applyBorder="1" applyProtection="1"/>
    <xf numFmtId="0" fontId="2" fillId="0" borderId="3" xfId="1" applyBorder="1" applyProtection="1"/>
    <xf numFmtId="0" fontId="2" fillId="0" borderId="0" xfId="1" applyBorder="1" applyProtection="1"/>
    <xf numFmtId="0" fontId="2" fillId="0" borderId="5" xfId="1" applyBorder="1" applyProtection="1"/>
    <xf numFmtId="0" fontId="4" fillId="0" borderId="0" xfId="1" applyFont="1" applyBorder="1" applyAlignment="1" applyProtection="1">
      <alignment vertical="center"/>
    </xf>
    <xf numFmtId="0" fontId="7" fillId="0" borderId="1" xfId="1" applyFont="1" applyBorder="1" applyAlignment="1" applyProtection="1">
      <alignment vertical="center"/>
    </xf>
    <xf numFmtId="0" fontId="8" fillId="0" borderId="0" xfId="1" applyFont="1" applyFill="1" applyBorder="1" applyAlignment="1" applyProtection="1">
      <alignment wrapText="1"/>
    </xf>
    <xf numFmtId="0" fontId="8" fillId="2" borderId="4" xfId="1" applyFont="1" applyFill="1" applyBorder="1" applyProtection="1"/>
    <xf numFmtId="0" fontId="8" fillId="2" borderId="0" xfId="1" applyFont="1" applyFill="1" applyBorder="1" applyAlignment="1" applyProtection="1">
      <alignment horizontal="center"/>
    </xf>
    <xf numFmtId="2" fontId="9" fillId="0" borderId="6" xfId="1" applyNumberFormat="1" applyFont="1" applyFill="1" applyBorder="1" applyAlignment="1" applyProtection="1">
      <alignment horizontal="left"/>
      <protection locked="0"/>
    </xf>
    <xf numFmtId="0" fontId="10" fillId="0" borderId="0" xfId="1" applyFont="1" applyBorder="1" applyProtection="1"/>
    <xf numFmtId="0" fontId="4" fillId="0" borderId="0" xfId="1" applyFont="1" applyBorder="1" applyProtection="1"/>
    <xf numFmtId="0" fontId="4" fillId="0" borderId="5" xfId="1" applyFont="1" applyBorder="1" applyProtection="1"/>
    <xf numFmtId="0" fontId="10" fillId="0" borderId="0" xfId="1" applyFont="1" applyProtection="1"/>
    <xf numFmtId="1" fontId="9" fillId="0" borderId="6" xfId="1" applyNumberFormat="1" applyFont="1" applyFill="1" applyBorder="1" applyAlignment="1" applyProtection="1">
      <alignment horizontal="left"/>
      <protection locked="0"/>
    </xf>
    <xf numFmtId="0" fontId="8" fillId="0" borderId="4" xfId="1" applyFont="1" applyFill="1" applyBorder="1" applyProtection="1"/>
    <xf numFmtId="0" fontId="11" fillId="0" borderId="0" xfId="1" applyFont="1" applyBorder="1" applyProtection="1"/>
    <xf numFmtId="0" fontId="8" fillId="2" borderId="0" xfId="1" applyFont="1" applyFill="1" applyBorder="1" applyAlignment="1" applyProtection="1">
      <alignment horizontal="right"/>
    </xf>
    <xf numFmtId="0" fontId="9" fillId="0" borderId="6" xfId="3" applyFont="1" applyFill="1" applyBorder="1" applyAlignment="1" applyProtection="1">
      <alignment horizontal="left"/>
      <protection locked="0"/>
    </xf>
    <xf numFmtId="164" fontId="9" fillId="0" borderId="6" xfId="1" applyNumberFormat="1" applyFont="1" applyFill="1" applyBorder="1" applyAlignment="1" applyProtection="1">
      <alignment horizontal="left"/>
      <protection locked="0"/>
    </xf>
    <xf numFmtId="0" fontId="8" fillId="2" borderId="7" xfId="1" applyFont="1" applyFill="1" applyBorder="1" applyProtection="1">
      <protection locked="0"/>
    </xf>
    <xf numFmtId="0" fontId="8" fillId="2" borderId="0" xfId="1" applyFont="1" applyFill="1" applyBorder="1" applyProtection="1"/>
    <xf numFmtId="14" fontId="9" fillId="0" borderId="6" xfId="1" applyNumberFormat="1" applyFont="1" applyFill="1" applyBorder="1" applyAlignment="1" applyProtection="1">
      <alignment horizontal="left"/>
      <protection locked="0"/>
    </xf>
    <xf numFmtId="2" fontId="9" fillId="0" borderId="0" xfId="1" applyNumberFormat="1" applyFont="1" applyFill="1" applyBorder="1" applyAlignment="1" applyProtection="1">
      <alignment horizontal="left"/>
      <protection locked="0"/>
    </xf>
    <xf numFmtId="0" fontId="4" fillId="0" borderId="0" xfId="1" applyFont="1" applyProtection="1"/>
    <xf numFmtId="0" fontId="9" fillId="0" borderId="0" xfId="1" applyFont="1" applyBorder="1" applyProtection="1"/>
    <xf numFmtId="0" fontId="13" fillId="2" borderId="4" xfId="1" applyFont="1" applyFill="1" applyBorder="1" applyProtection="1"/>
    <xf numFmtId="0" fontId="14" fillId="0" borderId="0" xfId="1" applyFont="1" applyProtection="1"/>
    <xf numFmtId="0" fontId="3" fillId="0" borderId="0" xfId="1" applyFont="1" applyFill="1" applyBorder="1" applyAlignment="1" applyProtection="1">
      <alignment wrapText="1"/>
    </xf>
    <xf numFmtId="0" fontId="4" fillId="0" borderId="2" xfId="1" applyFont="1" applyBorder="1" applyAlignment="1" applyProtection="1">
      <alignment vertical="center"/>
    </xf>
    <xf numFmtId="0" fontId="2" fillId="0" borderId="2" xfId="1" applyFill="1" applyBorder="1" applyProtection="1"/>
    <xf numFmtId="0" fontId="2" fillId="0" borderId="4" xfId="1" applyBorder="1" applyProtection="1"/>
    <xf numFmtId="0" fontId="4" fillId="0" borderId="8" xfId="1" applyFont="1" applyFill="1" applyBorder="1" applyProtection="1"/>
    <xf numFmtId="0" fontId="4" fillId="0" borderId="0" xfId="1" applyFont="1" applyFill="1" applyBorder="1" applyProtection="1"/>
    <xf numFmtId="0" fontId="2" fillId="0" borderId="0" xfId="1" applyFill="1" applyBorder="1" applyProtection="1"/>
    <xf numFmtId="0" fontId="15" fillId="0" borderId="0" xfId="1" applyFont="1" applyFill="1" applyProtection="1"/>
    <xf numFmtId="0" fontId="4" fillId="3" borderId="8" xfId="1" applyFont="1" applyFill="1" applyBorder="1" applyProtection="1"/>
    <xf numFmtId="0" fontId="4" fillId="0" borderId="4" xfId="1" applyFont="1" applyBorder="1" applyProtection="1"/>
    <xf numFmtId="0" fontId="4" fillId="4" borderId="8" xfId="1" applyFont="1" applyFill="1" applyBorder="1" applyProtection="1"/>
    <xf numFmtId="0" fontId="4" fillId="5" borderId="8" xfId="1" applyFont="1" applyFill="1" applyBorder="1" applyProtection="1"/>
    <xf numFmtId="0" fontId="4" fillId="6" borderId="8" xfId="1" applyFont="1" applyFill="1" applyBorder="1" applyProtection="1"/>
    <xf numFmtId="0" fontId="4" fillId="0" borderId="9" xfId="1" applyFont="1" applyFill="1" applyBorder="1" applyProtection="1"/>
    <xf numFmtId="0" fontId="4" fillId="0" borderId="10" xfId="1" applyFont="1" applyFill="1" applyBorder="1" applyProtection="1"/>
    <xf numFmtId="0" fontId="2" fillId="0" borderId="10" xfId="1" applyFill="1" applyBorder="1" applyProtection="1"/>
    <xf numFmtId="0" fontId="2" fillId="0" borderId="11" xfId="1" applyBorder="1" applyProtection="1"/>
    <xf numFmtId="0" fontId="16" fillId="0" borderId="2" xfId="1" applyFont="1" applyBorder="1" applyProtection="1"/>
    <xf numFmtId="0" fontId="7" fillId="0" borderId="2" xfId="1" applyFont="1" applyBorder="1" applyAlignment="1" applyProtection="1">
      <alignment vertical="center"/>
    </xf>
    <xf numFmtId="0" fontId="7" fillId="0" borderId="2" xfId="1" applyFont="1" applyBorder="1"/>
    <xf numFmtId="0" fontId="8" fillId="0" borderId="4" xfId="1" applyFont="1" applyBorder="1" applyProtection="1"/>
    <xf numFmtId="0" fontId="6" fillId="0" borderId="0" xfId="2" applyFont="1" applyBorder="1" applyAlignment="1" applyProtection="1"/>
    <xf numFmtId="0" fontId="4" fillId="2" borderId="0" xfId="1" applyFont="1" applyFill="1" applyBorder="1" applyProtection="1"/>
    <xf numFmtId="0" fontId="5" fillId="0" borderId="0" xfId="2" applyBorder="1" applyAlignment="1" applyProtection="1"/>
    <xf numFmtId="0" fontId="8" fillId="0" borderId="9" xfId="1" applyFont="1" applyBorder="1" applyProtection="1"/>
    <xf numFmtId="0" fontId="8" fillId="0" borderId="10" xfId="1" applyFont="1" applyFill="1" applyBorder="1" applyProtection="1"/>
    <xf numFmtId="0" fontId="4" fillId="2" borderId="10" xfId="1" applyFont="1" applyFill="1" applyBorder="1" applyProtection="1"/>
    <xf numFmtId="0" fontId="4" fillId="0" borderId="10" xfId="1" applyFont="1" applyBorder="1" applyProtection="1"/>
    <xf numFmtId="0" fontId="2" fillId="0" borderId="10" xfId="1" applyBorder="1" applyProtection="1"/>
    <xf numFmtId="0" fontId="6" fillId="0" borderId="10" xfId="2" applyFont="1" applyBorder="1" applyAlignment="1" applyProtection="1"/>
    <xf numFmtId="0" fontId="4" fillId="0" borderId="11" xfId="1" applyFont="1" applyBorder="1" applyProtection="1"/>
    <xf numFmtId="0" fontId="8" fillId="0" borderId="0" xfId="1" applyFont="1" applyBorder="1" applyProtection="1"/>
    <xf numFmtId="0" fontId="2" fillId="0" borderId="12" xfId="1" applyBorder="1" applyProtection="1"/>
    <xf numFmtId="0" fontId="2" fillId="0" borderId="12" xfId="1" applyBorder="1" applyAlignment="1" applyProtection="1">
      <alignment horizontal="center"/>
    </xf>
    <xf numFmtId="0" fontId="17" fillId="0" borderId="13" xfId="1" applyFont="1" applyFill="1" applyBorder="1" applyProtection="1"/>
    <xf numFmtId="0" fontId="2" fillId="0" borderId="13" xfId="1" applyFill="1" applyBorder="1" applyProtection="1"/>
    <xf numFmtId="0" fontId="2" fillId="0" borderId="13" xfId="1" applyFill="1" applyBorder="1" applyAlignment="1" applyProtection="1">
      <alignment horizontal="center"/>
    </xf>
    <xf numFmtId="0" fontId="18" fillId="0" borderId="13" xfId="1" applyFont="1" applyFill="1" applyBorder="1" applyAlignment="1" applyProtection="1">
      <alignment horizontal="left"/>
    </xf>
    <xf numFmtId="0" fontId="19" fillId="0" borderId="12" xfId="1" applyFont="1" applyFill="1" applyBorder="1" applyAlignment="1" applyProtection="1">
      <alignment horizontal="center"/>
      <protection hidden="1"/>
    </xf>
    <xf numFmtId="0" fontId="19" fillId="0" borderId="12" xfId="1" applyFont="1" applyFill="1" applyBorder="1" applyAlignment="1" applyProtection="1">
      <alignment horizontal="left"/>
      <protection hidden="1"/>
    </xf>
    <xf numFmtId="0" fontId="19" fillId="0" borderId="14" xfId="1" applyFont="1" applyFill="1" applyBorder="1" applyAlignment="1" applyProtection="1">
      <alignment horizontal="center"/>
      <protection hidden="1"/>
    </xf>
    <xf numFmtId="1" fontId="19" fillId="0" borderId="12" xfId="1" applyNumberFormat="1" applyFont="1" applyFill="1" applyBorder="1" applyAlignment="1" applyProtection="1">
      <alignment horizontal="center" wrapText="1"/>
      <protection hidden="1"/>
    </xf>
    <xf numFmtId="0" fontId="19" fillId="0" borderId="12" xfId="1" applyNumberFormat="1" applyFont="1" applyFill="1" applyBorder="1" applyAlignment="1" applyProtection="1">
      <alignment horizontal="center" wrapText="1"/>
      <protection hidden="1"/>
    </xf>
    <xf numFmtId="0" fontId="20" fillId="0" borderId="12" xfId="1" applyFont="1" applyFill="1" applyBorder="1" applyAlignment="1" applyProtection="1">
      <alignment horizontal="center"/>
      <protection hidden="1"/>
    </xf>
    <xf numFmtId="0" fontId="19" fillId="0" borderId="12" xfId="1" applyFont="1" applyFill="1" applyBorder="1" applyAlignment="1" applyProtection="1">
      <protection hidden="1"/>
    </xf>
    <xf numFmtId="0" fontId="20" fillId="0" borderId="15" xfId="1" applyFont="1" applyFill="1" applyBorder="1" applyAlignment="1" applyProtection="1">
      <alignment horizontal="center"/>
      <protection hidden="1"/>
    </xf>
    <xf numFmtId="0" fontId="19" fillId="0" borderId="15" xfId="1" applyFont="1" applyFill="1" applyBorder="1" applyAlignment="1" applyProtection="1">
      <alignment horizontal="center"/>
      <protection hidden="1"/>
    </xf>
    <xf numFmtId="0" fontId="21" fillId="0" borderId="12" xfId="1" applyFont="1" applyFill="1" applyBorder="1" applyAlignment="1" applyProtection="1">
      <alignment horizontal="center"/>
      <protection hidden="1"/>
    </xf>
    <xf numFmtId="0" fontId="21" fillId="0" borderId="12" xfId="1" applyFont="1" applyFill="1" applyBorder="1" applyProtection="1">
      <protection hidden="1"/>
    </xf>
    <xf numFmtId="2" fontId="21" fillId="0" borderId="12" xfId="1" applyNumberFormat="1" applyFont="1" applyFill="1" applyBorder="1" applyAlignment="1" applyProtection="1">
      <alignment vertical="center"/>
      <protection hidden="1"/>
    </xf>
    <xf numFmtId="0" fontId="19" fillId="0" borderId="12" xfId="1" applyFont="1" applyFill="1" applyBorder="1" applyAlignment="1" applyProtection="1">
      <alignment vertical="center"/>
      <protection hidden="1"/>
    </xf>
    <xf numFmtId="0" fontId="22" fillId="0" borderId="12" xfId="1" applyFont="1" applyFill="1" applyBorder="1" applyProtection="1">
      <protection hidden="1"/>
    </xf>
    <xf numFmtId="0" fontId="21" fillId="0" borderId="12" xfId="1" applyFont="1" applyFill="1" applyBorder="1" applyAlignment="1" applyProtection="1">
      <alignment horizontal="left"/>
      <protection hidden="1"/>
    </xf>
    <xf numFmtId="2" fontId="21" fillId="0" borderId="12" xfId="1" applyNumberFormat="1" applyFont="1" applyFill="1" applyBorder="1" applyAlignment="1" applyProtection="1">
      <alignment vertical="center" wrapText="1"/>
      <protection hidden="1"/>
    </xf>
    <xf numFmtId="0" fontId="21" fillId="0" borderId="16" xfId="1" applyFont="1" applyFill="1" applyBorder="1" applyProtection="1">
      <protection hidden="1"/>
    </xf>
    <xf numFmtId="0" fontId="21" fillId="0" borderId="16" xfId="1" applyFont="1" applyFill="1" applyBorder="1" applyAlignment="1" applyProtection="1">
      <alignment horizontal="center"/>
      <protection hidden="1"/>
    </xf>
    <xf numFmtId="0" fontId="8" fillId="0" borderId="12" xfId="1" applyFont="1" applyBorder="1" applyProtection="1"/>
    <xf numFmtId="0" fontId="23" fillId="0" borderId="12" xfId="1" applyFont="1" applyBorder="1" applyAlignment="1" applyProtection="1">
      <alignment textRotation="90"/>
    </xf>
    <xf numFmtId="0" fontId="24" fillId="0" borderId="12" xfId="1" applyFont="1" applyBorder="1" applyAlignment="1" applyProtection="1">
      <alignment textRotation="90"/>
    </xf>
    <xf numFmtId="1" fontId="25" fillId="0" borderId="12" xfId="1" applyNumberFormat="1" applyFont="1" applyBorder="1" applyAlignment="1" applyProtection="1">
      <alignment horizontal="center" textRotation="90"/>
    </xf>
    <xf numFmtId="0" fontId="24" fillId="0" borderId="12" xfId="1" applyFont="1" applyFill="1" applyBorder="1" applyAlignment="1" applyProtection="1">
      <alignment textRotation="90"/>
    </xf>
    <xf numFmtId="0" fontId="26" fillId="0" borderId="12" xfId="1" applyFont="1" applyBorder="1" applyAlignment="1" applyProtection="1"/>
    <xf numFmtId="0" fontId="9" fillId="0" borderId="12" xfId="1" applyFont="1" applyBorder="1" applyAlignment="1" applyProtection="1">
      <alignment horizontal="right"/>
    </xf>
    <xf numFmtId="2" fontId="9" fillId="0" borderId="12" xfId="1" applyNumberFormat="1" applyFont="1" applyBorder="1" applyAlignment="1" applyProtection="1">
      <alignment horizontal="center"/>
    </xf>
    <xf numFmtId="0" fontId="9" fillId="0" borderId="12" xfId="1" applyFont="1" applyFill="1" applyBorder="1" applyAlignment="1" applyProtection="1"/>
    <xf numFmtId="0" fontId="12" fillId="2" borderId="0" xfId="1" applyFont="1" applyFill="1" applyBorder="1" applyProtection="1"/>
    <xf numFmtId="0" fontId="12" fillId="2" borderId="0" xfId="1" applyFont="1" applyFill="1" applyBorder="1" applyAlignment="1" applyProtection="1">
      <alignment horizontal="center"/>
    </xf>
    <xf numFmtId="0" fontId="12" fillId="2" borderId="0" xfId="1" applyFont="1" applyFill="1" applyBorder="1" applyAlignment="1" applyProtection="1">
      <alignment horizontal="center" vertical="center"/>
    </xf>
    <xf numFmtId="0" fontId="27" fillId="2" borderId="0" xfId="1" applyFont="1" applyFill="1" applyBorder="1" applyAlignment="1" applyProtection="1">
      <alignment horizontal="center" wrapText="1"/>
    </xf>
    <xf numFmtId="0" fontId="27" fillId="2" borderId="0" xfId="1" applyFont="1" applyFill="1" applyBorder="1" applyAlignment="1" applyProtection="1">
      <alignment horizontal="center" vertical="center"/>
    </xf>
    <xf numFmtId="0" fontId="2" fillId="0" borderId="12" xfId="1" applyFill="1" applyBorder="1" applyProtection="1"/>
    <xf numFmtId="0" fontId="2" fillId="0" borderId="12" xfId="1" applyFill="1" applyBorder="1" applyAlignment="1" applyProtection="1">
      <alignment horizontal="center"/>
    </xf>
    <xf numFmtId="0" fontId="2" fillId="0" borderId="13" xfId="1" applyBorder="1" applyProtection="1"/>
    <xf numFmtId="0" fontId="2" fillId="0" borderId="13" xfId="1" applyBorder="1" applyAlignment="1" applyProtection="1">
      <alignment horizontal="center"/>
    </xf>
    <xf numFmtId="0" fontId="28" fillId="0" borderId="12" xfId="1" applyFont="1" applyBorder="1" applyAlignment="1" applyProtection="1">
      <alignment textRotation="90"/>
    </xf>
    <xf numFmtId="0" fontId="25" fillId="0" borderId="12" xfId="1" applyFont="1" applyBorder="1" applyAlignment="1" applyProtection="1">
      <alignment textRotation="90"/>
    </xf>
    <xf numFmtId="0" fontId="25" fillId="0" borderId="12" xfId="1" applyFont="1" applyFill="1" applyBorder="1" applyAlignment="1" applyProtection="1">
      <alignment textRotation="90"/>
    </xf>
    <xf numFmtId="0" fontId="9" fillId="0" borderId="14" xfId="1" applyFont="1" applyBorder="1" applyAlignment="1" applyProtection="1"/>
    <xf numFmtId="0" fontId="2" fillId="0" borderId="14" xfId="1" applyBorder="1" applyProtection="1"/>
    <xf numFmtId="0" fontId="2" fillId="0" borderId="17" xfId="1" applyBorder="1" applyAlignment="1" applyProtection="1">
      <alignment horizontal="center"/>
    </xf>
    <xf numFmtId="0" fontId="2" fillId="0" borderId="15" xfId="1" applyBorder="1" applyProtection="1"/>
    <xf numFmtId="0" fontId="2" fillId="0" borderId="15" xfId="1" applyBorder="1" applyAlignment="1" applyProtection="1">
      <alignment horizontal="center"/>
    </xf>
    <xf numFmtId="0" fontId="27" fillId="2" borderId="18" xfId="1" applyFont="1" applyFill="1" applyBorder="1" applyProtection="1"/>
    <xf numFmtId="0" fontId="27" fillId="2" borderId="19" xfId="1" applyFont="1" applyFill="1" applyBorder="1" applyAlignment="1" applyProtection="1">
      <alignment horizontal="center"/>
    </xf>
    <xf numFmtId="0" fontId="2" fillId="2" borderId="19" xfId="1" applyFill="1" applyBorder="1" applyAlignment="1" applyProtection="1">
      <alignment horizontal="center"/>
    </xf>
    <xf numFmtId="0" fontId="2" fillId="2" borderId="20" xfId="1" applyFill="1" applyBorder="1" applyAlignment="1" applyProtection="1">
      <alignment horizontal="center"/>
    </xf>
    <xf numFmtId="0" fontId="2" fillId="2" borderId="23" xfId="1" applyFill="1" applyBorder="1" applyAlignment="1" applyProtection="1">
      <alignment horizontal="center"/>
    </xf>
    <xf numFmtId="0" fontId="2" fillId="0" borderId="24" xfId="1" applyBorder="1" applyAlignment="1" applyProtection="1">
      <alignment horizontal="center"/>
    </xf>
    <xf numFmtId="0" fontId="27" fillId="2" borderId="25" xfId="1" applyFont="1" applyFill="1" applyBorder="1" applyProtection="1"/>
    <xf numFmtId="0" fontId="27" fillId="2" borderId="0" xfId="1" applyFont="1" applyFill="1" applyBorder="1" applyAlignment="1" applyProtection="1">
      <alignment horizontal="center"/>
    </xf>
    <xf numFmtId="0" fontId="2" fillId="2" borderId="0" xfId="1" applyFill="1" applyBorder="1" applyAlignment="1" applyProtection="1">
      <alignment horizontal="center"/>
    </xf>
    <xf numFmtId="0" fontId="2" fillId="2" borderId="12" xfId="1" applyFill="1" applyBorder="1" applyAlignment="1" applyProtection="1">
      <alignment horizontal="center"/>
    </xf>
    <xf numFmtId="0" fontId="2" fillId="2" borderId="28" xfId="1" applyFill="1" applyBorder="1" applyAlignment="1" applyProtection="1">
      <alignment horizontal="center"/>
    </xf>
    <xf numFmtId="1" fontId="27" fillId="2" borderId="0" xfId="1" applyNumberFormat="1" applyFont="1" applyFill="1" applyBorder="1" applyAlignment="1" applyProtection="1">
      <alignment horizontal="center"/>
    </xf>
    <xf numFmtId="2" fontId="12" fillId="2" borderId="26" xfId="1" applyNumberFormat="1" applyFont="1" applyFill="1" applyBorder="1" applyAlignment="1" applyProtection="1">
      <alignment horizontal="left"/>
    </xf>
    <xf numFmtId="0" fontId="12" fillId="2" borderId="0" xfId="1" applyFont="1" applyFill="1" applyBorder="1" applyAlignment="1" applyProtection="1">
      <alignment horizontal="left"/>
    </xf>
    <xf numFmtId="0" fontId="2" fillId="2" borderId="24" xfId="1" applyFill="1" applyBorder="1" applyAlignment="1" applyProtection="1">
      <alignment horizontal="center"/>
    </xf>
    <xf numFmtId="0" fontId="27" fillId="2" borderId="29" xfId="1" applyFont="1" applyFill="1" applyBorder="1" applyProtection="1"/>
    <xf numFmtId="0" fontId="27" fillId="2" borderId="7" xfId="1" applyFont="1" applyFill="1" applyBorder="1" applyAlignment="1" applyProtection="1">
      <alignment horizontal="center"/>
    </xf>
    <xf numFmtId="0" fontId="2" fillId="2" borderId="7" xfId="1" applyFill="1" applyBorder="1" applyAlignment="1" applyProtection="1">
      <alignment horizontal="center"/>
    </xf>
    <xf numFmtId="0" fontId="2" fillId="2" borderId="30" xfId="1" applyFill="1" applyBorder="1" applyAlignment="1" applyProtection="1">
      <alignment horizontal="center"/>
    </xf>
    <xf numFmtId="0" fontId="2" fillId="2" borderId="31" xfId="1" applyFill="1" applyBorder="1" applyAlignment="1" applyProtection="1">
      <alignment horizontal="center"/>
    </xf>
    <xf numFmtId="0" fontId="2" fillId="2" borderId="32" xfId="1" applyFill="1" applyBorder="1" applyAlignment="1" applyProtection="1">
      <alignment horizontal="center"/>
    </xf>
    <xf numFmtId="0" fontId="2" fillId="2" borderId="33" xfId="1" applyFill="1" applyBorder="1" applyAlignment="1" applyProtection="1">
      <alignment horizontal="center"/>
    </xf>
    <xf numFmtId="0" fontId="30" fillId="2" borderId="0" xfId="1" applyFont="1" applyFill="1" applyBorder="1" applyAlignment="1" applyProtection="1">
      <alignment vertical="center"/>
      <protection locked="0"/>
    </xf>
    <xf numFmtId="0" fontId="8" fillId="0" borderId="34" xfId="1" applyFont="1" applyBorder="1" applyAlignment="1" applyProtection="1">
      <alignment horizontal="center" vertical="center" wrapText="1"/>
      <protection locked="0"/>
    </xf>
    <xf numFmtId="0" fontId="8" fillId="0" borderId="35" xfId="1" applyFont="1" applyBorder="1" applyAlignment="1" applyProtection="1">
      <alignment horizontal="center" vertical="center" wrapText="1"/>
      <protection locked="0"/>
    </xf>
    <xf numFmtId="0" fontId="8" fillId="2" borderId="35" xfId="1" applyFont="1" applyFill="1" applyBorder="1" applyAlignment="1" applyProtection="1">
      <alignment horizontal="center" vertical="center" wrapText="1"/>
      <protection locked="0"/>
    </xf>
    <xf numFmtId="0" fontId="34" fillId="2" borderId="0" xfId="1" applyFont="1" applyFill="1" applyBorder="1" applyProtection="1">
      <protection locked="0"/>
    </xf>
    <xf numFmtId="0" fontId="25" fillId="2" borderId="18" xfId="1" applyFont="1" applyFill="1" applyBorder="1" applyAlignment="1" applyProtection="1">
      <alignment vertical="center"/>
      <protection locked="0"/>
    </xf>
    <xf numFmtId="2" fontId="9" fillId="2" borderId="37" xfId="1" applyNumberFormat="1" applyFont="1" applyFill="1" applyBorder="1" applyAlignment="1" applyProtection="1">
      <alignment horizontal="left" vertical="center"/>
      <protection locked="0"/>
    </xf>
    <xf numFmtId="0" fontId="25" fillId="2" borderId="25" xfId="1" applyFont="1" applyFill="1" applyBorder="1" applyAlignment="1" applyProtection="1">
      <alignment vertical="center"/>
      <protection locked="0"/>
    </xf>
    <xf numFmtId="2" fontId="9" fillId="2" borderId="38" xfId="1" applyNumberFormat="1" applyFont="1" applyFill="1" applyBorder="1" applyAlignment="1" applyProtection="1">
      <alignment horizontal="left" vertical="center"/>
      <protection locked="0"/>
    </xf>
    <xf numFmtId="0" fontId="27" fillId="2" borderId="0" xfId="1" applyFont="1" applyFill="1" applyBorder="1" applyAlignment="1" applyProtection="1">
      <alignment horizontal="center" vertical="center"/>
      <protection locked="0"/>
    </xf>
    <xf numFmtId="1" fontId="9" fillId="2" borderId="38" xfId="1" applyNumberFormat="1" applyFont="1" applyFill="1" applyBorder="1" applyAlignment="1" applyProtection="1">
      <alignment horizontal="left" vertical="center"/>
      <protection locked="0"/>
    </xf>
    <xf numFmtId="0" fontId="25" fillId="2" borderId="29" xfId="1" applyFont="1" applyFill="1" applyBorder="1" applyAlignment="1" applyProtection="1">
      <alignment vertical="center"/>
      <protection locked="0"/>
    </xf>
    <xf numFmtId="2" fontId="9" fillId="2" borderId="39" xfId="1" applyNumberFormat="1" applyFont="1" applyFill="1" applyBorder="1" applyAlignment="1" applyProtection="1">
      <alignment horizontal="left" vertical="center"/>
      <protection locked="0"/>
    </xf>
    <xf numFmtId="0" fontId="30" fillId="2" borderId="0" xfId="1" applyFont="1" applyFill="1" applyBorder="1" applyProtection="1">
      <protection locked="0"/>
    </xf>
    <xf numFmtId="0" fontId="12" fillId="2" borderId="0" xfId="1" applyFont="1" applyFill="1" applyBorder="1" applyProtection="1">
      <protection locked="0"/>
    </xf>
    <xf numFmtId="0" fontId="17" fillId="2" borderId="0" xfId="1" applyFont="1" applyFill="1" applyBorder="1" applyProtection="1">
      <protection locked="0"/>
    </xf>
    <xf numFmtId="0" fontId="16" fillId="2" borderId="0" xfId="1" applyFont="1" applyFill="1" applyBorder="1" applyProtection="1">
      <protection locked="0"/>
    </xf>
    <xf numFmtId="0" fontId="25" fillId="2" borderId="0" xfId="1" applyNumberFormat="1" applyFont="1" applyFill="1" applyBorder="1" applyAlignment="1" applyProtection="1">
      <alignment vertical="center"/>
      <protection locked="0"/>
    </xf>
    <xf numFmtId="0" fontId="17" fillId="2" borderId="17" xfId="1" applyFont="1" applyFill="1" applyBorder="1" applyAlignment="1" applyProtection="1">
      <alignment vertical="center"/>
      <protection locked="0"/>
    </xf>
    <xf numFmtId="0" fontId="17" fillId="2" borderId="0" xfId="1" applyFont="1" applyFill="1" applyBorder="1" applyAlignment="1" applyProtection="1">
      <alignment vertical="center"/>
      <protection locked="0"/>
    </xf>
    <xf numFmtId="49" fontId="31" fillId="2" borderId="0" xfId="1" applyNumberFormat="1" applyFont="1" applyFill="1" applyAlignment="1" applyProtection="1">
      <alignment vertical="center"/>
      <protection locked="0"/>
    </xf>
    <xf numFmtId="0" fontId="16" fillId="2" borderId="0" xfId="1" applyFont="1" applyFill="1" applyAlignment="1" applyProtection="1">
      <alignment vertical="center"/>
      <protection locked="0"/>
    </xf>
    <xf numFmtId="0" fontId="12" fillId="2" borderId="0" xfId="1" applyFont="1" applyFill="1" applyAlignment="1" applyProtection="1">
      <alignment vertical="center"/>
      <protection locked="0"/>
    </xf>
    <xf numFmtId="0" fontId="12" fillId="2" borderId="0" xfId="1" applyFont="1" applyFill="1" applyBorder="1" applyAlignment="1" applyProtection="1">
      <alignment vertical="center"/>
      <protection locked="0"/>
    </xf>
    <xf numFmtId="0" fontId="12" fillId="2" borderId="10" xfId="1" applyFont="1" applyFill="1" applyBorder="1" applyAlignment="1" applyProtection="1">
      <alignment horizontal="center" vertical="center"/>
      <protection locked="0"/>
    </xf>
    <xf numFmtId="0" fontId="16" fillId="2" borderId="0" xfId="1" applyFont="1" applyFill="1" applyBorder="1" applyAlignment="1" applyProtection="1">
      <alignment vertical="center"/>
      <protection locked="0"/>
    </xf>
    <xf numFmtId="0" fontId="35" fillId="2" borderId="0" xfId="1" applyFont="1" applyFill="1" applyBorder="1" applyAlignment="1" applyProtection="1">
      <alignment horizontal="center" vertical="center"/>
      <protection locked="0"/>
    </xf>
    <xf numFmtId="0" fontId="36" fillId="2" borderId="0" xfId="1" applyFont="1" applyFill="1" applyBorder="1" applyAlignment="1" applyProtection="1">
      <alignment horizontal="center" vertical="center"/>
      <protection locked="0"/>
    </xf>
    <xf numFmtId="0" fontId="8" fillId="0" borderId="40" xfId="1" applyFont="1" applyBorder="1" applyAlignment="1" applyProtection="1">
      <alignment horizontal="center" vertical="center" wrapText="1"/>
      <protection locked="0"/>
    </xf>
    <xf numFmtId="0" fontId="34" fillId="2" borderId="0" xfId="1" applyFont="1" applyFill="1" applyBorder="1" applyProtection="1"/>
    <xf numFmtId="0" fontId="25" fillId="2" borderId="0" xfId="1" applyFont="1" applyFill="1" applyBorder="1" applyProtection="1">
      <protection locked="0"/>
    </xf>
    <xf numFmtId="0" fontId="12" fillId="2" borderId="0" xfId="1" applyFont="1" applyFill="1" applyProtection="1">
      <protection locked="0"/>
    </xf>
    <xf numFmtId="49" fontId="16" fillId="2" borderId="0" xfId="1" applyNumberFormat="1" applyFont="1" applyFill="1" applyAlignment="1" applyProtection="1">
      <protection locked="0"/>
    </xf>
    <xf numFmtId="2" fontId="16" fillId="0" borderId="0" xfId="1" applyNumberFormat="1" applyFont="1" applyFill="1" applyBorder="1" applyAlignment="1" applyProtection="1">
      <alignment horizontal="center"/>
      <protection locked="0"/>
    </xf>
    <xf numFmtId="2" fontId="12" fillId="2" borderId="0" xfId="1" applyNumberFormat="1" applyFont="1" applyFill="1" applyProtection="1">
      <protection locked="0"/>
    </xf>
    <xf numFmtId="9" fontId="20" fillId="0" borderId="0" xfId="8" applyFont="1" applyFill="1" applyBorder="1" applyAlignment="1" applyProtection="1">
      <alignment horizontal="center"/>
      <protection locked="0"/>
    </xf>
    <xf numFmtId="166" fontId="20" fillId="0" borderId="0" xfId="1" applyNumberFormat="1" applyFont="1" applyFill="1" applyBorder="1" applyAlignment="1" applyProtection="1">
      <alignment horizontal="center"/>
      <protection locked="0"/>
    </xf>
    <xf numFmtId="49" fontId="12" fillId="2" borderId="0" xfId="1" applyNumberFormat="1" applyFont="1" applyFill="1" applyBorder="1" applyAlignment="1" applyProtection="1">
      <protection locked="0"/>
    </xf>
    <xf numFmtId="0" fontId="29" fillId="2" borderId="0" xfId="1" applyFont="1" applyFill="1" applyProtection="1">
      <protection locked="0"/>
    </xf>
    <xf numFmtId="0" fontId="9" fillId="2" borderId="39" xfId="1" applyFont="1" applyFill="1" applyBorder="1" applyAlignment="1" applyProtection="1">
      <alignment vertical="center"/>
      <protection locked="0"/>
    </xf>
    <xf numFmtId="0" fontId="12" fillId="2" borderId="0" xfId="1" applyFont="1" applyFill="1" applyAlignment="1" applyProtection="1">
      <protection locked="0"/>
    </xf>
    <xf numFmtId="0" fontId="17" fillId="2" borderId="0" xfId="1" applyFont="1" applyFill="1" applyBorder="1" applyAlignment="1" applyProtection="1">
      <alignment vertical="center" wrapText="1"/>
      <protection locked="0"/>
    </xf>
    <xf numFmtId="49" fontId="12" fillId="2" borderId="0" xfId="1" applyNumberFormat="1" applyFont="1" applyFill="1" applyAlignment="1" applyProtection="1">
      <alignment horizontal="center" vertical="center"/>
      <protection locked="0"/>
    </xf>
    <xf numFmtId="1" fontId="8" fillId="4" borderId="4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4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60" xfId="1" applyNumberFormat="1" applyFont="1" applyFill="1" applyBorder="1" applyAlignment="1" applyProtection="1">
      <alignment horizontal="center" vertical="center" wrapText="1"/>
      <protection locked="0"/>
    </xf>
    <xf numFmtId="0" fontId="38" fillId="2" borderId="0" xfId="1" applyFont="1" applyFill="1" applyBorder="1" applyAlignment="1" applyProtection="1">
      <alignment horizontal="center"/>
    </xf>
    <xf numFmtId="165" fontId="34" fillId="2" borderId="0" xfId="1" applyNumberFormat="1" applyFont="1" applyFill="1" applyBorder="1"/>
    <xf numFmtId="0" fontId="2" fillId="2" borderId="0" xfId="1" applyFill="1"/>
    <xf numFmtId="0" fontId="39" fillId="2" borderId="0" xfId="1" applyFont="1" applyFill="1"/>
    <xf numFmtId="49" fontId="12" fillId="2" borderId="0" xfId="1" applyNumberFormat="1" applyFont="1" applyFill="1" applyAlignment="1" applyProtection="1">
      <protection locked="0"/>
    </xf>
    <xf numFmtId="0" fontId="2" fillId="0" borderId="0" xfId="1" applyFill="1"/>
    <xf numFmtId="0" fontId="2" fillId="2" borderId="14" xfId="1" applyFill="1" applyBorder="1" applyProtection="1"/>
    <xf numFmtId="0" fontId="17" fillId="2" borderId="0" xfId="1" applyFont="1" applyFill="1" applyBorder="1" applyProtection="1"/>
    <xf numFmtId="0" fontId="4" fillId="2" borderId="0" xfId="1" applyFont="1" applyFill="1" applyBorder="1" applyAlignment="1" applyProtection="1">
      <alignment wrapText="1"/>
    </xf>
    <xf numFmtId="1" fontId="2" fillId="2" borderId="0" xfId="1" applyNumberFormat="1" applyFill="1" applyBorder="1" applyAlignment="1" applyProtection="1">
      <alignment horizontal="center"/>
    </xf>
    <xf numFmtId="0" fontId="2" fillId="2" borderId="0" xfId="1" applyFill="1" applyBorder="1" applyAlignment="1" applyProtection="1">
      <alignment horizontal="center" vertical="center"/>
    </xf>
    <xf numFmtId="0" fontId="36" fillId="0" borderId="24" xfId="1" applyFont="1" applyFill="1" applyBorder="1" applyProtection="1"/>
    <xf numFmtId="0" fontId="2" fillId="2" borderId="12" xfId="1" applyFill="1" applyBorder="1" applyProtection="1"/>
    <xf numFmtId="0" fontId="2" fillId="2" borderId="0" xfId="1" applyFill="1" applyProtection="1"/>
    <xf numFmtId="0" fontId="20" fillId="2" borderId="0" xfId="1" applyFont="1" applyFill="1" applyBorder="1" applyProtection="1"/>
    <xf numFmtId="0" fontId="29" fillId="2" borderId="0" xfId="1" applyFont="1" applyFill="1" applyBorder="1" applyAlignment="1" applyProtection="1">
      <alignment horizontal="left" vertical="center" wrapText="1"/>
      <protection locked="0"/>
    </xf>
    <xf numFmtId="0" fontId="8" fillId="2" borderId="0" xfId="1" applyFont="1" applyFill="1" applyBorder="1" applyAlignment="1" applyProtection="1">
      <alignment vertical="center"/>
    </xf>
    <xf numFmtId="0" fontId="8" fillId="0" borderId="43" xfId="1" applyFont="1" applyBorder="1" applyAlignment="1" applyProtection="1">
      <alignment horizontal="center" vertical="center" wrapText="1"/>
      <protection locked="0"/>
    </xf>
    <xf numFmtId="0" fontId="27" fillId="6" borderId="55" xfId="1" applyFont="1" applyFill="1" applyBorder="1" applyAlignment="1" applyProtection="1">
      <alignment horizontal="center" vertical="center"/>
      <protection locked="0"/>
    </xf>
    <xf numFmtId="1" fontId="27" fillId="6" borderId="39" xfId="1" applyNumberFormat="1" applyFont="1" applyFill="1" applyBorder="1" applyAlignment="1" applyProtection="1">
      <alignment horizontal="center" vertical="center"/>
      <protection locked="0"/>
    </xf>
    <xf numFmtId="0" fontId="27" fillId="6" borderId="39" xfId="1" applyFont="1" applyFill="1" applyBorder="1" applyAlignment="1" applyProtection="1">
      <alignment horizontal="center" vertical="center" wrapText="1"/>
    </xf>
    <xf numFmtId="0" fontId="27" fillId="2" borderId="0" xfId="1" applyFont="1" applyFill="1" applyBorder="1" applyProtection="1"/>
    <xf numFmtId="0" fontId="41" fillId="0" borderId="55" xfId="1" applyFont="1" applyFill="1" applyBorder="1" applyAlignment="1" applyProtection="1">
      <alignment horizontal="center" vertical="center" wrapText="1"/>
    </xf>
    <xf numFmtId="0" fontId="2" fillId="2" borderId="0" xfId="1" applyFill="1" applyBorder="1" applyProtection="1"/>
    <xf numFmtId="1" fontId="27" fillId="6" borderId="6" xfId="1" applyNumberFormat="1" applyFont="1" applyFill="1" applyBorder="1" applyAlignment="1" applyProtection="1">
      <alignment horizontal="center" vertical="center"/>
      <protection locked="0"/>
    </xf>
    <xf numFmtId="0" fontId="27" fillId="6" borderId="6" xfId="1" applyFont="1" applyFill="1" applyBorder="1" applyAlignment="1" applyProtection="1">
      <alignment horizontal="center" vertical="center"/>
      <protection locked="0"/>
    </xf>
    <xf numFmtId="0" fontId="27" fillId="6" borderId="39" xfId="1" applyFont="1" applyFill="1" applyBorder="1" applyAlignment="1" applyProtection="1">
      <alignment horizontal="center" vertical="center"/>
      <protection locked="0"/>
    </xf>
    <xf numFmtId="0" fontId="27" fillId="6" borderId="55" xfId="1" applyFont="1" applyFill="1" applyBorder="1" applyAlignment="1" applyProtection="1">
      <alignment horizontal="center" vertical="center"/>
    </xf>
    <xf numFmtId="1" fontId="2" fillId="2" borderId="0" xfId="1" applyNumberFormat="1" applyFill="1" applyBorder="1" applyProtection="1"/>
    <xf numFmtId="0" fontId="12" fillId="2" borderId="0" xfId="1" applyFont="1" applyFill="1" applyBorder="1" applyAlignment="1" applyProtection="1">
      <alignment horizontal="center" wrapText="1"/>
    </xf>
    <xf numFmtId="1" fontId="9" fillId="2" borderId="37" xfId="1" applyNumberFormat="1" applyFont="1" applyFill="1" applyBorder="1" applyAlignment="1" applyProtection="1">
      <alignment horizontal="left" vertical="center"/>
      <protection locked="0"/>
    </xf>
    <xf numFmtId="1" fontId="9" fillId="2" borderId="39" xfId="1" applyNumberFormat="1" applyFont="1" applyFill="1" applyBorder="1" applyAlignment="1" applyProtection="1">
      <alignment horizontal="left" vertical="center"/>
      <protection locked="0"/>
    </xf>
    <xf numFmtId="49" fontId="12" fillId="2" borderId="10" xfId="1" applyNumberFormat="1" applyFont="1" applyFill="1" applyBorder="1" applyAlignment="1" applyProtection="1">
      <alignment horizontal="center" vertical="center"/>
      <protection locked="0"/>
    </xf>
    <xf numFmtId="0" fontId="12" fillId="2" borderId="10" xfId="1" applyFont="1" applyFill="1" applyBorder="1" applyAlignment="1" applyProtection="1">
      <alignment vertical="center"/>
      <protection locked="0"/>
    </xf>
    <xf numFmtId="0" fontId="8" fillId="0" borderId="80" xfId="1" applyFont="1" applyBorder="1" applyAlignment="1" applyProtection="1">
      <alignment horizontal="center" vertical="center" wrapText="1"/>
      <protection locked="0"/>
    </xf>
    <xf numFmtId="49" fontId="8" fillId="0" borderId="54" xfId="1" applyNumberFormat="1" applyFont="1" applyBorder="1" applyAlignment="1" applyProtection="1">
      <alignment horizontal="center" vertical="center" wrapText="1"/>
      <protection locked="0"/>
    </xf>
    <xf numFmtId="1" fontId="37" fillId="5" borderId="40" xfId="1" applyNumberFormat="1" applyFont="1" applyFill="1" applyBorder="1" applyAlignment="1" applyProtection="1">
      <alignment horizontal="center" vertical="center" wrapText="1"/>
      <protection locked="0"/>
    </xf>
    <xf numFmtId="49" fontId="16" fillId="2" borderId="0" xfId="1" applyNumberFormat="1" applyFont="1" applyFill="1" applyBorder="1" applyProtection="1">
      <protection locked="0"/>
    </xf>
    <xf numFmtId="0" fontId="41" fillId="2" borderId="6" xfId="1" applyFont="1" applyFill="1" applyBorder="1" applyAlignment="1" applyProtection="1">
      <alignment horizontal="center" vertical="center"/>
      <protection locked="0"/>
    </xf>
    <xf numFmtId="2" fontId="21" fillId="5" borderId="62" xfId="1" applyNumberFormat="1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Alignment="1" applyProtection="1">
      <alignment wrapText="1"/>
      <protection locked="0"/>
    </xf>
    <xf numFmtId="49" fontId="16" fillId="2" borderId="0" xfId="1" applyNumberFormat="1" applyFont="1" applyFill="1" applyAlignment="1" applyProtection="1">
      <alignment horizontal="center"/>
      <protection locked="0"/>
    </xf>
    <xf numFmtId="9" fontId="20" fillId="0" borderId="0" xfId="8" applyFont="1" applyFill="1" applyBorder="1" applyAlignment="1" applyProtection="1">
      <alignment horizontal="center"/>
    </xf>
    <xf numFmtId="2" fontId="16" fillId="2" borderId="0" xfId="1" applyNumberFormat="1" applyFont="1" applyFill="1" applyBorder="1" applyAlignment="1" applyProtection="1">
      <alignment horizontal="center"/>
      <protection locked="0"/>
    </xf>
    <xf numFmtId="9" fontId="20" fillId="2" borderId="0" xfId="8" applyFont="1" applyFill="1" applyBorder="1" applyAlignment="1" applyProtection="1">
      <alignment horizontal="center"/>
    </xf>
    <xf numFmtId="166" fontId="20" fillId="2" borderId="0" xfId="1" applyNumberFormat="1" applyFont="1" applyFill="1" applyBorder="1" applyAlignment="1" applyProtection="1">
      <alignment horizontal="center"/>
    </xf>
    <xf numFmtId="0" fontId="12" fillId="2" borderId="0" xfId="1" applyFont="1" applyFill="1" applyBorder="1" applyAlignment="1" applyProtection="1">
      <alignment wrapText="1"/>
      <protection locked="0"/>
    </xf>
    <xf numFmtId="49" fontId="12" fillId="2" borderId="0" xfId="1" applyNumberFormat="1" applyFont="1" applyFill="1" applyBorder="1" applyAlignment="1" applyProtection="1">
      <alignment horizontal="center"/>
      <protection locked="0"/>
    </xf>
    <xf numFmtId="0" fontId="25" fillId="2" borderId="18" xfId="1" applyFont="1" applyFill="1" applyBorder="1" applyAlignment="1" applyProtection="1">
      <alignment vertical="center" wrapText="1"/>
      <protection locked="0"/>
    </xf>
    <xf numFmtId="0" fontId="25" fillId="2" borderId="25" xfId="1" applyFont="1" applyFill="1" applyBorder="1" applyAlignment="1" applyProtection="1">
      <alignment vertical="center" wrapText="1"/>
      <protection locked="0"/>
    </xf>
    <xf numFmtId="0" fontId="25" fillId="2" borderId="29" xfId="1" applyFont="1" applyFill="1" applyBorder="1" applyAlignment="1" applyProtection="1">
      <alignment vertical="center" wrapText="1"/>
      <protection locked="0"/>
    </xf>
    <xf numFmtId="49" fontId="12" fillId="2" borderId="0" xfId="1" applyNumberFormat="1" applyFont="1" applyFill="1" applyAlignment="1" applyProtection="1">
      <alignment horizontal="left" vertical="center" wrapText="1"/>
      <protection locked="0"/>
    </xf>
    <xf numFmtId="2" fontId="26" fillId="2" borderId="0" xfId="1" applyNumberFormat="1" applyFont="1" applyFill="1" applyBorder="1" applyProtection="1">
      <protection locked="0"/>
    </xf>
    <xf numFmtId="0" fontId="20" fillId="2" borderId="0" xfId="1" applyFont="1" applyFill="1" applyBorder="1" applyAlignment="1" applyProtection="1">
      <alignment horizontal="center"/>
    </xf>
    <xf numFmtId="2" fontId="28" fillId="2" borderId="0" xfId="1" applyNumberFormat="1" applyFont="1" applyFill="1" applyBorder="1" applyAlignment="1" applyProtection="1">
      <alignment horizontal="center"/>
    </xf>
    <xf numFmtId="1" fontId="16" fillId="2" borderId="0" xfId="1" applyNumberFormat="1" applyFont="1" applyFill="1" applyBorder="1" applyProtection="1">
      <protection locked="0"/>
    </xf>
    <xf numFmtId="0" fontId="2" fillId="0" borderId="0" xfId="1" applyBorder="1" applyAlignment="1"/>
    <xf numFmtId="49" fontId="12" fillId="2" borderId="0" xfId="1" applyNumberFormat="1" applyFont="1" applyFill="1" applyBorder="1" applyAlignment="1" applyProtection="1">
      <alignment horizontal="left" wrapText="1"/>
      <protection locked="0"/>
    </xf>
    <xf numFmtId="49" fontId="2" fillId="2" borderId="0" xfId="1" applyNumberFormat="1" applyFill="1" applyAlignment="1">
      <alignment horizontal="left" wrapText="1"/>
    </xf>
    <xf numFmtId="49" fontId="12" fillId="2" borderId="0" xfId="1" applyNumberFormat="1" applyFont="1" applyFill="1" applyAlignment="1" applyProtection="1">
      <alignment horizontal="center"/>
      <protection locked="0"/>
    </xf>
    <xf numFmtId="0" fontId="2" fillId="7" borderId="0" xfId="1" applyFont="1" applyFill="1" applyBorder="1" applyAlignment="1">
      <alignment horizontal="center" vertical="center"/>
    </xf>
    <xf numFmtId="0" fontId="2" fillId="7" borderId="0" xfId="1" applyFont="1" applyFill="1" applyBorder="1"/>
    <xf numFmtId="0" fontId="17" fillId="7" borderId="0" xfId="1" applyFont="1" applyFill="1" applyBorder="1" applyAlignment="1" applyProtection="1">
      <alignment vertical="center"/>
      <protection locked="0"/>
    </xf>
    <xf numFmtId="0" fontId="27" fillId="7" borderId="0" xfId="1" applyFont="1" applyFill="1" applyBorder="1" applyAlignment="1">
      <alignment vertical="center"/>
    </xf>
    <xf numFmtId="0" fontId="25" fillId="7" borderId="0" xfId="1" applyFont="1" applyFill="1" applyBorder="1" applyAlignment="1">
      <alignment horizontal="center" vertical="center" wrapText="1"/>
    </xf>
    <xf numFmtId="0" fontId="9" fillId="7" borderId="0" xfId="1" applyFont="1" applyFill="1" applyBorder="1" applyAlignment="1">
      <alignment horizontal="center" vertical="center" wrapText="1"/>
    </xf>
    <xf numFmtId="0" fontId="12" fillId="7" borderId="0" xfId="1" applyFont="1" applyFill="1" applyBorder="1" applyAlignment="1">
      <alignment horizontal="center" vertical="center"/>
    </xf>
    <xf numFmtId="0" fontId="12" fillId="7" borderId="0" xfId="1" applyFont="1" applyFill="1" applyBorder="1"/>
    <xf numFmtId="0" fontId="44" fillId="10" borderId="4" xfId="1" applyFont="1" applyFill="1" applyBorder="1" applyAlignment="1">
      <alignment horizontal="left" vertical="center"/>
    </xf>
    <xf numFmtId="0" fontId="2" fillId="1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2" fillId="7" borderId="4" xfId="1" applyFont="1" applyFill="1" applyBorder="1" applyAlignment="1">
      <alignment horizontal="center" vertical="center"/>
    </xf>
    <xf numFmtId="0" fontId="2" fillId="7" borderId="5" xfId="1" applyFont="1" applyFill="1" applyBorder="1" applyAlignment="1">
      <alignment horizontal="center" vertical="center"/>
    </xf>
    <xf numFmtId="0" fontId="2" fillId="7" borderId="10" xfId="1" applyFont="1" applyFill="1" applyBorder="1" applyAlignment="1">
      <alignment horizontal="center" vertical="center"/>
    </xf>
    <xf numFmtId="2" fontId="9" fillId="2" borderId="37" xfId="1" applyNumberFormat="1" applyFont="1" applyFill="1" applyBorder="1" applyAlignment="1" applyProtection="1">
      <alignment vertical="center"/>
      <protection locked="0"/>
    </xf>
    <xf numFmtId="2" fontId="9" fillId="2" borderId="38" xfId="1" applyNumberFormat="1" applyFont="1" applyFill="1" applyBorder="1" applyAlignment="1" applyProtection="1">
      <alignment vertical="center"/>
      <protection locked="0"/>
    </xf>
    <xf numFmtId="1" fontId="9" fillId="2" borderId="38" xfId="1" applyNumberFormat="1" applyFont="1" applyFill="1" applyBorder="1" applyAlignment="1" applyProtection="1">
      <alignment vertical="center"/>
      <protection locked="0"/>
    </xf>
    <xf numFmtId="2" fontId="21" fillId="5" borderId="6" xfId="1" applyNumberFormat="1" applyFont="1" applyFill="1" applyBorder="1" applyAlignment="1" applyProtection="1">
      <alignment horizontal="center" vertical="center"/>
      <protection locked="0"/>
    </xf>
    <xf numFmtId="2" fontId="21" fillId="5" borderId="41" xfId="1" applyNumberFormat="1" applyFont="1" applyFill="1" applyBorder="1" applyAlignment="1" applyProtection="1">
      <alignment horizontal="center" vertical="center"/>
      <protection locked="0"/>
    </xf>
    <xf numFmtId="1" fontId="30" fillId="2" borderId="0" xfId="1" applyNumberFormat="1" applyFont="1" applyFill="1" applyBorder="1" applyAlignment="1" applyProtection="1">
      <alignment horizontal="center" vertical="center"/>
      <protection locked="0"/>
    </xf>
    <xf numFmtId="2" fontId="30" fillId="2" borderId="0" xfId="1" applyNumberFormat="1" applyFont="1" applyFill="1" applyBorder="1" applyAlignment="1" applyProtection="1">
      <alignment horizontal="center" vertical="center"/>
      <protection locked="0"/>
    </xf>
    <xf numFmtId="0" fontId="27" fillId="6" borderId="6" xfId="1" applyFont="1" applyFill="1" applyBorder="1" applyAlignment="1" applyProtection="1">
      <alignment horizontal="center" vertical="center" wrapText="1"/>
    </xf>
    <xf numFmtId="0" fontId="45" fillId="0" borderId="0" xfId="0" applyFont="1"/>
    <xf numFmtId="0" fontId="27" fillId="0" borderId="41" xfId="1" applyFont="1" applyFill="1" applyBorder="1" applyAlignment="1" applyProtection="1">
      <alignment vertical="center" wrapText="1"/>
    </xf>
    <xf numFmtId="1" fontId="27" fillId="0" borderId="41" xfId="1" applyNumberFormat="1" applyFont="1" applyFill="1" applyBorder="1" applyAlignment="1" applyProtection="1">
      <alignment horizontal="center" vertical="center" wrapText="1"/>
    </xf>
    <xf numFmtId="0" fontId="27" fillId="0" borderId="41" xfId="1" applyFont="1" applyBorder="1" applyAlignment="1" applyProtection="1">
      <alignment horizontal="center" vertical="center" wrapText="1"/>
      <protection locked="0"/>
    </xf>
    <xf numFmtId="1" fontId="27" fillId="4" borderId="41" xfId="1" applyNumberFormat="1" applyFont="1" applyFill="1" applyBorder="1" applyAlignment="1" applyProtection="1">
      <alignment horizontal="center" vertical="center" wrapText="1"/>
    </xf>
    <xf numFmtId="1" fontId="19" fillId="5" borderId="41" xfId="1" applyNumberFormat="1" applyFont="1" applyFill="1" applyBorder="1" applyAlignment="1" applyProtection="1">
      <alignment horizontal="center" vertical="center" wrapText="1"/>
    </xf>
    <xf numFmtId="2" fontId="21" fillId="5" borderId="52" xfId="1" applyNumberFormat="1" applyFont="1" applyFill="1" applyBorder="1" applyAlignment="1" applyProtection="1">
      <alignment horizontal="center" vertical="center"/>
      <protection locked="0"/>
    </xf>
    <xf numFmtId="0" fontId="27" fillId="2" borderId="8" xfId="1" applyFont="1" applyFill="1" applyBorder="1" applyAlignment="1" applyProtection="1">
      <alignment horizontal="center" vertical="center" wrapText="1"/>
      <protection locked="0"/>
    </xf>
    <xf numFmtId="0" fontId="27" fillId="0" borderId="6" xfId="1" applyFont="1" applyBorder="1" applyAlignment="1" applyProtection="1">
      <alignment horizontal="center" vertical="center" wrapText="1"/>
      <protection locked="0"/>
    </xf>
    <xf numFmtId="0" fontId="27" fillId="2" borderId="6" xfId="1" applyFont="1" applyFill="1" applyBorder="1" applyAlignment="1" applyProtection="1">
      <alignment horizontal="center" vertical="center" wrapText="1"/>
      <protection locked="0"/>
    </xf>
    <xf numFmtId="2" fontId="21" fillId="5" borderId="36" xfId="1" applyNumberFormat="1" applyFont="1" applyFill="1" applyBorder="1" applyAlignment="1" applyProtection="1">
      <alignment horizontal="center" vertical="center"/>
      <protection locked="0"/>
    </xf>
    <xf numFmtId="2" fontId="21" fillId="5" borderId="58" xfId="1" applyNumberFormat="1" applyFont="1" applyFill="1" applyBorder="1" applyAlignment="1" applyProtection="1">
      <alignment horizontal="center" vertical="center"/>
      <protection locked="0"/>
    </xf>
    <xf numFmtId="0" fontId="47" fillId="0" borderId="0" xfId="3" applyFont="1" applyBorder="1" applyProtection="1"/>
    <xf numFmtId="0" fontId="8" fillId="0" borderId="38" xfId="1" applyFont="1" applyFill="1" applyBorder="1" applyAlignment="1" applyProtection="1">
      <alignment horizontal="right"/>
    </xf>
    <xf numFmtId="0" fontId="48" fillId="0" borderId="0" xfId="3" applyFont="1" applyBorder="1" applyProtection="1"/>
    <xf numFmtId="0" fontId="5" fillId="0" borderId="4" xfId="2" applyBorder="1" applyAlignment="1" applyProtection="1">
      <alignment vertical="center"/>
    </xf>
    <xf numFmtId="0" fontId="2" fillId="0" borderId="1" xfId="1" applyBorder="1" applyProtection="1"/>
    <xf numFmtId="0" fontId="6" fillId="0" borderId="9" xfId="2" applyFont="1" applyBorder="1" applyAlignment="1" applyProtection="1">
      <alignment vertical="center"/>
    </xf>
    <xf numFmtId="0" fontId="3" fillId="0" borderId="1" xfId="1" applyFont="1" applyBorder="1" applyAlignment="1" applyProtection="1"/>
    <xf numFmtId="0" fontId="2" fillId="0" borderId="2" xfId="1" applyBorder="1" applyAlignment="1" applyProtection="1"/>
    <xf numFmtId="0" fontId="4" fillId="0" borderId="4" xfId="1" applyFont="1" applyBorder="1" applyAlignment="1" applyProtection="1">
      <alignment vertical="center"/>
    </xf>
    <xf numFmtId="0" fontId="2" fillId="10" borderId="46" xfId="1" applyFont="1" applyFill="1" applyBorder="1" applyAlignment="1">
      <alignment horizontal="center" vertical="center"/>
    </xf>
    <xf numFmtId="0" fontId="44" fillId="10" borderId="50" xfId="1" applyFont="1" applyFill="1" applyBorder="1" applyAlignment="1">
      <alignment horizontal="left" vertical="center"/>
    </xf>
    <xf numFmtId="0" fontId="2" fillId="10" borderId="73" xfId="1" applyFont="1" applyFill="1" applyBorder="1" applyAlignment="1">
      <alignment horizontal="center" vertical="center"/>
    </xf>
    <xf numFmtId="0" fontId="2" fillId="10" borderId="85" xfId="1" applyFont="1" applyFill="1" applyBorder="1" applyAlignment="1">
      <alignment horizontal="center" vertical="center"/>
    </xf>
    <xf numFmtId="0" fontId="44" fillId="10" borderId="74" xfId="1" applyFont="1" applyFill="1" applyBorder="1" applyAlignment="1">
      <alignment horizontal="left" vertical="center"/>
    </xf>
    <xf numFmtId="2" fontId="2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2" fontId="2" fillId="0" borderId="36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6" xfId="1" applyNumberFormat="1" applyFont="1" applyFill="1" applyBorder="1" applyAlignment="1" applyProtection="1">
      <alignment horizontal="center" vertical="center" wrapText="1"/>
      <protection locked="0"/>
    </xf>
    <xf numFmtId="2" fontId="2" fillId="0" borderId="6" xfId="1" applyNumberFormat="1" applyFont="1" applyFill="1" applyBorder="1" applyAlignment="1" applyProtection="1">
      <alignment horizontal="center" vertical="center"/>
      <protection locked="0"/>
    </xf>
    <xf numFmtId="0" fontId="46" fillId="12" borderId="54" xfId="1" applyFont="1" applyFill="1" applyBorder="1" applyAlignment="1">
      <alignment horizontal="center" wrapText="1"/>
    </xf>
    <xf numFmtId="0" fontId="27" fillId="12" borderId="80" xfId="1" applyFont="1" applyFill="1" applyBorder="1" applyAlignment="1">
      <alignment horizontal="center" vertical="center" wrapText="1"/>
    </xf>
    <xf numFmtId="0" fontId="27" fillId="12" borderId="60" xfId="1" applyFont="1" applyFill="1" applyBorder="1" applyAlignment="1">
      <alignment horizontal="center" vertical="center" wrapText="1"/>
    </xf>
    <xf numFmtId="0" fontId="46" fillId="12" borderId="58" xfId="1" applyFont="1" applyFill="1" applyBorder="1" applyAlignment="1">
      <alignment vertical="center" wrapText="1"/>
    </xf>
    <xf numFmtId="0" fontId="12" fillId="12" borderId="62" xfId="1" applyFont="1" applyFill="1" applyBorder="1" applyAlignment="1">
      <alignment horizontal="center" vertical="center"/>
    </xf>
    <xf numFmtId="0" fontId="12" fillId="12" borderId="63" xfId="1" applyFont="1" applyFill="1" applyBorder="1" applyAlignment="1">
      <alignment horizontal="center" vertical="center" wrapText="1"/>
    </xf>
    <xf numFmtId="0" fontId="12" fillId="12" borderId="61" xfId="1" applyFont="1" applyFill="1" applyBorder="1" applyAlignment="1">
      <alignment horizontal="center" vertical="center" wrapText="1"/>
    </xf>
    <xf numFmtId="0" fontId="12" fillId="12" borderId="62" xfId="1" applyFont="1" applyFill="1" applyBorder="1" applyAlignment="1">
      <alignment horizontal="center" vertical="center" wrapText="1"/>
    </xf>
    <xf numFmtId="0" fontId="12" fillId="12" borderId="63" xfId="1" applyFont="1" applyFill="1" applyBorder="1" applyAlignment="1">
      <alignment horizontal="center" vertical="center"/>
    </xf>
    <xf numFmtId="0" fontId="12" fillId="12" borderId="68" xfId="1" applyFont="1" applyFill="1" applyBorder="1" applyAlignment="1">
      <alignment horizontal="center" vertical="center" wrapText="1"/>
    </xf>
    <xf numFmtId="0" fontId="12" fillId="12" borderId="52" xfId="1" applyFont="1" applyFill="1" applyBorder="1" applyAlignment="1">
      <alignment horizontal="center" vertical="center" wrapText="1"/>
    </xf>
    <xf numFmtId="0" fontId="12" fillId="12" borderId="52" xfId="1" applyFont="1" applyFill="1" applyBorder="1" applyAlignment="1">
      <alignment horizontal="center" vertical="center"/>
    </xf>
    <xf numFmtId="0" fontId="12" fillId="12" borderId="56" xfId="1" applyFont="1" applyFill="1" applyBorder="1" applyAlignment="1">
      <alignment horizontal="center" vertical="center"/>
    </xf>
    <xf numFmtId="0" fontId="27" fillId="12" borderId="68" xfId="1" applyFont="1" applyFill="1" applyBorder="1" applyAlignment="1">
      <alignment horizontal="center" vertical="center"/>
    </xf>
    <xf numFmtId="0" fontId="27" fillId="12" borderId="56" xfId="1" applyFont="1" applyFill="1" applyBorder="1" applyAlignment="1">
      <alignment horizontal="center" vertical="center"/>
    </xf>
    <xf numFmtId="0" fontId="2" fillId="12" borderId="36" xfId="1" quotePrefix="1" applyFont="1" applyFill="1" applyBorder="1" applyAlignment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165" fontId="2" fillId="0" borderId="51" xfId="1" applyNumberFormat="1" applyFont="1" applyFill="1" applyBorder="1" applyAlignment="1" applyProtection="1">
      <alignment horizontal="center" vertical="center"/>
      <protection locked="0"/>
    </xf>
    <xf numFmtId="165" fontId="2" fillId="3" borderId="6" xfId="1" applyNumberFormat="1" applyFont="1" applyFill="1" applyBorder="1" applyAlignment="1" applyProtection="1">
      <alignment horizontal="center" vertical="center"/>
      <protection locked="0"/>
    </xf>
    <xf numFmtId="2" fontId="2" fillId="3" borderId="6" xfId="1" applyNumberFormat="1" applyFont="1" applyFill="1" applyBorder="1" applyAlignment="1" applyProtection="1">
      <alignment horizontal="center" vertical="center"/>
      <protection locked="0"/>
    </xf>
    <xf numFmtId="2" fontId="2" fillId="3" borderId="63" xfId="1" applyNumberFormat="1" applyFont="1" applyFill="1" applyBorder="1" applyAlignment="1" applyProtection="1">
      <alignment horizontal="center" vertical="center"/>
      <protection locked="0"/>
    </xf>
    <xf numFmtId="2" fontId="2" fillId="0" borderId="41" xfId="1" applyNumberFormat="1" applyFont="1" applyFill="1" applyBorder="1" applyAlignment="1" applyProtection="1">
      <alignment horizontal="center" vertical="center"/>
      <protection locked="0"/>
    </xf>
    <xf numFmtId="2" fontId="2" fillId="0" borderId="64" xfId="1" applyNumberFormat="1" applyFont="1" applyFill="1" applyBorder="1" applyAlignment="1" applyProtection="1">
      <alignment horizontal="center" vertical="center"/>
      <protection locked="0"/>
    </xf>
    <xf numFmtId="2" fontId="2" fillId="0" borderId="51" xfId="1" applyNumberFormat="1" applyFont="1" applyFill="1" applyBorder="1" applyAlignment="1" applyProtection="1">
      <alignment horizontal="center" vertical="center"/>
      <protection locked="0"/>
    </xf>
    <xf numFmtId="2" fontId="2" fillId="0" borderId="49" xfId="1" applyNumberFormat="1" applyFont="1" applyFill="1" applyBorder="1" applyAlignment="1" applyProtection="1">
      <alignment horizontal="center" vertical="center"/>
      <protection locked="0"/>
    </xf>
    <xf numFmtId="2" fontId="2" fillId="3" borderId="36" xfId="1" applyNumberFormat="1" applyFont="1" applyFill="1" applyBorder="1" applyAlignment="1" applyProtection="1">
      <alignment horizontal="center" vertical="center"/>
      <protection locked="0"/>
    </xf>
    <xf numFmtId="2" fontId="2" fillId="3" borderId="62" xfId="1" applyNumberFormat="1" applyFont="1" applyFill="1" applyBorder="1" applyAlignment="1" applyProtection="1">
      <alignment horizontal="center" vertical="center"/>
      <protection locked="0"/>
    </xf>
    <xf numFmtId="165" fontId="2" fillId="3" borderId="64" xfId="1" applyNumberFormat="1" applyFont="1" applyFill="1" applyBorder="1" applyAlignment="1" applyProtection="1">
      <alignment horizontal="center" vertical="center"/>
      <protection locked="0"/>
    </xf>
    <xf numFmtId="165" fontId="2" fillId="3" borderId="62" xfId="1" applyNumberFormat="1" applyFont="1" applyFill="1" applyBorder="1" applyAlignment="1" applyProtection="1">
      <alignment horizontal="center" vertical="center"/>
      <protection locked="0"/>
    </xf>
    <xf numFmtId="9" fontId="2" fillId="3" borderId="36" xfId="8" applyFont="1" applyFill="1" applyBorder="1" applyAlignment="1" applyProtection="1">
      <alignment horizontal="center" vertical="center"/>
      <protection locked="0"/>
    </xf>
    <xf numFmtId="9" fontId="2" fillId="3" borderId="58" xfId="8" applyFont="1" applyFill="1" applyBorder="1" applyAlignment="1" applyProtection="1">
      <alignment horizontal="center" vertical="center"/>
      <protection locked="0"/>
    </xf>
    <xf numFmtId="9" fontId="2" fillId="3" borderId="59" xfId="8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/>
      <protection locked="0"/>
    </xf>
    <xf numFmtId="0" fontId="12" fillId="2" borderId="10" xfId="1" applyFont="1" applyFill="1" applyBorder="1" applyAlignment="1" applyProtection="1">
      <alignment horizontal="center" vertical="center"/>
      <protection locked="0"/>
    </xf>
    <xf numFmtId="166" fontId="12" fillId="2" borderId="0" xfId="1" applyNumberFormat="1" applyFont="1" applyFill="1" applyBorder="1" applyAlignment="1" applyProtection="1">
      <alignment horizontal="center" vertical="center"/>
      <protection locked="0"/>
    </xf>
    <xf numFmtId="165" fontId="2" fillId="6" borderId="8" xfId="1" applyNumberFormat="1" applyFont="1" applyFill="1" applyBorder="1" applyAlignment="1" applyProtection="1">
      <alignment horizontal="center" vertical="center" wrapText="1"/>
    </xf>
    <xf numFmtId="0" fontId="2" fillId="6" borderId="6" xfId="1" applyFont="1" applyFill="1" applyBorder="1" applyAlignment="1" applyProtection="1">
      <alignment horizontal="center" vertical="center" wrapText="1"/>
    </xf>
    <xf numFmtId="2" fontId="2" fillId="3" borderId="6" xfId="1" applyNumberFormat="1" applyFont="1" applyFill="1" applyBorder="1" applyAlignment="1" applyProtection="1">
      <alignment horizontal="center" vertical="center"/>
    </xf>
    <xf numFmtId="0" fontId="2" fillId="6" borderId="36" xfId="1" applyFont="1" applyFill="1" applyBorder="1" applyAlignment="1" applyProtection="1">
      <alignment horizontal="center" vertical="center" wrapText="1"/>
      <protection locked="0"/>
    </xf>
    <xf numFmtId="165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1" applyNumberFormat="1" applyFont="1" applyFill="1" applyBorder="1" applyAlignment="1" applyProtection="1">
      <alignment horizontal="center" vertical="center" wrapText="1"/>
      <protection locked="0"/>
    </xf>
    <xf numFmtId="165" fontId="2" fillId="6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36" xfId="1" applyNumberFormat="1" applyFont="1" applyFill="1" applyBorder="1" applyAlignment="1" applyProtection="1">
      <alignment horizontal="center" vertical="center" wrapText="1"/>
      <protection locked="0"/>
    </xf>
    <xf numFmtId="0" fontId="27" fillId="2" borderId="0" xfId="1" applyFont="1" applyFill="1" applyBorder="1" applyAlignment="1" applyProtection="1">
      <alignment horizontal="center" vertical="center" wrapText="1"/>
      <protection locked="0"/>
    </xf>
    <xf numFmtId="0" fontId="2" fillId="0" borderId="36" xfId="4" applyFont="1" applyFill="1" applyBorder="1" applyAlignment="1" applyProtection="1">
      <alignment horizontal="center" vertical="center"/>
      <protection locked="0"/>
    </xf>
    <xf numFmtId="0" fontId="2" fillId="0" borderId="6" xfId="4" applyFont="1" applyFill="1" applyBorder="1" applyAlignment="1" applyProtection="1">
      <alignment horizontal="center" vertical="center"/>
      <protection locked="0"/>
    </xf>
    <xf numFmtId="0" fontId="2" fillId="0" borderId="6" xfId="5" applyFont="1" applyFill="1" applyBorder="1" applyAlignment="1" applyProtection="1">
      <alignment horizontal="center" vertical="center"/>
      <protection locked="0"/>
    </xf>
    <xf numFmtId="2" fontId="2" fillId="0" borderId="6" xfId="6" applyNumberFormat="1" applyFont="1" applyFill="1" applyBorder="1" applyAlignment="1">
      <alignment horizontal="center" vertical="center"/>
    </xf>
    <xf numFmtId="2" fontId="2" fillId="0" borderId="6" xfId="7" applyNumberFormat="1" applyFont="1" applyFill="1" applyBorder="1" applyAlignment="1" applyProtection="1">
      <alignment horizontal="center" vertical="center"/>
      <protection locked="0"/>
    </xf>
    <xf numFmtId="0" fontId="2" fillId="0" borderId="43" xfId="1" applyFont="1" applyFill="1" applyBorder="1" applyAlignment="1" applyProtection="1">
      <alignment horizontal="center" vertical="center"/>
    </xf>
    <xf numFmtId="0" fontId="2" fillId="3" borderId="8" xfId="1" applyFont="1" applyFill="1" applyBorder="1" applyAlignment="1" applyProtection="1">
      <alignment horizontal="center" vertical="center"/>
    </xf>
    <xf numFmtId="0" fontId="2" fillId="2" borderId="6" xfId="1" applyFont="1" applyFill="1" applyBorder="1" applyAlignment="1" applyProtection="1">
      <alignment horizontal="left" vertical="center" wrapText="1"/>
      <protection locked="0"/>
    </xf>
    <xf numFmtId="49" fontId="2" fillId="2" borderId="6" xfId="1" applyNumberFormat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horizontal="center" vertical="center"/>
      <protection locked="0"/>
    </xf>
    <xf numFmtId="2" fontId="2" fillId="4" borderId="36" xfId="1" applyNumberFormat="1" applyFont="1" applyFill="1" applyBorder="1" applyAlignment="1" applyProtection="1">
      <alignment horizontal="center" vertical="center"/>
      <protection locked="0"/>
    </xf>
    <xf numFmtId="0" fontId="2" fillId="0" borderId="36" xfId="1" applyFont="1" applyFill="1" applyBorder="1" applyAlignment="1" applyProtection="1">
      <alignment horizontal="center" vertical="center"/>
      <protection locked="0"/>
    </xf>
    <xf numFmtId="0" fontId="2" fillId="3" borderId="6" xfId="1" applyFont="1" applyFill="1" applyBorder="1" applyAlignment="1" applyProtection="1">
      <alignment horizontal="left" vertical="center"/>
      <protection locked="0"/>
    </xf>
    <xf numFmtId="0" fontId="2" fillId="3" borderId="6" xfId="1" applyFont="1" applyFill="1" applyBorder="1" applyAlignment="1" applyProtection="1">
      <alignment horizontal="center" vertical="center"/>
      <protection locked="0"/>
    </xf>
    <xf numFmtId="2" fontId="2" fillId="4" borderId="6" xfId="1" applyNumberFormat="1" applyFont="1" applyFill="1" applyBorder="1" applyAlignment="1" applyProtection="1">
      <alignment horizontal="center" vertical="center"/>
      <protection locked="0"/>
    </xf>
    <xf numFmtId="0" fontId="2" fillId="0" borderId="8" xfId="1" applyFont="1" applyFill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vertical="center"/>
      <protection locked="0"/>
    </xf>
    <xf numFmtId="0" fontId="2" fillId="3" borderId="8" xfId="1" applyFont="1" applyFill="1" applyBorder="1" applyAlignment="1" applyProtection="1">
      <alignment horizontal="center" vertical="center"/>
      <protection locked="0"/>
    </xf>
    <xf numFmtId="2" fontId="2" fillId="3" borderId="51" xfId="1" applyNumberFormat="1" applyFont="1" applyFill="1" applyBorder="1" applyAlignment="1" applyProtection="1">
      <alignment horizontal="center" vertical="center"/>
      <protection locked="0"/>
    </xf>
    <xf numFmtId="0" fontId="2" fillId="0" borderId="55" xfId="1" applyFont="1" applyFill="1" applyBorder="1" applyAlignment="1" applyProtection="1">
      <alignment horizontal="center" vertical="center"/>
      <protection locked="0"/>
    </xf>
    <xf numFmtId="2" fontId="2" fillId="4" borderId="52" xfId="1" applyNumberFormat="1" applyFont="1" applyFill="1" applyBorder="1" applyAlignment="1" applyProtection="1">
      <alignment horizontal="center" vertical="center"/>
      <protection locked="0"/>
    </xf>
    <xf numFmtId="2" fontId="2" fillId="0" borderId="56" xfId="1" applyNumberFormat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horizontal="center" vertical="center"/>
      <protection locked="0"/>
    </xf>
    <xf numFmtId="2" fontId="2" fillId="4" borderId="58" xfId="1" applyNumberFormat="1" applyFont="1" applyFill="1" applyBorder="1" applyAlignment="1" applyProtection="1">
      <alignment horizontal="center" vertical="center"/>
      <protection locked="0"/>
    </xf>
    <xf numFmtId="2" fontId="2" fillId="0" borderId="58" xfId="1" applyNumberFormat="1" applyFont="1" applyFill="1" applyBorder="1" applyAlignment="1" applyProtection="1">
      <alignment horizontal="center" vertical="center"/>
      <protection locked="0"/>
    </xf>
    <xf numFmtId="2" fontId="2" fillId="0" borderId="59" xfId="1" applyNumberFormat="1" applyFont="1" applyFill="1" applyBorder="1" applyAlignment="1" applyProtection="1">
      <alignment horizontal="center" vertical="center"/>
      <protection locked="0"/>
    </xf>
    <xf numFmtId="0" fontId="2" fillId="0" borderId="43" xfId="1" applyFont="1" applyFill="1" applyBorder="1" applyAlignment="1" applyProtection="1">
      <alignment horizontal="center" vertical="center"/>
      <protection locked="0"/>
    </xf>
    <xf numFmtId="49" fontId="2" fillId="2" borderId="4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41" xfId="1" applyFont="1" applyFill="1" applyBorder="1" applyAlignment="1" applyProtection="1">
      <alignment horizontal="center" vertical="center"/>
      <protection locked="0"/>
    </xf>
    <xf numFmtId="0" fontId="2" fillId="2" borderId="52" xfId="1" applyFont="1" applyFill="1" applyBorder="1" applyAlignment="1" applyProtection="1">
      <alignment horizontal="center" vertical="center"/>
      <protection locked="0"/>
    </xf>
    <xf numFmtId="0" fontId="2" fillId="3" borderId="6" xfId="1" applyFont="1" applyFill="1" applyBorder="1" applyAlignment="1" applyProtection="1">
      <alignment horizontal="left" vertical="center" wrapText="1"/>
      <protection locked="0"/>
    </xf>
    <xf numFmtId="165" fontId="2" fillId="4" borderId="6" xfId="1" applyNumberFormat="1" applyFont="1" applyFill="1" applyBorder="1" applyAlignment="1" applyProtection="1">
      <alignment horizontal="center" vertical="center"/>
      <protection locked="0"/>
    </xf>
    <xf numFmtId="0" fontId="2" fillId="6" borderId="8" xfId="1" applyFont="1" applyFill="1" applyBorder="1" applyAlignment="1" applyProtection="1">
      <alignment horizontal="center" vertical="center"/>
      <protection locked="0"/>
    </xf>
    <xf numFmtId="0" fontId="2" fillId="6" borderId="6" xfId="1" applyFont="1" applyFill="1" applyBorder="1" applyAlignment="1" applyProtection="1">
      <alignment horizontal="left" vertical="center" wrapText="1"/>
      <protection locked="0"/>
    </xf>
    <xf numFmtId="165" fontId="2" fillId="6" borderId="6" xfId="1" applyNumberFormat="1" applyFont="1" applyFill="1" applyBorder="1" applyAlignment="1" applyProtection="1">
      <alignment horizontal="center" vertical="center"/>
      <protection locked="0"/>
    </xf>
    <xf numFmtId="165" fontId="2" fillId="6" borderId="51" xfId="1" applyNumberFormat="1" applyFont="1" applyFill="1" applyBorder="1" applyAlignment="1" applyProtection="1">
      <alignment horizontal="center" vertical="center"/>
      <protection locked="0"/>
    </xf>
    <xf numFmtId="165" fontId="2" fillId="2" borderId="6" xfId="1" applyNumberFormat="1" applyFont="1" applyFill="1" applyBorder="1" applyAlignment="1" applyProtection="1">
      <alignment horizontal="center" vertical="center"/>
      <protection locked="0"/>
    </xf>
    <xf numFmtId="165" fontId="2" fillId="2" borderId="51" xfId="1" applyNumberFormat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horizontal="left" vertical="center" wrapText="1"/>
      <protection locked="0"/>
    </xf>
    <xf numFmtId="165" fontId="2" fillId="0" borderId="6" xfId="1" applyNumberFormat="1" applyFont="1" applyFill="1" applyBorder="1" applyAlignment="1" applyProtection="1">
      <alignment horizontal="center" vertical="center"/>
      <protection locked="0"/>
    </xf>
    <xf numFmtId="0" fontId="2" fillId="0" borderId="61" xfId="1" applyFont="1" applyFill="1" applyBorder="1" applyAlignment="1" applyProtection="1">
      <alignment horizontal="center" vertical="center"/>
      <protection locked="0"/>
    </xf>
    <xf numFmtId="49" fontId="2" fillId="2" borderId="62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62" xfId="1" applyFont="1" applyFill="1" applyBorder="1" applyAlignment="1" applyProtection="1">
      <alignment horizontal="center" vertical="center"/>
      <protection locked="0"/>
    </xf>
    <xf numFmtId="2" fontId="2" fillId="4" borderId="62" xfId="1" applyNumberFormat="1" applyFont="1" applyFill="1" applyBorder="1" applyAlignment="1" applyProtection="1">
      <alignment horizontal="center" vertical="center"/>
      <protection locked="0"/>
    </xf>
    <xf numFmtId="2" fontId="2" fillId="0" borderId="62" xfId="1" applyNumberFormat="1" applyFont="1" applyFill="1" applyBorder="1" applyAlignment="1" applyProtection="1">
      <alignment horizontal="center" vertical="center"/>
      <protection locked="0"/>
    </xf>
    <xf numFmtId="2" fontId="2" fillId="0" borderId="63" xfId="1" applyNumberFormat="1" applyFont="1" applyFill="1" applyBorder="1" applyAlignment="1" applyProtection="1">
      <alignment horizontal="center" vertical="center"/>
      <protection locked="0"/>
    </xf>
    <xf numFmtId="0" fontId="2" fillId="3" borderId="61" xfId="1" applyFont="1" applyFill="1" applyBorder="1" applyAlignment="1" applyProtection="1">
      <alignment horizontal="center" vertical="center"/>
      <protection locked="0"/>
    </xf>
    <xf numFmtId="0" fontId="2" fillId="3" borderId="62" xfId="1" applyFont="1" applyFill="1" applyBorder="1" applyAlignment="1" applyProtection="1">
      <alignment horizontal="left" vertical="center" wrapText="1"/>
      <protection locked="0"/>
    </xf>
    <xf numFmtId="49" fontId="2" fillId="2" borderId="6" xfId="1" applyNumberFormat="1" applyFont="1" applyFill="1" applyBorder="1" applyAlignment="1" applyProtection="1">
      <alignment horizontal="left" vertical="center" wrapText="1"/>
      <protection locked="0"/>
    </xf>
    <xf numFmtId="0" fontId="2" fillId="0" borderId="41" xfId="1" applyFont="1" applyBorder="1" applyAlignment="1" applyProtection="1">
      <alignment horizontal="center" vertical="center"/>
    </xf>
    <xf numFmtId="2" fontId="2" fillId="4" borderId="41" xfId="1" applyNumberFormat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horizontal="left" vertical="center"/>
    </xf>
    <xf numFmtId="0" fontId="2" fillId="0" borderId="6" xfId="1" applyFont="1" applyBorder="1" applyAlignment="1" applyProtection="1">
      <alignment horizontal="center" vertical="center"/>
    </xf>
    <xf numFmtId="0" fontId="2" fillId="3" borderId="55" xfId="1" applyFont="1" applyFill="1" applyBorder="1" applyAlignment="1" applyProtection="1">
      <alignment horizontal="center" vertical="center"/>
    </xf>
    <xf numFmtId="0" fontId="2" fillId="0" borderId="6" xfId="1" applyFont="1" applyBorder="1" applyAlignment="1" applyProtection="1">
      <alignment horizontal="left" vertical="center" wrapText="1"/>
    </xf>
    <xf numFmtId="0" fontId="2" fillId="3" borderId="61" xfId="1" applyFont="1" applyFill="1" applyBorder="1" applyAlignment="1" applyProtection="1">
      <alignment horizontal="center" vertical="center"/>
    </xf>
    <xf numFmtId="49" fontId="2" fillId="3" borderId="62" xfId="1" applyNumberFormat="1" applyFont="1" applyFill="1" applyBorder="1" applyAlignment="1" applyProtection="1">
      <alignment horizontal="center" vertical="center" wrapText="1"/>
    </xf>
    <xf numFmtId="0" fontId="2" fillId="2" borderId="41" xfId="1" applyFont="1" applyFill="1" applyBorder="1" applyAlignment="1" applyProtection="1">
      <alignment vertical="center"/>
    </xf>
    <xf numFmtId="0" fontId="2" fillId="2" borderId="6" xfId="1" applyFont="1" applyFill="1" applyBorder="1" applyAlignment="1" applyProtection="1">
      <alignment vertical="center"/>
    </xf>
    <xf numFmtId="0" fontId="2" fillId="3" borderId="68" xfId="1" applyFont="1" applyFill="1" applyBorder="1" applyAlignment="1" applyProtection="1">
      <alignment horizontal="center" vertical="center"/>
    </xf>
    <xf numFmtId="49" fontId="2" fillId="3" borderId="52" xfId="1" applyNumberFormat="1" applyFont="1" applyFill="1" applyBorder="1" applyAlignment="1" applyProtection="1">
      <alignment horizontal="center" vertical="center" wrapText="1"/>
    </xf>
    <xf numFmtId="2" fontId="2" fillId="3" borderId="52" xfId="1" applyNumberFormat="1" applyFont="1" applyFill="1" applyBorder="1" applyAlignment="1" applyProtection="1">
      <alignment horizontal="center" vertical="center"/>
      <protection locked="0"/>
    </xf>
    <xf numFmtId="2" fontId="2" fillId="3" borderId="56" xfId="1" applyNumberFormat="1" applyFont="1" applyFill="1" applyBorder="1" applyAlignment="1" applyProtection="1">
      <alignment horizontal="center" vertical="center"/>
      <protection locked="0"/>
    </xf>
    <xf numFmtId="49" fontId="2" fillId="3" borderId="40" xfId="1" applyNumberFormat="1" applyFont="1" applyFill="1" applyBorder="1" applyAlignment="1" applyProtection="1">
      <alignment horizontal="center" vertical="center" wrapText="1"/>
    </xf>
    <xf numFmtId="0" fontId="2" fillId="3" borderId="41" xfId="1" applyFont="1" applyFill="1" applyBorder="1" applyAlignment="1" applyProtection="1">
      <alignment horizontal="center" vertical="center"/>
    </xf>
    <xf numFmtId="0" fontId="2" fillId="3" borderId="40" xfId="1" applyFont="1" applyFill="1" applyBorder="1" applyAlignment="1" applyProtection="1">
      <alignment horizontal="center" vertical="center"/>
    </xf>
    <xf numFmtId="165" fontId="2" fillId="4" borderId="40" xfId="1" applyNumberFormat="1" applyFont="1" applyFill="1" applyBorder="1" applyAlignment="1" applyProtection="1">
      <alignment horizontal="center" vertical="center"/>
      <protection locked="0"/>
    </xf>
    <xf numFmtId="165" fontId="2" fillId="3" borderId="40" xfId="1" applyNumberFormat="1" applyFont="1" applyFill="1" applyBorder="1" applyAlignment="1" applyProtection="1">
      <alignment horizontal="center" vertical="center"/>
      <protection locked="0"/>
    </xf>
    <xf numFmtId="165" fontId="2" fillId="3" borderId="60" xfId="1" applyNumberFormat="1" applyFont="1" applyFill="1" applyBorder="1" applyAlignment="1" applyProtection="1">
      <alignment horizontal="center" vertical="center"/>
      <protection locked="0"/>
    </xf>
    <xf numFmtId="0" fontId="2" fillId="3" borderId="62" xfId="1" applyFont="1" applyFill="1" applyBorder="1" applyAlignment="1" applyProtection="1">
      <alignment horizontal="left" vertical="center"/>
    </xf>
    <xf numFmtId="0" fontId="2" fillId="3" borderId="58" xfId="1" applyFont="1" applyFill="1" applyBorder="1" applyAlignment="1" applyProtection="1">
      <alignment horizontal="center" vertical="center"/>
    </xf>
    <xf numFmtId="0" fontId="2" fillId="3" borderId="62" xfId="1" applyFont="1" applyFill="1" applyBorder="1" applyAlignment="1" applyProtection="1">
      <alignment horizontal="center" vertical="center"/>
    </xf>
    <xf numFmtId="49" fontId="2" fillId="3" borderId="36" xfId="1" applyNumberFormat="1" applyFont="1" applyFill="1" applyBorder="1" applyAlignment="1" applyProtection="1">
      <alignment horizontal="center" vertical="center" wrapText="1"/>
    </xf>
    <xf numFmtId="0" fontId="2" fillId="3" borderId="36" xfId="1" applyFont="1" applyFill="1" applyBorder="1" applyAlignment="1" applyProtection="1">
      <alignment horizontal="center" vertical="center"/>
    </xf>
    <xf numFmtId="9" fontId="2" fillId="4" borderId="36" xfId="8" applyFont="1" applyFill="1" applyBorder="1" applyAlignment="1" applyProtection="1">
      <alignment horizontal="center" vertical="center"/>
      <protection locked="0"/>
    </xf>
    <xf numFmtId="9" fontId="2" fillId="3" borderId="49" xfId="8" applyFont="1" applyFill="1" applyBorder="1" applyAlignment="1" applyProtection="1">
      <alignment horizontal="center" vertical="center"/>
      <protection locked="0"/>
    </xf>
    <xf numFmtId="9" fontId="2" fillId="4" borderId="58" xfId="8" applyFont="1" applyFill="1" applyBorder="1" applyAlignment="1" applyProtection="1">
      <alignment horizontal="center" vertical="center"/>
      <protection locked="0"/>
    </xf>
    <xf numFmtId="49" fontId="2" fillId="3" borderId="6" xfId="1" applyNumberFormat="1" applyFont="1" applyFill="1" applyBorder="1" applyAlignment="1" applyProtection="1">
      <alignment vertical="center"/>
      <protection locked="0"/>
    </xf>
    <xf numFmtId="0" fontId="2" fillId="3" borderId="62" xfId="1" applyFont="1" applyFill="1" applyBorder="1" applyAlignment="1" applyProtection="1">
      <alignment horizontal="left" vertical="center"/>
      <protection locked="0"/>
    </xf>
    <xf numFmtId="0" fontId="2" fillId="3" borderId="62" xfId="1" applyFont="1" applyFill="1" applyBorder="1" applyAlignment="1" applyProtection="1">
      <alignment horizontal="center" vertical="center"/>
      <protection locked="0"/>
    </xf>
    <xf numFmtId="2" fontId="34" fillId="2" borderId="0" xfId="1" applyNumberFormat="1" applyFont="1" applyFill="1" applyBorder="1" applyAlignment="1" applyProtection="1">
      <alignment horizontal="center" vertical="center"/>
      <protection locked="0"/>
    </xf>
    <xf numFmtId="0" fontId="30" fillId="2" borderId="0" xfId="1" applyFont="1" applyFill="1" applyBorder="1" applyAlignment="1">
      <alignment horizontal="center" vertical="center"/>
    </xf>
    <xf numFmtId="0" fontId="2" fillId="6" borderId="55" xfId="1" applyFont="1" applyFill="1" applyBorder="1" applyAlignment="1" applyProtection="1">
      <alignment horizontal="center" vertical="center" wrapText="1"/>
    </xf>
    <xf numFmtId="0" fontId="2" fillId="6" borderId="39" xfId="1" applyFont="1" applyFill="1" applyBorder="1" applyAlignment="1" applyProtection="1">
      <alignment horizontal="center" vertical="center" wrapText="1"/>
    </xf>
    <xf numFmtId="0" fontId="2" fillId="0" borderId="39" xfId="1" applyFont="1" applyFill="1" applyBorder="1" applyAlignment="1" applyProtection="1">
      <alignment horizontal="center" vertical="center" wrapText="1"/>
    </xf>
    <xf numFmtId="1" fontId="2" fillId="0" borderId="36" xfId="1" applyNumberFormat="1" applyFont="1" applyFill="1" applyBorder="1" applyAlignment="1" applyProtection="1">
      <alignment horizontal="center" vertical="center"/>
      <protection locked="0"/>
    </xf>
    <xf numFmtId="0" fontId="2" fillId="6" borderId="36" xfId="1" applyFont="1" applyFill="1" applyBorder="1" applyAlignment="1" applyProtection="1">
      <alignment horizontal="center" vertical="center" wrapText="1"/>
    </xf>
    <xf numFmtId="0" fontId="2" fillId="0" borderId="36" xfId="1" applyFont="1" applyFill="1" applyBorder="1" applyAlignment="1" applyProtection="1">
      <alignment horizontal="center" vertical="center" wrapText="1"/>
    </xf>
    <xf numFmtId="0" fontId="2" fillId="6" borderId="55" xfId="1" applyFont="1" applyFill="1" applyBorder="1" applyAlignment="1" applyProtection="1">
      <alignment horizontal="center" vertical="center"/>
      <protection locked="0"/>
    </xf>
    <xf numFmtId="1" fontId="2" fillId="6" borderId="6" xfId="1" applyNumberFormat="1" applyFont="1" applyFill="1" applyBorder="1" applyAlignment="1" applyProtection="1">
      <alignment horizontal="center" vertical="center"/>
      <protection locked="0"/>
    </xf>
    <xf numFmtId="1" fontId="2" fillId="6" borderId="39" xfId="1" applyNumberFormat="1" applyFont="1" applyFill="1" applyBorder="1" applyAlignment="1" applyProtection="1">
      <alignment horizontal="center" vertical="center"/>
      <protection locked="0"/>
    </xf>
    <xf numFmtId="2" fontId="2" fillId="0" borderId="29" xfId="1" applyNumberFormat="1" applyFont="1" applyFill="1" applyBorder="1" applyAlignment="1" applyProtection="1">
      <alignment horizontal="center" vertical="center"/>
      <protection locked="0"/>
    </xf>
    <xf numFmtId="0" fontId="2" fillId="6" borderId="39" xfId="1" applyFont="1" applyFill="1" applyBorder="1" applyAlignment="1" applyProtection="1">
      <alignment horizontal="center" vertical="center"/>
    </xf>
    <xf numFmtId="0" fontId="2" fillId="0" borderId="61" xfId="1" applyFont="1" applyFill="1" applyBorder="1" applyAlignment="1" applyProtection="1">
      <alignment horizontal="center" vertical="center"/>
    </xf>
    <xf numFmtId="0" fontId="2" fillId="0" borderId="58" xfId="1" applyFont="1" applyFill="1" applyBorder="1" applyAlignment="1" applyProtection="1">
      <alignment horizontal="center" vertical="center"/>
      <protection locked="0"/>
    </xf>
    <xf numFmtId="1" fontId="27" fillId="6" borderId="39" xfId="1" applyNumberFormat="1" applyFont="1" applyFill="1" applyBorder="1" applyAlignment="1" applyProtection="1">
      <alignment horizontal="center" vertical="center" wrapText="1"/>
    </xf>
    <xf numFmtId="1" fontId="2" fillId="6" borderId="39" xfId="1" applyNumberFormat="1" applyFont="1" applyFill="1" applyBorder="1" applyAlignment="1" applyProtection="1">
      <alignment horizontal="center" vertical="center" wrapText="1"/>
    </xf>
    <xf numFmtId="1" fontId="2" fillId="6" borderId="6" xfId="1" applyNumberFormat="1" applyFont="1" applyFill="1" applyBorder="1" applyAlignment="1" applyProtection="1">
      <alignment horizontal="center" vertical="center" wrapText="1"/>
    </xf>
    <xf numFmtId="1" fontId="20" fillId="6" borderId="6" xfId="1" applyNumberFormat="1" applyFont="1" applyFill="1" applyBorder="1" applyAlignment="1" applyProtection="1">
      <alignment horizontal="center" vertical="center" wrapText="1"/>
    </xf>
    <xf numFmtId="1" fontId="27" fillId="6" borderId="6" xfId="1" applyNumberFormat="1" applyFont="1" applyFill="1" applyBorder="1" applyAlignment="1" applyProtection="1">
      <alignment horizontal="center" vertical="center" wrapText="1"/>
    </xf>
    <xf numFmtId="1" fontId="2" fillId="6" borderId="6" xfId="1" applyNumberFormat="1" applyFont="1" applyFill="1" applyBorder="1" applyAlignment="1" applyProtection="1">
      <alignment horizontal="center" vertical="center"/>
    </xf>
    <xf numFmtId="1" fontId="16" fillId="6" borderId="6" xfId="1" applyNumberFormat="1" applyFont="1" applyFill="1" applyBorder="1" applyAlignment="1" applyProtection="1">
      <alignment horizontal="center" vertical="center"/>
    </xf>
    <xf numFmtId="2" fontId="2" fillId="6" borderId="55" xfId="1" applyNumberFormat="1" applyFont="1" applyFill="1" applyBorder="1" applyAlignment="1" applyProtection="1">
      <alignment horizontal="center" vertical="center"/>
      <protection locked="0"/>
    </xf>
    <xf numFmtId="0" fontId="27" fillId="2" borderId="0" xfId="1" applyFont="1" applyFill="1" applyAlignment="1" applyProtection="1">
      <alignment horizontal="center" vertical="center"/>
      <protection locked="0"/>
    </xf>
    <xf numFmtId="0" fontId="2" fillId="2" borderId="39" xfId="1" applyFont="1" applyFill="1" applyBorder="1" applyAlignment="1" applyProtection="1">
      <alignment horizontal="center" vertical="center"/>
      <protection locked="0"/>
    </xf>
    <xf numFmtId="0" fontId="2" fillId="2" borderId="0" xfId="1" applyFont="1" applyFill="1" applyBorder="1" applyAlignment="1" applyProtection="1">
      <alignment horizontal="center" vertical="center"/>
    </xf>
    <xf numFmtId="0" fontId="2" fillId="6" borderId="39" xfId="1" applyFont="1" applyFill="1" applyBorder="1" applyAlignment="1" applyProtection="1">
      <alignment horizontal="center" vertical="center" wrapText="1"/>
      <protection locked="0"/>
    </xf>
    <xf numFmtId="0" fontId="2" fillId="2" borderId="0" xfId="1" applyFont="1" applyFill="1" applyAlignment="1" applyProtection="1">
      <alignment horizontal="center" vertical="center"/>
      <protection locked="0"/>
    </xf>
    <xf numFmtId="0" fontId="2" fillId="2" borderId="0" xfId="1" applyFont="1" applyFill="1" applyAlignment="1" applyProtection="1">
      <alignment horizontal="center" vertical="center"/>
    </xf>
    <xf numFmtId="0" fontId="2" fillId="6" borderId="6" xfId="1" applyFont="1" applyFill="1" applyBorder="1" applyAlignment="1" applyProtection="1">
      <alignment horizontal="center" vertical="center" wrapText="1"/>
      <protection locked="0"/>
    </xf>
    <xf numFmtId="0" fontId="30" fillId="2" borderId="0" xfId="1" applyFont="1" applyFill="1" applyBorder="1" applyAlignment="1" applyProtection="1">
      <alignment horizontal="center" vertical="center"/>
      <protection locked="0"/>
    </xf>
    <xf numFmtId="0" fontId="25" fillId="2" borderId="0" xfId="1" applyNumberFormat="1" applyFont="1" applyFill="1" applyBorder="1" applyAlignment="1" applyProtection="1">
      <alignment horizontal="center" vertical="center"/>
      <protection locked="0"/>
    </xf>
    <xf numFmtId="0" fontId="17" fillId="2" borderId="17" xfId="1" applyFont="1" applyFill="1" applyBorder="1" applyAlignment="1" applyProtection="1">
      <alignment horizontal="center" vertical="center"/>
      <protection locked="0"/>
    </xf>
    <xf numFmtId="0" fontId="17" fillId="2" borderId="0" xfId="1" applyFont="1" applyFill="1" applyBorder="1" applyAlignment="1" applyProtection="1">
      <alignment horizontal="center" vertical="center" wrapText="1"/>
      <protection locked="0"/>
    </xf>
    <xf numFmtId="0" fontId="12" fillId="2" borderId="0" xfId="1" applyFont="1" applyFill="1" applyAlignment="1" applyProtection="1">
      <alignment horizontal="center" vertical="center"/>
      <protection locked="0"/>
    </xf>
    <xf numFmtId="0" fontId="16" fillId="2" borderId="0" xfId="1" applyFont="1" applyFill="1" applyBorder="1" applyAlignment="1" applyProtection="1">
      <alignment horizontal="center" vertical="center"/>
      <protection locked="0"/>
    </xf>
    <xf numFmtId="0" fontId="2" fillId="2" borderId="0" xfId="1" applyFill="1" applyAlignment="1">
      <alignment horizontal="center" vertical="center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center" vertical="center" wrapText="1"/>
      <protection locked="0"/>
    </xf>
    <xf numFmtId="0" fontId="25" fillId="2" borderId="18" xfId="1" applyFont="1" applyFill="1" applyBorder="1" applyAlignment="1" applyProtection="1">
      <alignment horizontal="center" vertical="center"/>
      <protection locked="0"/>
    </xf>
    <xf numFmtId="2" fontId="9" fillId="2" borderId="37" xfId="1" applyNumberFormat="1" applyFont="1" applyFill="1" applyBorder="1" applyAlignment="1" applyProtection="1">
      <alignment horizontal="center" vertical="center"/>
      <protection locked="0"/>
    </xf>
    <xf numFmtId="0" fontId="25" fillId="2" borderId="25" xfId="1" applyFont="1" applyFill="1" applyBorder="1" applyAlignment="1" applyProtection="1">
      <alignment horizontal="center" vertical="center"/>
      <protection locked="0"/>
    </xf>
    <xf numFmtId="2" fontId="9" fillId="2" borderId="38" xfId="1" applyNumberFormat="1" applyFont="1" applyFill="1" applyBorder="1" applyAlignment="1" applyProtection="1">
      <alignment horizontal="center" vertical="center"/>
      <protection locked="0"/>
    </xf>
    <xf numFmtId="1" fontId="9" fillId="2" borderId="38" xfId="1" applyNumberFormat="1" applyFont="1" applyFill="1" applyBorder="1" applyAlignment="1" applyProtection="1">
      <alignment horizontal="center" vertical="center"/>
      <protection locked="0"/>
    </xf>
    <xf numFmtId="0" fontId="25" fillId="2" borderId="29" xfId="1" applyFont="1" applyFill="1" applyBorder="1" applyAlignment="1" applyProtection="1">
      <alignment horizontal="center" vertical="center"/>
      <protection locked="0"/>
    </xf>
    <xf numFmtId="0" fontId="9" fillId="2" borderId="39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30" fillId="2" borderId="0" xfId="1" applyNumberFormat="1" applyFont="1" applyFill="1" applyBorder="1" applyAlignment="1" applyProtection="1">
      <alignment horizontal="center" vertical="center"/>
      <protection locked="0"/>
    </xf>
    <xf numFmtId="0" fontId="38" fillId="2" borderId="0" xfId="1" applyFont="1" applyFill="1" applyBorder="1" applyAlignment="1" applyProtection="1">
      <alignment horizontal="center" vertical="center"/>
    </xf>
    <xf numFmtId="1" fontId="33" fillId="2" borderId="0" xfId="1" applyNumberFormat="1" applyFont="1" applyFill="1" applyBorder="1" applyAlignment="1" applyProtection="1">
      <alignment horizontal="center" vertical="center"/>
    </xf>
    <xf numFmtId="165" fontId="34" fillId="2" borderId="0" xfId="1" applyNumberFormat="1" applyFont="1" applyFill="1" applyBorder="1" applyAlignment="1">
      <alignment horizontal="center" vertical="center"/>
    </xf>
    <xf numFmtId="0" fontId="34" fillId="2" borderId="0" xfId="1" applyFont="1" applyFill="1" applyBorder="1" applyAlignment="1" applyProtection="1">
      <alignment horizontal="center" vertical="center"/>
    </xf>
    <xf numFmtId="0" fontId="30" fillId="2" borderId="0" xfId="1" applyFont="1" applyFill="1" applyAlignment="1">
      <alignment horizontal="center" vertical="center"/>
    </xf>
    <xf numFmtId="0" fontId="2" fillId="2" borderId="0" xfId="1" applyFill="1" applyAlignment="1">
      <alignment horizontal="center" vertical="center" wrapText="1"/>
    </xf>
    <xf numFmtId="49" fontId="2" fillId="2" borderId="0" xfId="1" applyNumberFormat="1" applyFill="1" applyAlignment="1">
      <alignment horizontal="center" vertical="center"/>
    </xf>
    <xf numFmtId="0" fontId="2" fillId="2" borderId="0" xfId="1" applyFill="1" applyBorder="1" applyAlignment="1">
      <alignment horizontal="center" vertical="center"/>
    </xf>
    <xf numFmtId="0" fontId="39" fillId="2" borderId="0" xfId="1" applyFont="1" applyFill="1" applyAlignment="1">
      <alignment horizontal="center" vertical="center"/>
    </xf>
    <xf numFmtId="0" fontId="17" fillId="2" borderId="0" xfId="1" applyFont="1" applyFill="1" applyBorder="1" applyAlignment="1" applyProtection="1">
      <alignment horizontal="center" vertical="center"/>
      <protection locked="0"/>
    </xf>
    <xf numFmtId="49" fontId="31" fillId="2" borderId="0" xfId="1" applyNumberFormat="1" applyFont="1" applyFill="1" applyAlignment="1" applyProtection="1">
      <alignment horizontal="center" vertical="center"/>
      <protection locked="0"/>
    </xf>
    <xf numFmtId="0" fontId="16" fillId="2" borderId="0" xfId="1" applyFont="1" applyFill="1" applyAlignment="1" applyProtection="1">
      <alignment horizontal="center" vertical="center"/>
      <protection locked="0"/>
    </xf>
    <xf numFmtId="49" fontId="2" fillId="3" borderId="6" xfId="1" applyNumberFormat="1" applyFont="1" applyFill="1" applyBorder="1" applyAlignment="1" applyProtection="1">
      <alignment horizontal="center" vertical="center" wrapText="1"/>
      <protection locked="0"/>
    </xf>
    <xf numFmtId="0" fontId="41" fillId="2" borderId="52" xfId="1" applyFont="1" applyFill="1" applyBorder="1" applyAlignment="1" applyProtection="1">
      <alignment horizontal="center" vertical="center"/>
      <protection locked="0"/>
    </xf>
    <xf numFmtId="49" fontId="2" fillId="2" borderId="52" xfId="1" applyNumberFormat="1" applyFont="1" applyFill="1" applyBorder="1" applyAlignment="1" applyProtection="1">
      <alignment horizontal="center" vertical="center" wrapText="1"/>
      <protection locked="0"/>
    </xf>
    <xf numFmtId="2" fontId="34" fillId="2" borderId="0" xfId="1" applyNumberFormat="1" applyFont="1" applyFill="1" applyBorder="1" applyAlignment="1" applyProtection="1">
      <alignment horizontal="center" vertical="center"/>
    </xf>
    <xf numFmtId="0" fontId="2" fillId="2" borderId="0" xfId="1" applyFill="1" applyAlignment="1" applyProtection="1">
      <alignment horizontal="center" vertical="center"/>
      <protection locked="0"/>
    </xf>
    <xf numFmtId="49" fontId="34" fillId="2" borderId="0" xfId="1" applyNumberFormat="1" applyFont="1" applyFill="1" applyBorder="1" applyAlignment="1" applyProtection="1">
      <alignment horizontal="center" vertical="center"/>
      <protection locked="0"/>
    </xf>
    <xf numFmtId="49" fontId="34" fillId="2" borderId="0" xfId="1" applyNumberFormat="1" applyFont="1" applyFill="1" applyBorder="1" applyAlignment="1" applyProtection="1">
      <alignment horizontal="center" vertical="center"/>
    </xf>
    <xf numFmtId="0" fontId="34" fillId="2" borderId="0" xfId="1" applyFont="1" applyFill="1" applyBorder="1" applyAlignment="1" applyProtection="1">
      <alignment horizontal="center" vertical="center"/>
      <protection locked="0"/>
    </xf>
    <xf numFmtId="0" fontId="25" fillId="2" borderId="0" xfId="1" applyFont="1" applyFill="1" applyBorder="1" applyAlignment="1" applyProtection="1">
      <alignment horizontal="center" vertical="center"/>
      <protection locked="0"/>
    </xf>
    <xf numFmtId="49" fontId="16" fillId="2" borderId="0" xfId="1" applyNumberFormat="1" applyFont="1" applyFill="1" applyAlignment="1" applyProtection="1">
      <alignment horizontal="center" vertical="center"/>
      <protection locked="0"/>
    </xf>
    <xf numFmtId="2" fontId="16" fillId="0" borderId="0" xfId="1" applyNumberFormat="1" applyFont="1" applyFill="1" applyBorder="1" applyAlignment="1" applyProtection="1">
      <alignment horizontal="center" vertical="center"/>
      <protection locked="0"/>
    </xf>
    <xf numFmtId="2" fontId="12" fillId="2" borderId="0" xfId="1" applyNumberFormat="1" applyFont="1" applyFill="1" applyAlignment="1" applyProtection="1">
      <alignment horizontal="center" vertical="center"/>
      <protection locked="0"/>
    </xf>
    <xf numFmtId="9" fontId="20" fillId="0" borderId="0" xfId="8" applyFont="1" applyFill="1" applyBorder="1" applyAlignment="1" applyProtection="1">
      <alignment horizontal="center" vertical="center"/>
      <protection locked="0"/>
    </xf>
    <xf numFmtId="166" fontId="20" fillId="0" borderId="0" xfId="1" applyNumberFormat="1" applyFont="1" applyFill="1" applyBorder="1" applyAlignment="1" applyProtection="1">
      <alignment horizontal="center" vertical="center"/>
      <protection locked="0"/>
    </xf>
    <xf numFmtId="49" fontId="12" fillId="2" borderId="0" xfId="1" applyNumberFormat="1" applyFont="1" applyFill="1" applyBorder="1" applyAlignment="1" applyProtection="1">
      <alignment horizontal="center" vertical="center"/>
      <protection locked="0"/>
    </xf>
    <xf numFmtId="0" fontId="29" fillId="2" borderId="0" xfId="1" applyFont="1" applyFill="1" applyAlignment="1" applyProtection="1">
      <alignment horizontal="center" vertical="center"/>
      <protection locked="0"/>
    </xf>
    <xf numFmtId="0" fontId="17" fillId="2" borderId="13" xfId="1" applyFont="1" applyFill="1" applyBorder="1" applyAlignment="1" applyProtection="1">
      <alignment horizontal="center" vertical="center"/>
      <protection locked="0"/>
    </xf>
    <xf numFmtId="0" fontId="31" fillId="0" borderId="13" xfId="1" applyFont="1" applyBorder="1" applyAlignment="1" applyProtection="1">
      <alignment horizontal="center" vertical="center"/>
      <protection locked="0"/>
    </xf>
    <xf numFmtId="0" fontId="17" fillId="0" borderId="13" xfId="1" applyFont="1" applyBorder="1" applyAlignment="1" applyProtection="1">
      <alignment horizontal="center" vertical="center"/>
      <protection locked="0"/>
    </xf>
    <xf numFmtId="0" fontId="2" fillId="2" borderId="12" xfId="1" applyFill="1" applyBorder="1" applyAlignment="1" applyProtection="1">
      <alignment horizontal="center" vertical="center"/>
      <protection locked="0"/>
    </xf>
    <xf numFmtId="0" fontId="32" fillId="0" borderId="13" xfId="1" applyFont="1" applyBorder="1" applyAlignment="1" applyProtection="1">
      <alignment horizontal="center" vertical="center"/>
      <protection locked="0"/>
    </xf>
    <xf numFmtId="0" fontId="17" fillId="0" borderId="13" xfId="1" applyFont="1" applyBorder="1" applyAlignment="1" applyProtection="1">
      <alignment horizontal="center" vertical="center" wrapText="1"/>
      <protection locked="0"/>
    </xf>
    <xf numFmtId="0" fontId="30" fillId="2" borderId="0" xfId="1" applyFont="1" applyFill="1" applyBorder="1" applyAlignment="1" applyProtection="1">
      <alignment horizontal="center" vertical="center" wrapText="1"/>
      <protection locked="0"/>
    </xf>
    <xf numFmtId="0" fontId="25" fillId="2" borderId="19" xfId="1" applyFont="1" applyFill="1" applyBorder="1" applyAlignment="1" applyProtection="1">
      <alignment horizontal="center" vertical="center"/>
      <protection locked="0"/>
    </xf>
    <xf numFmtId="0" fontId="9" fillId="2" borderId="0" xfId="1" applyFont="1" applyFill="1" applyBorder="1" applyAlignment="1" applyProtection="1">
      <alignment horizontal="center" vertical="center" wrapText="1"/>
      <protection locked="0"/>
    </xf>
    <xf numFmtId="0" fontId="25" fillId="2" borderId="7" xfId="1" applyFont="1" applyFill="1" applyBorder="1" applyAlignment="1" applyProtection="1">
      <alignment horizontal="center" vertical="center"/>
      <protection locked="0"/>
    </xf>
    <xf numFmtId="2" fontId="9" fillId="2" borderId="39" xfId="1" applyNumberFormat="1" applyFont="1" applyFill="1" applyBorder="1" applyAlignment="1" applyProtection="1">
      <alignment horizontal="center" vertical="center"/>
      <protection locked="0"/>
    </xf>
    <xf numFmtId="0" fontId="33" fillId="2" borderId="0" xfId="1" applyFont="1" applyFill="1" applyBorder="1" applyAlignment="1" applyProtection="1">
      <alignment horizontal="center" vertical="center" wrapText="1"/>
      <protection locked="0"/>
    </xf>
    <xf numFmtId="0" fontId="45" fillId="0" borderId="0" xfId="0" applyFont="1" applyAlignment="1">
      <alignment horizontal="center" vertical="center"/>
    </xf>
    <xf numFmtId="1" fontId="34" fillId="2" borderId="0" xfId="1" applyNumberFormat="1" applyFont="1" applyFill="1" applyBorder="1" applyAlignment="1" applyProtection="1">
      <alignment horizontal="center" vertical="center" wrapText="1"/>
    </xf>
    <xf numFmtId="0" fontId="2" fillId="2" borderId="0" xfId="1" applyFill="1" applyAlignment="1" applyProtection="1">
      <alignment horizontal="center" vertical="center" wrapText="1"/>
      <protection locked="0"/>
    </xf>
    <xf numFmtId="165" fontId="34" fillId="2" borderId="0" xfId="1" applyNumberFormat="1" applyFont="1" applyFill="1" applyBorder="1" applyAlignment="1" applyProtection="1">
      <alignment horizontal="center" vertical="center"/>
      <protection locked="0"/>
    </xf>
    <xf numFmtId="1" fontId="34" fillId="2" borderId="0" xfId="1" applyNumberFormat="1" applyFont="1" applyFill="1" applyBorder="1" applyAlignment="1" applyProtection="1">
      <alignment horizontal="center" vertical="center" wrapText="1"/>
      <protection locked="0"/>
    </xf>
    <xf numFmtId="165" fontId="9" fillId="2" borderId="0" xfId="1" applyNumberFormat="1" applyFont="1" applyFill="1" applyBorder="1" applyAlignment="1" applyProtection="1">
      <alignment horizontal="center" vertical="center"/>
      <protection locked="0"/>
    </xf>
    <xf numFmtId="1" fontId="9" fillId="2" borderId="0" xfId="1" applyNumberFormat="1" applyFont="1" applyFill="1" applyBorder="1" applyAlignment="1" applyProtection="1">
      <alignment horizontal="center" vertical="center"/>
      <protection locked="0"/>
    </xf>
    <xf numFmtId="0" fontId="9" fillId="2" borderId="0" xfId="1" applyFont="1" applyFill="1" applyBorder="1" applyAlignment="1" applyProtection="1">
      <alignment horizontal="center" vertical="center"/>
      <protection locked="0"/>
    </xf>
    <xf numFmtId="0" fontId="26" fillId="2" borderId="0" xfId="1" applyFont="1" applyFill="1" applyBorder="1" applyAlignment="1" applyProtection="1">
      <alignment horizontal="center" vertical="center" wrapText="1"/>
      <protection locked="0"/>
    </xf>
    <xf numFmtId="0" fontId="2" fillId="2" borderId="0" xfId="1" applyFill="1" applyBorder="1" applyAlignment="1" applyProtection="1">
      <alignment horizontal="center" vertical="center"/>
      <protection locked="0"/>
    </xf>
    <xf numFmtId="0" fontId="2" fillId="2" borderId="0" xfId="1" applyFill="1" applyBorder="1" applyAlignment="1" applyProtection="1">
      <alignment horizontal="center" vertical="center" wrapText="1"/>
      <protection locked="0"/>
    </xf>
    <xf numFmtId="0" fontId="25" fillId="2" borderId="25" xfId="1" applyFont="1" applyFill="1" applyBorder="1" applyAlignment="1" applyProtection="1">
      <alignment horizontal="center" vertical="center" wrapText="1"/>
      <protection locked="0"/>
    </xf>
    <xf numFmtId="0" fontId="2" fillId="3" borderId="43" xfId="1" applyFont="1" applyFill="1" applyBorder="1" applyAlignment="1" applyProtection="1">
      <alignment horizontal="center" vertical="center"/>
      <protection locked="0"/>
    </xf>
    <xf numFmtId="49" fontId="2" fillId="2" borderId="6" xfId="1" applyNumberFormat="1" applyFont="1" applyFill="1" applyBorder="1" applyAlignment="1" applyProtection="1">
      <alignment horizontal="center" vertical="center"/>
      <protection locked="0"/>
    </xf>
    <xf numFmtId="49" fontId="2" fillId="3" borderId="62" xfId="1" applyNumberFormat="1" applyFont="1" applyFill="1" applyBorder="1" applyAlignment="1" applyProtection="1">
      <alignment horizontal="center" vertical="center" wrapText="1"/>
      <protection locked="0"/>
    </xf>
    <xf numFmtId="0" fontId="2" fillId="12" borderId="36" xfId="1" applyFont="1" applyFill="1" applyBorder="1" applyAlignment="1">
      <alignment horizontal="center" vertical="center"/>
    </xf>
    <xf numFmtId="1" fontId="2" fillId="12" borderId="36" xfId="1" applyNumberFormat="1" applyFont="1" applyFill="1" applyBorder="1" applyAlignment="1">
      <alignment horizontal="center" vertical="center" wrapText="1"/>
    </xf>
    <xf numFmtId="0" fontId="2" fillId="12" borderId="49" xfId="1" applyFont="1" applyFill="1" applyBorder="1" applyAlignment="1">
      <alignment horizontal="center" vertical="center"/>
    </xf>
    <xf numFmtId="1" fontId="2" fillId="12" borderId="55" xfId="1" applyNumberFormat="1" applyFont="1" applyFill="1" applyBorder="1" applyAlignment="1">
      <alignment horizontal="center" vertical="center"/>
    </xf>
    <xf numFmtId="1" fontId="2" fillId="12" borderId="36" xfId="1" applyNumberFormat="1" applyFont="1" applyFill="1" applyBorder="1" applyAlignment="1">
      <alignment horizontal="center" vertical="center"/>
    </xf>
    <xf numFmtId="0" fontId="2" fillId="12" borderId="36" xfId="1" quotePrefix="1" applyFont="1" applyFill="1" applyBorder="1" applyAlignment="1">
      <alignment horizontal="center" vertical="center"/>
    </xf>
    <xf numFmtId="1" fontId="2" fillId="12" borderId="49" xfId="1" applyNumberFormat="1" applyFont="1" applyFill="1" applyBorder="1" applyAlignment="1">
      <alignment horizontal="center" vertical="center"/>
    </xf>
    <xf numFmtId="0" fontId="2" fillId="12" borderId="43" xfId="1" quotePrefix="1" applyFont="1" applyFill="1" applyBorder="1" applyAlignment="1">
      <alignment horizontal="center" vertical="center" wrapText="1"/>
    </xf>
    <xf numFmtId="1" fontId="2" fillId="12" borderId="41" xfId="1" applyNumberFormat="1" applyFont="1" applyFill="1" applyBorder="1" applyAlignment="1">
      <alignment horizontal="center" vertical="center"/>
    </xf>
    <xf numFmtId="0" fontId="2" fillId="12" borderId="41" xfId="1" quotePrefix="1" applyFont="1" applyFill="1" applyBorder="1" applyAlignment="1">
      <alignment horizontal="center" vertical="center" wrapText="1"/>
    </xf>
    <xf numFmtId="1" fontId="2" fillId="12" borderId="69" xfId="1" applyNumberFormat="1" applyFont="1" applyFill="1" applyBorder="1" applyAlignment="1">
      <alignment horizontal="center" vertical="center"/>
    </xf>
    <xf numFmtId="0" fontId="2" fillId="12" borderId="43" xfId="1" applyFont="1" applyFill="1" applyBorder="1" applyAlignment="1">
      <alignment horizontal="center" vertical="center"/>
    </xf>
    <xf numFmtId="0" fontId="2" fillId="12" borderId="64" xfId="1" applyFont="1" applyFill="1" applyBorder="1" applyAlignment="1">
      <alignment horizontal="center" vertical="center"/>
    </xf>
    <xf numFmtId="0" fontId="2" fillId="12" borderId="6" xfId="1" applyFont="1" applyFill="1" applyBorder="1" applyAlignment="1">
      <alignment horizontal="center" vertical="center"/>
    </xf>
    <xf numFmtId="0" fontId="2" fillId="12" borderId="6" xfId="1" applyFont="1" applyFill="1" applyBorder="1" applyAlignment="1">
      <alignment horizontal="center" vertical="center" wrapText="1"/>
    </xf>
    <xf numFmtId="0" fontId="2" fillId="12" borderId="51" xfId="1" applyFont="1" applyFill="1" applyBorder="1" applyAlignment="1">
      <alignment horizontal="center" vertical="center"/>
    </xf>
    <xf numFmtId="1" fontId="2" fillId="12" borderId="8" xfId="1" applyNumberFormat="1" applyFont="1" applyFill="1" applyBorder="1" applyAlignment="1">
      <alignment horizontal="center" vertical="center"/>
    </xf>
    <xf numFmtId="1" fontId="2" fillId="12" borderId="6" xfId="1" applyNumberFormat="1" applyFont="1" applyFill="1" applyBorder="1" applyAlignment="1">
      <alignment horizontal="center" vertical="center"/>
    </xf>
    <xf numFmtId="1" fontId="2" fillId="12" borderId="51" xfId="1" applyNumberFormat="1" applyFont="1" applyFill="1" applyBorder="1" applyAlignment="1">
      <alignment horizontal="center" vertical="center"/>
    </xf>
    <xf numFmtId="0" fontId="2" fillId="12" borderId="8" xfId="1" quotePrefix="1" applyFont="1" applyFill="1" applyBorder="1" applyAlignment="1">
      <alignment horizontal="center" vertical="center" wrapText="1"/>
    </xf>
    <xf numFmtId="0" fontId="2" fillId="12" borderId="6" xfId="1" quotePrefix="1" applyFont="1" applyFill="1" applyBorder="1" applyAlignment="1">
      <alignment horizontal="center" vertical="center" wrapText="1"/>
    </xf>
    <xf numFmtId="1" fontId="2" fillId="12" borderId="74" xfId="1" applyNumberFormat="1" applyFont="1" applyFill="1" applyBorder="1" applyAlignment="1">
      <alignment horizontal="center" vertical="center"/>
    </xf>
    <xf numFmtId="0" fontId="2" fillId="12" borderId="8" xfId="1" applyFont="1" applyFill="1" applyBorder="1" applyAlignment="1">
      <alignment horizontal="center" vertical="center"/>
    </xf>
    <xf numFmtId="0" fontId="2" fillId="12" borderId="62" xfId="1" applyFont="1" applyFill="1" applyBorder="1" applyAlignment="1">
      <alignment horizontal="center" vertical="center" wrapText="1"/>
    </xf>
    <xf numFmtId="0" fontId="2" fillId="12" borderId="62" xfId="1" applyFont="1" applyFill="1" applyBorder="1" applyAlignment="1">
      <alignment horizontal="center" vertical="center"/>
    </xf>
    <xf numFmtId="0" fontId="2" fillId="12" borderId="63" xfId="1" applyFont="1" applyFill="1" applyBorder="1" applyAlignment="1">
      <alignment horizontal="center" vertical="center"/>
    </xf>
    <xf numFmtId="1" fontId="2" fillId="12" borderId="61" xfId="1" applyNumberFormat="1" applyFont="1" applyFill="1" applyBorder="1" applyAlignment="1">
      <alignment horizontal="center" vertical="center"/>
    </xf>
    <xf numFmtId="0" fontId="2" fillId="12" borderId="58" xfId="1" quotePrefix="1" applyFont="1" applyFill="1" applyBorder="1" applyAlignment="1">
      <alignment horizontal="center" vertical="center" wrapText="1"/>
    </xf>
    <xf numFmtId="1" fontId="2" fillId="12" borderId="62" xfId="1" applyNumberFormat="1" applyFont="1" applyFill="1" applyBorder="1" applyAlignment="1">
      <alignment horizontal="center" vertical="center"/>
    </xf>
    <xf numFmtId="0" fontId="2" fillId="12" borderId="58" xfId="1" quotePrefix="1" applyFont="1" applyFill="1" applyBorder="1" applyAlignment="1">
      <alignment horizontal="center" vertical="center"/>
    </xf>
    <xf numFmtId="1" fontId="2" fillId="12" borderId="63" xfId="1" applyNumberFormat="1" applyFont="1" applyFill="1" applyBorder="1" applyAlignment="1">
      <alignment horizontal="center" vertical="center"/>
    </xf>
    <xf numFmtId="0" fontId="2" fillId="12" borderId="61" xfId="1" quotePrefix="1" applyFont="1" applyFill="1" applyBorder="1" applyAlignment="1">
      <alignment horizontal="center" vertical="center" wrapText="1"/>
    </xf>
    <xf numFmtId="0" fontId="2" fillId="12" borderId="62" xfId="1" quotePrefix="1" applyFont="1" applyFill="1" applyBorder="1" applyAlignment="1">
      <alignment horizontal="center" vertical="center" wrapText="1"/>
    </xf>
    <xf numFmtId="1" fontId="2" fillId="12" borderId="81" xfId="1" applyNumberFormat="1" applyFont="1" applyFill="1" applyBorder="1" applyAlignment="1">
      <alignment horizontal="center" vertical="center"/>
    </xf>
    <xf numFmtId="0" fontId="2" fillId="12" borderId="61" xfId="1" applyFont="1" applyFill="1" applyBorder="1" applyAlignment="1">
      <alignment horizontal="center" vertical="center"/>
    </xf>
    <xf numFmtId="49" fontId="2" fillId="6" borderId="6" xfId="1" applyNumberFormat="1" applyFont="1" applyFill="1" applyBorder="1" applyAlignment="1" applyProtection="1">
      <alignment horizontal="center" vertical="center" wrapText="1"/>
    </xf>
    <xf numFmtId="0" fontId="2" fillId="3" borderId="80" xfId="1" applyFont="1" applyFill="1" applyBorder="1" applyAlignment="1" applyProtection="1">
      <alignment horizontal="center" vertical="center"/>
    </xf>
    <xf numFmtId="0" fontId="2" fillId="3" borderId="40" xfId="1" applyFont="1" applyFill="1" applyBorder="1" applyAlignment="1" applyProtection="1">
      <alignment horizontal="left" vertical="center" wrapText="1"/>
    </xf>
    <xf numFmtId="49" fontId="2" fillId="3" borderId="6" xfId="1" applyNumberFormat="1" applyFont="1" applyFill="1" applyBorder="1" applyAlignment="1" applyProtection="1">
      <alignment horizontal="center" vertical="center" wrapText="1"/>
    </xf>
    <xf numFmtId="165" fontId="2" fillId="4" borderId="62" xfId="1" applyNumberFormat="1" applyFont="1" applyFill="1" applyBorder="1" applyAlignment="1" applyProtection="1">
      <alignment horizontal="center" vertical="center"/>
      <protection locked="0"/>
    </xf>
    <xf numFmtId="2" fontId="2" fillId="0" borderId="36" xfId="1" applyNumberFormat="1" applyFont="1" applyFill="1" applyBorder="1" applyAlignment="1" applyProtection="1">
      <alignment horizontal="center" vertical="center"/>
      <protection locked="0"/>
    </xf>
    <xf numFmtId="2" fontId="2" fillId="0" borderId="6" xfId="9" applyNumberFormat="1" applyFont="1" applyFill="1" applyBorder="1" applyAlignment="1" applyProtection="1">
      <alignment horizontal="center" vertical="center"/>
      <protection locked="0"/>
    </xf>
    <xf numFmtId="2" fontId="2" fillId="0" borderId="74" xfId="9" applyNumberFormat="1" applyFont="1" applyFill="1" applyBorder="1" applyAlignment="1" applyProtection="1">
      <alignment horizontal="center" vertical="center"/>
      <protection locked="0"/>
    </xf>
    <xf numFmtId="2" fontId="2" fillId="0" borderId="51" xfId="9" applyNumberFormat="1" applyFont="1" applyFill="1" applyBorder="1" applyAlignment="1" applyProtection="1">
      <alignment horizontal="center" vertical="center"/>
      <protection locked="0"/>
    </xf>
    <xf numFmtId="2" fontId="2" fillId="0" borderId="52" xfId="9" applyNumberFormat="1" applyFont="1" applyFill="1" applyBorder="1" applyAlignment="1" applyProtection="1">
      <alignment horizontal="center" vertical="center"/>
      <protection locked="0"/>
    </xf>
    <xf numFmtId="2" fontId="2" fillId="0" borderId="18" xfId="9" applyNumberFormat="1" applyFont="1" applyFill="1" applyBorder="1" applyAlignment="1" applyProtection="1">
      <alignment horizontal="center" vertical="center"/>
      <protection locked="0"/>
    </xf>
    <xf numFmtId="2" fontId="2" fillId="0" borderId="56" xfId="9" applyNumberFormat="1" applyFont="1" applyFill="1" applyBorder="1" applyAlignment="1" applyProtection="1">
      <alignment horizontal="center" vertical="center"/>
      <protection locked="0"/>
    </xf>
    <xf numFmtId="169" fontId="51" fillId="0" borderId="0" xfId="10"/>
    <xf numFmtId="169" fontId="53" fillId="13" borderId="0" xfId="11" applyFont="1" applyFill="1" applyAlignment="1"/>
    <xf numFmtId="169" fontId="52" fillId="13" borderId="0" xfId="11" applyFill="1"/>
    <xf numFmtId="169" fontId="52" fillId="13" borderId="0" xfId="11" applyFill="1" applyBorder="1"/>
    <xf numFmtId="169" fontId="46" fillId="13" borderId="0" xfId="11" applyFont="1" applyFill="1" applyBorder="1" applyAlignment="1" applyProtection="1">
      <alignment horizontal="right"/>
    </xf>
    <xf numFmtId="170" fontId="49" fillId="0" borderId="86" xfId="11" applyNumberFormat="1" applyFont="1" applyFill="1" applyBorder="1" applyAlignment="1" applyProtection="1">
      <alignment horizontal="left" vertical="center"/>
      <protection locked="0"/>
    </xf>
    <xf numFmtId="169" fontId="50" fillId="13" borderId="0" xfId="11" applyFont="1" applyFill="1"/>
    <xf numFmtId="166" fontId="52" fillId="13" borderId="0" xfId="11" applyNumberFormat="1" applyFont="1" applyFill="1"/>
    <xf numFmtId="170" fontId="52" fillId="13" borderId="87" xfId="11" applyNumberFormat="1" applyFont="1" applyFill="1" applyBorder="1"/>
    <xf numFmtId="170" fontId="54" fillId="13" borderId="87" xfId="11" applyNumberFormat="1" applyFont="1" applyFill="1" applyBorder="1"/>
    <xf numFmtId="0" fontId="55" fillId="0" borderId="0" xfId="12"/>
    <xf numFmtId="169" fontId="56" fillId="0" borderId="0" xfId="11" applyFont="1" applyFill="1" applyAlignment="1"/>
    <xf numFmtId="171" fontId="57" fillId="0" borderId="88" xfId="11" applyNumberFormat="1" applyFont="1" applyFill="1" applyBorder="1" applyAlignment="1" applyProtection="1">
      <alignment horizontal="center" vertical="center"/>
      <protection locked="0"/>
    </xf>
    <xf numFmtId="169" fontId="58" fillId="14" borderId="0" xfId="11" applyFont="1" applyFill="1"/>
    <xf numFmtId="169" fontId="59" fillId="13" borderId="0" xfId="11" applyFont="1" applyFill="1" applyBorder="1"/>
    <xf numFmtId="169" fontId="52" fillId="13" borderId="0" xfId="11" applyFont="1" applyFill="1" applyAlignment="1"/>
    <xf numFmtId="169" fontId="60" fillId="13" borderId="0" xfId="11" applyFont="1" applyFill="1"/>
    <xf numFmtId="169" fontId="52" fillId="13" borderId="0" xfId="11" applyFont="1" applyFill="1"/>
    <xf numFmtId="169" fontId="52" fillId="13" borderId="86" xfId="11" applyFont="1" applyFill="1" applyBorder="1"/>
    <xf numFmtId="169" fontId="52" fillId="13" borderId="0" xfId="11" applyFont="1" applyFill="1" applyBorder="1"/>
    <xf numFmtId="169" fontId="50" fillId="13" borderId="86" xfId="11" applyFont="1" applyFill="1" applyBorder="1" applyAlignment="1"/>
    <xf numFmtId="169" fontId="46" fillId="14" borderId="0" xfId="11" applyFont="1" applyFill="1" applyBorder="1" applyAlignment="1">
      <alignment wrapText="1"/>
    </xf>
    <xf numFmtId="169" fontId="54" fillId="13" borderId="0" xfId="11" applyFont="1" applyFill="1" applyBorder="1"/>
    <xf numFmtId="169" fontId="52" fillId="0" borderId="0" xfId="10" applyFont="1"/>
    <xf numFmtId="169" fontId="46" fillId="15" borderId="87" xfId="11" applyFont="1" applyFill="1" applyBorder="1" applyAlignment="1" applyProtection="1">
      <alignment horizontal="center" vertical="center" wrapText="1"/>
      <protection locked="0"/>
    </xf>
    <xf numFmtId="169" fontId="46" fillId="15" borderId="89" xfId="11" applyFont="1" applyFill="1" applyBorder="1" applyAlignment="1" applyProtection="1">
      <alignment vertical="center" wrapText="1"/>
    </xf>
    <xf numFmtId="169" fontId="46" fillId="15" borderId="87" xfId="11" applyFont="1" applyFill="1" applyBorder="1" applyAlignment="1" applyProtection="1">
      <alignment horizontal="left" vertical="center" wrapText="1"/>
    </xf>
    <xf numFmtId="169" fontId="46" fillId="15" borderId="87" xfId="11" applyFont="1" applyFill="1" applyBorder="1" applyAlignment="1" applyProtection="1">
      <alignment horizontal="center" vertical="center" wrapText="1"/>
    </xf>
    <xf numFmtId="169" fontId="46" fillId="15" borderId="88" xfId="11" applyFont="1" applyFill="1" applyBorder="1" applyAlignment="1" applyProtection="1">
      <alignment horizontal="center" vertical="center" wrapText="1"/>
    </xf>
    <xf numFmtId="169" fontId="46" fillId="15" borderId="87" xfId="11" applyFont="1" applyFill="1" applyBorder="1" applyAlignment="1" applyProtection="1">
      <alignment horizontal="center" wrapText="1"/>
    </xf>
    <xf numFmtId="169" fontId="46" fillId="15" borderId="89" xfId="11" applyFont="1" applyFill="1" applyBorder="1" applyAlignment="1" applyProtection="1">
      <alignment horizontal="center" wrapText="1"/>
    </xf>
    <xf numFmtId="169" fontId="46" fillId="15" borderId="90" xfId="11" applyFont="1" applyFill="1" applyBorder="1" applyAlignment="1" applyProtection="1">
      <alignment horizontal="center" vertical="center" wrapText="1"/>
    </xf>
    <xf numFmtId="169" fontId="46" fillId="15" borderId="86" xfId="11" applyFont="1" applyFill="1" applyBorder="1" applyAlignment="1" applyProtection="1">
      <alignment horizontal="center" vertical="center" wrapText="1"/>
    </xf>
    <xf numFmtId="169" fontId="46" fillId="15" borderId="87" xfId="11" applyFont="1" applyFill="1" applyBorder="1" applyAlignment="1">
      <alignment vertical="center" wrapText="1"/>
    </xf>
    <xf numFmtId="169" fontId="46" fillId="15" borderId="91" xfId="11" applyFont="1" applyFill="1" applyBorder="1" applyAlignment="1">
      <alignment vertical="center" wrapText="1"/>
    </xf>
    <xf numFmtId="169" fontId="61" fillId="0" borderId="92" xfId="11" applyFont="1" applyFill="1" applyBorder="1" applyAlignment="1">
      <alignment vertical="center" wrapText="1"/>
    </xf>
    <xf numFmtId="169" fontId="61" fillId="0" borderId="89" xfId="11" applyFont="1" applyFill="1" applyBorder="1" applyAlignment="1">
      <alignment vertical="center" wrapText="1"/>
    </xf>
    <xf numFmtId="169" fontId="52" fillId="13" borderId="0" xfId="11" applyFont="1" applyFill="1" applyBorder="1" applyAlignment="1">
      <alignment vertical="center" wrapText="1"/>
    </xf>
    <xf numFmtId="169" fontId="62" fillId="15" borderId="93" xfId="11" applyFont="1" applyFill="1" applyBorder="1" applyAlignment="1" applyProtection="1">
      <alignment horizontal="center" vertical="center" wrapText="1"/>
    </xf>
    <xf numFmtId="169" fontId="46" fillId="15" borderId="94" xfId="11" applyFont="1" applyFill="1" applyBorder="1" applyAlignment="1">
      <alignment vertical="center"/>
    </xf>
    <xf numFmtId="169" fontId="46" fillId="15" borderId="95" xfId="11" applyFont="1" applyFill="1" applyBorder="1" applyAlignment="1">
      <alignment wrapText="1"/>
    </xf>
    <xf numFmtId="169" fontId="46" fillId="15" borderId="95" xfId="11" applyFont="1" applyFill="1" applyBorder="1"/>
    <xf numFmtId="169" fontId="46" fillId="15" borderId="95" xfId="11" applyFont="1" applyFill="1" applyBorder="1" applyAlignment="1" applyProtection="1">
      <alignment horizontal="center" wrapText="1"/>
    </xf>
    <xf numFmtId="169" fontId="46" fillId="15" borderId="96" xfId="11" applyFont="1" applyFill="1" applyBorder="1" applyAlignment="1" applyProtection="1">
      <alignment horizontal="center" wrapText="1"/>
    </xf>
    <xf numFmtId="169" fontId="52" fillId="15" borderId="97" xfId="11" applyFont="1" applyFill="1" applyBorder="1"/>
    <xf numFmtId="169" fontId="52" fillId="15" borderId="98" xfId="11" applyFont="1" applyFill="1" applyBorder="1"/>
    <xf numFmtId="169" fontId="46" fillId="15" borderId="94" xfId="11" applyFont="1" applyFill="1" applyBorder="1" applyAlignment="1" applyProtection="1">
      <alignment horizontal="center" wrapText="1"/>
    </xf>
    <xf numFmtId="169" fontId="46" fillId="15" borderId="0" xfId="11" applyFont="1" applyFill="1" applyBorder="1"/>
    <xf numFmtId="169" fontId="52" fillId="15" borderId="0" xfId="11" applyFont="1" applyFill="1" applyBorder="1"/>
    <xf numFmtId="169" fontId="52" fillId="15" borderId="0" xfId="11" applyFill="1" applyBorder="1"/>
    <xf numFmtId="169" fontId="52" fillId="15" borderId="0" xfId="11" applyFont="1" applyFill="1" applyBorder="1" applyAlignment="1" applyProtection="1">
      <alignment horizontal="left" vertical="center"/>
    </xf>
    <xf numFmtId="169" fontId="52" fillId="15" borderId="98" xfId="11" applyFill="1" applyBorder="1"/>
    <xf numFmtId="169" fontId="52" fillId="0" borderId="97" xfId="11" applyFill="1" applyBorder="1"/>
    <xf numFmtId="169" fontId="52" fillId="0" borderId="0" xfId="11" applyFill="1" applyBorder="1"/>
    <xf numFmtId="169" fontId="52" fillId="0" borderId="98" xfId="11" applyFill="1" applyBorder="1"/>
    <xf numFmtId="169" fontId="57" fillId="15" borderId="99" xfId="11" applyFont="1" applyFill="1" applyBorder="1" applyAlignment="1" applyProtection="1">
      <alignment horizontal="center" vertical="center"/>
    </xf>
    <xf numFmtId="169" fontId="52" fillId="15" borderId="0" xfId="11" applyFont="1" applyFill="1" applyBorder="1" applyAlignment="1" applyProtection="1">
      <alignment vertical="center"/>
    </xf>
    <xf numFmtId="169" fontId="52" fillId="15" borderId="0" xfId="11" applyFont="1" applyFill="1" applyBorder="1" applyAlignment="1">
      <alignment wrapText="1"/>
    </xf>
    <xf numFmtId="169" fontId="60" fillId="15" borderId="0" xfId="11" applyFont="1" applyFill="1" applyBorder="1" applyAlignment="1" applyProtection="1">
      <alignment horizontal="center" wrapText="1"/>
    </xf>
    <xf numFmtId="169" fontId="46" fillId="15" borderId="0" xfId="11" applyFont="1" applyFill="1" applyBorder="1" applyAlignment="1" applyProtection="1">
      <alignment horizontal="center" wrapText="1"/>
    </xf>
    <xf numFmtId="169" fontId="46" fillId="15" borderId="98" xfId="11" applyFont="1" applyFill="1" applyBorder="1" applyAlignment="1" applyProtection="1">
      <alignment horizontal="center" wrapText="1"/>
    </xf>
    <xf numFmtId="169" fontId="63" fillId="15" borderId="97" xfId="11" applyFont="1" applyFill="1" applyBorder="1" applyAlignment="1" applyProtection="1">
      <alignment horizontal="left" wrapText="1"/>
    </xf>
    <xf numFmtId="169" fontId="46" fillId="15" borderId="98" xfId="11" applyFont="1" applyFill="1" applyBorder="1"/>
    <xf numFmtId="169" fontId="46" fillId="0" borderId="0" xfId="11" applyFont="1" applyFill="1" applyBorder="1"/>
    <xf numFmtId="169" fontId="46" fillId="0" borderId="100" xfId="11" applyFont="1" applyFill="1" applyBorder="1"/>
    <xf numFmtId="169" fontId="52" fillId="15" borderId="97" xfId="11" applyFill="1" applyBorder="1"/>
    <xf numFmtId="169" fontId="46" fillId="0" borderId="98" xfId="11" applyFont="1" applyFill="1" applyBorder="1"/>
    <xf numFmtId="2" fontId="34" fillId="0" borderId="8" xfId="13" applyNumberFormat="1" applyFont="1" applyFill="1" applyBorder="1" applyAlignment="1" applyProtection="1">
      <alignment horizontal="center" vertical="center"/>
      <protection locked="0"/>
    </xf>
    <xf numFmtId="1" fontId="2" fillId="0" borderId="6" xfId="13" applyNumberFormat="1" applyFont="1" applyFill="1" applyBorder="1" applyAlignment="1" applyProtection="1">
      <alignment horizontal="center" vertical="center"/>
      <protection locked="0"/>
    </xf>
    <xf numFmtId="49" fontId="2" fillId="0" borderId="6" xfId="13" applyNumberFormat="1" applyFont="1" applyFill="1" applyBorder="1" applyAlignment="1" applyProtection="1">
      <alignment horizontal="center" vertical="center"/>
      <protection locked="0"/>
    </xf>
    <xf numFmtId="2" fontId="2" fillId="0" borderId="6" xfId="13" applyNumberFormat="1" applyFont="1" applyFill="1" applyBorder="1" applyAlignment="1" applyProtection="1">
      <alignment horizontal="center" vertical="center" wrapText="1"/>
      <protection locked="0"/>
    </xf>
    <xf numFmtId="2" fontId="2" fillId="0" borderId="6" xfId="13" applyNumberFormat="1" applyFont="1" applyFill="1" applyBorder="1" applyAlignment="1" applyProtection="1">
      <alignment horizontal="center" vertical="center"/>
      <protection locked="0"/>
    </xf>
    <xf numFmtId="167" fontId="2" fillId="0" borderId="6" xfId="13" applyNumberFormat="1" applyFont="1" applyFill="1" applyBorder="1" applyAlignment="1" applyProtection="1">
      <alignment horizontal="center" vertical="center"/>
      <protection locked="0"/>
    </xf>
    <xf numFmtId="2" fontId="2" fillId="3" borderId="6" xfId="13" applyNumberFormat="1" applyFont="1" applyFill="1" applyBorder="1" applyAlignment="1" applyProtection="1">
      <alignment horizontal="center" vertical="center"/>
      <protection locked="0"/>
    </xf>
    <xf numFmtId="168" fontId="2" fillId="3" borderId="6" xfId="13" applyNumberFormat="1" applyFont="1" applyFill="1" applyBorder="1" applyAlignment="1" applyProtection="1">
      <alignment horizontal="center" vertical="center"/>
      <protection locked="0"/>
    </xf>
    <xf numFmtId="2" fontId="2" fillId="3" borderId="51" xfId="13" applyNumberFormat="1" applyFont="1" applyFill="1" applyBorder="1" applyAlignment="1" applyProtection="1">
      <alignment horizontal="center" vertical="center"/>
      <protection locked="0"/>
    </xf>
    <xf numFmtId="1" fontId="2" fillId="11" borderId="8" xfId="13" applyNumberFormat="1" applyFont="1" applyFill="1" applyBorder="1" applyAlignment="1" applyProtection="1">
      <alignment horizontal="center" vertical="center"/>
      <protection locked="0"/>
    </xf>
    <xf numFmtId="1" fontId="2" fillId="11" borderId="73" xfId="13" applyNumberFormat="1" applyFont="1" applyFill="1" applyBorder="1" applyAlignment="1" applyProtection="1">
      <alignment horizontal="center" vertical="center"/>
      <protection locked="0"/>
    </xf>
    <xf numFmtId="0" fontId="2" fillId="0" borderId="8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/>
    </xf>
    <xf numFmtId="2" fontId="2" fillId="0" borderId="74" xfId="13" applyNumberFormat="1" applyFont="1" applyFill="1" applyBorder="1" applyAlignment="1" applyProtection="1">
      <alignment horizontal="center" vertical="center"/>
      <protection locked="0"/>
    </xf>
    <xf numFmtId="2" fontId="2" fillId="0" borderId="51" xfId="13" applyNumberFormat="1" applyFont="1" applyFill="1" applyBorder="1" applyAlignment="1" applyProtection="1">
      <alignment horizontal="center" vertical="center"/>
      <protection locked="0"/>
    </xf>
    <xf numFmtId="2" fontId="21" fillId="0" borderId="75" xfId="13" applyNumberFormat="1" applyFont="1" applyFill="1" applyBorder="1"/>
    <xf numFmtId="2" fontId="21" fillId="0" borderId="76" xfId="13" applyNumberFormat="1" applyFont="1" applyFill="1" applyBorder="1"/>
    <xf numFmtId="2" fontId="21" fillId="0" borderId="77" xfId="13" applyNumberFormat="1" applyFont="1" applyFill="1" applyBorder="1"/>
    <xf numFmtId="2" fontId="34" fillId="2" borderId="4" xfId="13" applyNumberFormat="1" applyFont="1" applyFill="1" applyBorder="1" applyAlignment="1" applyProtection="1">
      <alignment horizontal="center" vertical="center"/>
      <protection locked="0"/>
    </xf>
    <xf numFmtId="2" fontId="30" fillId="2" borderId="25" xfId="13" applyNumberFormat="1" applyFont="1" applyFill="1" applyBorder="1" applyAlignment="1" applyProtection="1">
      <alignment horizontal="center" vertical="center"/>
      <protection locked="0"/>
    </xf>
    <xf numFmtId="1" fontId="30" fillId="2" borderId="0" xfId="13" applyNumberFormat="1" applyFont="1" applyFill="1" applyBorder="1" applyAlignment="1" applyProtection="1">
      <alignment horizontal="center" vertical="center"/>
      <protection locked="0"/>
    </xf>
    <xf numFmtId="2" fontId="30" fillId="2" borderId="0" xfId="13" applyNumberFormat="1" applyFont="1" applyFill="1" applyBorder="1" applyAlignment="1" applyProtection="1">
      <alignment horizontal="center" vertical="center"/>
      <protection locked="0"/>
    </xf>
    <xf numFmtId="2" fontId="30" fillId="2" borderId="5" xfId="13" applyNumberFormat="1" applyFont="1" applyFill="1" applyBorder="1" applyAlignment="1" applyProtection="1">
      <alignment horizontal="center" vertical="center"/>
      <protection locked="0"/>
    </xf>
    <xf numFmtId="0" fontId="2" fillId="0" borderId="8" xfId="13" applyFont="1" applyBorder="1" applyAlignment="1">
      <alignment horizontal="center" vertical="center"/>
    </xf>
    <xf numFmtId="0" fontId="30" fillId="2" borderId="4" xfId="13" applyFont="1" applyFill="1" applyBorder="1"/>
    <xf numFmtId="0" fontId="30" fillId="2" borderId="25" xfId="13" applyFont="1" applyFill="1" applyBorder="1" applyAlignment="1">
      <alignment horizontal="center" vertical="center" wrapText="1"/>
    </xf>
    <xf numFmtId="0" fontId="30" fillId="2" borderId="0" xfId="13" applyFont="1" applyFill="1" applyBorder="1" applyAlignment="1">
      <alignment horizontal="center" vertical="center"/>
    </xf>
    <xf numFmtId="0" fontId="30" fillId="2" borderId="5" xfId="13" applyFont="1" applyFill="1" applyBorder="1" applyAlignment="1">
      <alignment horizontal="center" vertical="center"/>
    </xf>
    <xf numFmtId="0" fontId="2" fillId="2" borderId="4" xfId="13" applyFill="1" applyBorder="1"/>
    <xf numFmtId="0" fontId="2" fillId="2" borderId="25" xfId="13" applyFont="1" applyFill="1" applyBorder="1" applyAlignment="1">
      <alignment horizontal="center" vertical="center" wrapText="1"/>
    </xf>
    <xf numFmtId="0" fontId="2" fillId="2" borderId="0" xfId="13" applyFont="1" applyFill="1" applyBorder="1" applyAlignment="1">
      <alignment horizontal="center" vertical="center"/>
    </xf>
    <xf numFmtId="0" fontId="2" fillId="2" borderId="5" xfId="13" applyFont="1" applyFill="1" applyBorder="1" applyAlignment="1">
      <alignment horizontal="center" vertical="center"/>
    </xf>
    <xf numFmtId="0" fontId="2" fillId="0" borderId="46" xfId="13" applyFont="1" applyBorder="1" applyAlignment="1">
      <alignment horizontal="center" vertical="center"/>
    </xf>
    <xf numFmtId="0" fontId="2" fillId="2" borderId="4" xfId="13" applyFill="1" applyBorder="1" applyAlignment="1">
      <alignment horizontal="left"/>
    </xf>
    <xf numFmtId="0" fontId="2" fillId="2" borderId="25" xfId="13" applyFont="1" applyFill="1" applyBorder="1" applyAlignment="1">
      <alignment horizontal="center" vertical="center"/>
    </xf>
    <xf numFmtId="0" fontId="2" fillId="2" borderId="8" xfId="13" applyFont="1" applyFill="1" applyBorder="1" applyAlignment="1">
      <alignment horizontal="center" vertical="center"/>
    </xf>
    <xf numFmtId="0" fontId="2" fillId="2" borderId="6" xfId="13" applyFont="1" applyFill="1" applyBorder="1" applyAlignment="1">
      <alignment horizontal="center" vertical="center"/>
    </xf>
    <xf numFmtId="0" fontId="2" fillId="2" borderId="4" xfId="13" applyFont="1" applyFill="1" applyBorder="1" applyAlignment="1" applyProtection="1">
      <alignment horizontal="left" wrapText="1"/>
    </xf>
    <xf numFmtId="0" fontId="2" fillId="0" borderId="68" xfId="13" applyFont="1" applyBorder="1" applyAlignment="1">
      <alignment horizontal="center" vertical="center"/>
    </xf>
    <xf numFmtId="0" fontId="16" fillId="2" borderId="9" xfId="13" applyFont="1" applyFill="1" applyBorder="1" applyAlignment="1" applyProtection="1">
      <alignment horizontal="left" wrapText="1"/>
    </xf>
    <xf numFmtId="0" fontId="16" fillId="2" borderId="67" xfId="13" applyFont="1" applyFill="1" applyBorder="1" applyAlignment="1">
      <alignment horizontal="center" vertical="center"/>
    </xf>
    <xf numFmtId="0" fontId="16" fillId="2" borderId="10" xfId="13" applyFont="1" applyFill="1" applyBorder="1" applyAlignment="1">
      <alignment horizontal="center" vertical="center"/>
    </xf>
    <xf numFmtId="0" fontId="16" fillId="2" borderId="11" xfId="13" applyFont="1" applyFill="1" applyBorder="1" applyAlignment="1">
      <alignment horizontal="center" vertical="center"/>
    </xf>
    <xf numFmtId="0" fontId="16" fillId="3" borderId="61" xfId="13" applyFont="1" applyFill="1" applyBorder="1" applyAlignment="1">
      <alignment horizontal="center" vertical="center"/>
    </xf>
    <xf numFmtId="0" fontId="16" fillId="3" borderId="62" xfId="13" applyFont="1" applyFill="1" applyBorder="1" applyAlignment="1">
      <alignment horizontal="center" vertical="center"/>
    </xf>
    <xf numFmtId="0" fontId="2" fillId="3" borderId="65" xfId="13" applyFont="1" applyFill="1" applyBorder="1" applyAlignment="1">
      <alignment horizontal="center" vertical="center"/>
    </xf>
    <xf numFmtId="2" fontId="2" fillId="3" borderId="62" xfId="13" applyNumberFormat="1" applyFont="1" applyFill="1" applyBorder="1" applyAlignment="1" applyProtection="1">
      <alignment horizontal="center" vertical="center"/>
      <protection locked="0"/>
    </xf>
    <xf numFmtId="2" fontId="2" fillId="3" borderId="63" xfId="13" applyNumberFormat="1" applyFont="1" applyFill="1" applyBorder="1" applyAlignment="1" applyProtection="1">
      <alignment horizontal="center" vertical="center"/>
      <protection locked="0"/>
    </xf>
    <xf numFmtId="2" fontId="40" fillId="0" borderId="10" xfId="13" applyNumberFormat="1" applyFont="1" applyFill="1" applyBorder="1" applyAlignment="1" applyProtection="1">
      <alignment horizontal="center" vertical="center"/>
      <protection locked="0"/>
    </xf>
    <xf numFmtId="2" fontId="40" fillId="0" borderId="78" xfId="13" applyNumberFormat="1" applyFont="1" applyFill="1" applyBorder="1" applyAlignment="1" applyProtection="1">
      <alignment horizontal="center" vertical="center"/>
      <protection locked="0"/>
    </xf>
    <xf numFmtId="2" fontId="40" fillId="0" borderId="79" xfId="13" applyNumberFormat="1" applyFont="1" applyFill="1" applyBorder="1" applyAlignment="1" applyProtection="1">
      <alignment horizontal="center" vertical="center"/>
      <protection locked="0"/>
    </xf>
    <xf numFmtId="169" fontId="52" fillId="0" borderId="0" xfId="11" applyFill="1"/>
    <xf numFmtId="169" fontId="62" fillId="15" borderId="99" xfId="11" applyFont="1" applyFill="1" applyBorder="1" applyAlignment="1" applyProtection="1">
      <alignment horizontal="center" vertical="center" wrapText="1"/>
    </xf>
    <xf numFmtId="169" fontId="46" fillId="15" borderId="0" xfId="11" applyFont="1" applyFill="1" applyBorder="1" applyAlignment="1">
      <alignment vertical="center"/>
    </xf>
    <xf numFmtId="169" fontId="46" fillId="15" borderId="97" xfId="11" applyFont="1" applyFill="1" applyBorder="1" applyAlignment="1" applyProtection="1">
      <alignment horizontal="center" wrapText="1"/>
    </xf>
    <xf numFmtId="1" fontId="2" fillId="0" borderId="8" xfId="13" applyNumberFormat="1" applyFont="1" applyFill="1" applyBorder="1" applyAlignment="1" applyProtection="1">
      <alignment horizontal="center" vertical="center"/>
      <protection locked="0"/>
    </xf>
    <xf numFmtId="1" fontId="2" fillId="0" borderId="73" xfId="13" applyNumberFormat="1" applyFont="1" applyFill="1" applyBorder="1" applyAlignment="1" applyProtection="1">
      <alignment horizontal="center" vertical="center"/>
      <protection locked="0"/>
    </xf>
    <xf numFmtId="169" fontId="42" fillId="15" borderId="0" xfId="11" applyFont="1" applyFill="1" applyBorder="1"/>
    <xf numFmtId="169" fontId="42" fillId="15" borderId="98" xfId="11" applyFont="1" applyFill="1" applyBorder="1"/>
    <xf numFmtId="169" fontId="42" fillId="0" borderId="0" xfId="11" applyFont="1" applyFill="1" applyBorder="1"/>
    <xf numFmtId="169" fontId="42" fillId="0" borderId="98" xfId="11" applyFont="1" applyFill="1" applyBorder="1"/>
    <xf numFmtId="169" fontId="51" fillId="15" borderId="99" xfId="11" applyFont="1" applyFill="1" applyBorder="1" applyAlignment="1" applyProtection="1">
      <alignment horizontal="center" vertical="center"/>
    </xf>
    <xf numFmtId="169" fontId="52" fillId="15" borderId="0" xfId="11" applyFont="1" applyFill="1" applyBorder="1" applyAlignment="1" applyProtection="1">
      <alignment vertical="center"/>
      <protection locked="0"/>
    </xf>
    <xf numFmtId="2" fontId="27" fillId="2" borderId="25" xfId="13" applyNumberFormat="1" applyFont="1" applyFill="1" applyBorder="1" applyAlignment="1" applyProtection="1">
      <alignment horizontal="center" vertical="center" wrapText="1"/>
      <protection locked="0"/>
    </xf>
    <xf numFmtId="2" fontId="2" fillId="0" borderId="6" xfId="14" applyNumberFormat="1" applyFont="1" applyFill="1" applyBorder="1" applyAlignment="1" applyProtection="1">
      <alignment horizontal="center" vertical="center"/>
      <protection locked="0"/>
    </xf>
    <xf numFmtId="169" fontId="51" fillId="15" borderId="88" xfId="11" applyFont="1" applyFill="1" applyBorder="1" applyAlignment="1" applyProtection="1">
      <alignment horizontal="center" vertical="center"/>
    </xf>
    <xf numFmtId="169" fontId="52" fillId="15" borderId="86" xfId="11" applyFont="1" applyFill="1" applyBorder="1" applyAlignment="1" applyProtection="1">
      <alignment horizontal="left" vertical="center"/>
    </xf>
    <xf numFmtId="169" fontId="52" fillId="15" borderId="86" xfId="11" applyFill="1" applyBorder="1"/>
    <xf numFmtId="169" fontId="52" fillId="15" borderId="90" xfId="11" applyFill="1" applyBorder="1"/>
    <xf numFmtId="169" fontId="52" fillId="15" borderId="101" xfId="11" applyFill="1" applyBorder="1"/>
    <xf numFmtId="169" fontId="46" fillId="15" borderId="86" xfId="11" applyFont="1" applyFill="1" applyBorder="1"/>
    <xf numFmtId="169" fontId="46" fillId="15" borderId="90" xfId="11" applyFont="1" applyFill="1" applyBorder="1"/>
    <xf numFmtId="169" fontId="46" fillId="0" borderId="86" xfId="11" applyFont="1" applyFill="1" applyBorder="1"/>
    <xf numFmtId="169" fontId="46" fillId="0" borderId="90" xfId="11" applyFont="1" applyFill="1" applyBorder="1"/>
    <xf numFmtId="169" fontId="57" fillId="13" borderId="0" xfId="11" applyFont="1" applyFill="1" applyBorder="1" applyAlignment="1"/>
    <xf numFmtId="169" fontId="64" fillId="13" borderId="0" xfId="11" applyFont="1" applyFill="1" applyBorder="1"/>
    <xf numFmtId="172" fontId="46" fillId="13" borderId="94" xfId="11" applyNumberFormat="1" applyFont="1" applyFill="1" applyBorder="1" applyAlignment="1" applyProtection="1">
      <protection locked="0"/>
    </xf>
    <xf numFmtId="169" fontId="57" fillId="13" borderId="0" xfId="11" applyFont="1" applyFill="1" applyBorder="1"/>
    <xf numFmtId="169" fontId="46" fillId="13" borderId="0" xfId="11" applyFont="1" applyFill="1" applyBorder="1" applyAlignment="1" applyProtection="1">
      <protection locked="0"/>
    </xf>
    <xf numFmtId="169" fontId="52" fillId="13" borderId="0" xfId="11" applyFont="1" applyFill="1" applyBorder="1" applyProtection="1">
      <protection locked="0"/>
    </xf>
    <xf numFmtId="169" fontId="52" fillId="0" borderId="0" xfId="11" applyFont="1" applyFill="1"/>
    <xf numFmtId="169" fontId="46" fillId="0" borderId="0" xfId="11" applyFont="1" applyFill="1"/>
    <xf numFmtId="171" fontId="52" fillId="0" borderId="0" xfId="11" applyNumberFormat="1" applyFont="1" applyFill="1"/>
    <xf numFmtId="1" fontId="2" fillId="6" borderId="39" xfId="1" applyNumberFormat="1" applyFont="1" applyFill="1" applyBorder="1" applyAlignment="1" applyProtection="1">
      <alignment horizontal="center" vertical="center"/>
    </xf>
    <xf numFmtId="1" fontId="16" fillId="6" borderId="39" xfId="1" applyNumberFormat="1" applyFont="1" applyFill="1" applyBorder="1" applyAlignment="1" applyProtection="1">
      <alignment horizontal="center" vertical="center"/>
    </xf>
    <xf numFmtId="1" fontId="2" fillId="0" borderId="54" xfId="1" applyNumberFormat="1" applyFont="1" applyFill="1" applyBorder="1" applyAlignment="1" applyProtection="1">
      <alignment horizontal="center" vertical="center"/>
      <protection locked="0"/>
    </xf>
    <xf numFmtId="1" fontId="9" fillId="2" borderId="0" xfId="1" applyNumberFormat="1" applyFont="1" applyFill="1" applyBorder="1" applyAlignment="1" applyProtection="1">
      <alignment horizontal="left" vertical="center"/>
      <protection locked="0"/>
    </xf>
    <xf numFmtId="171" fontId="46" fillId="13" borderId="94" xfId="11" applyNumberFormat="1" applyFont="1" applyFill="1" applyBorder="1" applyAlignment="1" applyProtection="1">
      <protection locked="0"/>
    </xf>
    <xf numFmtId="172" fontId="46" fillId="13" borderId="95" xfId="11" applyNumberFormat="1" applyFont="1" applyFill="1" applyBorder="1" applyAlignment="1" applyProtection="1">
      <protection locked="0"/>
    </xf>
    <xf numFmtId="172" fontId="46" fillId="13" borderId="6" xfId="11" applyNumberFormat="1" applyFont="1" applyFill="1" applyBorder="1" applyAlignment="1" applyProtection="1">
      <protection locked="0"/>
    </xf>
    <xf numFmtId="2" fontId="27" fillId="4" borderId="36" xfId="1" applyNumberFormat="1" applyFont="1" applyFill="1" applyBorder="1" applyAlignment="1" applyProtection="1">
      <alignment horizontal="center" vertical="center"/>
      <protection locked="0"/>
    </xf>
    <xf numFmtId="2" fontId="19" fillId="5" borderId="36" xfId="1" applyNumberFormat="1" applyFont="1" applyFill="1" applyBorder="1" applyAlignment="1" applyProtection="1">
      <alignment horizontal="center" vertical="center"/>
      <protection locked="0"/>
    </xf>
    <xf numFmtId="2" fontId="2" fillId="3" borderId="49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14" fontId="0" fillId="0" borderId="0" xfId="0" applyNumberFormat="1"/>
    <xf numFmtId="0" fontId="5" fillId="0" borderId="0" xfId="2" applyAlignment="1" applyProtection="1"/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14" fontId="9" fillId="2" borderId="0" xfId="1" applyNumberFormat="1" applyFont="1" applyFill="1" applyBorder="1" applyProtection="1">
      <protection locked="0"/>
    </xf>
    <xf numFmtId="0" fontId="9" fillId="2" borderId="0" xfId="1" applyFont="1" applyFill="1" applyBorder="1" applyProtection="1">
      <protection locked="0"/>
    </xf>
    <xf numFmtId="14" fontId="9" fillId="0" borderId="0" xfId="1" applyNumberFormat="1" applyFont="1" applyFill="1" applyBorder="1" applyProtection="1">
      <protection locked="0"/>
    </xf>
    <xf numFmtId="14" fontId="0" fillId="0" borderId="0" xfId="0" applyNumberFormat="1" applyAlignment="1">
      <alignment horizontal="center" vertical="center"/>
    </xf>
    <xf numFmtId="0" fontId="5" fillId="0" borderId="0" xfId="2" applyAlignment="1" applyProtection="1">
      <alignment horizontal="center" vertical="center"/>
    </xf>
    <xf numFmtId="0" fontId="67" fillId="0" borderId="0" xfId="0" applyFont="1" applyAlignment="1">
      <alignment horizontal="center" vertical="center" wrapText="1"/>
    </xf>
    <xf numFmtId="0" fontId="2" fillId="0" borderId="41" xfId="1" applyFont="1" applyFill="1" applyBorder="1" applyAlignment="1" applyProtection="1">
      <alignment horizontal="left" vertical="center"/>
    </xf>
    <xf numFmtId="0" fontId="2" fillId="3" borderId="36" xfId="1" applyFont="1" applyFill="1" applyBorder="1" applyAlignment="1" applyProtection="1">
      <alignment horizontal="left" vertical="center"/>
    </xf>
    <xf numFmtId="0" fontId="2" fillId="3" borderId="40" xfId="1" applyFont="1" applyFill="1" applyBorder="1" applyAlignment="1" applyProtection="1">
      <alignment horizontal="left" vertical="center"/>
    </xf>
    <xf numFmtId="0" fontId="2" fillId="3" borderId="62" xfId="1" applyFont="1" applyFill="1" applyBorder="1" applyAlignment="1" applyProtection="1">
      <alignment horizontal="left" vertical="center" wrapText="1"/>
    </xf>
    <xf numFmtId="0" fontId="9" fillId="0" borderId="0" xfId="1" applyFont="1" applyFill="1" applyBorder="1" applyProtection="1">
      <protection locked="0"/>
    </xf>
    <xf numFmtId="0" fontId="0" fillId="0" borderId="0" xfId="0" applyFill="1"/>
    <xf numFmtId="169" fontId="51" fillId="0" borderId="0" xfId="15"/>
    <xf numFmtId="2" fontId="30" fillId="0" borderId="8" xfId="13" applyNumberFormat="1" applyFont="1" applyFill="1" applyBorder="1" applyAlignment="1" applyProtection="1">
      <alignment horizontal="center" vertical="center"/>
      <protection locked="0"/>
    </xf>
    <xf numFmtId="2" fontId="21" fillId="0" borderId="75" xfId="13" applyNumberFormat="1" applyFont="1" applyFill="1" applyBorder="1" applyAlignment="1">
      <alignment horizontal="center" vertical="center"/>
    </xf>
    <xf numFmtId="2" fontId="21" fillId="0" borderId="76" xfId="13" applyNumberFormat="1" applyFont="1" applyFill="1" applyBorder="1" applyAlignment="1">
      <alignment horizontal="center" vertical="center"/>
    </xf>
    <xf numFmtId="2" fontId="21" fillId="0" borderId="77" xfId="13" applyNumberFormat="1" applyFont="1" applyFill="1" applyBorder="1" applyAlignment="1">
      <alignment horizontal="center" vertical="center"/>
    </xf>
    <xf numFmtId="2" fontId="30" fillId="2" borderId="4" xfId="13" applyNumberFormat="1" applyFont="1" applyFill="1" applyBorder="1" applyAlignment="1" applyProtection="1">
      <alignment horizontal="center" vertical="center"/>
      <protection locked="0"/>
    </xf>
    <xf numFmtId="0" fontId="30" fillId="2" borderId="4" xfId="13" applyFont="1" applyFill="1" applyBorder="1" applyAlignment="1">
      <alignment horizontal="center" vertical="center"/>
    </xf>
    <xf numFmtId="0" fontId="2" fillId="2" borderId="4" xfId="13" applyFont="1" applyFill="1" applyBorder="1" applyAlignment="1">
      <alignment horizontal="center" vertical="center"/>
    </xf>
    <xf numFmtId="0" fontId="2" fillId="2" borderId="4" xfId="13" applyFont="1" applyFill="1" applyBorder="1" applyAlignment="1" applyProtection="1">
      <alignment horizontal="center" vertical="center" wrapText="1"/>
    </xf>
    <xf numFmtId="0" fontId="16" fillId="2" borderId="9" xfId="13" applyFont="1" applyFill="1" applyBorder="1" applyAlignment="1" applyProtection="1">
      <alignment horizontal="center" vertical="center" wrapText="1"/>
    </xf>
    <xf numFmtId="2" fontId="2" fillId="0" borderId="0" xfId="1" applyNumberFormat="1" applyFill="1"/>
    <xf numFmtId="173" fontId="2" fillId="0" borderId="0" xfId="1" applyNumberFormat="1" applyFill="1"/>
    <xf numFmtId="174" fontId="2" fillId="0" borderId="0" xfId="1" applyNumberFormat="1" applyFill="1"/>
    <xf numFmtId="2" fontId="68" fillId="5" borderId="6" xfId="1" applyNumberFormat="1" applyFont="1" applyFill="1" applyBorder="1" applyAlignment="1" applyProtection="1">
      <alignment horizontal="center" vertical="center"/>
      <protection locked="0"/>
    </xf>
    <xf numFmtId="2" fontId="68" fillId="5" borderId="52" xfId="1" applyNumberFormat="1" applyFont="1" applyFill="1" applyBorder="1" applyAlignment="1" applyProtection="1">
      <alignment horizontal="center" vertical="center"/>
      <protection locked="0"/>
    </xf>
    <xf numFmtId="165" fontId="68" fillId="5" borderId="6" xfId="1" applyNumberFormat="1" applyFont="1" applyFill="1" applyBorder="1" applyAlignment="1" applyProtection="1">
      <alignment horizontal="center" vertical="center"/>
      <protection locked="0"/>
    </xf>
    <xf numFmtId="2" fontId="68" fillId="5" borderId="62" xfId="1" applyNumberFormat="1" applyFont="1" applyFill="1" applyBorder="1" applyAlignment="1" applyProtection="1">
      <alignment horizontal="center" vertical="center"/>
      <protection locked="0"/>
    </xf>
    <xf numFmtId="2" fontId="68" fillId="5" borderId="41" xfId="1" applyNumberFormat="1" applyFont="1" applyFill="1" applyBorder="1" applyAlignment="1" applyProtection="1">
      <alignment horizontal="center" vertical="center"/>
      <protection locked="0"/>
    </xf>
    <xf numFmtId="165" fontId="68" fillId="5" borderId="40" xfId="1" applyNumberFormat="1" applyFont="1" applyFill="1" applyBorder="1" applyAlignment="1" applyProtection="1">
      <alignment horizontal="center" vertical="center"/>
      <protection locked="0"/>
    </xf>
    <xf numFmtId="9" fontId="68" fillId="5" borderId="36" xfId="8" applyFont="1" applyFill="1" applyBorder="1" applyAlignment="1" applyProtection="1">
      <alignment horizontal="center" vertical="center"/>
      <protection locked="0"/>
    </xf>
    <xf numFmtId="9" fontId="68" fillId="5" borderId="58" xfId="8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horizontal="left" vertical="center" wrapText="1"/>
    </xf>
    <xf numFmtId="0" fontId="2" fillId="0" borderId="41" xfId="1" applyFont="1" applyFill="1" applyBorder="1" applyAlignment="1" applyProtection="1">
      <alignment vertical="center"/>
    </xf>
    <xf numFmtId="0" fontId="2" fillId="0" borderId="6" xfId="1" applyFont="1" applyFill="1" applyBorder="1" applyAlignment="1" applyProtection="1">
      <alignment vertical="center"/>
    </xf>
    <xf numFmtId="165" fontId="68" fillId="5" borderId="62" xfId="1" applyNumberFormat="1" applyFont="1" applyFill="1" applyBorder="1" applyAlignment="1" applyProtection="1">
      <alignment horizontal="center" vertical="center"/>
      <protection locked="0"/>
    </xf>
    <xf numFmtId="0" fontId="9" fillId="0" borderId="8" xfId="13" applyFont="1" applyBorder="1" applyAlignment="1">
      <alignment horizontal="left" vertical="center" wrapText="1"/>
    </xf>
    <xf numFmtId="0" fontId="9" fillId="0" borderId="6" xfId="13" applyFont="1" applyBorder="1" applyAlignment="1">
      <alignment horizontal="center" vertical="center"/>
    </xf>
    <xf numFmtId="0" fontId="9" fillId="0" borderId="6" xfId="13" applyFont="1" applyBorder="1" applyAlignment="1">
      <alignment horizontal="left" vertical="center"/>
    </xf>
    <xf numFmtId="165" fontId="2" fillId="0" borderId="6" xfId="13" applyNumberFormat="1" applyFont="1" applyFill="1" applyBorder="1" applyAlignment="1" applyProtection="1">
      <alignment horizontal="center" vertical="center"/>
      <protection locked="0"/>
    </xf>
    <xf numFmtId="165" fontId="9" fillId="0" borderId="6" xfId="13" applyNumberFormat="1" applyFont="1" applyFill="1" applyBorder="1" applyAlignment="1" applyProtection="1">
      <alignment horizontal="center" vertical="center"/>
      <protection locked="0"/>
    </xf>
    <xf numFmtId="165" fontId="9" fillId="0" borderId="74" xfId="13" applyNumberFormat="1" applyFont="1" applyFill="1" applyBorder="1" applyAlignment="1" applyProtection="1">
      <alignment horizontal="center" vertical="center"/>
      <protection locked="0"/>
    </xf>
    <xf numFmtId="165" fontId="9" fillId="0" borderId="51" xfId="13" applyNumberFormat="1" applyFont="1" applyFill="1" applyBorder="1" applyAlignment="1" applyProtection="1">
      <alignment horizontal="center" vertical="center"/>
      <protection locked="0"/>
    </xf>
    <xf numFmtId="0" fontId="9" fillId="0" borderId="8" xfId="13" applyFont="1" applyBorder="1" applyAlignment="1">
      <alignment horizontal="left" vertical="center"/>
    </xf>
    <xf numFmtId="0" fontId="30" fillId="2" borderId="25" xfId="13" applyFont="1" applyFill="1" applyBorder="1" applyAlignment="1">
      <alignment wrapText="1"/>
    </xf>
    <xf numFmtId="0" fontId="30" fillId="2" borderId="0" xfId="13" applyFont="1" applyFill="1" applyBorder="1"/>
    <xf numFmtId="0" fontId="30" fillId="2" borderId="5" xfId="13" applyFont="1" applyFill="1" applyBorder="1"/>
    <xf numFmtId="0" fontId="2" fillId="2" borderId="25" xfId="13" applyFont="1" applyFill="1" applyBorder="1" applyAlignment="1">
      <alignment wrapText="1"/>
    </xf>
    <xf numFmtId="0" fontId="2" fillId="2" borderId="0" xfId="13" applyFont="1" applyFill="1" applyBorder="1"/>
    <xf numFmtId="0" fontId="2" fillId="2" borderId="5" xfId="13" applyFont="1" applyFill="1" applyBorder="1"/>
    <xf numFmtId="0" fontId="9" fillId="0" borderId="46" xfId="13" applyFont="1" applyBorder="1" applyAlignment="1">
      <alignment horizontal="left" vertical="center"/>
    </xf>
    <xf numFmtId="0" fontId="2" fillId="2" borderId="25" xfId="13" applyFill="1" applyBorder="1" applyAlignment="1">
      <alignment horizontal="left"/>
    </xf>
    <xf numFmtId="0" fontId="2" fillId="2" borderId="0" xfId="13" applyFill="1" applyBorder="1"/>
    <xf numFmtId="0" fontId="2" fillId="2" borderId="5" xfId="13" applyFill="1" applyBorder="1"/>
    <xf numFmtId="0" fontId="9" fillId="2" borderId="8" xfId="13" applyFont="1" applyFill="1" applyBorder="1" applyAlignment="1">
      <alignment vertical="center"/>
    </xf>
    <xf numFmtId="0" fontId="9" fillId="2" borderId="6" xfId="13" applyFont="1" applyFill="1" applyBorder="1" applyAlignment="1">
      <alignment horizontal="center" vertical="center"/>
    </xf>
    <xf numFmtId="0" fontId="9" fillId="0" borderId="68" xfId="13" applyFont="1" applyBorder="1" applyAlignment="1">
      <alignment horizontal="left" vertical="center"/>
    </xf>
    <xf numFmtId="165" fontId="9" fillId="0" borderId="52" xfId="13" applyNumberFormat="1" applyFont="1" applyFill="1" applyBorder="1" applyAlignment="1" applyProtection="1">
      <alignment horizontal="center" vertical="center"/>
      <protection locked="0"/>
    </xf>
    <xf numFmtId="165" fontId="9" fillId="0" borderId="18" xfId="13" applyNumberFormat="1" applyFont="1" applyFill="1" applyBorder="1" applyAlignment="1" applyProtection="1">
      <alignment horizontal="center" vertical="center"/>
      <protection locked="0"/>
    </xf>
    <xf numFmtId="165" fontId="9" fillId="0" borderId="56" xfId="13" applyNumberFormat="1" applyFont="1" applyFill="1" applyBorder="1" applyAlignment="1" applyProtection="1">
      <alignment horizontal="center" vertical="center"/>
      <protection locked="0"/>
    </xf>
    <xf numFmtId="0" fontId="16" fillId="2" borderId="67" xfId="13" applyFont="1" applyFill="1" applyBorder="1" applyAlignment="1">
      <alignment horizontal="left"/>
    </xf>
    <xf numFmtId="0" fontId="16" fillId="2" borderId="10" xfId="13" applyFont="1" applyFill="1" applyBorder="1"/>
    <xf numFmtId="0" fontId="16" fillId="2" borderId="11" xfId="13" applyFont="1" applyFill="1" applyBorder="1"/>
    <xf numFmtId="0" fontId="26" fillId="3" borderId="61" xfId="13" applyFont="1" applyFill="1" applyBorder="1" applyAlignment="1">
      <alignment horizontal="left" vertical="center"/>
    </xf>
    <xf numFmtId="0" fontId="26" fillId="3" borderId="62" xfId="13" applyFont="1" applyFill="1" applyBorder="1" applyAlignment="1">
      <alignment horizontal="center" vertical="center"/>
    </xf>
    <xf numFmtId="0" fontId="9" fillId="3" borderId="65" xfId="13" applyFont="1" applyFill="1" applyBorder="1" applyAlignment="1">
      <alignment horizontal="left" vertical="center"/>
    </xf>
    <xf numFmtId="2" fontId="9" fillId="3" borderId="62" xfId="13" applyNumberFormat="1" applyFont="1" applyFill="1" applyBorder="1" applyAlignment="1" applyProtection="1">
      <alignment horizontal="center" vertical="center"/>
      <protection locked="0"/>
    </xf>
    <xf numFmtId="2" fontId="9" fillId="3" borderId="63" xfId="13" applyNumberFormat="1" applyFont="1" applyFill="1" applyBorder="1" applyAlignment="1" applyProtection="1">
      <alignment horizontal="center" vertical="center"/>
      <protection locked="0"/>
    </xf>
    <xf numFmtId="165" fontId="21" fillId="0" borderId="75" xfId="13" applyNumberFormat="1" applyFont="1" applyFill="1" applyBorder="1"/>
    <xf numFmtId="165" fontId="21" fillId="0" borderId="76" xfId="13" applyNumberFormat="1" applyFont="1" applyFill="1" applyBorder="1"/>
    <xf numFmtId="165" fontId="21" fillId="0" borderId="77" xfId="13" applyNumberFormat="1" applyFont="1" applyFill="1" applyBorder="1"/>
    <xf numFmtId="0" fontId="2" fillId="0" borderId="0" xfId="13" applyFill="1" applyBorder="1"/>
    <xf numFmtId="2" fontId="2" fillId="0" borderId="52" xfId="1" applyNumberFormat="1" applyFont="1" applyFill="1" applyBorder="1" applyAlignment="1" applyProtection="1">
      <alignment horizontal="center" vertical="center"/>
      <protection locked="0"/>
    </xf>
    <xf numFmtId="0" fontId="8" fillId="0" borderId="40" xfId="1" applyFont="1" applyBorder="1" applyAlignment="1" applyProtection="1">
      <alignment vertical="center" wrapText="1"/>
      <protection locked="0"/>
    </xf>
    <xf numFmtId="0" fontId="9" fillId="2" borderId="1" xfId="1" applyFont="1" applyFill="1" applyBorder="1" applyProtection="1"/>
    <xf numFmtId="0" fontId="2" fillId="2" borderId="41" xfId="1" applyFont="1" applyFill="1" applyBorder="1" applyAlignment="1" applyProtection="1">
      <alignment horizontal="left" vertical="center"/>
      <protection locked="0"/>
    </xf>
    <xf numFmtId="49" fontId="2" fillId="2" borderId="41" xfId="1" applyNumberFormat="1" applyFont="1" applyFill="1" applyBorder="1" applyAlignment="1" applyProtection="1">
      <alignment horizontal="left" vertical="center" wrapText="1"/>
      <protection locked="0"/>
    </xf>
    <xf numFmtId="0" fontId="2" fillId="2" borderId="6" xfId="1" applyFont="1" applyFill="1" applyBorder="1" applyAlignment="1" applyProtection="1">
      <alignment horizontal="left" vertical="center"/>
      <protection locked="0"/>
    </xf>
    <xf numFmtId="49" fontId="2" fillId="0" borderId="6" xfId="1" applyNumberFormat="1" applyFont="1" applyFill="1" applyBorder="1" applyAlignment="1" applyProtection="1">
      <alignment horizontal="left" vertical="center" wrapText="1"/>
      <protection locked="0"/>
    </xf>
    <xf numFmtId="0" fontId="41" fillId="2" borderId="6" xfId="1" applyFont="1" applyFill="1" applyBorder="1" applyAlignment="1" applyProtection="1">
      <alignment horizontal="left" vertical="center"/>
      <protection locked="0"/>
    </xf>
    <xf numFmtId="0" fontId="2" fillId="3" borderId="68" xfId="1" applyFont="1" applyFill="1" applyBorder="1" applyAlignment="1" applyProtection="1">
      <alignment horizontal="center" vertical="center"/>
      <protection locked="0"/>
    </xf>
    <xf numFmtId="0" fontId="2" fillId="3" borderId="52" xfId="1" applyFont="1" applyFill="1" applyBorder="1" applyAlignment="1" applyProtection="1">
      <alignment horizontal="left" vertical="center"/>
      <protection locked="0"/>
    </xf>
    <xf numFmtId="0" fontId="2" fillId="3" borderId="52" xfId="1" applyFont="1" applyFill="1" applyBorder="1" applyAlignment="1" applyProtection="1">
      <alignment horizontal="center" vertical="center"/>
      <protection locked="0"/>
    </xf>
    <xf numFmtId="0" fontId="2" fillId="3" borderId="41" xfId="1" applyFont="1" applyFill="1" applyBorder="1" applyAlignment="1" applyProtection="1">
      <alignment horizontal="left" vertical="center"/>
      <protection locked="0"/>
    </xf>
    <xf numFmtId="0" fontId="2" fillId="3" borderId="41" xfId="1" applyFont="1" applyFill="1" applyBorder="1" applyAlignment="1" applyProtection="1">
      <alignment horizontal="center" vertical="center"/>
      <protection locked="0"/>
    </xf>
    <xf numFmtId="2" fontId="2" fillId="3" borderId="41" xfId="1" applyNumberFormat="1" applyFont="1" applyFill="1" applyBorder="1" applyAlignment="1" applyProtection="1">
      <alignment horizontal="center" vertical="center"/>
      <protection locked="0"/>
    </xf>
    <xf numFmtId="2" fontId="2" fillId="3" borderId="64" xfId="1" applyNumberFormat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horizontal="left" vertical="center"/>
      <protection locked="0"/>
    </xf>
    <xf numFmtId="0" fontId="2" fillId="0" borderId="62" xfId="1" applyFont="1" applyFill="1" applyBorder="1" applyAlignment="1" applyProtection="1">
      <alignment horizontal="left" vertical="center"/>
      <protection locked="0"/>
    </xf>
    <xf numFmtId="49" fontId="8" fillId="0" borderId="40" xfId="1" applyNumberFormat="1" applyFont="1" applyBorder="1" applyAlignment="1" applyProtection="1">
      <alignment horizontal="center" vertical="center" wrapText="1"/>
      <protection locked="0"/>
    </xf>
    <xf numFmtId="0" fontId="2" fillId="0" borderId="41" xfId="1" applyFont="1" applyFill="1" applyBorder="1" applyAlignment="1" applyProtection="1">
      <alignment horizontal="left" vertical="center" wrapText="1"/>
      <protection locked="0"/>
    </xf>
    <xf numFmtId="2" fontId="2" fillId="2" borderId="41" xfId="1" applyNumberFormat="1" applyFont="1" applyFill="1" applyBorder="1" applyAlignment="1" applyProtection="1">
      <alignment horizontal="center" vertical="center"/>
      <protection locked="0"/>
    </xf>
    <xf numFmtId="2" fontId="2" fillId="2" borderId="64" xfId="1" applyNumberFormat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horizontal="center" vertical="center"/>
    </xf>
    <xf numFmtId="0" fontId="2" fillId="6" borderId="68" xfId="1" applyFont="1" applyFill="1" applyBorder="1" applyAlignment="1" applyProtection="1">
      <alignment horizontal="center" vertical="center"/>
      <protection locked="0"/>
    </xf>
    <xf numFmtId="0" fontId="2" fillId="6" borderId="52" xfId="1" applyFont="1" applyFill="1" applyBorder="1" applyAlignment="1" applyProtection="1">
      <alignment horizontal="left" vertical="center" wrapText="1"/>
      <protection locked="0"/>
    </xf>
    <xf numFmtId="49" fontId="2" fillId="6" borderId="52" xfId="1" quotePrefix="1" applyNumberFormat="1" applyFont="1" applyFill="1" applyBorder="1" applyAlignment="1" applyProtection="1">
      <alignment horizontal="center" vertical="center" wrapText="1"/>
    </xf>
    <xf numFmtId="0" fontId="2" fillId="6" borderId="52" xfId="1" applyFont="1" applyFill="1" applyBorder="1" applyAlignment="1" applyProtection="1">
      <alignment horizontal="center" vertical="center"/>
      <protection locked="0"/>
    </xf>
    <xf numFmtId="165" fontId="2" fillId="4" borderId="52" xfId="1" applyNumberFormat="1" applyFont="1" applyFill="1" applyBorder="1" applyAlignment="1" applyProtection="1">
      <alignment horizontal="center" vertical="center"/>
      <protection locked="0"/>
    </xf>
    <xf numFmtId="165" fontId="68" fillId="6" borderId="52" xfId="1" applyNumberFormat="1" applyFont="1" applyFill="1" applyBorder="1" applyAlignment="1" applyProtection="1">
      <alignment horizontal="center" vertical="center"/>
      <protection locked="0"/>
    </xf>
    <xf numFmtId="165" fontId="2" fillId="6" borderId="52" xfId="1" applyNumberFormat="1" applyFont="1" applyFill="1" applyBorder="1" applyAlignment="1" applyProtection="1">
      <alignment horizontal="center" vertical="center"/>
      <protection locked="0"/>
    </xf>
    <xf numFmtId="165" fontId="2" fillId="6" borderId="56" xfId="1" applyNumberFormat="1" applyFont="1" applyFill="1" applyBorder="1" applyAlignment="1" applyProtection="1">
      <alignment horizontal="center" vertical="center"/>
      <protection locked="0"/>
    </xf>
    <xf numFmtId="0" fontId="2" fillId="3" borderId="41" xfId="1" applyFont="1" applyFill="1" applyBorder="1" applyAlignment="1" applyProtection="1">
      <alignment horizontal="left" vertical="center" wrapText="1"/>
      <protection locked="0"/>
    </xf>
    <xf numFmtId="49" fontId="2" fillId="3" borderId="41" xfId="1" applyNumberFormat="1" applyFont="1" applyFill="1" applyBorder="1" applyAlignment="1" applyProtection="1">
      <alignment horizontal="center" vertical="center" wrapText="1"/>
    </xf>
    <xf numFmtId="165" fontId="2" fillId="4" borderId="41" xfId="1" applyNumberFormat="1" applyFont="1" applyFill="1" applyBorder="1" applyAlignment="1" applyProtection="1">
      <alignment horizontal="center" vertical="center"/>
      <protection locked="0"/>
    </xf>
    <xf numFmtId="165" fontId="68" fillId="5" borderId="41" xfId="1" applyNumberFormat="1" applyFont="1" applyFill="1" applyBorder="1" applyAlignment="1" applyProtection="1">
      <alignment horizontal="center" vertical="center"/>
      <protection locked="0"/>
    </xf>
    <xf numFmtId="165" fontId="2" fillId="3" borderId="41" xfId="1" applyNumberFormat="1" applyFont="1" applyFill="1" applyBorder="1" applyAlignment="1" applyProtection="1">
      <alignment horizontal="center" vertical="center"/>
      <protection locked="0"/>
    </xf>
    <xf numFmtId="0" fontId="2" fillId="3" borderId="6" xfId="1" applyFont="1" applyFill="1" applyBorder="1" applyAlignment="1" applyProtection="1">
      <alignment horizontal="center" vertical="center"/>
    </xf>
    <xf numFmtId="165" fontId="2" fillId="3" borderId="51" xfId="1" applyNumberFormat="1" applyFont="1" applyFill="1" applyBorder="1" applyAlignment="1" applyProtection="1">
      <alignment horizontal="center" vertical="center"/>
      <protection locked="0"/>
    </xf>
    <xf numFmtId="0" fontId="2" fillId="0" borderId="68" xfId="1" applyFont="1" applyFill="1" applyBorder="1" applyAlignment="1" applyProtection="1">
      <alignment horizontal="center" vertical="center"/>
      <protection locked="0"/>
    </xf>
    <xf numFmtId="0" fontId="2" fillId="0" borderId="52" xfId="1" applyFont="1" applyFill="1" applyBorder="1" applyAlignment="1" applyProtection="1">
      <alignment horizontal="left" vertical="center" wrapText="1"/>
      <protection locked="0"/>
    </xf>
    <xf numFmtId="49" fontId="2" fillId="3" borderId="6" xfId="1" applyNumberFormat="1" applyFont="1" applyFill="1" applyBorder="1" applyAlignment="1" applyProtection="1">
      <alignment horizontal="center" vertical="center"/>
      <protection locked="0"/>
    </xf>
    <xf numFmtId="0" fontId="2" fillId="3" borderId="52" xfId="1" applyFont="1" applyFill="1" applyBorder="1" applyAlignment="1" applyProtection="1">
      <alignment horizontal="left" vertical="center" wrapText="1"/>
      <protection locked="0"/>
    </xf>
    <xf numFmtId="49" fontId="2" fillId="3" borderId="52" xfId="1" applyNumberFormat="1" applyFont="1" applyFill="1" applyBorder="1" applyAlignment="1" applyProtection="1">
      <alignment horizontal="center" vertical="center"/>
      <protection locked="0"/>
    </xf>
    <xf numFmtId="1" fontId="2" fillId="3" borderId="52" xfId="1" applyNumberFormat="1" applyFont="1" applyFill="1" applyBorder="1" applyAlignment="1" applyProtection="1">
      <alignment horizontal="center" vertical="center"/>
      <protection locked="0"/>
    </xf>
    <xf numFmtId="1" fontId="2" fillId="3" borderId="56" xfId="1" applyNumberFormat="1" applyFont="1" applyFill="1" applyBorder="1" applyAlignment="1" applyProtection="1">
      <alignment horizontal="center" vertical="center"/>
      <protection locked="0"/>
    </xf>
    <xf numFmtId="0" fontId="2" fillId="3" borderId="6" xfId="1" applyFont="1" applyFill="1" applyBorder="1" applyAlignment="1" applyProtection="1">
      <alignment horizontal="left" vertical="center"/>
    </xf>
    <xf numFmtId="0" fontId="2" fillId="3" borderId="52" xfId="1" applyFont="1" applyFill="1" applyBorder="1" applyAlignment="1" applyProtection="1">
      <alignment horizontal="left" vertical="center"/>
    </xf>
    <xf numFmtId="0" fontId="2" fillId="3" borderId="52" xfId="1" applyFont="1" applyFill="1" applyBorder="1" applyAlignment="1" applyProtection="1">
      <alignment horizontal="center" vertical="center"/>
    </xf>
    <xf numFmtId="165" fontId="2" fillId="3" borderId="63" xfId="1" applyNumberFormat="1" applyFont="1" applyFill="1" applyBorder="1" applyAlignment="1" applyProtection="1">
      <alignment horizontal="center" vertical="center"/>
      <protection locked="0"/>
    </xf>
    <xf numFmtId="49" fontId="2" fillId="3" borderId="52" xfId="1" applyNumberFormat="1" applyFont="1" applyFill="1" applyBorder="1" applyAlignment="1" applyProtection="1">
      <alignment horizontal="center" vertical="center" wrapText="1"/>
      <protection locked="0"/>
    </xf>
    <xf numFmtId="49" fontId="2" fillId="3" borderId="41" xfId="1" applyNumberFormat="1" applyFont="1" applyFill="1" applyBorder="1" applyAlignment="1" applyProtection="1">
      <alignment horizontal="center" vertical="center" wrapText="1"/>
      <protection locked="0"/>
    </xf>
    <xf numFmtId="174" fontId="2" fillId="3" borderId="41" xfId="1" applyNumberFormat="1" applyFont="1" applyFill="1" applyBorder="1" applyAlignment="1" applyProtection="1">
      <alignment horizontal="center" vertical="center"/>
      <protection locked="0"/>
    </xf>
    <xf numFmtId="49" fontId="2" fillId="3" borderId="62" xfId="1" applyNumberFormat="1" applyFont="1" applyFill="1" applyBorder="1" applyAlignment="1" applyProtection="1">
      <alignment vertical="center"/>
      <protection locked="0"/>
    </xf>
    <xf numFmtId="0" fontId="2" fillId="3" borderId="41" xfId="1" applyFont="1" applyFill="1" applyBorder="1" applyAlignment="1" applyProtection="1">
      <alignment horizontal="left" vertical="center" wrapText="1"/>
    </xf>
    <xf numFmtId="49" fontId="2" fillId="2" borderId="6" xfId="1" applyNumberFormat="1" applyFont="1" applyFill="1" applyBorder="1" applyAlignment="1" applyProtection="1">
      <alignment horizontal="center" vertical="center" wrapText="1"/>
    </xf>
    <xf numFmtId="0" fontId="2" fillId="2" borderId="52" xfId="1" applyFont="1" applyFill="1" applyBorder="1" applyAlignment="1" applyProtection="1">
      <alignment horizontal="center" vertical="center" wrapText="1"/>
      <protection locked="0"/>
    </xf>
    <xf numFmtId="49" fontId="2" fillId="2" borderId="52" xfId="1" applyNumberFormat="1" applyFont="1" applyFill="1" applyBorder="1" applyAlignment="1" applyProtection="1">
      <alignment horizontal="center" vertical="center"/>
      <protection locked="0"/>
    </xf>
    <xf numFmtId="0" fontId="2" fillId="3" borderId="6" xfId="1" applyFont="1" applyFill="1" applyBorder="1" applyAlignment="1" applyProtection="1">
      <alignment horizontal="center" vertical="center" wrapText="1"/>
      <protection locked="0"/>
    </xf>
    <xf numFmtId="49" fontId="8" fillId="2" borderId="40" xfId="1" applyNumberFormat="1" applyFont="1" applyFill="1" applyBorder="1" applyAlignment="1" applyProtection="1">
      <alignment horizontal="center" vertical="center" wrapText="1"/>
    </xf>
    <xf numFmtId="0" fontId="2" fillId="6" borderId="6" xfId="1" applyFont="1" applyFill="1" applyBorder="1" applyAlignment="1" applyProtection="1">
      <alignment horizontal="center" vertical="center"/>
    </xf>
    <xf numFmtId="165" fontId="21" fillId="6" borderId="6" xfId="1" applyNumberFormat="1" applyFont="1" applyFill="1" applyBorder="1" applyAlignment="1" applyProtection="1">
      <alignment horizontal="center" vertical="center"/>
      <protection locked="0"/>
    </xf>
    <xf numFmtId="49" fontId="2" fillId="6" borderId="52" xfId="1" applyNumberFormat="1" applyFont="1" applyFill="1" applyBorder="1" applyAlignment="1" applyProtection="1">
      <alignment horizontal="center" vertical="center" wrapText="1"/>
    </xf>
    <xf numFmtId="0" fontId="2" fillId="6" borderId="52" xfId="1" applyFont="1" applyFill="1" applyBorder="1" applyAlignment="1" applyProtection="1">
      <alignment horizontal="center" vertical="center"/>
    </xf>
    <xf numFmtId="165" fontId="21" fillId="6" borderId="52" xfId="1" applyNumberFormat="1" applyFont="1" applyFill="1" applyBorder="1" applyAlignment="1" applyProtection="1">
      <alignment horizontal="center" vertical="center"/>
      <protection locked="0"/>
    </xf>
    <xf numFmtId="165" fontId="21" fillId="5" borderId="41" xfId="1" applyNumberFormat="1" applyFont="1" applyFill="1" applyBorder="1" applyAlignment="1" applyProtection="1">
      <alignment horizontal="center" vertical="center"/>
      <protection locked="0"/>
    </xf>
    <xf numFmtId="49" fontId="2" fillId="0" borderId="6" xfId="1" applyNumberFormat="1" applyFont="1" applyFill="1" applyBorder="1" applyAlignment="1" applyProtection="1">
      <alignment horizontal="center" vertical="center" wrapText="1"/>
    </xf>
    <xf numFmtId="165" fontId="21" fillId="5" borderId="6" xfId="1" applyNumberFormat="1" applyFont="1" applyFill="1" applyBorder="1" applyAlignment="1" applyProtection="1">
      <alignment horizontal="center" vertical="center"/>
      <protection locked="0"/>
    </xf>
    <xf numFmtId="165" fontId="21" fillId="5" borderId="52" xfId="1" applyNumberFormat="1" applyFont="1" applyFill="1" applyBorder="1" applyAlignment="1" applyProtection="1">
      <alignment horizontal="center" vertical="center"/>
      <protection locked="0"/>
    </xf>
    <xf numFmtId="165" fontId="2" fillId="3" borderId="52" xfId="1" applyNumberFormat="1" applyFont="1" applyFill="1" applyBorder="1" applyAlignment="1" applyProtection="1">
      <alignment horizontal="center" vertical="center"/>
      <protection locked="0"/>
    </xf>
    <xf numFmtId="165" fontId="2" fillId="3" borderId="56" xfId="1" applyNumberFormat="1" applyFont="1" applyFill="1" applyBorder="1" applyAlignment="1" applyProtection="1">
      <alignment horizontal="center" vertical="center"/>
      <protection locked="0"/>
    </xf>
    <xf numFmtId="2" fontId="2" fillId="3" borderId="8" xfId="1" applyNumberFormat="1" applyFont="1" applyFill="1" applyBorder="1" applyAlignment="1" applyProtection="1">
      <alignment horizontal="center" vertical="center"/>
    </xf>
    <xf numFmtId="2" fontId="2" fillId="3" borderId="6" xfId="1" applyNumberFormat="1" applyFont="1" applyFill="1" applyBorder="1" applyAlignment="1" applyProtection="1">
      <alignment horizontal="left" vertical="center"/>
    </xf>
    <xf numFmtId="1" fontId="2" fillId="3" borderId="6" xfId="1" applyNumberFormat="1" applyFont="1" applyFill="1" applyBorder="1" applyAlignment="1" applyProtection="1">
      <alignment horizontal="center" vertical="center"/>
    </xf>
    <xf numFmtId="165" fontId="2" fillId="0" borderId="6" xfId="13" applyNumberFormat="1" applyFont="1" applyFill="1" applyBorder="1" applyAlignment="1" applyProtection="1">
      <alignment horizontal="center" vertical="center"/>
      <protection locked="0"/>
    </xf>
    <xf numFmtId="165" fontId="9" fillId="0" borderId="6" xfId="13" applyNumberFormat="1" applyFont="1" applyFill="1" applyBorder="1" applyAlignment="1" applyProtection="1">
      <alignment horizontal="center" vertical="center"/>
      <protection locked="0"/>
    </xf>
    <xf numFmtId="165" fontId="9" fillId="0" borderId="74" xfId="13" applyNumberFormat="1" applyFont="1" applyFill="1" applyBorder="1" applyAlignment="1" applyProtection="1">
      <alignment horizontal="center" vertical="center"/>
      <protection locked="0"/>
    </xf>
    <xf numFmtId="165" fontId="9" fillId="0" borderId="51" xfId="13" applyNumberFormat="1" applyFont="1" applyFill="1" applyBorder="1" applyAlignment="1" applyProtection="1">
      <alignment horizontal="center" vertical="center"/>
      <protection locked="0"/>
    </xf>
    <xf numFmtId="165" fontId="9" fillId="0" borderId="52" xfId="13" applyNumberFormat="1" applyFont="1" applyFill="1" applyBorder="1" applyAlignment="1" applyProtection="1">
      <alignment horizontal="center" vertical="center"/>
      <protection locked="0"/>
    </xf>
    <xf numFmtId="165" fontId="9" fillId="0" borderId="18" xfId="13" applyNumberFormat="1" applyFont="1" applyFill="1" applyBorder="1" applyAlignment="1" applyProtection="1">
      <alignment horizontal="center" vertical="center"/>
      <protection locked="0"/>
    </xf>
    <xf numFmtId="165" fontId="9" fillId="0" borderId="56" xfId="13" applyNumberFormat="1" applyFont="1" applyFill="1" applyBorder="1" applyAlignment="1" applyProtection="1">
      <alignment horizontal="center" vertical="center"/>
      <protection locked="0"/>
    </xf>
    <xf numFmtId="0" fontId="3" fillId="0" borderId="82" xfId="1" applyFont="1" applyBorder="1" applyAlignment="1" applyProtection="1">
      <alignment horizontal="center"/>
    </xf>
    <xf numFmtId="0" fontId="3" fillId="0" borderId="83" xfId="1" applyFont="1" applyBorder="1" applyAlignment="1" applyProtection="1">
      <alignment horizontal="center"/>
    </xf>
    <xf numFmtId="0" fontId="3" fillId="0" borderId="84" xfId="1" applyFont="1" applyBorder="1" applyAlignment="1" applyProtection="1">
      <alignment horizontal="center"/>
    </xf>
    <xf numFmtId="0" fontId="4" fillId="16" borderId="4" xfId="1" applyFont="1" applyFill="1" applyBorder="1" applyAlignment="1" applyProtection="1">
      <alignment horizontal="center"/>
    </xf>
    <xf numFmtId="0" fontId="4" fillId="16" borderId="0" xfId="1" applyFont="1" applyFill="1" applyBorder="1" applyAlignment="1" applyProtection="1">
      <alignment horizontal="center"/>
    </xf>
    <xf numFmtId="0" fontId="4" fillId="16" borderId="5" xfId="1" applyFont="1" applyFill="1" applyBorder="1" applyAlignment="1" applyProtection="1">
      <alignment horizontal="center"/>
    </xf>
    <xf numFmtId="0" fontId="4" fillId="0" borderId="4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5" fillId="0" borderId="4" xfId="2" applyBorder="1" applyAlignment="1" applyProtection="1">
      <alignment horizontal="center" vertical="center"/>
    </xf>
    <xf numFmtId="0" fontId="5" fillId="0" borderId="0" xfId="2" applyBorder="1" applyAlignment="1" applyProtection="1">
      <alignment horizontal="center" vertical="center"/>
    </xf>
    <xf numFmtId="0" fontId="5" fillId="0" borderId="5" xfId="2" applyBorder="1" applyAlignment="1" applyProtection="1">
      <alignment horizontal="center" vertical="center"/>
    </xf>
    <xf numFmtId="2" fontId="12" fillId="2" borderId="21" xfId="1" applyNumberFormat="1" applyFont="1" applyFill="1" applyBorder="1" applyAlignment="1" applyProtection="1">
      <alignment horizontal="left"/>
    </xf>
    <xf numFmtId="2" fontId="12" fillId="2" borderId="19" xfId="1" applyNumberFormat="1" applyFont="1" applyFill="1" applyBorder="1" applyAlignment="1" applyProtection="1">
      <alignment horizontal="left"/>
    </xf>
    <xf numFmtId="2" fontId="12" fillId="2" borderId="22" xfId="1" applyNumberFormat="1" applyFont="1" applyFill="1" applyBorder="1" applyAlignment="1" applyProtection="1">
      <alignment horizontal="left"/>
    </xf>
    <xf numFmtId="2" fontId="12" fillId="2" borderId="26" xfId="1" applyNumberFormat="1" applyFont="1" applyFill="1" applyBorder="1" applyAlignment="1" applyProtection="1">
      <alignment horizontal="left"/>
    </xf>
    <xf numFmtId="2" fontId="12" fillId="2" borderId="0" xfId="1" applyNumberFormat="1" applyFont="1" applyFill="1" applyBorder="1" applyAlignment="1" applyProtection="1">
      <alignment horizontal="left"/>
    </xf>
    <xf numFmtId="2" fontId="12" fillId="2" borderId="27" xfId="1" applyNumberFormat="1" applyFont="1" applyFill="1" applyBorder="1" applyAlignment="1" applyProtection="1">
      <alignment horizontal="left"/>
    </xf>
    <xf numFmtId="1" fontId="12" fillId="2" borderId="26" xfId="1" applyNumberFormat="1" applyFont="1" applyFill="1" applyBorder="1" applyAlignment="1" applyProtection="1">
      <alignment horizontal="left"/>
    </xf>
    <xf numFmtId="1" fontId="12" fillId="2" borderId="0" xfId="1" applyNumberFormat="1" applyFont="1" applyFill="1" applyBorder="1" applyAlignment="1" applyProtection="1">
      <alignment horizontal="left"/>
    </xf>
    <xf numFmtId="1" fontId="12" fillId="2" borderId="27" xfId="1" applyNumberFormat="1" applyFont="1" applyFill="1" applyBorder="1" applyAlignment="1" applyProtection="1">
      <alignment horizontal="left"/>
    </xf>
    <xf numFmtId="2" fontId="2" fillId="0" borderId="52" xfId="1" applyNumberFormat="1" applyFont="1" applyFill="1" applyBorder="1" applyAlignment="1" applyProtection="1">
      <alignment horizontal="center" vertical="center"/>
      <protection locked="0"/>
    </xf>
    <xf numFmtId="2" fontId="2" fillId="0" borderId="36" xfId="1" applyNumberFormat="1" applyFont="1" applyFill="1" applyBorder="1" applyAlignment="1" applyProtection="1">
      <alignment horizontal="center" vertical="center"/>
      <protection locked="0"/>
    </xf>
    <xf numFmtId="2" fontId="2" fillId="0" borderId="52" xfId="7" applyNumberFormat="1" applyFont="1" applyFill="1" applyBorder="1" applyAlignment="1" applyProtection="1">
      <alignment horizontal="center" vertical="center"/>
      <protection locked="0"/>
    </xf>
    <xf numFmtId="0" fontId="45" fillId="0" borderId="36" xfId="0" applyFont="1" applyBorder="1" applyAlignment="1">
      <alignment horizontal="center" vertical="center"/>
    </xf>
    <xf numFmtId="2" fontId="2" fillId="0" borderId="52" xfId="1" applyNumberFormat="1" applyFont="1" applyFill="1" applyBorder="1" applyAlignment="1" applyProtection="1">
      <alignment horizontal="center" vertical="center" wrapText="1"/>
      <protection locked="0"/>
    </xf>
    <xf numFmtId="0" fontId="45" fillId="0" borderId="36" xfId="0" applyFont="1" applyBorder="1" applyAlignment="1">
      <alignment horizontal="center" vertical="center" wrapText="1"/>
    </xf>
    <xf numFmtId="0" fontId="12" fillId="2" borderId="0" xfId="1" applyFont="1" applyFill="1" applyBorder="1" applyAlignment="1" applyProtection="1">
      <alignment horizontal="center" vertical="center"/>
      <protection locked="0"/>
    </xf>
    <xf numFmtId="0" fontId="12" fillId="2" borderId="10" xfId="1" applyFont="1" applyFill="1" applyBorder="1" applyAlignment="1" applyProtection="1">
      <alignment horizontal="center" vertical="center"/>
      <protection locked="0"/>
    </xf>
    <xf numFmtId="0" fontId="27" fillId="2" borderId="45" xfId="1" applyFont="1" applyFill="1" applyBorder="1" applyAlignment="1" applyProtection="1">
      <alignment horizontal="center" vertical="center" textRotation="90"/>
    </xf>
    <xf numFmtId="0" fontId="27" fillId="2" borderId="53" xfId="1" applyFont="1" applyFill="1" applyBorder="1" applyAlignment="1" applyProtection="1">
      <alignment horizontal="center" vertical="center" textRotation="90"/>
    </xf>
    <xf numFmtId="0" fontId="25" fillId="2" borderId="42" xfId="1" applyFont="1" applyFill="1" applyBorder="1" applyAlignment="1" applyProtection="1">
      <alignment horizontal="center" vertical="center" textRotation="90" wrapText="1" readingOrder="1"/>
      <protection locked="0"/>
    </xf>
    <xf numFmtId="0" fontId="25" fillId="2" borderId="45" xfId="1" applyFont="1" applyFill="1" applyBorder="1" applyAlignment="1" applyProtection="1">
      <alignment horizontal="center" vertical="center" textRotation="90" wrapText="1" readingOrder="1"/>
      <protection locked="0"/>
    </xf>
    <xf numFmtId="0" fontId="25" fillId="2" borderId="53" xfId="1" applyFont="1" applyFill="1" applyBorder="1" applyAlignment="1" applyProtection="1">
      <alignment horizontal="center" vertical="center" textRotation="90" wrapText="1" readingOrder="1"/>
      <protection locked="0"/>
    </xf>
    <xf numFmtId="0" fontId="67" fillId="0" borderId="0" xfId="0" applyFont="1" applyAlignment="1">
      <alignment horizontal="center" vertical="center" wrapText="1"/>
    </xf>
    <xf numFmtId="0" fontId="25" fillId="0" borderId="42" xfId="1" applyFont="1" applyBorder="1" applyAlignment="1">
      <alignment horizontal="center" vertical="center" textRotation="90"/>
    </xf>
    <xf numFmtId="0" fontId="25" fillId="0" borderId="53" xfId="1" applyFont="1" applyBorder="1" applyAlignment="1">
      <alignment horizontal="center" vertical="center" textRotation="90"/>
    </xf>
    <xf numFmtId="0" fontId="25" fillId="0" borderId="4" xfId="1" applyFont="1" applyBorder="1" applyAlignment="1">
      <alignment horizontal="center" vertical="center" textRotation="90"/>
    </xf>
    <xf numFmtId="0" fontId="25" fillId="0" borderId="9" xfId="1" applyFont="1" applyBorder="1" applyAlignment="1">
      <alignment horizontal="center" vertical="center" textRotation="90"/>
    </xf>
    <xf numFmtId="166" fontId="12" fillId="2" borderId="0" xfId="1" applyNumberFormat="1" applyFont="1" applyFill="1" applyBorder="1" applyAlignment="1" applyProtection="1">
      <alignment horizontal="center" vertical="center"/>
      <protection locked="0"/>
    </xf>
    <xf numFmtId="0" fontId="25" fillId="2" borderId="1" xfId="1" applyFont="1" applyFill="1" applyBorder="1" applyAlignment="1" applyProtection="1">
      <alignment horizontal="center" vertical="center" textRotation="90"/>
    </xf>
    <xf numFmtId="0" fontId="25" fillId="2" borderId="4" xfId="1" applyFont="1" applyFill="1" applyBorder="1" applyAlignment="1" applyProtection="1">
      <alignment horizontal="center" vertical="center" textRotation="90"/>
    </xf>
    <xf numFmtId="0" fontId="25" fillId="2" borderId="9" xfId="1" applyFont="1" applyFill="1" applyBorder="1" applyAlignment="1" applyProtection="1">
      <alignment horizontal="center" vertical="center" textRotation="90"/>
    </xf>
    <xf numFmtId="0" fontId="25" fillId="0" borderId="1" xfId="1" applyFont="1" applyBorder="1" applyAlignment="1">
      <alignment horizontal="center" vertical="center" textRotation="90"/>
    </xf>
    <xf numFmtId="0" fontId="9" fillId="0" borderId="4" xfId="1" applyFont="1" applyBorder="1" applyAlignment="1"/>
    <xf numFmtId="0" fontId="9" fillId="0" borderId="9" xfId="1" applyFont="1" applyBorder="1" applyAlignment="1"/>
    <xf numFmtId="0" fontId="2" fillId="0" borderId="4" xfId="1" applyBorder="1" applyAlignment="1"/>
    <xf numFmtId="0" fontId="2" fillId="0" borderId="9" xfId="1" applyBorder="1" applyAlignment="1"/>
    <xf numFmtId="0" fontId="25" fillId="2" borderId="1" xfId="1" applyFont="1" applyFill="1" applyBorder="1" applyAlignment="1" applyProtection="1">
      <alignment horizontal="center" vertical="center" textRotation="90" wrapText="1"/>
      <protection locked="0"/>
    </xf>
    <xf numFmtId="0" fontId="2" fillId="2" borderId="4" xfId="1" applyFill="1" applyBorder="1" applyAlignment="1" applyProtection="1">
      <alignment wrapText="1"/>
      <protection locked="0"/>
    </xf>
    <xf numFmtId="0" fontId="2" fillId="2" borderId="9" xfId="1" applyFill="1" applyBorder="1" applyAlignment="1" applyProtection="1">
      <alignment wrapText="1"/>
      <protection locked="0"/>
    </xf>
    <xf numFmtId="0" fontId="67" fillId="0" borderId="0" xfId="0" applyFont="1" applyAlignment="1">
      <alignment horizontal="center" wrapText="1"/>
    </xf>
    <xf numFmtId="0" fontId="55" fillId="13" borderId="86" xfId="12" applyFill="1" applyBorder="1"/>
    <xf numFmtId="0" fontId="8" fillId="2" borderId="10" xfId="1" applyFont="1" applyFill="1" applyBorder="1" applyAlignment="1" applyProtection="1">
      <alignment horizontal="left" vertical="center" wrapText="1"/>
    </xf>
    <xf numFmtId="0" fontId="4" fillId="0" borderId="10" xfId="1" applyFont="1" applyBorder="1" applyAlignment="1">
      <alignment vertical="center"/>
    </xf>
    <xf numFmtId="0" fontId="25" fillId="0" borderId="1" xfId="1" applyFont="1" applyBorder="1" applyAlignment="1">
      <alignment horizontal="center" vertical="center" textRotation="90" wrapText="1"/>
    </xf>
    <xf numFmtId="0" fontId="25" fillId="0" borderId="4" xfId="1" applyFont="1" applyBorder="1" applyAlignment="1">
      <alignment horizontal="center" vertical="center" textRotation="90" wrapText="1"/>
    </xf>
    <xf numFmtId="0" fontId="27" fillId="0" borderId="4" xfId="1" applyFont="1" applyBorder="1" applyAlignment="1">
      <alignment horizontal="center" vertical="center" textRotation="90" wrapText="1"/>
    </xf>
    <xf numFmtId="0" fontId="25" fillId="2" borderId="4" xfId="1" applyFont="1" applyFill="1" applyBorder="1" applyAlignment="1" applyProtection="1">
      <alignment horizontal="center" textRotation="90" wrapText="1"/>
      <protection locked="0"/>
    </xf>
    <xf numFmtId="0" fontId="2" fillId="0" borderId="9" xfId="1" applyBorder="1" applyAlignment="1">
      <alignment horizontal="center" textRotation="90" wrapText="1"/>
    </xf>
    <xf numFmtId="0" fontId="27" fillId="2" borderId="1" xfId="1" applyFont="1" applyFill="1" applyBorder="1" applyAlignment="1" applyProtection="1">
      <alignment horizontal="center" vertical="center" textRotation="90" wrapText="1"/>
      <protection locked="0"/>
    </xf>
    <xf numFmtId="0" fontId="2" fillId="0" borderId="4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46" fillId="7" borderId="82" xfId="1" applyFont="1" applyFill="1" applyBorder="1" applyAlignment="1">
      <alignment horizontal="center" vertical="center"/>
    </xf>
    <xf numFmtId="0" fontId="46" fillId="7" borderId="84" xfId="1" applyFont="1" applyFill="1" applyBorder="1" applyAlignment="1">
      <alignment horizontal="center" vertical="center"/>
    </xf>
    <xf numFmtId="0" fontId="46" fillId="12" borderId="69" xfId="1" applyFont="1" applyFill="1" applyBorder="1" applyAlignment="1">
      <alignment horizontal="center" vertical="center" wrapText="1"/>
    </xf>
    <xf numFmtId="0" fontId="46" fillId="12" borderId="44" xfId="1" applyFont="1" applyFill="1" applyBorder="1" applyAlignment="1">
      <alignment horizontal="center" vertical="center" wrapText="1"/>
    </xf>
    <xf numFmtId="0" fontId="27" fillId="12" borderId="41" xfId="1" applyFont="1" applyFill="1" applyBorder="1" applyAlignment="1">
      <alignment horizontal="center" vertical="center" wrapText="1"/>
    </xf>
    <xf numFmtId="0" fontId="27" fillId="12" borderId="41" xfId="1" applyFont="1" applyFill="1" applyBorder="1" applyAlignment="1">
      <alignment horizontal="center" vertical="center"/>
    </xf>
    <xf numFmtId="0" fontId="27" fillId="12" borderId="48" xfId="1" applyFont="1" applyFill="1" applyBorder="1" applyAlignment="1">
      <alignment horizontal="center" vertical="center" wrapText="1"/>
    </xf>
    <xf numFmtId="0" fontId="27" fillId="12" borderId="7" xfId="1" applyFont="1" applyFill="1" applyBorder="1" applyAlignment="1">
      <alignment horizontal="center" vertical="center" wrapText="1"/>
    </xf>
    <xf numFmtId="0" fontId="27" fillId="12" borderId="39" xfId="1" applyFont="1" applyFill="1" applyBorder="1" applyAlignment="1">
      <alignment horizontal="center" vertical="center" wrapText="1"/>
    </xf>
    <xf numFmtId="0" fontId="27" fillId="12" borderId="29" xfId="1" applyFont="1" applyFill="1" applyBorder="1" applyAlignment="1">
      <alignment horizontal="center" vertical="center" wrapText="1"/>
    </xf>
    <xf numFmtId="0" fontId="27" fillId="12" borderId="47" xfId="1" applyFont="1" applyFill="1" applyBorder="1" applyAlignment="1">
      <alignment horizontal="center" vertical="center" wrapText="1"/>
    </xf>
    <xf numFmtId="0" fontId="42" fillId="12" borderId="80" xfId="1" applyFont="1" applyFill="1" applyBorder="1" applyAlignment="1">
      <alignment horizontal="center" vertical="center" wrapText="1"/>
    </xf>
    <xf numFmtId="0" fontId="42" fillId="12" borderId="57" xfId="1" applyFont="1" applyFill="1" applyBorder="1" applyAlignment="1">
      <alignment horizontal="center" vertical="center" wrapText="1"/>
    </xf>
    <xf numFmtId="0" fontId="27" fillId="7" borderId="0" xfId="1" applyFont="1" applyFill="1" applyBorder="1" applyAlignment="1">
      <alignment horizontal="left" vertical="center"/>
    </xf>
    <xf numFmtId="0" fontId="8" fillId="7" borderId="82" xfId="1" applyFont="1" applyFill="1" applyBorder="1" applyAlignment="1">
      <alignment horizontal="center" vertical="center"/>
    </xf>
    <xf numFmtId="0" fontId="27" fillId="7" borderId="83" xfId="1" applyFont="1" applyFill="1" applyBorder="1" applyAlignment="1">
      <alignment horizontal="center" vertical="center"/>
    </xf>
    <xf numFmtId="0" fontId="27" fillId="7" borderId="84" xfId="1" applyFont="1" applyFill="1" applyBorder="1" applyAlignment="1">
      <alignment horizontal="center" vertical="center"/>
    </xf>
    <xf numFmtId="0" fontId="46" fillId="7" borderId="83" xfId="1" applyFont="1" applyFill="1" applyBorder="1" applyAlignment="1">
      <alignment horizontal="center" vertical="center"/>
    </xf>
    <xf numFmtId="0" fontId="2" fillId="7" borderId="50" xfId="1" applyFont="1" applyFill="1" applyBorder="1" applyAlignment="1">
      <alignment horizontal="left" vertical="center" wrapText="1"/>
    </xf>
    <xf numFmtId="0" fontId="2" fillId="0" borderId="73" xfId="1" applyFont="1" applyFill="1" applyBorder="1" applyAlignment="1">
      <alignment vertical="center" wrapText="1"/>
    </xf>
    <xf numFmtId="0" fontId="2" fillId="0" borderId="46" xfId="1" applyFont="1" applyFill="1" applyBorder="1" applyAlignment="1">
      <alignment vertical="center" wrapText="1"/>
    </xf>
    <xf numFmtId="0" fontId="2" fillId="7" borderId="6" xfId="1" applyFont="1" applyFill="1" applyBorder="1" applyAlignment="1">
      <alignment horizontal="left" vertical="top" wrapText="1"/>
    </xf>
    <xf numFmtId="0" fontId="2" fillId="7" borderId="6" xfId="1" applyFont="1" applyFill="1" applyBorder="1" applyAlignment="1">
      <alignment horizontal="left" vertical="top"/>
    </xf>
    <xf numFmtId="0" fontId="2" fillId="7" borderId="51" xfId="1" applyFont="1" applyFill="1" applyBorder="1" applyAlignment="1">
      <alignment horizontal="left" vertical="top"/>
    </xf>
    <xf numFmtId="0" fontId="2" fillId="0" borderId="6" xfId="1" applyFont="1" applyFill="1" applyBorder="1" applyAlignment="1"/>
    <xf numFmtId="0" fontId="2" fillId="0" borderId="51" xfId="1" applyFont="1" applyFill="1" applyBorder="1" applyAlignment="1"/>
    <xf numFmtId="0" fontId="2" fillId="0" borderId="62" xfId="1" applyFont="1" applyFill="1" applyBorder="1" applyAlignment="1"/>
    <xf numFmtId="0" fontId="2" fillId="0" borderId="63" xfId="1" applyFont="1" applyFill="1" applyBorder="1" applyAlignment="1"/>
    <xf numFmtId="0" fontId="2" fillId="7" borderId="72" xfId="1" applyFont="1" applyFill="1" applyBorder="1" applyAlignment="1">
      <alignment horizontal="left" vertical="center" wrapText="1"/>
    </xf>
    <xf numFmtId="0" fontId="2" fillId="0" borderId="19" xfId="1" applyFont="1" applyFill="1" applyBorder="1" applyAlignment="1">
      <alignment wrapText="1"/>
    </xf>
    <xf numFmtId="0" fontId="2" fillId="0" borderId="37" xfId="1" applyFont="1" applyFill="1" applyBorder="1" applyAlignment="1">
      <alignment wrapText="1"/>
    </xf>
    <xf numFmtId="0" fontId="2" fillId="0" borderId="4" xfId="1" applyFont="1" applyFill="1" applyBorder="1" applyAlignment="1">
      <alignment wrapText="1"/>
    </xf>
    <xf numFmtId="0" fontId="2" fillId="0" borderId="0" xfId="1" applyFont="1" applyFill="1" applyBorder="1" applyAlignment="1">
      <alignment wrapText="1"/>
    </xf>
    <xf numFmtId="0" fontId="2" fillId="0" borderId="38" xfId="1" applyFont="1" applyFill="1" applyBorder="1" applyAlignment="1">
      <alignment wrapText="1"/>
    </xf>
    <xf numFmtId="0" fontId="2" fillId="0" borderId="9" xfId="1" applyFont="1" applyFill="1" applyBorder="1" applyAlignment="1">
      <alignment wrapText="1"/>
    </xf>
    <xf numFmtId="0" fontId="2" fillId="0" borderId="10" xfId="1" applyFont="1" applyFill="1" applyBorder="1" applyAlignment="1">
      <alignment wrapText="1"/>
    </xf>
    <xf numFmtId="0" fontId="2" fillId="0" borderId="66" xfId="1" applyFont="1" applyFill="1" applyBorder="1" applyAlignment="1">
      <alignment wrapText="1"/>
    </xf>
    <xf numFmtId="0" fontId="46" fillId="12" borderId="55" xfId="1" applyFont="1" applyFill="1" applyBorder="1" applyAlignment="1">
      <alignment horizontal="center" vertical="center" wrapText="1"/>
    </xf>
    <xf numFmtId="0" fontId="2" fillId="12" borderId="8" xfId="1" applyFont="1" applyFill="1" applyBorder="1" applyAlignment="1">
      <alignment horizontal="center" vertical="center" wrapText="1"/>
    </xf>
    <xf numFmtId="0" fontId="27" fillId="12" borderId="8" xfId="1" applyFont="1" applyFill="1" applyBorder="1" applyAlignment="1">
      <alignment horizontal="center" vertical="center" wrapText="1"/>
    </xf>
    <xf numFmtId="0" fontId="27" fillId="12" borderId="61" xfId="1" applyFont="1" applyFill="1" applyBorder="1" applyAlignment="1">
      <alignment horizontal="center" vertical="center" wrapText="1"/>
    </xf>
    <xf numFmtId="2" fontId="12" fillId="8" borderId="0" xfId="1" applyNumberFormat="1" applyFont="1" applyFill="1" applyBorder="1" applyAlignment="1">
      <alignment horizontal="center" vertical="center"/>
    </xf>
    <xf numFmtId="0" fontId="43" fillId="9" borderId="70" xfId="1" applyFont="1" applyFill="1" applyBorder="1" applyAlignment="1">
      <alignment horizontal="center" vertical="center"/>
    </xf>
    <xf numFmtId="0" fontId="43" fillId="9" borderId="71" xfId="1" applyFont="1" applyFill="1" applyBorder="1" applyAlignment="1">
      <alignment horizontal="center" vertical="center"/>
    </xf>
    <xf numFmtId="0" fontId="43" fillId="9" borderId="44" xfId="1" applyFont="1" applyFill="1" applyBorder="1" applyAlignment="1">
      <alignment horizontal="center" vertical="center"/>
    </xf>
    <xf numFmtId="0" fontId="2" fillId="0" borderId="73" xfId="1" applyFont="1" applyFill="1" applyBorder="1" applyAlignment="1">
      <alignment vertical="center"/>
    </xf>
    <xf numFmtId="0" fontId="2" fillId="0" borderId="46" xfId="1" applyFont="1" applyFill="1" applyBorder="1" applyAlignment="1">
      <alignment vertical="center"/>
    </xf>
    <xf numFmtId="0" fontId="2" fillId="7" borderId="74" xfId="1" applyFont="1" applyFill="1" applyBorder="1" applyAlignment="1">
      <alignment horizontal="left" vertical="center" wrapText="1"/>
    </xf>
    <xf numFmtId="0" fontId="2" fillId="0" borderId="73" xfId="1" applyFont="1" applyFill="1" applyBorder="1" applyAlignment="1"/>
    <xf numFmtId="0" fontId="2" fillId="0" borderId="85" xfId="1" applyFont="1" applyFill="1" applyBorder="1" applyAlignment="1"/>
    <xf numFmtId="0" fontId="27" fillId="11" borderId="0" xfId="1" quotePrefix="1" applyFont="1" applyFill="1" applyBorder="1" applyAlignment="1">
      <alignment horizontal="center" vertical="center" wrapText="1"/>
    </xf>
  </cellXfs>
  <cellStyles count="18">
    <cellStyle name="Currency 2" xfId="14"/>
    <cellStyle name="Hyperlink" xfId="2" builtinId="8"/>
    <cellStyle name="Normal" xfId="0" builtinId="0"/>
    <cellStyle name="Normal 2" xfId="1"/>
    <cellStyle name="Normal 2 2" xfId="3"/>
    <cellStyle name="Normal 2 2 15" xfId="13"/>
    <cellStyle name="Normal 2 2 2" xfId="11"/>
    <cellStyle name="Normal 2 2_5. Feasible Options" xfId="9"/>
    <cellStyle name="Normal 3" xfId="4"/>
    <cellStyle name="Normal 3 2" xfId="10"/>
    <cellStyle name="Normal 3 2 2" xfId="15"/>
    <cellStyle name="Normal 3 2 3" xfId="17"/>
    <cellStyle name="Normal 4" xfId="5"/>
    <cellStyle name="Normal 5" xfId="6"/>
    <cellStyle name="Normal 6" xfId="7"/>
    <cellStyle name="Normal 7" xfId="12"/>
    <cellStyle name="Normal 8" xfId="16"/>
    <cellStyle name="Percent 2" xfId="8"/>
  </cellStyles>
  <dxfs count="11">
    <dxf>
      <fill>
        <patternFill>
          <bgColor rgb="FF70AD47"/>
        </patternFill>
      </fill>
    </dxf>
    <dxf>
      <fill>
        <patternFill>
          <bgColor rgb="FFA5A5A5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Baseline Water Supply-Demand Balance and Components of Demand</a:t>
            </a:r>
          </a:p>
        </c:rich>
      </c:tx>
      <c:layout>
        <c:manualLayout>
          <c:xMode val="edge"/>
          <c:yMode val="edge"/>
          <c:x val="0.20958094702002655"/>
          <c:y val="2.90136937302726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343266856694813E-2"/>
          <c:y val="0.10444884139344435"/>
          <c:w val="0.89146608097046665"/>
          <c:h val="0.57482108106981478"/>
        </c:manualLayout>
      </c:layout>
      <c:areaChart>
        <c:grouping val="stacked"/>
        <c:varyColors val="0"/>
        <c:ser>
          <c:idx val="6"/>
          <c:order val="0"/>
          <c:tx>
            <c:v>Measured 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summary'!$H$10:$AF$10</c:f>
              <c:numCache>
                <c:formatCode>0.00</c:formatCode>
                <c:ptCount val="25"/>
                <c:pt idx="0">
                  <c:v>0.84032371455761046</c:v>
                </c:pt>
                <c:pt idx="1">
                  <c:v>0.86470094063872904</c:v>
                </c:pt>
                <c:pt idx="2">
                  <c:v>0.88914962784097062</c:v>
                </c:pt>
                <c:pt idx="3">
                  <c:v>0.91332650544374749</c:v>
                </c:pt>
                <c:pt idx="4">
                  <c:v>0.93730933084954826</c:v>
                </c:pt>
                <c:pt idx="5">
                  <c:v>0.96126495420190761</c:v>
                </c:pt>
                <c:pt idx="6">
                  <c:v>0.98399767786563697</c:v>
                </c:pt>
                <c:pt idx="7">
                  <c:v>1.0067354078771427</c:v>
                </c:pt>
                <c:pt idx="8">
                  <c:v>1.0292046792004637</c:v>
                </c:pt>
                <c:pt idx="9">
                  <c:v>1.0516549516247276</c:v>
                </c:pt>
                <c:pt idx="10">
                  <c:v>1.0696309009045959</c:v>
                </c:pt>
                <c:pt idx="11">
                  <c:v>1.087258549035339</c:v>
                </c:pt>
                <c:pt idx="12">
                  <c:v>1.104514341537141</c:v>
                </c:pt>
                <c:pt idx="13">
                  <c:v>1.1214852171011582</c:v>
                </c:pt>
                <c:pt idx="14">
                  <c:v>1.1378557413741648</c:v>
                </c:pt>
                <c:pt idx="15">
                  <c:v>1.1547451361146792</c:v>
                </c:pt>
                <c:pt idx="16">
                  <c:v>1.171701964140125</c:v>
                </c:pt>
                <c:pt idx="17">
                  <c:v>1.1882715005989057</c:v>
                </c:pt>
                <c:pt idx="18">
                  <c:v>1.2042145076726163</c:v>
                </c:pt>
                <c:pt idx="19">
                  <c:v>1.2200742457932456</c:v>
                </c:pt>
                <c:pt idx="20">
                  <c:v>1.2355372314908553</c:v>
                </c:pt>
                <c:pt idx="21">
                  <c:v>1.2506207757860703</c:v>
                </c:pt>
                <c:pt idx="22">
                  <c:v>1.2655699041380817</c:v>
                </c:pt>
                <c:pt idx="23">
                  <c:v>1.2801695509859969</c:v>
                </c:pt>
                <c:pt idx="24">
                  <c:v>1.2947460681008889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41-46EA-A492-8F102DF1356D}"/>
            </c:ext>
          </c:extLst>
        </c:ser>
        <c:ser>
          <c:idx val="0"/>
          <c:order val="1"/>
          <c:tx>
            <c:v>Unmeasured 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summary'!$H$8:$AF$8</c:f>
              <c:numCache>
                <c:formatCode>0.00</c:formatCode>
                <c:ptCount val="25"/>
                <c:pt idx="0">
                  <c:v>0.80145235411220916</c:v>
                </c:pt>
                <c:pt idx="1">
                  <c:v>0.78169575746300557</c:v>
                </c:pt>
                <c:pt idx="2">
                  <c:v>0.7627267007428411</c:v>
                </c:pt>
                <c:pt idx="3">
                  <c:v>0.74423107618409523</c:v>
                </c:pt>
                <c:pt idx="4">
                  <c:v>0.72624196891546267</c:v>
                </c:pt>
                <c:pt idx="5">
                  <c:v>0.7088453087569444</c:v>
                </c:pt>
                <c:pt idx="6">
                  <c:v>0.69233979163848358</c:v>
                </c:pt>
                <c:pt idx="7">
                  <c:v>0.67634598852840677</c:v>
                </c:pt>
                <c:pt idx="8">
                  <c:v>0.66067339623506205</c:v>
                </c:pt>
                <c:pt idx="9">
                  <c:v>0.64545684397463443</c:v>
                </c:pt>
                <c:pt idx="10">
                  <c:v>0.63021063928863175</c:v>
                </c:pt>
                <c:pt idx="11">
                  <c:v>0.61539946058505446</c:v>
                </c:pt>
                <c:pt idx="12">
                  <c:v>0.60098921479835554</c:v>
                </c:pt>
                <c:pt idx="13">
                  <c:v>0.5870031547144251</c:v>
                </c:pt>
                <c:pt idx="14">
                  <c:v>0.57327317462409133</c:v>
                </c:pt>
                <c:pt idx="15">
                  <c:v>0.56028100528861347</c:v>
                </c:pt>
                <c:pt idx="16">
                  <c:v>0.54759530944875723</c:v>
                </c:pt>
                <c:pt idx="17">
                  <c:v>0.53520493071597786</c:v>
                </c:pt>
                <c:pt idx="18">
                  <c:v>0.52300456671096296</c:v>
                </c:pt>
                <c:pt idx="19">
                  <c:v>0.51120247552301068</c:v>
                </c:pt>
                <c:pt idx="20">
                  <c:v>0.49966126556869006</c:v>
                </c:pt>
                <c:pt idx="21">
                  <c:v>0.48837883058097648</c:v>
                </c:pt>
                <c:pt idx="22">
                  <c:v>0.47743026112322584</c:v>
                </c:pt>
                <c:pt idx="23">
                  <c:v>0.46672971589230466</c:v>
                </c:pt>
                <c:pt idx="24">
                  <c:v>0.45607863221259481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241-46EA-A492-8F102DF1356D}"/>
            </c:ext>
          </c:extLst>
        </c:ser>
        <c:ser>
          <c:idx val="1"/>
          <c:order val="2"/>
          <c:tx>
            <c:v>Non-household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summary'!$H$12:$AF$12</c:f>
              <c:numCache>
                <c:formatCode>0.00</c:formatCode>
                <c:ptCount val="25"/>
                <c:pt idx="0">
                  <c:v>1.4512377304068904</c:v>
                </c:pt>
                <c:pt idx="1">
                  <c:v>1.4592577507244353</c:v>
                </c:pt>
                <c:pt idx="2">
                  <c:v>1.465455782117403</c:v>
                </c:pt>
                <c:pt idx="3">
                  <c:v>1.4716159005617913</c:v>
                </c:pt>
                <c:pt idx="4">
                  <c:v>1.4720485148937947</c:v>
                </c:pt>
                <c:pt idx="5">
                  <c:v>1.4778682680901674</c:v>
                </c:pt>
                <c:pt idx="6">
                  <c:v>1.4793456310413799</c:v>
                </c:pt>
                <c:pt idx="7">
                  <c:v>1.4807490983508784</c:v>
                </c:pt>
                <c:pt idx="8">
                  <c:v>1.4782043637507301</c:v>
                </c:pt>
                <c:pt idx="9">
                  <c:v>1.4835160512657599</c:v>
                </c:pt>
                <c:pt idx="10">
                  <c:v>1.4851421397469968</c:v>
                </c:pt>
                <c:pt idx="11">
                  <c:v>1.48679964510957</c:v>
                </c:pt>
                <c:pt idx="12">
                  <c:v>1.4842272302676389</c:v>
                </c:pt>
                <c:pt idx="13">
                  <c:v>1.4893520277523995</c:v>
                </c:pt>
                <c:pt idx="14">
                  <c:v>1.4901555172624066</c:v>
                </c:pt>
                <c:pt idx="15">
                  <c:v>1.4906919758413613</c:v>
                </c:pt>
                <c:pt idx="16">
                  <c:v>1.486912456173934</c:v>
                </c:pt>
                <c:pt idx="17">
                  <c:v>1.4918021473047078</c:v>
                </c:pt>
                <c:pt idx="18">
                  <c:v>1.4928579326856932</c:v>
                </c:pt>
                <c:pt idx="19">
                  <c:v>1.4939590495613433</c:v>
                </c:pt>
                <c:pt idx="20">
                  <c:v>1.491047832919949</c:v>
                </c:pt>
                <c:pt idx="21">
                  <c:v>1.4963105352459587</c:v>
                </c:pt>
                <c:pt idx="22">
                  <c:v>1.4975625758050102</c:v>
                </c:pt>
                <c:pt idx="23">
                  <c:v>1.4988465939000448</c:v>
                </c:pt>
                <c:pt idx="24">
                  <c:v>1.4960968640838639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241-46EA-A492-8F102DF1356D}"/>
            </c:ext>
          </c:extLst>
        </c:ser>
        <c:ser>
          <c:idx val="2"/>
          <c:order val="3"/>
          <c:tx>
            <c:v>Total leakage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summary'!$H$14:$AF$14</c:f>
              <c:numCache>
                <c:formatCode>0.00</c:formatCode>
                <c:ptCount val="25"/>
                <c:pt idx="0">
                  <c:v>1.1203346305728212</c:v>
                </c:pt>
                <c:pt idx="1">
                  <c:v>1.1204112260063628</c:v>
                </c:pt>
                <c:pt idx="2">
                  <c:v>1.12048637790673</c:v>
                </c:pt>
                <c:pt idx="3">
                  <c:v>1.1205600573610954</c:v>
                </c:pt>
                <c:pt idx="4">
                  <c:v>1.1206323369591389</c:v>
                </c:pt>
                <c:pt idx="5">
                  <c:v>1.1207032189346791</c:v>
                </c:pt>
                <c:pt idx="6">
                  <c:v>1.1207727400358107</c:v>
                </c:pt>
                <c:pt idx="7">
                  <c:v>1.1208409331165954</c:v>
                </c:pt>
                <c:pt idx="8">
                  <c:v>1.1209078056222672</c:v>
                </c:pt>
                <c:pt idx="9">
                  <c:v>1.1209734289479898</c:v>
                </c:pt>
                <c:pt idx="10">
                  <c:v>1.1210377710416</c:v>
                </c:pt>
                <c:pt idx="11">
                  <c:v>1.1211009033974006</c:v>
                </c:pt>
                <c:pt idx="12">
                  <c:v>1.1211628574989676</c:v>
                </c:pt>
                <c:pt idx="13">
                  <c:v>1.1212236317989814</c:v>
                </c:pt>
                <c:pt idx="14">
                  <c:v>1.1212832622976552</c:v>
                </c:pt>
                <c:pt idx="15">
                  <c:v>1.1213417493092073</c:v>
                </c:pt>
                <c:pt idx="16">
                  <c:v>1.1213991287872955</c:v>
                </c:pt>
                <c:pt idx="17">
                  <c:v>1.121455403084691</c:v>
                </c:pt>
                <c:pt idx="18">
                  <c:v>1.1215106081316513</c:v>
                </c:pt>
                <c:pt idx="19">
                  <c:v>1.1215648154221274</c:v>
                </c:pt>
                <c:pt idx="20">
                  <c:v>1.1216179896427687</c:v>
                </c:pt>
                <c:pt idx="21">
                  <c:v>1.1223610270332389</c:v>
                </c:pt>
                <c:pt idx="22">
                  <c:v>1.1230906551322464</c:v>
                </c:pt>
                <c:pt idx="23">
                  <c:v>1.1238070876790083</c:v>
                </c:pt>
                <c:pt idx="24">
                  <c:v>1.1245106095397963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241-46EA-A492-8F102DF1356D}"/>
            </c:ext>
          </c:extLst>
        </c:ser>
        <c:ser>
          <c:idx val="3"/>
          <c:order val="4"/>
          <c:tx>
            <c:v>Other components of demand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summary'!$H$16:$AF$16</c:f>
              <c:numCache>
                <c:formatCode>0.00</c:formatCode>
                <c:ptCount val="25"/>
                <c:pt idx="0">
                  <c:v>0.11069675500858933</c:v>
                </c:pt>
                <c:pt idx="1">
                  <c:v>0.11069675500858933</c:v>
                </c:pt>
                <c:pt idx="2">
                  <c:v>0.11069675500858933</c:v>
                </c:pt>
                <c:pt idx="3">
                  <c:v>0.11069675500858911</c:v>
                </c:pt>
                <c:pt idx="4">
                  <c:v>0.11069675500858933</c:v>
                </c:pt>
                <c:pt idx="5">
                  <c:v>0.11069675500858978</c:v>
                </c:pt>
                <c:pt idx="6">
                  <c:v>0.11069675500858911</c:v>
                </c:pt>
                <c:pt idx="7">
                  <c:v>0.11069675500858933</c:v>
                </c:pt>
                <c:pt idx="8">
                  <c:v>0.11069675500858867</c:v>
                </c:pt>
                <c:pt idx="9">
                  <c:v>0.11069675500858889</c:v>
                </c:pt>
                <c:pt idx="10">
                  <c:v>0.11069675500858911</c:v>
                </c:pt>
                <c:pt idx="11">
                  <c:v>0.11069675500858889</c:v>
                </c:pt>
                <c:pt idx="12">
                  <c:v>0.11069675500858911</c:v>
                </c:pt>
                <c:pt idx="13">
                  <c:v>0.11069675500858867</c:v>
                </c:pt>
                <c:pt idx="14">
                  <c:v>0.11069675500858844</c:v>
                </c:pt>
                <c:pt idx="15">
                  <c:v>0.11069675500858889</c:v>
                </c:pt>
                <c:pt idx="16">
                  <c:v>0.11069675500858955</c:v>
                </c:pt>
                <c:pt idx="17">
                  <c:v>0.11069675500858933</c:v>
                </c:pt>
                <c:pt idx="18">
                  <c:v>0.11069675500858911</c:v>
                </c:pt>
                <c:pt idx="19">
                  <c:v>0.11069675500858889</c:v>
                </c:pt>
                <c:pt idx="20">
                  <c:v>0.11069675500858933</c:v>
                </c:pt>
                <c:pt idx="21">
                  <c:v>0.11069675500858889</c:v>
                </c:pt>
                <c:pt idx="22">
                  <c:v>0.11069675500858867</c:v>
                </c:pt>
                <c:pt idx="23">
                  <c:v>0.11069675500858933</c:v>
                </c:pt>
                <c:pt idx="24">
                  <c:v>0.11069675500858889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241-46EA-A492-8F102DF13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863208"/>
        <c:axId val="149862032"/>
      </c:areaChart>
      <c:lineChart>
        <c:grouping val="standard"/>
        <c:varyColors val="0"/>
        <c:ser>
          <c:idx val="4"/>
          <c:order val="5"/>
          <c:tx>
            <c:v>Total water available for use</c:v>
          </c:tx>
          <c:marker>
            <c:symbol val="none"/>
          </c:marke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summary'!$H$5:$AF$5</c:f>
              <c:numCache>
                <c:formatCode>0.00</c:formatCode>
                <c:ptCount val="25"/>
                <c:pt idx="0">
                  <c:v>4.8136021606972443</c:v>
                </c:pt>
                <c:pt idx="1">
                  <c:v>4.8136021606972443</c:v>
                </c:pt>
                <c:pt idx="2">
                  <c:v>4.8136021606972443</c:v>
                </c:pt>
                <c:pt idx="3">
                  <c:v>4.8136021606972443</c:v>
                </c:pt>
                <c:pt idx="4">
                  <c:v>4.8136021606972443</c:v>
                </c:pt>
                <c:pt idx="5">
                  <c:v>4.8136021606972443</c:v>
                </c:pt>
                <c:pt idx="6">
                  <c:v>4.8136021606972443</c:v>
                </c:pt>
                <c:pt idx="7">
                  <c:v>4.8136021606972443</c:v>
                </c:pt>
                <c:pt idx="8">
                  <c:v>4.8136021606972443</c:v>
                </c:pt>
                <c:pt idx="9">
                  <c:v>4.8136021606972443</c:v>
                </c:pt>
                <c:pt idx="10">
                  <c:v>4.3036021606972445</c:v>
                </c:pt>
                <c:pt idx="11">
                  <c:v>4.3036021606972445</c:v>
                </c:pt>
                <c:pt idx="12">
                  <c:v>4.3036021606972445</c:v>
                </c:pt>
                <c:pt idx="13">
                  <c:v>4.3036021606972445</c:v>
                </c:pt>
                <c:pt idx="14">
                  <c:v>4.3036021606972445</c:v>
                </c:pt>
                <c:pt idx="15">
                  <c:v>4.3036021606972445</c:v>
                </c:pt>
                <c:pt idx="16">
                  <c:v>4.3036021606972445</c:v>
                </c:pt>
                <c:pt idx="17">
                  <c:v>4.3036021606972445</c:v>
                </c:pt>
                <c:pt idx="18">
                  <c:v>4.3036021606972445</c:v>
                </c:pt>
                <c:pt idx="19">
                  <c:v>4.3036021606972445</c:v>
                </c:pt>
                <c:pt idx="20">
                  <c:v>4.3036021606972445</c:v>
                </c:pt>
                <c:pt idx="21">
                  <c:v>4.3036021606972445</c:v>
                </c:pt>
                <c:pt idx="22">
                  <c:v>4.3036021606972445</c:v>
                </c:pt>
                <c:pt idx="23">
                  <c:v>4.3036021606972445</c:v>
                </c:pt>
                <c:pt idx="24">
                  <c:v>4.3036021606972445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B241-46EA-A492-8F102DF1356D}"/>
            </c:ext>
          </c:extLst>
        </c:ser>
        <c:ser>
          <c:idx val="5"/>
          <c:order val="6"/>
          <c:tx>
            <c:v>Total demand + target headroom (baseline)</c:v>
          </c:tx>
          <c:marker>
            <c:symbol val="none"/>
          </c:marke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summary'!$H$18:$AF$18</c:f>
              <c:numCache>
                <c:formatCode>0.00</c:formatCode>
                <c:ptCount val="25"/>
                <c:pt idx="0">
                  <c:v>4.4753868108092245</c:v>
                </c:pt>
                <c:pt idx="1">
                  <c:v>4.478261234777781</c:v>
                </c:pt>
                <c:pt idx="2">
                  <c:v>4.4899026304950551</c:v>
                </c:pt>
                <c:pt idx="3">
                  <c:v>4.4999682983753821</c:v>
                </c:pt>
                <c:pt idx="4">
                  <c:v>4.5041422819688721</c:v>
                </c:pt>
                <c:pt idx="5">
                  <c:v>4.4844710144834048</c:v>
                </c:pt>
                <c:pt idx="6">
                  <c:v>4.4931129564573142</c:v>
                </c:pt>
                <c:pt idx="7">
                  <c:v>4.5020660448935814</c:v>
                </c:pt>
                <c:pt idx="8">
                  <c:v>4.5018876142490409</c:v>
                </c:pt>
                <c:pt idx="9">
                  <c:v>4.5182051919412869</c:v>
                </c:pt>
                <c:pt idx="10">
                  <c:v>4.5229792649345821</c:v>
                </c:pt>
                <c:pt idx="11">
                  <c:v>4.5274197470140152</c:v>
                </c:pt>
                <c:pt idx="12">
                  <c:v>4.5308815650942398</c:v>
                </c:pt>
                <c:pt idx="13">
                  <c:v>4.5383884465291766</c:v>
                </c:pt>
                <c:pt idx="14">
                  <c:v>4.5448773078873206</c:v>
                </c:pt>
                <c:pt idx="15">
                  <c:v>4.5483558886175031</c:v>
                </c:pt>
                <c:pt idx="16">
                  <c:v>4.5540394201003771</c:v>
                </c:pt>
                <c:pt idx="17">
                  <c:v>4.5596799842509945</c:v>
                </c:pt>
                <c:pt idx="18">
                  <c:v>4.5668984922183702</c:v>
                </c:pt>
                <c:pt idx="19">
                  <c:v>4.5755045738287619</c:v>
                </c:pt>
                <c:pt idx="20">
                  <c:v>4.5802014018771136</c:v>
                </c:pt>
                <c:pt idx="21">
                  <c:v>4.586372240055371</c:v>
                </c:pt>
                <c:pt idx="22">
                  <c:v>4.5976978468517968</c:v>
                </c:pt>
                <c:pt idx="23">
                  <c:v>4.6044553820828922</c:v>
                </c:pt>
                <c:pt idx="24">
                  <c:v>4.6147817466740868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B241-46EA-A492-8F102DF13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863208"/>
        <c:axId val="149862032"/>
      </c:lineChart>
      <c:catAx>
        <c:axId val="149863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8620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986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Ml/d</a:t>
                </a:r>
              </a:p>
            </c:rich>
          </c:tx>
          <c:layout>
            <c:manualLayout>
              <c:xMode val="edge"/>
              <c:yMode val="edge"/>
              <c:x val="2.0359337875782993E-2"/>
              <c:y val="0.398585287336320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863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16452269470774322"/>
          <c:y val="0.82158446545736585"/>
          <c:w val="0.7156398695723647"/>
          <c:h val="0.1640291227007700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644" r="0.75000000000000644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Final Planning Water Supply-Demand Balance and Components of Demand</a:t>
            </a:r>
          </a:p>
        </c:rich>
      </c:tx>
      <c:layout>
        <c:manualLayout>
          <c:xMode val="edge"/>
          <c:yMode val="edge"/>
          <c:x val="0.25139146883447561"/>
          <c:y val="3.1007826724362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073946134444595E-2"/>
          <c:y val="0.13443854749105721"/>
          <c:w val="0.89767565444686215"/>
          <c:h val="0.5966861559877048"/>
        </c:manualLayout>
      </c:layout>
      <c:areaChart>
        <c:grouping val="stacked"/>
        <c:varyColors val="0"/>
        <c:ser>
          <c:idx val="2"/>
          <c:order val="0"/>
          <c:tx>
            <c:v>Measured 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summary'!$H$11:$AF$11</c:f>
              <c:numCache>
                <c:formatCode>0.00</c:formatCode>
                <c:ptCount val="25"/>
                <c:pt idx="0">
                  <c:v>0.84032371455761046</c:v>
                </c:pt>
                <c:pt idx="1">
                  <c:v>0.86470094063872904</c:v>
                </c:pt>
                <c:pt idx="2">
                  <c:v>0.88914962784097062</c:v>
                </c:pt>
                <c:pt idx="3">
                  <c:v>0.91332650544374749</c:v>
                </c:pt>
                <c:pt idx="4">
                  <c:v>0.93730933084954826</c:v>
                </c:pt>
                <c:pt idx="5">
                  <c:v>0.96126495420190761</c:v>
                </c:pt>
                <c:pt idx="6">
                  <c:v>0.98399767786563697</c:v>
                </c:pt>
                <c:pt idx="7">
                  <c:v>1.0067354078771427</c:v>
                </c:pt>
                <c:pt idx="8">
                  <c:v>1.0292046792004637</c:v>
                </c:pt>
                <c:pt idx="9">
                  <c:v>1.6561279768805877</c:v>
                </c:pt>
                <c:pt idx="10">
                  <c:v>1.6588244857089136</c:v>
                </c:pt>
                <c:pt idx="11">
                  <c:v>1.6602108674919454</c:v>
                </c:pt>
                <c:pt idx="12">
                  <c:v>1.6626030097451805</c:v>
                </c:pt>
                <c:pt idx="13">
                  <c:v>1.6741082547561148</c:v>
                </c:pt>
                <c:pt idx="14">
                  <c:v>1.6590445559949818</c:v>
                </c:pt>
                <c:pt idx="15">
                  <c:v>1.637841755140458</c:v>
                </c:pt>
                <c:pt idx="16">
                  <c:v>1.6511022255550667</c:v>
                </c:pt>
                <c:pt idx="17">
                  <c:v>1.6552466874551159</c:v>
                </c:pt>
                <c:pt idx="18">
                  <c:v>1.6589410183265068</c:v>
                </c:pt>
                <c:pt idx="19">
                  <c:v>1.6629157913531336</c:v>
                </c:pt>
                <c:pt idx="20">
                  <c:v>1.6667337864086247</c:v>
                </c:pt>
                <c:pt idx="21">
                  <c:v>1.6704116674285086</c:v>
                </c:pt>
                <c:pt idx="22">
                  <c:v>1.6832605180424309</c:v>
                </c:pt>
                <c:pt idx="23">
                  <c:v>1.7116659578618074</c:v>
                </c:pt>
                <c:pt idx="24">
                  <c:v>1.7243984465697628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8E-4590-80B8-D141F1574D6C}"/>
            </c:ext>
          </c:extLst>
        </c:ser>
        <c:ser>
          <c:idx val="4"/>
          <c:order val="1"/>
          <c:tx>
            <c:v>Unmeasured 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summary'!$H$9:$AF$9</c:f>
              <c:numCache>
                <c:formatCode>0.00</c:formatCode>
                <c:ptCount val="25"/>
                <c:pt idx="0">
                  <c:v>0.80145235411220916</c:v>
                </c:pt>
                <c:pt idx="1">
                  <c:v>0.78169575746300557</c:v>
                </c:pt>
                <c:pt idx="2">
                  <c:v>0.7627267007428411</c:v>
                </c:pt>
                <c:pt idx="3">
                  <c:v>0.74423107618409523</c:v>
                </c:pt>
                <c:pt idx="4">
                  <c:v>0.72624196891546267</c:v>
                </c:pt>
                <c:pt idx="5">
                  <c:v>0.7088453087569444</c:v>
                </c:pt>
                <c:pt idx="6">
                  <c:v>0.69233979163848358</c:v>
                </c:pt>
                <c:pt idx="7">
                  <c:v>0.67634598852840677</c:v>
                </c:pt>
                <c:pt idx="8">
                  <c:v>0.66067339623506205</c:v>
                </c:pt>
                <c:pt idx="9">
                  <c:v>-6.2429519854367149E-4</c:v>
                </c:pt>
                <c:pt idx="10">
                  <c:v>-4.4549383879724513E-6</c:v>
                </c:pt>
                <c:pt idx="11">
                  <c:v>1.0079956332697121E-3</c:v>
                </c:pt>
                <c:pt idx="12">
                  <c:v>2.0018056783117147E-3</c:v>
                </c:pt>
                <c:pt idx="13">
                  <c:v>2.9775573200288979E-3</c:v>
                </c:pt>
                <c:pt idx="14">
                  <c:v>3.9356028231834206E-3</c:v>
                </c:pt>
                <c:pt idx="15">
                  <c:v>4.8762552599701317E-3</c:v>
                </c:pt>
                <c:pt idx="16">
                  <c:v>5.7997223210442053E-3</c:v>
                </c:pt>
                <c:pt idx="17">
                  <c:v>6.7064264312999278E-3</c:v>
                </c:pt>
                <c:pt idx="18">
                  <c:v>7.5966804288627385E-3</c:v>
                </c:pt>
                <c:pt idx="19">
                  <c:v>8.4707971231350668E-3</c:v>
                </c:pt>
                <c:pt idx="20">
                  <c:v>9.3290501045018015E-3</c:v>
                </c:pt>
                <c:pt idx="21">
                  <c:v>1.0170226533823004E-2</c:v>
                </c:pt>
                <c:pt idx="22">
                  <c:v>1.0996192340615565E-2</c:v>
                </c:pt>
                <c:pt idx="23">
                  <c:v>1.1807179363626207E-2</c:v>
                </c:pt>
                <c:pt idx="24">
                  <c:v>1.2603767247179577E-2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98E-4590-80B8-D141F1574D6C}"/>
            </c:ext>
          </c:extLst>
        </c:ser>
        <c:ser>
          <c:idx val="5"/>
          <c:order val="2"/>
          <c:tx>
            <c:v>Non-household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summary'!$H$13:$AF$13</c:f>
              <c:numCache>
                <c:formatCode>0.00</c:formatCode>
                <c:ptCount val="25"/>
                <c:pt idx="0">
                  <c:v>1.4512377304068904</c:v>
                </c:pt>
                <c:pt idx="1">
                  <c:v>1.4592577507244353</c:v>
                </c:pt>
                <c:pt idx="2">
                  <c:v>1.465455782117403</c:v>
                </c:pt>
                <c:pt idx="3">
                  <c:v>1.4716159005617913</c:v>
                </c:pt>
                <c:pt idx="4">
                  <c:v>1.4720485148937947</c:v>
                </c:pt>
                <c:pt idx="5">
                  <c:v>1.4778682680901674</c:v>
                </c:pt>
                <c:pt idx="6">
                  <c:v>1.4793456310413799</c:v>
                </c:pt>
                <c:pt idx="7">
                  <c:v>1.4807490983508784</c:v>
                </c:pt>
                <c:pt idx="8">
                  <c:v>1.4782043637507301</c:v>
                </c:pt>
                <c:pt idx="9">
                  <c:v>1.4835160512657599</c:v>
                </c:pt>
                <c:pt idx="10">
                  <c:v>1.4851421397469968</c:v>
                </c:pt>
                <c:pt idx="11">
                  <c:v>1.48679964510957</c:v>
                </c:pt>
                <c:pt idx="12">
                  <c:v>1.4842272302676389</c:v>
                </c:pt>
                <c:pt idx="13">
                  <c:v>1.4893520277523995</c:v>
                </c:pt>
                <c:pt idx="14">
                  <c:v>1.4901555172624066</c:v>
                </c:pt>
                <c:pt idx="15">
                  <c:v>1.4906919758413613</c:v>
                </c:pt>
                <c:pt idx="16">
                  <c:v>1.486912456173934</c:v>
                </c:pt>
                <c:pt idx="17">
                  <c:v>1.4918021473047078</c:v>
                </c:pt>
                <c:pt idx="18">
                  <c:v>1.4928579326856932</c:v>
                </c:pt>
                <c:pt idx="19">
                  <c:v>1.4939590495613433</c:v>
                </c:pt>
                <c:pt idx="20">
                  <c:v>1.491047832919949</c:v>
                </c:pt>
                <c:pt idx="21">
                  <c:v>1.4963105352459587</c:v>
                </c:pt>
                <c:pt idx="22">
                  <c:v>1.4975625758050102</c:v>
                </c:pt>
                <c:pt idx="23">
                  <c:v>1.4988465939000448</c:v>
                </c:pt>
                <c:pt idx="24">
                  <c:v>1.4960968640838639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98E-4590-80B8-D141F1574D6C}"/>
            </c:ext>
          </c:extLst>
        </c:ser>
        <c:ser>
          <c:idx val="6"/>
          <c:order val="3"/>
          <c:tx>
            <c:v>Total leakage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summary'!$H$15:$AF$15</c:f>
              <c:numCache>
                <c:formatCode>0.00</c:formatCode>
                <c:ptCount val="25"/>
                <c:pt idx="0">
                  <c:v>1.1200000000000001</c:v>
                </c:pt>
                <c:pt idx="1">
                  <c:v>1.1200000000000001</c:v>
                </c:pt>
                <c:pt idx="2">
                  <c:v>1.1200000000000001</c:v>
                </c:pt>
                <c:pt idx="3">
                  <c:v>1.1200000000000001</c:v>
                </c:pt>
                <c:pt idx="4">
                  <c:v>1.1200000000000001</c:v>
                </c:pt>
                <c:pt idx="5">
                  <c:v>1.0864</c:v>
                </c:pt>
                <c:pt idx="6">
                  <c:v>1.0528</c:v>
                </c:pt>
                <c:pt idx="7">
                  <c:v>1.0191999999999999</c:v>
                </c:pt>
                <c:pt idx="8">
                  <c:v>0.98560000000000003</c:v>
                </c:pt>
                <c:pt idx="9">
                  <c:v>0.95200000000000007</c:v>
                </c:pt>
                <c:pt idx="10">
                  <c:v>0.92344000000000004</c:v>
                </c:pt>
                <c:pt idx="11">
                  <c:v>0.89488000000000001</c:v>
                </c:pt>
                <c:pt idx="12">
                  <c:v>0.86631999999999998</c:v>
                </c:pt>
                <c:pt idx="13">
                  <c:v>0.83775999999999995</c:v>
                </c:pt>
                <c:pt idx="14">
                  <c:v>0.80919999999999992</c:v>
                </c:pt>
                <c:pt idx="15">
                  <c:v>0.79301600000000005</c:v>
                </c:pt>
                <c:pt idx="16">
                  <c:v>0.77683200000000008</c:v>
                </c:pt>
                <c:pt idx="17">
                  <c:v>0.7606480000000001</c:v>
                </c:pt>
                <c:pt idx="18">
                  <c:v>0.74446400000000001</c:v>
                </c:pt>
                <c:pt idx="19">
                  <c:v>0.72828000000000004</c:v>
                </c:pt>
                <c:pt idx="20">
                  <c:v>0.71371440000000019</c:v>
                </c:pt>
                <c:pt idx="21">
                  <c:v>0.69914880000000013</c:v>
                </c:pt>
                <c:pt idx="22">
                  <c:v>0.68458320000000017</c:v>
                </c:pt>
                <c:pt idx="23">
                  <c:v>0.67001760000000021</c:v>
                </c:pt>
                <c:pt idx="24">
                  <c:v>0.65545200000000003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98E-4590-80B8-D141F1574D6C}"/>
            </c:ext>
          </c:extLst>
        </c:ser>
        <c:ser>
          <c:idx val="7"/>
          <c:order val="4"/>
          <c:tx>
            <c:v>Other components of demand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summary'!$H$17:$AF$17</c:f>
              <c:numCache>
                <c:formatCode>0.00</c:formatCode>
                <c:ptCount val="25"/>
                <c:pt idx="0">
                  <c:v>0.11069675500858933</c:v>
                </c:pt>
                <c:pt idx="1">
                  <c:v>0.11069675500858933</c:v>
                </c:pt>
                <c:pt idx="2">
                  <c:v>0.11069675500858889</c:v>
                </c:pt>
                <c:pt idx="3">
                  <c:v>0.11069675500858889</c:v>
                </c:pt>
                <c:pt idx="4">
                  <c:v>0.11069675500858978</c:v>
                </c:pt>
                <c:pt idx="5">
                  <c:v>0.11069675500858911</c:v>
                </c:pt>
                <c:pt idx="6">
                  <c:v>0.11069675500858844</c:v>
                </c:pt>
                <c:pt idx="7">
                  <c:v>0.11069675500858867</c:v>
                </c:pt>
                <c:pt idx="8">
                  <c:v>0.11069675500858911</c:v>
                </c:pt>
                <c:pt idx="9">
                  <c:v>0.11069675500858966</c:v>
                </c:pt>
                <c:pt idx="10">
                  <c:v>0.11069675500858867</c:v>
                </c:pt>
                <c:pt idx="11">
                  <c:v>0.110696755008589</c:v>
                </c:pt>
                <c:pt idx="12">
                  <c:v>0.11069675500858844</c:v>
                </c:pt>
                <c:pt idx="13">
                  <c:v>0.11069675500858922</c:v>
                </c:pt>
                <c:pt idx="14">
                  <c:v>0.11069675500858955</c:v>
                </c:pt>
                <c:pt idx="15">
                  <c:v>0.11069675500858944</c:v>
                </c:pt>
                <c:pt idx="16">
                  <c:v>0.11069675500858944</c:v>
                </c:pt>
                <c:pt idx="17">
                  <c:v>0.110696755008589</c:v>
                </c:pt>
                <c:pt idx="18">
                  <c:v>0.11069675500858911</c:v>
                </c:pt>
                <c:pt idx="19">
                  <c:v>0.11069675500858911</c:v>
                </c:pt>
                <c:pt idx="20">
                  <c:v>0.11069675500858933</c:v>
                </c:pt>
                <c:pt idx="21">
                  <c:v>0.11069675500858889</c:v>
                </c:pt>
                <c:pt idx="22">
                  <c:v>0.11069675500858878</c:v>
                </c:pt>
                <c:pt idx="23">
                  <c:v>0.11069675500858867</c:v>
                </c:pt>
                <c:pt idx="24">
                  <c:v>0.11069675500858878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98E-4590-80B8-D141F1574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864384"/>
        <c:axId val="149860072"/>
      </c:areaChart>
      <c:lineChart>
        <c:grouping val="standard"/>
        <c:varyColors val="0"/>
        <c:ser>
          <c:idx val="0"/>
          <c:order val="5"/>
          <c:tx>
            <c:v>Total water available for use</c:v>
          </c:tx>
          <c:marker>
            <c:symbol val="none"/>
          </c:marke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summary'!$H$6:$AF$6</c:f>
              <c:numCache>
                <c:formatCode>0.00</c:formatCode>
                <c:ptCount val="25"/>
                <c:pt idx="0">
                  <c:v>4.8136021606972443</c:v>
                </c:pt>
                <c:pt idx="1">
                  <c:v>4.8136021606972443</c:v>
                </c:pt>
                <c:pt idx="2">
                  <c:v>4.8136021606972443</c:v>
                </c:pt>
                <c:pt idx="3">
                  <c:v>4.8136021606972443</c:v>
                </c:pt>
                <c:pt idx="4">
                  <c:v>4.8136021606972443</c:v>
                </c:pt>
                <c:pt idx="5">
                  <c:v>4.8136021606972443</c:v>
                </c:pt>
                <c:pt idx="6">
                  <c:v>4.8136021606972443</c:v>
                </c:pt>
                <c:pt idx="7">
                  <c:v>4.8136021606972443</c:v>
                </c:pt>
                <c:pt idx="8">
                  <c:v>4.8136021606972443</c:v>
                </c:pt>
                <c:pt idx="9">
                  <c:v>4.8136021606972443</c:v>
                </c:pt>
                <c:pt idx="10">
                  <c:v>4.3036021606972445</c:v>
                </c:pt>
                <c:pt idx="11">
                  <c:v>4.3036021606972445</c:v>
                </c:pt>
                <c:pt idx="12">
                  <c:v>4.3036021606972445</c:v>
                </c:pt>
                <c:pt idx="13">
                  <c:v>4.3036021606972445</c:v>
                </c:pt>
                <c:pt idx="14">
                  <c:v>4.3036021606972445</c:v>
                </c:pt>
                <c:pt idx="15">
                  <c:v>4.3036021606972445</c:v>
                </c:pt>
                <c:pt idx="16">
                  <c:v>4.3036021606972445</c:v>
                </c:pt>
                <c:pt idx="17">
                  <c:v>4.3036021606972445</c:v>
                </c:pt>
                <c:pt idx="18">
                  <c:v>4.3036021606972445</c:v>
                </c:pt>
                <c:pt idx="19">
                  <c:v>4.3036021606972445</c:v>
                </c:pt>
                <c:pt idx="20">
                  <c:v>4.3036021606972445</c:v>
                </c:pt>
                <c:pt idx="21">
                  <c:v>4.3036021606972445</c:v>
                </c:pt>
                <c:pt idx="22">
                  <c:v>4.3036021606972445</c:v>
                </c:pt>
                <c:pt idx="23">
                  <c:v>4.3036021606972445</c:v>
                </c:pt>
                <c:pt idx="24">
                  <c:v>4.3036021606972445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B98E-4590-80B8-D141F1574D6C}"/>
            </c:ext>
          </c:extLst>
        </c:ser>
        <c:ser>
          <c:idx val="1"/>
          <c:order val="6"/>
          <c:tx>
            <c:v>Total demand + target headroom (final plan)</c:v>
          </c:tx>
          <c:marker>
            <c:symbol val="none"/>
          </c:marke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summary'!$H$19:$AF$19</c:f>
              <c:numCache>
                <c:formatCode>0.00</c:formatCode>
                <c:ptCount val="25"/>
                <c:pt idx="0">
                  <c:v>4.4750521802364043</c:v>
                </c:pt>
                <c:pt idx="1">
                  <c:v>4.4778500087714184</c:v>
                </c:pt>
                <c:pt idx="2">
                  <c:v>4.4894162525883248</c:v>
                </c:pt>
                <c:pt idx="3">
                  <c:v>4.4994082410142866</c:v>
                </c:pt>
                <c:pt idx="4">
                  <c:v>4.5035099450097347</c:v>
                </c:pt>
                <c:pt idx="5">
                  <c:v>4.4501677955487251</c:v>
                </c:pt>
                <c:pt idx="6">
                  <c:v>4.4251402164215019</c:v>
                </c:pt>
                <c:pt idx="7">
                  <c:v>4.4004251117769853</c:v>
                </c:pt>
                <c:pt idx="8">
                  <c:v>4.3665798086267733</c:v>
                </c:pt>
                <c:pt idx="9">
                  <c:v>4.3076236490759801</c:v>
                </c:pt>
                <c:pt idx="10">
                  <c:v>4.2843599844702798</c:v>
                </c:pt>
                <c:pt idx="11">
                  <c:v>4.259759697121436</c:v>
                </c:pt>
                <c:pt idx="12">
                  <c:v>4.235139966683267</c:v>
                </c:pt>
                <c:pt idx="13">
                  <c:v>4.2235222549907556</c:v>
                </c:pt>
                <c:pt idx="14">
                  <c:v>4.1846452884095751</c:v>
                </c:pt>
                <c:pt idx="15">
                  <c:v>4.1477220083054327</c:v>
                </c:pt>
                <c:pt idx="16">
                  <c:v>4.1470769656003101</c:v>
                </c:pt>
                <c:pt idx="17">
                  <c:v>4.1373492637378355</c:v>
                </c:pt>
                <c:pt idx="18">
                  <c:v>4.1291705084585093</c:v>
                </c:pt>
                <c:pt idx="19">
                  <c:v>4.1223296255666471</c:v>
                </c:pt>
                <c:pt idx="20">
                  <c:v>4.1131621516879262</c:v>
                </c:pt>
                <c:pt idx="21">
                  <c:v>4.1047423006174171</c:v>
                </c:pt>
                <c:pt idx="22">
                  <c:v>4.1104469368412904</c:v>
                </c:pt>
                <c:pt idx="23">
                  <c:v>4.1272397647510157</c:v>
                </c:pt>
                <c:pt idx="24">
                  <c:v>4.1319006506377498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B98E-4590-80B8-D141F1574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864384"/>
        <c:axId val="149860072"/>
      </c:lineChart>
      <c:catAx>
        <c:axId val="14986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8600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986007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Ml/d</a:t>
                </a:r>
              </a:p>
            </c:rich>
          </c:tx>
          <c:layout>
            <c:manualLayout>
              <c:xMode val="edge"/>
              <c:yMode val="edge"/>
              <c:x val="2.2727258843268032E-2"/>
              <c:y val="0.4009439360620463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8643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160461976251572"/>
          <c:y val="0.8535580838704635"/>
          <c:w val="0.65132029756728005"/>
          <c:h val="0.1269179503794317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644" r="0.7500000000000064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2</xdr:row>
      <xdr:rowOff>17408</xdr:rowOff>
    </xdr:from>
    <xdr:to>
      <xdr:col>5</xdr:col>
      <xdr:colOff>1397000</xdr:colOff>
      <xdr:row>6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3" t="8223" b="11890"/>
        <a:stretch/>
      </xdr:blipFill>
      <xdr:spPr bwMode="auto">
        <a:xfrm>
          <a:off x="5194300" y="563508"/>
          <a:ext cx="2895600" cy="960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1269999</xdr:colOff>
      <xdr:row>2</xdr:row>
      <xdr:rowOff>141783</xdr:rowOff>
    </xdr:from>
    <xdr:to>
      <xdr:col>10</xdr:col>
      <xdr:colOff>685800</xdr:colOff>
      <xdr:row>6</xdr:row>
      <xdr:rowOff>92075</xdr:rowOff>
    </xdr:to>
    <xdr:pic>
      <xdr:nvPicPr>
        <xdr:cNvPr id="5" name="Picture 4" descr="http://www.monmouthshiregreenweb.co.uk/wordpress/wp-content/uploads/2014/08/NRW-logo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879"/>
        <a:stretch/>
      </xdr:blipFill>
      <xdr:spPr bwMode="auto">
        <a:xfrm>
          <a:off x="7962899" y="687883"/>
          <a:ext cx="3149601" cy="851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1316182</xdr:colOff>
      <xdr:row>30</xdr:row>
      <xdr:rowOff>55418</xdr:rowOff>
    </xdr:from>
    <xdr:to>
      <xdr:col>19</xdr:col>
      <xdr:colOff>303414</xdr:colOff>
      <xdr:row>57</xdr:row>
      <xdr:rowOff>63037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1108364</xdr:colOff>
      <xdr:row>65</xdr:row>
      <xdr:rowOff>69273</xdr:rowOff>
    </xdr:from>
    <xdr:to>
      <xdr:col>19</xdr:col>
      <xdr:colOff>95596</xdr:colOff>
      <xdr:row>93</xdr:row>
      <xdr:rowOff>57496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ater%20Strategy/Water%20Resources%20Strategy/&#183;Section-Wide%20Data/Regulation/WRMP/08%20Final%20WRMP%202015/Tables/09%20Final%20WRMP%20Jan%2014%20tables/02%20Final%20public%20domain/Kinsall%20public%20v0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Resource zone summary"/>
      <sheetName val="Data QA summary"/>
      <sheetName val="WRP1a BL Licences"/>
      <sheetName val="WRP1 BL Supply"/>
      <sheetName val="WRP2 BL Demand"/>
      <sheetName val="WRP2a BL Customers"/>
      <sheetName val="WRP2b Weighted BL Demand"/>
      <sheetName val="WRP3 Feasible options"/>
      <sheetName val="WRP4 Preferred (Scenario Yr)"/>
      <sheetName val="WRP5 FP Supply"/>
      <sheetName val="WRP6 FP Demand"/>
      <sheetName val="WRP6a FP Customers"/>
      <sheetName val="WRP6b Weighted FP Demand"/>
      <sheetName val="List of named ranges"/>
      <sheetName val="HIDDENMACROS3a"/>
    </sheetNames>
    <sheetDataSet>
      <sheetData sheetId="0"/>
      <sheetData sheetId="1"/>
      <sheetData sheetId="2"/>
      <sheetData sheetId="3">
        <row r="1002">
          <cell r="C1002" t="str">
            <v>GW</v>
          </cell>
        </row>
        <row r="1003">
          <cell r="C1003" t="str">
            <v>SW:River</v>
          </cell>
        </row>
        <row r="1004">
          <cell r="C1004" t="str">
            <v>SW:Reservoir</v>
          </cell>
        </row>
        <row r="1005">
          <cell r="C1005" t="str">
            <v>SW:Other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abSelected="1" zoomScale="80" zoomScaleNormal="80" workbookViewId="0">
      <selection activeCell="J30" sqref="J30"/>
    </sheetView>
  </sheetViews>
  <sheetFormatPr defaultColWidth="8.88671875" defaultRowHeight="15" x14ac:dyDescent="0.2"/>
  <cols>
    <col min="1" max="1" width="2.5546875" customWidth="1"/>
    <col min="2" max="2" width="22.5546875" customWidth="1"/>
    <col min="3" max="3" width="7.77734375" customWidth="1"/>
    <col min="4" max="4" width="79.109375" bestFit="1" customWidth="1"/>
    <col min="5" max="5" width="18.5546875" customWidth="1"/>
    <col min="6" max="6" width="17.77734375" customWidth="1"/>
    <col min="7" max="7" width="2.44140625" customWidth="1"/>
    <col min="8" max="8" width="7.5546875" customWidth="1"/>
    <col min="9" max="9" width="13.33203125" customWidth="1"/>
    <col min="10" max="10" width="2.33203125" customWidth="1"/>
    <col min="13" max="13" width="8.21875" bestFit="1" customWidth="1"/>
    <col min="257" max="257" width="2.5546875" customWidth="1"/>
    <col min="258" max="258" width="22.5546875" customWidth="1"/>
    <col min="259" max="259" width="7.77734375" customWidth="1"/>
    <col min="260" max="260" width="26.6640625" customWidth="1"/>
    <col min="261" max="261" width="18.5546875" customWidth="1"/>
    <col min="262" max="262" width="17.77734375" customWidth="1"/>
    <col min="263" max="263" width="2.44140625" customWidth="1"/>
    <col min="264" max="264" width="7.5546875" customWidth="1"/>
    <col min="265" max="265" width="13.33203125" customWidth="1"/>
    <col min="266" max="266" width="2.33203125" customWidth="1"/>
    <col min="269" max="269" width="8.21875" bestFit="1" customWidth="1"/>
    <col min="513" max="513" width="2.5546875" customWidth="1"/>
    <col min="514" max="514" width="22.5546875" customWidth="1"/>
    <col min="515" max="515" width="7.77734375" customWidth="1"/>
    <col min="516" max="516" width="26.6640625" customWidth="1"/>
    <col min="517" max="517" width="18.5546875" customWidth="1"/>
    <col min="518" max="518" width="17.77734375" customWidth="1"/>
    <col min="519" max="519" width="2.44140625" customWidth="1"/>
    <col min="520" max="520" width="7.5546875" customWidth="1"/>
    <col min="521" max="521" width="13.33203125" customWidth="1"/>
    <col min="522" max="522" width="2.33203125" customWidth="1"/>
    <col min="525" max="525" width="8.21875" bestFit="1" customWidth="1"/>
    <col min="769" max="769" width="2.5546875" customWidth="1"/>
    <col min="770" max="770" width="22.5546875" customWidth="1"/>
    <col min="771" max="771" width="7.77734375" customWidth="1"/>
    <col min="772" max="772" width="26.6640625" customWidth="1"/>
    <col min="773" max="773" width="18.5546875" customWidth="1"/>
    <col min="774" max="774" width="17.77734375" customWidth="1"/>
    <col min="775" max="775" width="2.44140625" customWidth="1"/>
    <col min="776" max="776" width="7.5546875" customWidth="1"/>
    <col min="777" max="777" width="13.33203125" customWidth="1"/>
    <col min="778" max="778" width="2.33203125" customWidth="1"/>
    <col min="781" max="781" width="8.21875" bestFit="1" customWidth="1"/>
    <col min="1025" max="1025" width="2.5546875" customWidth="1"/>
    <col min="1026" max="1026" width="22.5546875" customWidth="1"/>
    <col min="1027" max="1027" width="7.77734375" customWidth="1"/>
    <col min="1028" max="1028" width="26.6640625" customWidth="1"/>
    <col min="1029" max="1029" width="18.5546875" customWidth="1"/>
    <col min="1030" max="1030" width="17.77734375" customWidth="1"/>
    <col min="1031" max="1031" width="2.44140625" customWidth="1"/>
    <col min="1032" max="1032" width="7.5546875" customWidth="1"/>
    <col min="1033" max="1033" width="13.33203125" customWidth="1"/>
    <col min="1034" max="1034" width="2.33203125" customWidth="1"/>
    <col min="1037" max="1037" width="8.21875" bestFit="1" customWidth="1"/>
    <col min="1281" max="1281" width="2.5546875" customWidth="1"/>
    <col min="1282" max="1282" width="22.5546875" customWidth="1"/>
    <col min="1283" max="1283" width="7.77734375" customWidth="1"/>
    <col min="1284" max="1284" width="26.6640625" customWidth="1"/>
    <col min="1285" max="1285" width="18.5546875" customWidth="1"/>
    <col min="1286" max="1286" width="17.77734375" customWidth="1"/>
    <col min="1287" max="1287" width="2.44140625" customWidth="1"/>
    <col min="1288" max="1288" width="7.5546875" customWidth="1"/>
    <col min="1289" max="1289" width="13.33203125" customWidth="1"/>
    <col min="1290" max="1290" width="2.33203125" customWidth="1"/>
    <col min="1293" max="1293" width="8.21875" bestFit="1" customWidth="1"/>
    <col min="1537" max="1537" width="2.5546875" customWidth="1"/>
    <col min="1538" max="1538" width="22.5546875" customWidth="1"/>
    <col min="1539" max="1539" width="7.77734375" customWidth="1"/>
    <col min="1540" max="1540" width="26.6640625" customWidth="1"/>
    <col min="1541" max="1541" width="18.5546875" customWidth="1"/>
    <col min="1542" max="1542" width="17.77734375" customWidth="1"/>
    <col min="1543" max="1543" width="2.44140625" customWidth="1"/>
    <col min="1544" max="1544" width="7.5546875" customWidth="1"/>
    <col min="1545" max="1545" width="13.33203125" customWidth="1"/>
    <col min="1546" max="1546" width="2.33203125" customWidth="1"/>
    <col min="1549" max="1549" width="8.21875" bestFit="1" customWidth="1"/>
    <col min="1793" max="1793" width="2.5546875" customWidth="1"/>
    <col min="1794" max="1794" width="22.5546875" customWidth="1"/>
    <col min="1795" max="1795" width="7.77734375" customWidth="1"/>
    <col min="1796" max="1796" width="26.6640625" customWidth="1"/>
    <col min="1797" max="1797" width="18.5546875" customWidth="1"/>
    <col min="1798" max="1798" width="17.77734375" customWidth="1"/>
    <col min="1799" max="1799" width="2.44140625" customWidth="1"/>
    <col min="1800" max="1800" width="7.5546875" customWidth="1"/>
    <col min="1801" max="1801" width="13.33203125" customWidth="1"/>
    <col min="1802" max="1802" width="2.33203125" customWidth="1"/>
    <col min="1805" max="1805" width="8.21875" bestFit="1" customWidth="1"/>
    <col min="2049" max="2049" width="2.5546875" customWidth="1"/>
    <col min="2050" max="2050" width="22.5546875" customWidth="1"/>
    <col min="2051" max="2051" width="7.77734375" customWidth="1"/>
    <col min="2052" max="2052" width="26.6640625" customWidth="1"/>
    <col min="2053" max="2053" width="18.5546875" customWidth="1"/>
    <col min="2054" max="2054" width="17.77734375" customWidth="1"/>
    <col min="2055" max="2055" width="2.44140625" customWidth="1"/>
    <col min="2056" max="2056" width="7.5546875" customWidth="1"/>
    <col min="2057" max="2057" width="13.33203125" customWidth="1"/>
    <col min="2058" max="2058" width="2.33203125" customWidth="1"/>
    <col min="2061" max="2061" width="8.21875" bestFit="1" customWidth="1"/>
    <col min="2305" max="2305" width="2.5546875" customWidth="1"/>
    <col min="2306" max="2306" width="22.5546875" customWidth="1"/>
    <col min="2307" max="2307" width="7.77734375" customWidth="1"/>
    <col min="2308" max="2308" width="26.6640625" customWidth="1"/>
    <col min="2309" max="2309" width="18.5546875" customWidth="1"/>
    <col min="2310" max="2310" width="17.77734375" customWidth="1"/>
    <col min="2311" max="2311" width="2.44140625" customWidth="1"/>
    <col min="2312" max="2312" width="7.5546875" customWidth="1"/>
    <col min="2313" max="2313" width="13.33203125" customWidth="1"/>
    <col min="2314" max="2314" width="2.33203125" customWidth="1"/>
    <col min="2317" max="2317" width="8.21875" bestFit="1" customWidth="1"/>
    <col min="2561" max="2561" width="2.5546875" customWidth="1"/>
    <col min="2562" max="2562" width="22.5546875" customWidth="1"/>
    <col min="2563" max="2563" width="7.77734375" customWidth="1"/>
    <col min="2564" max="2564" width="26.6640625" customWidth="1"/>
    <col min="2565" max="2565" width="18.5546875" customWidth="1"/>
    <col min="2566" max="2566" width="17.77734375" customWidth="1"/>
    <col min="2567" max="2567" width="2.44140625" customWidth="1"/>
    <col min="2568" max="2568" width="7.5546875" customWidth="1"/>
    <col min="2569" max="2569" width="13.33203125" customWidth="1"/>
    <col min="2570" max="2570" width="2.33203125" customWidth="1"/>
    <col min="2573" max="2573" width="8.21875" bestFit="1" customWidth="1"/>
    <col min="2817" max="2817" width="2.5546875" customWidth="1"/>
    <col min="2818" max="2818" width="22.5546875" customWidth="1"/>
    <col min="2819" max="2819" width="7.77734375" customWidth="1"/>
    <col min="2820" max="2820" width="26.6640625" customWidth="1"/>
    <col min="2821" max="2821" width="18.5546875" customWidth="1"/>
    <col min="2822" max="2822" width="17.77734375" customWidth="1"/>
    <col min="2823" max="2823" width="2.44140625" customWidth="1"/>
    <col min="2824" max="2824" width="7.5546875" customWidth="1"/>
    <col min="2825" max="2825" width="13.33203125" customWidth="1"/>
    <col min="2826" max="2826" width="2.33203125" customWidth="1"/>
    <col min="2829" max="2829" width="8.21875" bestFit="1" customWidth="1"/>
    <col min="3073" max="3073" width="2.5546875" customWidth="1"/>
    <col min="3074" max="3074" width="22.5546875" customWidth="1"/>
    <col min="3075" max="3075" width="7.77734375" customWidth="1"/>
    <col min="3076" max="3076" width="26.6640625" customWidth="1"/>
    <col min="3077" max="3077" width="18.5546875" customWidth="1"/>
    <col min="3078" max="3078" width="17.77734375" customWidth="1"/>
    <col min="3079" max="3079" width="2.44140625" customWidth="1"/>
    <col min="3080" max="3080" width="7.5546875" customWidth="1"/>
    <col min="3081" max="3081" width="13.33203125" customWidth="1"/>
    <col min="3082" max="3082" width="2.33203125" customWidth="1"/>
    <col min="3085" max="3085" width="8.21875" bestFit="1" customWidth="1"/>
    <col min="3329" max="3329" width="2.5546875" customWidth="1"/>
    <col min="3330" max="3330" width="22.5546875" customWidth="1"/>
    <col min="3331" max="3331" width="7.77734375" customWidth="1"/>
    <col min="3332" max="3332" width="26.6640625" customWidth="1"/>
    <col min="3333" max="3333" width="18.5546875" customWidth="1"/>
    <col min="3334" max="3334" width="17.77734375" customWidth="1"/>
    <col min="3335" max="3335" width="2.44140625" customWidth="1"/>
    <col min="3336" max="3336" width="7.5546875" customWidth="1"/>
    <col min="3337" max="3337" width="13.33203125" customWidth="1"/>
    <col min="3338" max="3338" width="2.33203125" customWidth="1"/>
    <col min="3341" max="3341" width="8.21875" bestFit="1" customWidth="1"/>
    <col min="3585" max="3585" width="2.5546875" customWidth="1"/>
    <col min="3586" max="3586" width="22.5546875" customWidth="1"/>
    <col min="3587" max="3587" width="7.77734375" customWidth="1"/>
    <col min="3588" max="3588" width="26.6640625" customWidth="1"/>
    <col min="3589" max="3589" width="18.5546875" customWidth="1"/>
    <col min="3590" max="3590" width="17.77734375" customWidth="1"/>
    <col min="3591" max="3591" width="2.44140625" customWidth="1"/>
    <col min="3592" max="3592" width="7.5546875" customWidth="1"/>
    <col min="3593" max="3593" width="13.33203125" customWidth="1"/>
    <col min="3594" max="3594" width="2.33203125" customWidth="1"/>
    <col min="3597" max="3597" width="8.21875" bestFit="1" customWidth="1"/>
    <col min="3841" max="3841" width="2.5546875" customWidth="1"/>
    <col min="3842" max="3842" width="22.5546875" customWidth="1"/>
    <col min="3843" max="3843" width="7.77734375" customWidth="1"/>
    <col min="3844" max="3844" width="26.6640625" customWidth="1"/>
    <col min="3845" max="3845" width="18.5546875" customWidth="1"/>
    <col min="3846" max="3846" width="17.77734375" customWidth="1"/>
    <col min="3847" max="3847" width="2.44140625" customWidth="1"/>
    <col min="3848" max="3848" width="7.5546875" customWidth="1"/>
    <col min="3849" max="3849" width="13.33203125" customWidth="1"/>
    <col min="3850" max="3850" width="2.33203125" customWidth="1"/>
    <col min="3853" max="3853" width="8.21875" bestFit="1" customWidth="1"/>
    <col min="4097" max="4097" width="2.5546875" customWidth="1"/>
    <col min="4098" max="4098" width="22.5546875" customWidth="1"/>
    <col min="4099" max="4099" width="7.77734375" customWidth="1"/>
    <col min="4100" max="4100" width="26.6640625" customWidth="1"/>
    <col min="4101" max="4101" width="18.5546875" customWidth="1"/>
    <col min="4102" max="4102" width="17.77734375" customWidth="1"/>
    <col min="4103" max="4103" width="2.44140625" customWidth="1"/>
    <col min="4104" max="4104" width="7.5546875" customWidth="1"/>
    <col min="4105" max="4105" width="13.33203125" customWidth="1"/>
    <col min="4106" max="4106" width="2.33203125" customWidth="1"/>
    <col min="4109" max="4109" width="8.21875" bestFit="1" customWidth="1"/>
    <col min="4353" max="4353" width="2.5546875" customWidth="1"/>
    <col min="4354" max="4354" width="22.5546875" customWidth="1"/>
    <col min="4355" max="4355" width="7.77734375" customWidth="1"/>
    <col min="4356" max="4356" width="26.6640625" customWidth="1"/>
    <col min="4357" max="4357" width="18.5546875" customWidth="1"/>
    <col min="4358" max="4358" width="17.77734375" customWidth="1"/>
    <col min="4359" max="4359" width="2.44140625" customWidth="1"/>
    <col min="4360" max="4360" width="7.5546875" customWidth="1"/>
    <col min="4361" max="4361" width="13.33203125" customWidth="1"/>
    <col min="4362" max="4362" width="2.33203125" customWidth="1"/>
    <col min="4365" max="4365" width="8.21875" bestFit="1" customWidth="1"/>
    <col min="4609" max="4609" width="2.5546875" customWidth="1"/>
    <col min="4610" max="4610" width="22.5546875" customWidth="1"/>
    <col min="4611" max="4611" width="7.77734375" customWidth="1"/>
    <col min="4612" max="4612" width="26.6640625" customWidth="1"/>
    <col min="4613" max="4613" width="18.5546875" customWidth="1"/>
    <col min="4614" max="4614" width="17.77734375" customWidth="1"/>
    <col min="4615" max="4615" width="2.44140625" customWidth="1"/>
    <col min="4616" max="4616" width="7.5546875" customWidth="1"/>
    <col min="4617" max="4617" width="13.33203125" customWidth="1"/>
    <col min="4618" max="4618" width="2.33203125" customWidth="1"/>
    <col min="4621" max="4621" width="8.21875" bestFit="1" customWidth="1"/>
    <col min="4865" max="4865" width="2.5546875" customWidth="1"/>
    <col min="4866" max="4866" width="22.5546875" customWidth="1"/>
    <col min="4867" max="4867" width="7.77734375" customWidth="1"/>
    <col min="4868" max="4868" width="26.6640625" customWidth="1"/>
    <col min="4869" max="4869" width="18.5546875" customWidth="1"/>
    <col min="4870" max="4870" width="17.77734375" customWidth="1"/>
    <col min="4871" max="4871" width="2.44140625" customWidth="1"/>
    <col min="4872" max="4872" width="7.5546875" customWidth="1"/>
    <col min="4873" max="4873" width="13.33203125" customWidth="1"/>
    <col min="4874" max="4874" width="2.33203125" customWidth="1"/>
    <col min="4877" max="4877" width="8.21875" bestFit="1" customWidth="1"/>
    <col min="5121" max="5121" width="2.5546875" customWidth="1"/>
    <col min="5122" max="5122" width="22.5546875" customWidth="1"/>
    <col min="5123" max="5123" width="7.77734375" customWidth="1"/>
    <col min="5124" max="5124" width="26.6640625" customWidth="1"/>
    <col min="5125" max="5125" width="18.5546875" customWidth="1"/>
    <col min="5126" max="5126" width="17.77734375" customWidth="1"/>
    <col min="5127" max="5127" width="2.44140625" customWidth="1"/>
    <col min="5128" max="5128" width="7.5546875" customWidth="1"/>
    <col min="5129" max="5129" width="13.33203125" customWidth="1"/>
    <col min="5130" max="5130" width="2.33203125" customWidth="1"/>
    <col min="5133" max="5133" width="8.21875" bestFit="1" customWidth="1"/>
    <col min="5377" max="5377" width="2.5546875" customWidth="1"/>
    <col min="5378" max="5378" width="22.5546875" customWidth="1"/>
    <col min="5379" max="5379" width="7.77734375" customWidth="1"/>
    <col min="5380" max="5380" width="26.6640625" customWidth="1"/>
    <col min="5381" max="5381" width="18.5546875" customWidth="1"/>
    <col min="5382" max="5382" width="17.77734375" customWidth="1"/>
    <col min="5383" max="5383" width="2.44140625" customWidth="1"/>
    <col min="5384" max="5384" width="7.5546875" customWidth="1"/>
    <col min="5385" max="5385" width="13.33203125" customWidth="1"/>
    <col min="5386" max="5386" width="2.33203125" customWidth="1"/>
    <col min="5389" max="5389" width="8.21875" bestFit="1" customWidth="1"/>
    <col min="5633" max="5633" width="2.5546875" customWidth="1"/>
    <col min="5634" max="5634" width="22.5546875" customWidth="1"/>
    <col min="5635" max="5635" width="7.77734375" customWidth="1"/>
    <col min="5636" max="5636" width="26.6640625" customWidth="1"/>
    <col min="5637" max="5637" width="18.5546875" customWidth="1"/>
    <col min="5638" max="5638" width="17.77734375" customWidth="1"/>
    <col min="5639" max="5639" width="2.44140625" customWidth="1"/>
    <col min="5640" max="5640" width="7.5546875" customWidth="1"/>
    <col min="5641" max="5641" width="13.33203125" customWidth="1"/>
    <col min="5642" max="5642" width="2.33203125" customWidth="1"/>
    <col min="5645" max="5645" width="8.21875" bestFit="1" customWidth="1"/>
    <col min="5889" max="5889" width="2.5546875" customWidth="1"/>
    <col min="5890" max="5890" width="22.5546875" customWidth="1"/>
    <col min="5891" max="5891" width="7.77734375" customWidth="1"/>
    <col min="5892" max="5892" width="26.6640625" customWidth="1"/>
    <col min="5893" max="5893" width="18.5546875" customWidth="1"/>
    <col min="5894" max="5894" width="17.77734375" customWidth="1"/>
    <col min="5895" max="5895" width="2.44140625" customWidth="1"/>
    <col min="5896" max="5896" width="7.5546875" customWidth="1"/>
    <col min="5897" max="5897" width="13.33203125" customWidth="1"/>
    <col min="5898" max="5898" width="2.33203125" customWidth="1"/>
    <col min="5901" max="5901" width="8.21875" bestFit="1" customWidth="1"/>
    <col min="6145" max="6145" width="2.5546875" customWidth="1"/>
    <col min="6146" max="6146" width="22.5546875" customWidth="1"/>
    <col min="6147" max="6147" width="7.77734375" customWidth="1"/>
    <col min="6148" max="6148" width="26.6640625" customWidth="1"/>
    <col min="6149" max="6149" width="18.5546875" customWidth="1"/>
    <col min="6150" max="6150" width="17.77734375" customWidth="1"/>
    <col min="6151" max="6151" width="2.44140625" customWidth="1"/>
    <col min="6152" max="6152" width="7.5546875" customWidth="1"/>
    <col min="6153" max="6153" width="13.33203125" customWidth="1"/>
    <col min="6154" max="6154" width="2.33203125" customWidth="1"/>
    <col min="6157" max="6157" width="8.21875" bestFit="1" customWidth="1"/>
    <col min="6401" max="6401" width="2.5546875" customWidth="1"/>
    <col min="6402" max="6402" width="22.5546875" customWidth="1"/>
    <col min="6403" max="6403" width="7.77734375" customWidth="1"/>
    <col min="6404" max="6404" width="26.6640625" customWidth="1"/>
    <col min="6405" max="6405" width="18.5546875" customWidth="1"/>
    <col min="6406" max="6406" width="17.77734375" customWidth="1"/>
    <col min="6407" max="6407" width="2.44140625" customWidth="1"/>
    <col min="6408" max="6408" width="7.5546875" customWidth="1"/>
    <col min="6409" max="6409" width="13.33203125" customWidth="1"/>
    <col min="6410" max="6410" width="2.33203125" customWidth="1"/>
    <col min="6413" max="6413" width="8.21875" bestFit="1" customWidth="1"/>
    <col min="6657" max="6657" width="2.5546875" customWidth="1"/>
    <col min="6658" max="6658" width="22.5546875" customWidth="1"/>
    <col min="6659" max="6659" width="7.77734375" customWidth="1"/>
    <col min="6660" max="6660" width="26.6640625" customWidth="1"/>
    <col min="6661" max="6661" width="18.5546875" customWidth="1"/>
    <col min="6662" max="6662" width="17.77734375" customWidth="1"/>
    <col min="6663" max="6663" width="2.44140625" customWidth="1"/>
    <col min="6664" max="6664" width="7.5546875" customWidth="1"/>
    <col min="6665" max="6665" width="13.33203125" customWidth="1"/>
    <col min="6666" max="6666" width="2.33203125" customWidth="1"/>
    <col min="6669" max="6669" width="8.21875" bestFit="1" customWidth="1"/>
    <col min="6913" max="6913" width="2.5546875" customWidth="1"/>
    <col min="6914" max="6914" width="22.5546875" customWidth="1"/>
    <col min="6915" max="6915" width="7.77734375" customWidth="1"/>
    <col min="6916" max="6916" width="26.6640625" customWidth="1"/>
    <col min="6917" max="6917" width="18.5546875" customWidth="1"/>
    <col min="6918" max="6918" width="17.77734375" customWidth="1"/>
    <col min="6919" max="6919" width="2.44140625" customWidth="1"/>
    <col min="6920" max="6920" width="7.5546875" customWidth="1"/>
    <col min="6921" max="6921" width="13.33203125" customWidth="1"/>
    <col min="6922" max="6922" width="2.33203125" customWidth="1"/>
    <col min="6925" max="6925" width="8.21875" bestFit="1" customWidth="1"/>
    <col min="7169" max="7169" width="2.5546875" customWidth="1"/>
    <col min="7170" max="7170" width="22.5546875" customWidth="1"/>
    <col min="7171" max="7171" width="7.77734375" customWidth="1"/>
    <col min="7172" max="7172" width="26.6640625" customWidth="1"/>
    <col min="7173" max="7173" width="18.5546875" customWidth="1"/>
    <col min="7174" max="7174" width="17.77734375" customWidth="1"/>
    <col min="7175" max="7175" width="2.44140625" customWidth="1"/>
    <col min="7176" max="7176" width="7.5546875" customWidth="1"/>
    <col min="7177" max="7177" width="13.33203125" customWidth="1"/>
    <col min="7178" max="7178" width="2.33203125" customWidth="1"/>
    <col min="7181" max="7181" width="8.21875" bestFit="1" customWidth="1"/>
    <col min="7425" max="7425" width="2.5546875" customWidth="1"/>
    <col min="7426" max="7426" width="22.5546875" customWidth="1"/>
    <col min="7427" max="7427" width="7.77734375" customWidth="1"/>
    <col min="7428" max="7428" width="26.6640625" customWidth="1"/>
    <col min="7429" max="7429" width="18.5546875" customWidth="1"/>
    <col min="7430" max="7430" width="17.77734375" customWidth="1"/>
    <col min="7431" max="7431" width="2.44140625" customWidth="1"/>
    <col min="7432" max="7432" width="7.5546875" customWidth="1"/>
    <col min="7433" max="7433" width="13.33203125" customWidth="1"/>
    <col min="7434" max="7434" width="2.33203125" customWidth="1"/>
    <col min="7437" max="7437" width="8.21875" bestFit="1" customWidth="1"/>
    <col min="7681" max="7681" width="2.5546875" customWidth="1"/>
    <col min="7682" max="7682" width="22.5546875" customWidth="1"/>
    <col min="7683" max="7683" width="7.77734375" customWidth="1"/>
    <col min="7684" max="7684" width="26.6640625" customWidth="1"/>
    <col min="7685" max="7685" width="18.5546875" customWidth="1"/>
    <col min="7686" max="7686" width="17.77734375" customWidth="1"/>
    <col min="7687" max="7687" width="2.44140625" customWidth="1"/>
    <col min="7688" max="7688" width="7.5546875" customWidth="1"/>
    <col min="7689" max="7689" width="13.33203125" customWidth="1"/>
    <col min="7690" max="7690" width="2.33203125" customWidth="1"/>
    <col min="7693" max="7693" width="8.21875" bestFit="1" customWidth="1"/>
    <col min="7937" max="7937" width="2.5546875" customWidth="1"/>
    <col min="7938" max="7938" width="22.5546875" customWidth="1"/>
    <col min="7939" max="7939" width="7.77734375" customWidth="1"/>
    <col min="7940" max="7940" width="26.6640625" customWidth="1"/>
    <col min="7941" max="7941" width="18.5546875" customWidth="1"/>
    <col min="7942" max="7942" width="17.77734375" customWidth="1"/>
    <col min="7943" max="7943" width="2.44140625" customWidth="1"/>
    <col min="7944" max="7944" width="7.5546875" customWidth="1"/>
    <col min="7945" max="7945" width="13.33203125" customWidth="1"/>
    <col min="7946" max="7946" width="2.33203125" customWidth="1"/>
    <col min="7949" max="7949" width="8.21875" bestFit="1" customWidth="1"/>
    <col min="8193" max="8193" width="2.5546875" customWidth="1"/>
    <col min="8194" max="8194" width="22.5546875" customWidth="1"/>
    <col min="8195" max="8195" width="7.77734375" customWidth="1"/>
    <col min="8196" max="8196" width="26.6640625" customWidth="1"/>
    <col min="8197" max="8197" width="18.5546875" customWidth="1"/>
    <col min="8198" max="8198" width="17.77734375" customWidth="1"/>
    <col min="8199" max="8199" width="2.44140625" customWidth="1"/>
    <col min="8200" max="8200" width="7.5546875" customWidth="1"/>
    <col min="8201" max="8201" width="13.33203125" customWidth="1"/>
    <col min="8202" max="8202" width="2.33203125" customWidth="1"/>
    <col min="8205" max="8205" width="8.21875" bestFit="1" customWidth="1"/>
    <col min="8449" max="8449" width="2.5546875" customWidth="1"/>
    <col min="8450" max="8450" width="22.5546875" customWidth="1"/>
    <col min="8451" max="8451" width="7.77734375" customWidth="1"/>
    <col min="8452" max="8452" width="26.6640625" customWidth="1"/>
    <col min="8453" max="8453" width="18.5546875" customWidth="1"/>
    <col min="8454" max="8454" width="17.77734375" customWidth="1"/>
    <col min="8455" max="8455" width="2.44140625" customWidth="1"/>
    <col min="8456" max="8456" width="7.5546875" customWidth="1"/>
    <col min="8457" max="8457" width="13.33203125" customWidth="1"/>
    <col min="8458" max="8458" width="2.33203125" customWidth="1"/>
    <col min="8461" max="8461" width="8.21875" bestFit="1" customWidth="1"/>
    <col min="8705" max="8705" width="2.5546875" customWidth="1"/>
    <col min="8706" max="8706" width="22.5546875" customWidth="1"/>
    <col min="8707" max="8707" width="7.77734375" customWidth="1"/>
    <col min="8708" max="8708" width="26.6640625" customWidth="1"/>
    <col min="8709" max="8709" width="18.5546875" customWidth="1"/>
    <col min="8710" max="8710" width="17.77734375" customWidth="1"/>
    <col min="8711" max="8711" width="2.44140625" customWidth="1"/>
    <col min="8712" max="8712" width="7.5546875" customWidth="1"/>
    <col min="8713" max="8713" width="13.33203125" customWidth="1"/>
    <col min="8714" max="8714" width="2.33203125" customWidth="1"/>
    <col min="8717" max="8717" width="8.21875" bestFit="1" customWidth="1"/>
    <col min="8961" max="8961" width="2.5546875" customWidth="1"/>
    <col min="8962" max="8962" width="22.5546875" customWidth="1"/>
    <col min="8963" max="8963" width="7.77734375" customWidth="1"/>
    <col min="8964" max="8964" width="26.6640625" customWidth="1"/>
    <col min="8965" max="8965" width="18.5546875" customWidth="1"/>
    <col min="8966" max="8966" width="17.77734375" customWidth="1"/>
    <col min="8967" max="8967" width="2.44140625" customWidth="1"/>
    <col min="8968" max="8968" width="7.5546875" customWidth="1"/>
    <col min="8969" max="8969" width="13.33203125" customWidth="1"/>
    <col min="8970" max="8970" width="2.33203125" customWidth="1"/>
    <col min="8973" max="8973" width="8.21875" bestFit="1" customWidth="1"/>
    <col min="9217" max="9217" width="2.5546875" customWidth="1"/>
    <col min="9218" max="9218" width="22.5546875" customWidth="1"/>
    <col min="9219" max="9219" width="7.77734375" customWidth="1"/>
    <col min="9220" max="9220" width="26.6640625" customWidth="1"/>
    <col min="9221" max="9221" width="18.5546875" customWidth="1"/>
    <col min="9222" max="9222" width="17.77734375" customWidth="1"/>
    <col min="9223" max="9223" width="2.44140625" customWidth="1"/>
    <col min="9224" max="9224" width="7.5546875" customWidth="1"/>
    <col min="9225" max="9225" width="13.33203125" customWidth="1"/>
    <col min="9226" max="9226" width="2.33203125" customWidth="1"/>
    <col min="9229" max="9229" width="8.21875" bestFit="1" customWidth="1"/>
    <col min="9473" max="9473" width="2.5546875" customWidth="1"/>
    <col min="9474" max="9474" width="22.5546875" customWidth="1"/>
    <col min="9475" max="9475" width="7.77734375" customWidth="1"/>
    <col min="9476" max="9476" width="26.6640625" customWidth="1"/>
    <col min="9477" max="9477" width="18.5546875" customWidth="1"/>
    <col min="9478" max="9478" width="17.77734375" customWidth="1"/>
    <col min="9479" max="9479" width="2.44140625" customWidth="1"/>
    <col min="9480" max="9480" width="7.5546875" customWidth="1"/>
    <col min="9481" max="9481" width="13.33203125" customWidth="1"/>
    <col min="9482" max="9482" width="2.33203125" customWidth="1"/>
    <col min="9485" max="9485" width="8.21875" bestFit="1" customWidth="1"/>
    <col min="9729" max="9729" width="2.5546875" customWidth="1"/>
    <col min="9730" max="9730" width="22.5546875" customWidth="1"/>
    <col min="9731" max="9731" width="7.77734375" customWidth="1"/>
    <col min="9732" max="9732" width="26.6640625" customWidth="1"/>
    <col min="9733" max="9733" width="18.5546875" customWidth="1"/>
    <col min="9734" max="9734" width="17.77734375" customWidth="1"/>
    <col min="9735" max="9735" width="2.44140625" customWidth="1"/>
    <col min="9736" max="9736" width="7.5546875" customWidth="1"/>
    <col min="9737" max="9737" width="13.33203125" customWidth="1"/>
    <col min="9738" max="9738" width="2.33203125" customWidth="1"/>
    <col min="9741" max="9741" width="8.21875" bestFit="1" customWidth="1"/>
    <col min="9985" max="9985" width="2.5546875" customWidth="1"/>
    <col min="9986" max="9986" width="22.5546875" customWidth="1"/>
    <col min="9987" max="9987" width="7.77734375" customWidth="1"/>
    <col min="9988" max="9988" width="26.6640625" customWidth="1"/>
    <col min="9989" max="9989" width="18.5546875" customWidth="1"/>
    <col min="9990" max="9990" width="17.77734375" customWidth="1"/>
    <col min="9991" max="9991" width="2.44140625" customWidth="1"/>
    <col min="9992" max="9992" width="7.5546875" customWidth="1"/>
    <col min="9993" max="9993" width="13.33203125" customWidth="1"/>
    <col min="9994" max="9994" width="2.33203125" customWidth="1"/>
    <col min="9997" max="9997" width="8.21875" bestFit="1" customWidth="1"/>
    <col min="10241" max="10241" width="2.5546875" customWidth="1"/>
    <col min="10242" max="10242" width="22.5546875" customWidth="1"/>
    <col min="10243" max="10243" width="7.77734375" customWidth="1"/>
    <col min="10244" max="10244" width="26.6640625" customWidth="1"/>
    <col min="10245" max="10245" width="18.5546875" customWidth="1"/>
    <col min="10246" max="10246" width="17.77734375" customWidth="1"/>
    <col min="10247" max="10247" width="2.44140625" customWidth="1"/>
    <col min="10248" max="10248" width="7.5546875" customWidth="1"/>
    <col min="10249" max="10249" width="13.33203125" customWidth="1"/>
    <col min="10250" max="10250" width="2.33203125" customWidth="1"/>
    <col min="10253" max="10253" width="8.21875" bestFit="1" customWidth="1"/>
    <col min="10497" max="10497" width="2.5546875" customWidth="1"/>
    <col min="10498" max="10498" width="22.5546875" customWidth="1"/>
    <col min="10499" max="10499" width="7.77734375" customWidth="1"/>
    <col min="10500" max="10500" width="26.6640625" customWidth="1"/>
    <col min="10501" max="10501" width="18.5546875" customWidth="1"/>
    <col min="10502" max="10502" width="17.77734375" customWidth="1"/>
    <col min="10503" max="10503" width="2.44140625" customWidth="1"/>
    <col min="10504" max="10504" width="7.5546875" customWidth="1"/>
    <col min="10505" max="10505" width="13.33203125" customWidth="1"/>
    <col min="10506" max="10506" width="2.33203125" customWidth="1"/>
    <col min="10509" max="10509" width="8.21875" bestFit="1" customWidth="1"/>
    <col min="10753" max="10753" width="2.5546875" customWidth="1"/>
    <col min="10754" max="10754" width="22.5546875" customWidth="1"/>
    <col min="10755" max="10755" width="7.77734375" customWidth="1"/>
    <col min="10756" max="10756" width="26.6640625" customWidth="1"/>
    <col min="10757" max="10757" width="18.5546875" customWidth="1"/>
    <col min="10758" max="10758" width="17.77734375" customWidth="1"/>
    <col min="10759" max="10759" width="2.44140625" customWidth="1"/>
    <col min="10760" max="10760" width="7.5546875" customWidth="1"/>
    <col min="10761" max="10761" width="13.33203125" customWidth="1"/>
    <col min="10762" max="10762" width="2.33203125" customWidth="1"/>
    <col min="10765" max="10765" width="8.21875" bestFit="1" customWidth="1"/>
    <col min="11009" max="11009" width="2.5546875" customWidth="1"/>
    <col min="11010" max="11010" width="22.5546875" customWidth="1"/>
    <col min="11011" max="11011" width="7.77734375" customWidth="1"/>
    <col min="11012" max="11012" width="26.6640625" customWidth="1"/>
    <col min="11013" max="11013" width="18.5546875" customWidth="1"/>
    <col min="11014" max="11014" width="17.77734375" customWidth="1"/>
    <col min="11015" max="11015" width="2.44140625" customWidth="1"/>
    <col min="11016" max="11016" width="7.5546875" customWidth="1"/>
    <col min="11017" max="11017" width="13.33203125" customWidth="1"/>
    <col min="11018" max="11018" width="2.33203125" customWidth="1"/>
    <col min="11021" max="11021" width="8.21875" bestFit="1" customWidth="1"/>
    <col min="11265" max="11265" width="2.5546875" customWidth="1"/>
    <col min="11266" max="11266" width="22.5546875" customWidth="1"/>
    <col min="11267" max="11267" width="7.77734375" customWidth="1"/>
    <col min="11268" max="11268" width="26.6640625" customWidth="1"/>
    <col min="11269" max="11269" width="18.5546875" customWidth="1"/>
    <col min="11270" max="11270" width="17.77734375" customWidth="1"/>
    <col min="11271" max="11271" width="2.44140625" customWidth="1"/>
    <col min="11272" max="11272" width="7.5546875" customWidth="1"/>
    <col min="11273" max="11273" width="13.33203125" customWidth="1"/>
    <col min="11274" max="11274" width="2.33203125" customWidth="1"/>
    <col min="11277" max="11277" width="8.21875" bestFit="1" customWidth="1"/>
    <col min="11521" max="11521" width="2.5546875" customWidth="1"/>
    <col min="11522" max="11522" width="22.5546875" customWidth="1"/>
    <col min="11523" max="11523" width="7.77734375" customWidth="1"/>
    <col min="11524" max="11524" width="26.6640625" customWidth="1"/>
    <col min="11525" max="11525" width="18.5546875" customWidth="1"/>
    <col min="11526" max="11526" width="17.77734375" customWidth="1"/>
    <col min="11527" max="11527" width="2.44140625" customWidth="1"/>
    <col min="11528" max="11528" width="7.5546875" customWidth="1"/>
    <col min="11529" max="11529" width="13.33203125" customWidth="1"/>
    <col min="11530" max="11530" width="2.33203125" customWidth="1"/>
    <col min="11533" max="11533" width="8.21875" bestFit="1" customWidth="1"/>
    <col min="11777" max="11777" width="2.5546875" customWidth="1"/>
    <col min="11778" max="11778" width="22.5546875" customWidth="1"/>
    <col min="11779" max="11779" width="7.77734375" customWidth="1"/>
    <col min="11780" max="11780" width="26.6640625" customWidth="1"/>
    <col min="11781" max="11781" width="18.5546875" customWidth="1"/>
    <col min="11782" max="11782" width="17.77734375" customWidth="1"/>
    <col min="11783" max="11783" width="2.44140625" customWidth="1"/>
    <col min="11784" max="11784" width="7.5546875" customWidth="1"/>
    <col min="11785" max="11785" width="13.33203125" customWidth="1"/>
    <col min="11786" max="11786" width="2.33203125" customWidth="1"/>
    <col min="11789" max="11789" width="8.21875" bestFit="1" customWidth="1"/>
    <col min="12033" max="12033" width="2.5546875" customWidth="1"/>
    <col min="12034" max="12034" width="22.5546875" customWidth="1"/>
    <col min="12035" max="12035" width="7.77734375" customWidth="1"/>
    <col min="12036" max="12036" width="26.6640625" customWidth="1"/>
    <col min="12037" max="12037" width="18.5546875" customWidth="1"/>
    <col min="12038" max="12038" width="17.77734375" customWidth="1"/>
    <col min="12039" max="12039" width="2.44140625" customWidth="1"/>
    <col min="12040" max="12040" width="7.5546875" customWidth="1"/>
    <col min="12041" max="12041" width="13.33203125" customWidth="1"/>
    <col min="12042" max="12042" width="2.33203125" customWidth="1"/>
    <col min="12045" max="12045" width="8.21875" bestFit="1" customWidth="1"/>
    <col min="12289" max="12289" width="2.5546875" customWidth="1"/>
    <col min="12290" max="12290" width="22.5546875" customWidth="1"/>
    <col min="12291" max="12291" width="7.77734375" customWidth="1"/>
    <col min="12292" max="12292" width="26.6640625" customWidth="1"/>
    <col min="12293" max="12293" width="18.5546875" customWidth="1"/>
    <col min="12294" max="12294" width="17.77734375" customWidth="1"/>
    <col min="12295" max="12295" width="2.44140625" customWidth="1"/>
    <col min="12296" max="12296" width="7.5546875" customWidth="1"/>
    <col min="12297" max="12297" width="13.33203125" customWidth="1"/>
    <col min="12298" max="12298" width="2.33203125" customWidth="1"/>
    <col min="12301" max="12301" width="8.21875" bestFit="1" customWidth="1"/>
    <col min="12545" max="12545" width="2.5546875" customWidth="1"/>
    <col min="12546" max="12546" width="22.5546875" customWidth="1"/>
    <col min="12547" max="12547" width="7.77734375" customWidth="1"/>
    <col min="12548" max="12548" width="26.6640625" customWidth="1"/>
    <col min="12549" max="12549" width="18.5546875" customWidth="1"/>
    <col min="12550" max="12550" width="17.77734375" customWidth="1"/>
    <col min="12551" max="12551" width="2.44140625" customWidth="1"/>
    <col min="12552" max="12552" width="7.5546875" customWidth="1"/>
    <col min="12553" max="12553" width="13.33203125" customWidth="1"/>
    <col min="12554" max="12554" width="2.33203125" customWidth="1"/>
    <col min="12557" max="12557" width="8.21875" bestFit="1" customWidth="1"/>
    <col min="12801" max="12801" width="2.5546875" customWidth="1"/>
    <col min="12802" max="12802" width="22.5546875" customWidth="1"/>
    <col min="12803" max="12803" width="7.77734375" customWidth="1"/>
    <col min="12804" max="12804" width="26.6640625" customWidth="1"/>
    <col min="12805" max="12805" width="18.5546875" customWidth="1"/>
    <col min="12806" max="12806" width="17.77734375" customWidth="1"/>
    <col min="12807" max="12807" width="2.44140625" customWidth="1"/>
    <col min="12808" max="12808" width="7.5546875" customWidth="1"/>
    <col min="12809" max="12809" width="13.33203125" customWidth="1"/>
    <col min="12810" max="12810" width="2.33203125" customWidth="1"/>
    <col min="12813" max="12813" width="8.21875" bestFit="1" customWidth="1"/>
    <col min="13057" max="13057" width="2.5546875" customWidth="1"/>
    <col min="13058" max="13058" width="22.5546875" customWidth="1"/>
    <col min="13059" max="13059" width="7.77734375" customWidth="1"/>
    <col min="13060" max="13060" width="26.6640625" customWidth="1"/>
    <col min="13061" max="13061" width="18.5546875" customWidth="1"/>
    <col min="13062" max="13062" width="17.77734375" customWidth="1"/>
    <col min="13063" max="13063" width="2.44140625" customWidth="1"/>
    <col min="13064" max="13064" width="7.5546875" customWidth="1"/>
    <col min="13065" max="13065" width="13.33203125" customWidth="1"/>
    <col min="13066" max="13066" width="2.33203125" customWidth="1"/>
    <col min="13069" max="13069" width="8.21875" bestFit="1" customWidth="1"/>
    <col min="13313" max="13313" width="2.5546875" customWidth="1"/>
    <col min="13314" max="13314" width="22.5546875" customWidth="1"/>
    <col min="13315" max="13315" width="7.77734375" customWidth="1"/>
    <col min="13316" max="13316" width="26.6640625" customWidth="1"/>
    <col min="13317" max="13317" width="18.5546875" customWidth="1"/>
    <col min="13318" max="13318" width="17.77734375" customWidth="1"/>
    <col min="13319" max="13319" width="2.44140625" customWidth="1"/>
    <col min="13320" max="13320" width="7.5546875" customWidth="1"/>
    <col min="13321" max="13321" width="13.33203125" customWidth="1"/>
    <col min="13322" max="13322" width="2.33203125" customWidth="1"/>
    <col min="13325" max="13325" width="8.21875" bestFit="1" customWidth="1"/>
    <col min="13569" max="13569" width="2.5546875" customWidth="1"/>
    <col min="13570" max="13570" width="22.5546875" customWidth="1"/>
    <col min="13571" max="13571" width="7.77734375" customWidth="1"/>
    <col min="13572" max="13572" width="26.6640625" customWidth="1"/>
    <col min="13573" max="13573" width="18.5546875" customWidth="1"/>
    <col min="13574" max="13574" width="17.77734375" customWidth="1"/>
    <col min="13575" max="13575" width="2.44140625" customWidth="1"/>
    <col min="13576" max="13576" width="7.5546875" customWidth="1"/>
    <col min="13577" max="13577" width="13.33203125" customWidth="1"/>
    <col min="13578" max="13578" width="2.33203125" customWidth="1"/>
    <col min="13581" max="13581" width="8.21875" bestFit="1" customWidth="1"/>
    <col min="13825" max="13825" width="2.5546875" customWidth="1"/>
    <col min="13826" max="13826" width="22.5546875" customWidth="1"/>
    <col min="13827" max="13827" width="7.77734375" customWidth="1"/>
    <col min="13828" max="13828" width="26.6640625" customWidth="1"/>
    <col min="13829" max="13829" width="18.5546875" customWidth="1"/>
    <col min="13830" max="13830" width="17.77734375" customWidth="1"/>
    <col min="13831" max="13831" width="2.44140625" customWidth="1"/>
    <col min="13832" max="13832" width="7.5546875" customWidth="1"/>
    <col min="13833" max="13833" width="13.33203125" customWidth="1"/>
    <col min="13834" max="13834" width="2.33203125" customWidth="1"/>
    <col min="13837" max="13837" width="8.21875" bestFit="1" customWidth="1"/>
    <col min="14081" max="14081" width="2.5546875" customWidth="1"/>
    <col min="14082" max="14082" width="22.5546875" customWidth="1"/>
    <col min="14083" max="14083" width="7.77734375" customWidth="1"/>
    <col min="14084" max="14084" width="26.6640625" customWidth="1"/>
    <col min="14085" max="14085" width="18.5546875" customWidth="1"/>
    <col min="14086" max="14086" width="17.77734375" customWidth="1"/>
    <col min="14087" max="14087" width="2.44140625" customWidth="1"/>
    <col min="14088" max="14088" width="7.5546875" customWidth="1"/>
    <col min="14089" max="14089" width="13.33203125" customWidth="1"/>
    <col min="14090" max="14090" width="2.33203125" customWidth="1"/>
    <col min="14093" max="14093" width="8.21875" bestFit="1" customWidth="1"/>
    <col min="14337" max="14337" width="2.5546875" customWidth="1"/>
    <col min="14338" max="14338" width="22.5546875" customWidth="1"/>
    <col min="14339" max="14339" width="7.77734375" customWidth="1"/>
    <col min="14340" max="14340" width="26.6640625" customWidth="1"/>
    <col min="14341" max="14341" width="18.5546875" customWidth="1"/>
    <col min="14342" max="14342" width="17.77734375" customWidth="1"/>
    <col min="14343" max="14343" width="2.44140625" customWidth="1"/>
    <col min="14344" max="14344" width="7.5546875" customWidth="1"/>
    <col min="14345" max="14345" width="13.33203125" customWidth="1"/>
    <col min="14346" max="14346" width="2.33203125" customWidth="1"/>
    <col min="14349" max="14349" width="8.21875" bestFit="1" customWidth="1"/>
    <col min="14593" max="14593" width="2.5546875" customWidth="1"/>
    <col min="14594" max="14594" width="22.5546875" customWidth="1"/>
    <col min="14595" max="14595" width="7.77734375" customWidth="1"/>
    <col min="14596" max="14596" width="26.6640625" customWidth="1"/>
    <col min="14597" max="14597" width="18.5546875" customWidth="1"/>
    <col min="14598" max="14598" width="17.77734375" customWidth="1"/>
    <col min="14599" max="14599" width="2.44140625" customWidth="1"/>
    <col min="14600" max="14600" width="7.5546875" customWidth="1"/>
    <col min="14601" max="14601" width="13.33203125" customWidth="1"/>
    <col min="14602" max="14602" width="2.33203125" customWidth="1"/>
    <col min="14605" max="14605" width="8.21875" bestFit="1" customWidth="1"/>
    <col min="14849" max="14849" width="2.5546875" customWidth="1"/>
    <col min="14850" max="14850" width="22.5546875" customWidth="1"/>
    <col min="14851" max="14851" width="7.77734375" customWidth="1"/>
    <col min="14852" max="14852" width="26.6640625" customWidth="1"/>
    <col min="14853" max="14853" width="18.5546875" customWidth="1"/>
    <col min="14854" max="14854" width="17.77734375" customWidth="1"/>
    <col min="14855" max="14855" width="2.44140625" customWidth="1"/>
    <col min="14856" max="14856" width="7.5546875" customWidth="1"/>
    <col min="14857" max="14857" width="13.33203125" customWidth="1"/>
    <col min="14858" max="14858" width="2.33203125" customWidth="1"/>
    <col min="14861" max="14861" width="8.21875" bestFit="1" customWidth="1"/>
    <col min="15105" max="15105" width="2.5546875" customWidth="1"/>
    <col min="15106" max="15106" width="22.5546875" customWidth="1"/>
    <col min="15107" max="15107" width="7.77734375" customWidth="1"/>
    <col min="15108" max="15108" width="26.6640625" customWidth="1"/>
    <col min="15109" max="15109" width="18.5546875" customWidth="1"/>
    <col min="15110" max="15110" width="17.77734375" customWidth="1"/>
    <col min="15111" max="15111" width="2.44140625" customWidth="1"/>
    <col min="15112" max="15112" width="7.5546875" customWidth="1"/>
    <col min="15113" max="15113" width="13.33203125" customWidth="1"/>
    <col min="15114" max="15114" width="2.33203125" customWidth="1"/>
    <col min="15117" max="15117" width="8.21875" bestFit="1" customWidth="1"/>
    <col min="15361" max="15361" width="2.5546875" customWidth="1"/>
    <col min="15362" max="15362" width="22.5546875" customWidth="1"/>
    <col min="15363" max="15363" width="7.77734375" customWidth="1"/>
    <col min="15364" max="15364" width="26.6640625" customWidth="1"/>
    <col min="15365" max="15365" width="18.5546875" customWidth="1"/>
    <col min="15366" max="15366" width="17.77734375" customWidth="1"/>
    <col min="15367" max="15367" width="2.44140625" customWidth="1"/>
    <col min="15368" max="15368" width="7.5546875" customWidth="1"/>
    <col min="15369" max="15369" width="13.33203125" customWidth="1"/>
    <col min="15370" max="15370" width="2.33203125" customWidth="1"/>
    <col min="15373" max="15373" width="8.21875" bestFit="1" customWidth="1"/>
    <col min="15617" max="15617" width="2.5546875" customWidth="1"/>
    <col min="15618" max="15618" width="22.5546875" customWidth="1"/>
    <col min="15619" max="15619" width="7.77734375" customWidth="1"/>
    <col min="15620" max="15620" width="26.6640625" customWidth="1"/>
    <col min="15621" max="15621" width="18.5546875" customWidth="1"/>
    <col min="15622" max="15622" width="17.77734375" customWidth="1"/>
    <col min="15623" max="15623" width="2.44140625" customWidth="1"/>
    <col min="15624" max="15624" width="7.5546875" customWidth="1"/>
    <col min="15625" max="15625" width="13.33203125" customWidth="1"/>
    <col min="15626" max="15626" width="2.33203125" customWidth="1"/>
    <col min="15629" max="15629" width="8.21875" bestFit="1" customWidth="1"/>
    <col min="15873" max="15873" width="2.5546875" customWidth="1"/>
    <col min="15874" max="15874" width="22.5546875" customWidth="1"/>
    <col min="15875" max="15875" width="7.77734375" customWidth="1"/>
    <col min="15876" max="15876" width="26.6640625" customWidth="1"/>
    <col min="15877" max="15877" width="18.5546875" customWidth="1"/>
    <col min="15878" max="15878" width="17.77734375" customWidth="1"/>
    <col min="15879" max="15879" width="2.44140625" customWidth="1"/>
    <col min="15880" max="15880" width="7.5546875" customWidth="1"/>
    <col min="15881" max="15881" width="13.33203125" customWidth="1"/>
    <col min="15882" max="15882" width="2.33203125" customWidth="1"/>
    <col min="15885" max="15885" width="8.21875" bestFit="1" customWidth="1"/>
    <col min="16129" max="16129" width="2.5546875" customWidth="1"/>
    <col min="16130" max="16130" width="22.5546875" customWidth="1"/>
    <col min="16131" max="16131" width="7.77734375" customWidth="1"/>
    <col min="16132" max="16132" width="26.6640625" customWidth="1"/>
    <col min="16133" max="16133" width="18.5546875" customWidth="1"/>
    <col min="16134" max="16134" width="17.77734375" customWidth="1"/>
    <col min="16135" max="16135" width="2.44140625" customWidth="1"/>
    <col min="16136" max="16136" width="7.5546875" customWidth="1"/>
    <col min="16137" max="16137" width="13.33203125" customWidth="1"/>
    <col min="16138" max="16138" width="2.33203125" customWidth="1"/>
    <col min="16141" max="16141" width="8.21875" bestFit="1" customWidth="1"/>
  </cols>
  <sheetData>
    <row r="1" spans="1:12" ht="10.5" customHeight="1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7" customHeight="1" thickBot="1" x14ac:dyDescent="0.45">
      <c r="A2" s="2"/>
      <c r="B2" s="885" t="s">
        <v>0</v>
      </c>
      <c r="C2" s="886"/>
      <c r="D2" s="886"/>
      <c r="E2" s="886"/>
      <c r="F2" s="886"/>
      <c r="G2" s="886"/>
      <c r="H2" s="886"/>
      <c r="I2" s="886"/>
      <c r="J2" s="886"/>
      <c r="K2" s="887"/>
      <c r="L2" s="2"/>
    </row>
    <row r="3" spans="1:12" ht="26.25" x14ac:dyDescent="0.4">
      <c r="A3" s="2"/>
      <c r="B3" s="282"/>
      <c r="C3" s="283"/>
      <c r="D3" s="283"/>
      <c r="E3" s="280"/>
      <c r="F3" s="3"/>
      <c r="G3" s="3"/>
      <c r="H3" s="3"/>
      <c r="I3" s="3"/>
      <c r="J3" s="3"/>
      <c r="K3" s="4"/>
      <c r="L3" s="2"/>
    </row>
    <row r="4" spans="1:12" x14ac:dyDescent="0.2">
      <c r="A4" s="2"/>
      <c r="B4" s="888" t="s">
        <v>808</v>
      </c>
      <c r="C4" s="889"/>
      <c r="D4" s="890"/>
      <c r="E4" s="34"/>
      <c r="F4" s="5"/>
      <c r="G4" s="5"/>
      <c r="H4" s="5"/>
      <c r="J4" s="5"/>
      <c r="K4" s="6"/>
      <c r="L4" s="2"/>
    </row>
    <row r="5" spans="1:12" x14ac:dyDescent="0.2">
      <c r="A5" s="2"/>
      <c r="B5" s="891" t="s">
        <v>1</v>
      </c>
      <c r="C5" s="892"/>
      <c r="D5" s="893"/>
      <c r="E5" s="279"/>
      <c r="F5" s="7"/>
      <c r="G5" s="7"/>
      <c r="H5" s="7"/>
      <c r="I5" s="7"/>
      <c r="J5" s="5"/>
      <c r="K5" s="6"/>
      <c r="L5" s="2"/>
    </row>
    <row r="6" spans="1:12" x14ac:dyDescent="0.2">
      <c r="A6" s="2"/>
      <c r="B6" s="894" t="s">
        <v>2</v>
      </c>
      <c r="C6" s="895"/>
      <c r="D6" s="896"/>
      <c r="E6" s="279"/>
      <c r="F6" s="7"/>
      <c r="G6" s="7"/>
      <c r="H6" s="7"/>
      <c r="I6" s="7"/>
      <c r="J6" s="5"/>
      <c r="K6" s="6"/>
      <c r="L6" s="2"/>
    </row>
    <row r="7" spans="1:12" ht="7.5" customHeight="1" thickBot="1" x14ac:dyDescent="0.25">
      <c r="A7" s="2"/>
      <c r="B7" s="284"/>
      <c r="C7" s="7"/>
      <c r="D7" s="7"/>
      <c r="E7" s="281"/>
      <c r="F7" s="7"/>
      <c r="G7" s="7"/>
      <c r="H7" s="7"/>
      <c r="I7" s="7"/>
      <c r="J7" s="5"/>
      <c r="K7" s="6"/>
      <c r="L7" s="2"/>
    </row>
    <row r="8" spans="1:12" ht="15.75" x14ac:dyDescent="0.2">
      <c r="A8" s="2"/>
      <c r="B8" s="8" t="s">
        <v>3</v>
      </c>
      <c r="C8" s="3"/>
      <c r="D8" s="3"/>
      <c r="E8" s="3"/>
      <c r="F8" s="3"/>
      <c r="G8" s="3"/>
      <c r="H8" s="3"/>
      <c r="I8" s="3"/>
      <c r="J8" s="3"/>
      <c r="K8" s="4"/>
      <c r="L8" s="2"/>
    </row>
    <row r="9" spans="1:12" ht="15.75" x14ac:dyDescent="0.25">
      <c r="A9" s="9"/>
      <c r="B9" s="10" t="s">
        <v>4</v>
      </c>
      <c r="C9" s="11"/>
      <c r="D9" s="12" t="s">
        <v>781</v>
      </c>
      <c r="E9" s="13"/>
      <c r="F9" s="14"/>
      <c r="G9" s="14"/>
      <c r="H9" s="14"/>
      <c r="I9" s="14"/>
      <c r="J9" s="14"/>
      <c r="K9" s="15"/>
      <c r="L9" s="16"/>
    </row>
    <row r="10" spans="1:12" ht="15.75" x14ac:dyDescent="0.25">
      <c r="A10" s="9"/>
      <c r="B10" s="10" t="s">
        <v>5</v>
      </c>
      <c r="C10" s="11"/>
      <c r="D10" s="12" t="s">
        <v>782</v>
      </c>
      <c r="E10" s="13"/>
      <c r="F10" s="14"/>
      <c r="G10" s="14"/>
      <c r="H10" s="14"/>
      <c r="I10" s="14"/>
      <c r="J10" s="14"/>
      <c r="K10" s="15"/>
      <c r="L10" s="278" t="s">
        <v>769</v>
      </c>
    </row>
    <row r="11" spans="1:12" ht="15.75" x14ac:dyDescent="0.25">
      <c r="A11" s="9"/>
      <c r="B11" s="10" t="s">
        <v>6</v>
      </c>
      <c r="C11" s="11"/>
      <c r="D11" s="17">
        <v>3</v>
      </c>
      <c r="E11" s="13"/>
      <c r="F11" s="14"/>
      <c r="G11" s="14"/>
      <c r="H11" s="14"/>
      <c r="I11" s="14"/>
      <c r="J11" s="14"/>
      <c r="K11" s="15"/>
      <c r="L11" s="278" t="s">
        <v>770</v>
      </c>
    </row>
    <row r="12" spans="1:12" ht="15.75" x14ac:dyDescent="0.25">
      <c r="A12" s="9"/>
      <c r="B12" s="18" t="s">
        <v>7</v>
      </c>
      <c r="C12" s="277"/>
      <c r="D12" s="12" t="s">
        <v>770</v>
      </c>
      <c r="E12" s="19" t="str">
        <f>IF(D12="Dry Year Annual Average","DYAA ",IF(D12="dry year critical period","DYCP ",0))</f>
        <v xml:space="preserve">DYAA </v>
      </c>
      <c r="F12" s="19" t="str">
        <f>IF(D12="Dry Year Annual Average","Normal Year Annual Average ",IF(D12="dry year critical period","Normal Year Critical Period ",0))</f>
        <v xml:space="preserve">Normal Year Annual Average </v>
      </c>
      <c r="G12" s="14"/>
      <c r="H12" s="14"/>
      <c r="I12" s="14"/>
      <c r="J12" s="14"/>
      <c r="K12" s="15"/>
      <c r="L12" s="278" t="s">
        <v>771</v>
      </c>
    </row>
    <row r="13" spans="1:12" ht="15.75" x14ac:dyDescent="0.25">
      <c r="A13" s="9"/>
      <c r="B13" s="10" t="s">
        <v>8</v>
      </c>
      <c r="C13" s="20"/>
      <c r="D13" s="21" t="s">
        <v>803</v>
      </c>
      <c r="E13" s="13"/>
      <c r="F13" s="14"/>
      <c r="G13" s="14"/>
      <c r="H13" s="14"/>
      <c r="I13" s="14"/>
      <c r="J13" s="14"/>
      <c r="K13" s="15"/>
      <c r="L13" s="278" t="s">
        <v>772</v>
      </c>
    </row>
    <row r="14" spans="1:12" ht="15.75" x14ac:dyDescent="0.25">
      <c r="A14" s="9"/>
      <c r="B14" s="10" t="s">
        <v>9</v>
      </c>
      <c r="C14" s="20"/>
      <c r="D14" s="22" t="s">
        <v>783</v>
      </c>
      <c r="E14" s="13"/>
      <c r="F14" s="14"/>
      <c r="G14" s="14"/>
      <c r="H14" s="14"/>
      <c r="I14" s="14"/>
      <c r="J14" s="14"/>
      <c r="K14" s="15"/>
      <c r="L14" s="278" t="s">
        <v>773</v>
      </c>
    </row>
    <row r="15" spans="1:12" ht="15.75" x14ac:dyDescent="0.25">
      <c r="A15" s="14"/>
      <c r="B15" s="10" t="s">
        <v>10</v>
      </c>
      <c r="C15" s="20"/>
      <c r="D15" s="12" t="s">
        <v>784</v>
      </c>
      <c r="E15" s="20" t="s">
        <v>11</v>
      </c>
      <c r="F15" s="23" t="s">
        <v>784</v>
      </c>
      <c r="G15" s="24"/>
      <c r="H15" s="20" t="s">
        <v>12</v>
      </c>
      <c r="I15" s="25"/>
      <c r="J15" s="14"/>
      <c r="K15" s="15"/>
    </row>
    <row r="16" spans="1:12" ht="15.75" x14ac:dyDescent="0.25">
      <c r="A16" s="14"/>
      <c r="B16" s="10"/>
      <c r="C16" s="20"/>
      <c r="D16" s="26"/>
      <c r="E16" s="24"/>
      <c r="F16" s="24"/>
      <c r="G16" s="24"/>
      <c r="H16" s="20"/>
      <c r="I16" s="24"/>
      <c r="J16" s="14"/>
      <c r="K16" s="15"/>
      <c r="L16" s="276"/>
    </row>
    <row r="17" spans="1:12" ht="15.75" x14ac:dyDescent="0.25">
      <c r="A17" s="27"/>
      <c r="B17" s="10" t="s">
        <v>13</v>
      </c>
      <c r="C17" s="14"/>
      <c r="D17" s="12">
        <v>1</v>
      </c>
      <c r="E17" s="14"/>
      <c r="F17" s="28" t="s">
        <v>14</v>
      </c>
      <c r="G17" s="14"/>
      <c r="H17" s="14"/>
      <c r="I17" s="14"/>
      <c r="J17" s="14"/>
      <c r="K17" s="15"/>
      <c r="L17" s="276"/>
    </row>
    <row r="18" spans="1:12" ht="15.75" thickBot="1" x14ac:dyDescent="0.25">
      <c r="A18" s="2"/>
      <c r="B18" s="29"/>
      <c r="C18" s="5"/>
      <c r="D18" s="2"/>
      <c r="E18" s="5"/>
      <c r="F18" s="5"/>
      <c r="G18" s="5"/>
      <c r="H18" s="5"/>
      <c r="I18" s="5"/>
      <c r="J18" s="5"/>
      <c r="K18" s="6"/>
      <c r="L18" s="30"/>
    </row>
    <row r="19" spans="1:12" ht="26.25" x14ac:dyDescent="0.4">
      <c r="A19" s="31"/>
      <c r="B19" s="8" t="s">
        <v>15</v>
      </c>
      <c r="C19" s="32"/>
      <c r="D19" s="32"/>
      <c r="E19" s="33"/>
      <c r="F19" s="33"/>
      <c r="G19" s="32"/>
      <c r="H19" s="32"/>
      <c r="I19" s="32"/>
      <c r="J19" s="3"/>
      <c r="K19" s="4"/>
      <c r="L19" s="2"/>
    </row>
    <row r="20" spans="1:12" ht="26.25" x14ac:dyDescent="0.4">
      <c r="A20" s="31"/>
      <c r="B20" s="34"/>
      <c r="C20" s="5"/>
      <c r="D20" s="5"/>
      <c r="E20" s="5"/>
      <c r="F20" s="5"/>
      <c r="G20" s="5"/>
      <c r="H20" s="5"/>
      <c r="I20" s="5"/>
      <c r="J20" s="5"/>
      <c r="K20" s="6"/>
      <c r="L20" s="2"/>
    </row>
    <row r="21" spans="1:12" x14ac:dyDescent="0.2">
      <c r="A21" s="2"/>
      <c r="B21" s="35"/>
      <c r="C21" s="36" t="s">
        <v>16</v>
      </c>
      <c r="D21" s="36"/>
      <c r="E21" s="36"/>
      <c r="F21" s="37"/>
      <c r="G21" s="37"/>
      <c r="H21" s="37"/>
      <c r="I21" s="37"/>
      <c r="J21" s="37"/>
      <c r="K21" s="6"/>
      <c r="L21" s="2"/>
    </row>
    <row r="22" spans="1:12" ht="18.600000000000001" customHeight="1" x14ac:dyDescent="0.4">
      <c r="A22" s="31"/>
      <c r="B22" s="34"/>
      <c r="C22" s="37"/>
      <c r="D22" s="37"/>
      <c r="E22" s="37"/>
      <c r="F22" s="37"/>
      <c r="G22" s="37"/>
      <c r="H22" s="37"/>
      <c r="I22" s="37"/>
      <c r="J22" s="37"/>
      <c r="K22" s="6"/>
      <c r="L22" s="2"/>
    </row>
    <row r="23" spans="1:12" ht="18" x14ac:dyDescent="0.25">
      <c r="A23" s="38"/>
      <c r="B23" s="39"/>
      <c r="C23" s="36" t="s">
        <v>17</v>
      </c>
      <c r="D23" s="36"/>
      <c r="E23" s="36"/>
      <c r="F23" s="37"/>
      <c r="G23" s="37"/>
      <c r="H23" s="37"/>
      <c r="I23" s="37"/>
      <c r="J23" s="37"/>
      <c r="K23" s="6"/>
      <c r="L23" s="2"/>
    </row>
    <row r="24" spans="1:12" x14ac:dyDescent="0.2">
      <c r="A24" s="2"/>
      <c r="B24" s="40"/>
      <c r="C24" s="36"/>
      <c r="D24" s="36"/>
      <c r="E24" s="36"/>
      <c r="F24" s="37"/>
      <c r="G24" s="37"/>
      <c r="H24" s="37"/>
      <c r="I24" s="37"/>
      <c r="J24" s="37"/>
      <c r="K24" s="6"/>
      <c r="L24" s="2"/>
    </row>
    <row r="25" spans="1:12" x14ac:dyDescent="0.2">
      <c r="A25" s="2"/>
      <c r="B25" s="41"/>
      <c r="C25" s="36" t="s">
        <v>18</v>
      </c>
      <c r="D25" s="36"/>
      <c r="E25" s="36"/>
      <c r="F25" s="37"/>
      <c r="G25" s="37"/>
      <c r="H25" s="37"/>
      <c r="I25" s="37"/>
      <c r="J25" s="37"/>
      <c r="K25" s="6"/>
      <c r="L25" s="2"/>
    </row>
    <row r="26" spans="1:12" x14ac:dyDescent="0.2">
      <c r="A26" s="2"/>
      <c r="B26" s="40"/>
      <c r="C26" s="36"/>
      <c r="D26" s="36"/>
      <c r="E26" s="36"/>
      <c r="F26" s="37"/>
      <c r="G26" s="37"/>
      <c r="H26" s="37"/>
      <c r="I26" s="37"/>
      <c r="J26" s="37"/>
      <c r="K26" s="6"/>
      <c r="L26" s="2"/>
    </row>
    <row r="27" spans="1:12" x14ac:dyDescent="0.2">
      <c r="A27" s="2"/>
      <c r="B27" s="42"/>
      <c r="C27" s="36" t="s">
        <v>19</v>
      </c>
      <c r="D27" s="36"/>
      <c r="E27" s="36"/>
      <c r="F27" s="37"/>
      <c r="G27" s="37"/>
      <c r="H27" s="37"/>
      <c r="I27" s="37"/>
      <c r="J27" s="37"/>
      <c r="K27" s="6"/>
      <c r="L27" s="2"/>
    </row>
    <row r="28" spans="1:12" x14ac:dyDescent="0.2">
      <c r="A28" s="2"/>
      <c r="B28" s="40"/>
      <c r="C28" s="36"/>
      <c r="D28" s="36"/>
      <c r="E28" s="36"/>
      <c r="F28" s="37"/>
      <c r="G28" s="37"/>
      <c r="H28" s="37"/>
      <c r="I28" s="37"/>
      <c r="J28" s="37"/>
      <c r="K28" s="6"/>
      <c r="L28" s="2"/>
    </row>
    <row r="29" spans="1:12" x14ac:dyDescent="0.2">
      <c r="A29" s="2"/>
      <c r="B29" s="43"/>
      <c r="C29" s="36" t="s">
        <v>20</v>
      </c>
      <c r="D29" s="36"/>
      <c r="E29" s="36"/>
      <c r="F29" s="37"/>
      <c r="G29" s="37"/>
      <c r="H29" s="37"/>
      <c r="I29" s="37"/>
      <c r="J29" s="37"/>
      <c r="K29" s="6"/>
      <c r="L29" s="2"/>
    </row>
    <row r="30" spans="1:12" ht="15.75" thickBot="1" x14ac:dyDescent="0.25">
      <c r="A30" s="2"/>
      <c r="B30" s="44"/>
      <c r="C30" s="45"/>
      <c r="D30" s="45"/>
      <c r="E30" s="45"/>
      <c r="F30" s="45"/>
      <c r="G30" s="46"/>
      <c r="H30" s="46"/>
      <c r="I30" s="46"/>
      <c r="J30" s="46"/>
      <c r="K30" s="47"/>
      <c r="L30" s="2"/>
    </row>
    <row r="31" spans="1:12" ht="15.75" x14ac:dyDescent="0.25">
      <c r="A31" s="2"/>
      <c r="B31" s="8" t="s">
        <v>21</v>
      </c>
      <c r="C31" s="48"/>
      <c r="D31" s="49" t="s">
        <v>22</v>
      </c>
      <c r="E31" s="3"/>
      <c r="F31" s="3"/>
      <c r="G31" s="3"/>
      <c r="H31" s="3"/>
      <c r="I31" s="50"/>
      <c r="J31" s="3"/>
      <c r="K31" s="4"/>
      <c r="L31" s="30"/>
    </row>
    <row r="32" spans="1:12" ht="15.75" x14ac:dyDescent="0.25">
      <c r="A32" s="2"/>
      <c r="B32" s="51" t="s">
        <v>23</v>
      </c>
      <c r="C32" s="5"/>
      <c r="D32" s="14" t="s">
        <v>24</v>
      </c>
      <c r="E32" s="14"/>
      <c r="F32" s="14"/>
      <c r="G32" s="14"/>
      <c r="H32" s="14"/>
      <c r="I32" s="52"/>
      <c r="J32" s="14"/>
      <c r="K32" s="15"/>
      <c r="L32" s="30"/>
    </row>
    <row r="33" spans="1:12" ht="15.75" x14ac:dyDescent="0.25">
      <c r="A33" s="2"/>
      <c r="B33" s="51" t="s">
        <v>25</v>
      </c>
      <c r="C33" s="5"/>
      <c r="D33" s="53" t="s">
        <v>26</v>
      </c>
      <c r="E33" s="14"/>
      <c r="F33" s="5"/>
      <c r="G33" s="14"/>
      <c r="H33" s="14"/>
      <c r="I33" s="54"/>
      <c r="J33" s="14"/>
      <c r="K33" s="15"/>
      <c r="L33" s="30"/>
    </row>
    <row r="34" spans="1:12" ht="15.75" x14ac:dyDescent="0.25">
      <c r="A34" s="2"/>
      <c r="B34" s="51" t="s">
        <v>27</v>
      </c>
      <c r="C34" s="5"/>
      <c r="D34" s="53" t="s">
        <v>28</v>
      </c>
      <c r="E34" s="14"/>
      <c r="F34" s="5"/>
      <c r="G34" s="14"/>
      <c r="H34" s="14"/>
      <c r="I34" s="54"/>
      <c r="J34" s="14"/>
      <c r="K34" s="15"/>
      <c r="L34" s="30"/>
    </row>
    <row r="35" spans="1:12" ht="15.75" x14ac:dyDescent="0.25">
      <c r="A35" s="2"/>
      <c r="B35" s="51" t="s">
        <v>29</v>
      </c>
      <c r="C35" s="5"/>
      <c r="D35" s="36" t="s">
        <v>30</v>
      </c>
      <c r="E35" s="14"/>
      <c r="F35" s="5"/>
      <c r="G35" s="14"/>
      <c r="H35" s="14"/>
      <c r="I35" s="54"/>
      <c r="J35" s="14"/>
      <c r="K35" s="15"/>
      <c r="L35" s="2"/>
    </row>
    <row r="36" spans="1:12" ht="15.75" x14ac:dyDescent="0.25">
      <c r="A36" s="2"/>
      <c r="B36" s="51" t="s">
        <v>31</v>
      </c>
      <c r="C36" s="5"/>
      <c r="D36" s="36" t="s">
        <v>32</v>
      </c>
      <c r="E36" s="14"/>
      <c r="F36" s="5"/>
      <c r="G36" s="14"/>
      <c r="H36" s="14"/>
      <c r="I36" s="52"/>
      <c r="J36" s="14"/>
      <c r="K36" s="15"/>
      <c r="L36" s="2"/>
    </row>
    <row r="37" spans="1:12" ht="15.75" x14ac:dyDescent="0.25">
      <c r="A37" s="2"/>
      <c r="B37" s="51" t="s">
        <v>33</v>
      </c>
      <c r="C37" s="5"/>
      <c r="D37" s="36" t="s">
        <v>34</v>
      </c>
      <c r="E37" s="14"/>
      <c r="F37" s="5"/>
      <c r="G37" s="14"/>
      <c r="H37" s="14"/>
      <c r="I37" s="52"/>
      <c r="J37" s="14"/>
      <c r="K37" s="15"/>
      <c r="L37" s="2"/>
    </row>
    <row r="38" spans="1:12" ht="15.75" x14ac:dyDescent="0.25">
      <c r="A38" s="2"/>
      <c r="B38" s="51" t="s">
        <v>35</v>
      </c>
      <c r="C38" s="5"/>
      <c r="D38" s="53" t="s">
        <v>36</v>
      </c>
      <c r="E38" s="14"/>
      <c r="F38" s="5"/>
      <c r="G38" s="14"/>
      <c r="H38" s="14"/>
      <c r="I38" s="52"/>
      <c r="J38" s="14"/>
      <c r="K38" s="15"/>
      <c r="L38" s="2"/>
    </row>
    <row r="39" spans="1:12" ht="15.75" x14ac:dyDescent="0.25">
      <c r="A39" s="2"/>
      <c r="B39" s="51" t="s">
        <v>37</v>
      </c>
      <c r="C39" s="5"/>
      <c r="D39" s="53" t="s">
        <v>38</v>
      </c>
      <c r="E39" s="14"/>
      <c r="F39" s="5"/>
      <c r="G39" s="14"/>
      <c r="H39" s="14"/>
      <c r="I39" s="52"/>
      <c r="J39" s="14"/>
      <c r="K39" s="15"/>
      <c r="L39" s="2"/>
    </row>
    <row r="40" spans="1:12" ht="15.75" x14ac:dyDescent="0.25">
      <c r="A40" s="2"/>
      <c r="B40" s="51" t="s">
        <v>39</v>
      </c>
      <c r="C40" s="5"/>
      <c r="D40" s="53" t="s">
        <v>40</v>
      </c>
      <c r="E40" s="14"/>
      <c r="F40" s="5"/>
      <c r="G40" s="14"/>
      <c r="H40" s="14"/>
      <c r="I40" s="52"/>
      <c r="J40" s="14"/>
      <c r="K40" s="15"/>
      <c r="L40" s="2"/>
    </row>
    <row r="41" spans="1:12" ht="15.75" x14ac:dyDescent="0.25">
      <c r="A41" s="2"/>
      <c r="B41" s="51" t="s">
        <v>41</v>
      </c>
      <c r="C41" s="5"/>
      <c r="D41" s="53" t="s">
        <v>42</v>
      </c>
      <c r="E41" s="14"/>
      <c r="F41" s="5"/>
      <c r="G41" s="14"/>
      <c r="H41" s="14"/>
      <c r="I41" s="52"/>
      <c r="J41" s="14"/>
      <c r="K41" s="15"/>
      <c r="L41" s="2"/>
    </row>
    <row r="42" spans="1:12" ht="15.75" x14ac:dyDescent="0.25">
      <c r="A42" s="2"/>
      <c r="B42" s="51" t="s">
        <v>43</v>
      </c>
      <c r="C42" s="5"/>
      <c r="D42" s="53" t="s">
        <v>44</v>
      </c>
      <c r="E42" s="14"/>
      <c r="F42" s="5"/>
      <c r="G42" s="14"/>
      <c r="H42" s="14"/>
      <c r="I42" s="52"/>
      <c r="J42" s="14"/>
      <c r="K42" s="15"/>
      <c r="L42" s="2"/>
    </row>
    <row r="43" spans="1:12" ht="16.5" thickBot="1" x14ac:dyDescent="0.3">
      <c r="A43" s="2"/>
      <c r="B43" s="55" t="s">
        <v>45</v>
      </c>
      <c r="C43" s="56"/>
      <c r="D43" s="57" t="s">
        <v>46</v>
      </c>
      <c r="E43" s="58"/>
      <c r="F43" s="59"/>
      <c r="G43" s="58"/>
      <c r="H43" s="58"/>
      <c r="I43" s="60"/>
      <c r="J43" s="58"/>
      <c r="K43" s="61"/>
      <c r="L43" s="2"/>
    </row>
    <row r="44" spans="1:12" ht="15.75" x14ac:dyDescent="0.25">
      <c r="A44" s="2"/>
      <c r="B44" s="62"/>
      <c r="C44" s="62"/>
      <c r="D44" s="14"/>
      <c r="E44" s="14"/>
      <c r="F44" s="14"/>
      <c r="G44" s="14"/>
      <c r="H44" s="14"/>
      <c r="I44" s="14"/>
      <c r="J44" s="14"/>
      <c r="K44" s="14"/>
      <c r="L44" s="2"/>
    </row>
  </sheetData>
  <sheetProtection algorithmName="SHA-512" hashValue="kpuLEEc/93ypc0LVu9vnUzkx8MUCed15T9zbfyC1iF3DkHHiXuweiPhjTADJ94a4nXCRyOvna54xouO5irrtaw==" saltValue="liw61pMSUeTENjc7ZTah8g==" spinCount="100000" sheet="1" objects="1" scenarios="1" selectLockedCells="1" selectUnlockedCells="1"/>
  <mergeCells count="4">
    <mergeCell ref="B2:K2"/>
    <mergeCell ref="B4:D4"/>
    <mergeCell ref="B5:D5"/>
    <mergeCell ref="B6:D6"/>
  </mergeCells>
  <dataValidations count="1">
    <dataValidation type="list" allowBlank="1" showInputMessage="1" showErrorMessage="1" sqref="D12">
      <formula1>$L$11:$L$14</formula1>
    </dataValidation>
  </dataValidations>
  <pageMargins left="0.7" right="0.7" top="0.75" bottom="0.75" header="0.3" footer="0.3"/>
  <pageSetup paperSize="9" orientation="portrait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0"/>
  <sheetViews>
    <sheetView zoomScale="80" zoomScaleNormal="80" workbookViewId="0">
      <selection activeCell="D32" sqref="D32"/>
    </sheetView>
  </sheetViews>
  <sheetFormatPr defaultColWidth="8.88671875" defaultRowHeight="15" x14ac:dyDescent="0.2"/>
  <cols>
    <col min="1" max="1" width="4.109375" customWidth="1"/>
    <col min="2" max="3" width="6.88671875" customWidth="1"/>
    <col min="4" max="4" width="36.88671875" customWidth="1"/>
    <col min="5" max="5" width="39.21875" customWidth="1"/>
    <col min="6" max="6" width="6.88671875" customWidth="1"/>
    <col min="7" max="7" width="8.21875" bestFit="1" customWidth="1"/>
    <col min="8" max="36" width="11.44140625" customWidth="1"/>
    <col min="253" max="253" width="4.109375" customWidth="1"/>
    <col min="254" max="255" width="6.88671875" customWidth="1"/>
    <col min="256" max="256" width="36.88671875" customWidth="1"/>
    <col min="257" max="257" width="39.21875" customWidth="1"/>
    <col min="258" max="258" width="6.88671875" customWidth="1"/>
    <col min="259" max="259" width="8.21875" bestFit="1" customWidth="1"/>
    <col min="260" max="288" width="11.44140625" customWidth="1"/>
    <col min="509" max="509" width="4.109375" customWidth="1"/>
    <col min="510" max="511" width="6.88671875" customWidth="1"/>
    <col min="512" max="512" width="36.88671875" customWidth="1"/>
    <col min="513" max="513" width="39.21875" customWidth="1"/>
    <col min="514" max="514" width="6.88671875" customWidth="1"/>
    <col min="515" max="515" width="8.21875" bestFit="1" customWidth="1"/>
    <col min="516" max="544" width="11.44140625" customWidth="1"/>
    <col min="765" max="765" width="4.109375" customWidth="1"/>
    <col min="766" max="767" width="6.88671875" customWidth="1"/>
    <col min="768" max="768" width="36.88671875" customWidth="1"/>
    <col min="769" max="769" width="39.21875" customWidth="1"/>
    <col min="770" max="770" width="6.88671875" customWidth="1"/>
    <col min="771" max="771" width="8.21875" bestFit="1" customWidth="1"/>
    <col min="772" max="800" width="11.44140625" customWidth="1"/>
    <col min="1021" max="1021" width="4.109375" customWidth="1"/>
    <col min="1022" max="1023" width="6.88671875" customWidth="1"/>
    <col min="1024" max="1024" width="36.88671875" customWidth="1"/>
    <col min="1025" max="1025" width="39.21875" customWidth="1"/>
    <col min="1026" max="1026" width="6.88671875" customWidth="1"/>
    <col min="1027" max="1027" width="8.21875" bestFit="1" customWidth="1"/>
    <col min="1028" max="1056" width="11.44140625" customWidth="1"/>
    <col min="1277" max="1277" width="4.109375" customWidth="1"/>
    <col min="1278" max="1279" width="6.88671875" customWidth="1"/>
    <col min="1280" max="1280" width="36.88671875" customWidth="1"/>
    <col min="1281" max="1281" width="39.21875" customWidth="1"/>
    <col min="1282" max="1282" width="6.88671875" customWidth="1"/>
    <col min="1283" max="1283" width="8.21875" bestFit="1" customWidth="1"/>
    <col min="1284" max="1312" width="11.44140625" customWidth="1"/>
    <col min="1533" max="1533" width="4.109375" customWidth="1"/>
    <col min="1534" max="1535" width="6.88671875" customWidth="1"/>
    <col min="1536" max="1536" width="36.88671875" customWidth="1"/>
    <col min="1537" max="1537" width="39.21875" customWidth="1"/>
    <col min="1538" max="1538" width="6.88671875" customWidth="1"/>
    <col min="1539" max="1539" width="8.21875" bestFit="1" customWidth="1"/>
    <col min="1540" max="1568" width="11.44140625" customWidth="1"/>
    <col min="1789" max="1789" width="4.109375" customWidth="1"/>
    <col min="1790" max="1791" width="6.88671875" customWidth="1"/>
    <col min="1792" max="1792" width="36.88671875" customWidth="1"/>
    <col min="1793" max="1793" width="39.21875" customWidth="1"/>
    <col min="1794" max="1794" width="6.88671875" customWidth="1"/>
    <col min="1795" max="1795" width="8.21875" bestFit="1" customWidth="1"/>
    <col min="1796" max="1824" width="11.44140625" customWidth="1"/>
    <col min="2045" max="2045" width="4.109375" customWidth="1"/>
    <col min="2046" max="2047" width="6.88671875" customWidth="1"/>
    <col min="2048" max="2048" width="36.88671875" customWidth="1"/>
    <col min="2049" max="2049" width="39.21875" customWidth="1"/>
    <col min="2050" max="2050" width="6.88671875" customWidth="1"/>
    <col min="2051" max="2051" width="8.21875" bestFit="1" customWidth="1"/>
    <col min="2052" max="2080" width="11.44140625" customWidth="1"/>
    <col min="2301" max="2301" width="4.109375" customWidth="1"/>
    <col min="2302" max="2303" width="6.88671875" customWidth="1"/>
    <col min="2304" max="2304" width="36.88671875" customWidth="1"/>
    <col min="2305" max="2305" width="39.21875" customWidth="1"/>
    <col min="2306" max="2306" width="6.88671875" customWidth="1"/>
    <col min="2307" max="2307" width="8.21875" bestFit="1" customWidth="1"/>
    <col min="2308" max="2336" width="11.44140625" customWidth="1"/>
    <col min="2557" max="2557" width="4.109375" customWidth="1"/>
    <col min="2558" max="2559" width="6.88671875" customWidth="1"/>
    <col min="2560" max="2560" width="36.88671875" customWidth="1"/>
    <col min="2561" max="2561" width="39.21875" customWidth="1"/>
    <col min="2562" max="2562" width="6.88671875" customWidth="1"/>
    <col min="2563" max="2563" width="8.21875" bestFit="1" customWidth="1"/>
    <col min="2564" max="2592" width="11.44140625" customWidth="1"/>
    <col min="2813" max="2813" width="4.109375" customWidth="1"/>
    <col min="2814" max="2815" width="6.88671875" customWidth="1"/>
    <col min="2816" max="2816" width="36.88671875" customWidth="1"/>
    <col min="2817" max="2817" width="39.21875" customWidth="1"/>
    <col min="2818" max="2818" width="6.88671875" customWidth="1"/>
    <col min="2819" max="2819" width="8.21875" bestFit="1" customWidth="1"/>
    <col min="2820" max="2848" width="11.44140625" customWidth="1"/>
    <col min="3069" max="3069" width="4.109375" customWidth="1"/>
    <col min="3070" max="3071" width="6.88671875" customWidth="1"/>
    <col min="3072" max="3072" width="36.88671875" customWidth="1"/>
    <col min="3073" max="3073" width="39.21875" customWidth="1"/>
    <col min="3074" max="3074" width="6.88671875" customWidth="1"/>
    <col min="3075" max="3075" width="8.21875" bestFit="1" customWidth="1"/>
    <col min="3076" max="3104" width="11.44140625" customWidth="1"/>
    <col min="3325" max="3325" width="4.109375" customWidth="1"/>
    <col min="3326" max="3327" width="6.88671875" customWidth="1"/>
    <col min="3328" max="3328" width="36.88671875" customWidth="1"/>
    <col min="3329" max="3329" width="39.21875" customWidth="1"/>
    <col min="3330" max="3330" width="6.88671875" customWidth="1"/>
    <col min="3331" max="3331" width="8.21875" bestFit="1" customWidth="1"/>
    <col min="3332" max="3360" width="11.44140625" customWidth="1"/>
    <col min="3581" max="3581" width="4.109375" customWidth="1"/>
    <col min="3582" max="3583" width="6.88671875" customWidth="1"/>
    <col min="3584" max="3584" width="36.88671875" customWidth="1"/>
    <col min="3585" max="3585" width="39.21875" customWidth="1"/>
    <col min="3586" max="3586" width="6.88671875" customWidth="1"/>
    <col min="3587" max="3587" width="8.21875" bestFit="1" customWidth="1"/>
    <col min="3588" max="3616" width="11.44140625" customWidth="1"/>
    <col min="3837" max="3837" width="4.109375" customWidth="1"/>
    <col min="3838" max="3839" width="6.88671875" customWidth="1"/>
    <col min="3840" max="3840" width="36.88671875" customWidth="1"/>
    <col min="3841" max="3841" width="39.21875" customWidth="1"/>
    <col min="3842" max="3842" width="6.88671875" customWidth="1"/>
    <col min="3843" max="3843" width="8.21875" bestFit="1" customWidth="1"/>
    <col min="3844" max="3872" width="11.44140625" customWidth="1"/>
    <col min="4093" max="4093" width="4.109375" customWidth="1"/>
    <col min="4094" max="4095" width="6.88671875" customWidth="1"/>
    <col min="4096" max="4096" width="36.88671875" customWidth="1"/>
    <col min="4097" max="4097" width="39.21875" customWidth="1"/>
    <col min="4098" max="4098" width="6.88671875" customWidth="1"/>
    <col min="4099" max="4099" width="8.21875" bestFit="1" customWidth="1"/>
    <col min="4100" max="4128" width="11.44140625" customWidth="1"/>
    <col min="4349" max="4349" width="4.109375" customWidth="1"/>
    <col min="4350" max="4351" width="6.88671875" customWidth="1"/>
    <col min="4352" max="4352" width="36.88671875" customWidth="1"/>
    <col min="4353" max="4353" width="39.21875" customWidth="1"/>
    <col min="4354" max="4354" width="6.88671875" customWidth="1"/>
    <col min="4355" max="4355" width="8.21875" bestFit="1" customWidth="1"/>
    <col min="4356" max="4384" width="11.44140625" customWidth="1"/>
    <col min="4605" max="4605" width="4.109375" customWidth="1"/>
    <col min="4606" max="4607" width="6.88671875" customWidth="1"/>
    <col min="4608" max="4608" width="36.88671875" customWidth="1"/>
    <col min="4609" max="4609" width="39.21875" customWidth="1"/>
    <col min="4610" max="4610" width="6.88671875" customWidth="1"/>
    <col min="4611" max="4611" width="8.21875" bestFit="1" customWidth="1"/>
    <col min="4612" max="4640" width="11.44140625" customWidth="1"/>
    <col min="4861" max="4861" width="4.109375" customWidth="1"/>
    <col min="4862" max="4863" width="6.88671875" customWidth="1"/>
    <col min="4864" max="4864" width="36.88671875" customWidth="1"/>
    <col min="4865" max="4865" width="39.21875" customWidth="1"/>
    <col min="4866" max="4866" width="6.88671875" customWidth="1"/>
    <col min="4867" max="4867" width="8.21875" bestFit="1" customWidth="1"/>
    <col min="4868" max="4896" width="11.44140625" customWidth="1"/>
    <col min="5117" max="5117" width="4.109375" customWidth="1"/>
    <col min="5118" max="5119" width="6.88671875" customWidth="1"/>
    <col min="5120" max="5120" width="36.88671875" customWidth="1"/>
    <col min="5121" max="5121" width="39.21875" customWidth="1"/>
    <col min="5122" max="5122" width="6.88671875" customWidth="1"/>
    <col min="5123" max="5123" width="8.21875" bestFit="1" customWidth="1"/>
    <col min="5124" max="5152" width="11.44140625" customWidth="1"/>
    <col min="5373" max="5373" width="4.109375" customWidth="1"/>
    <col min="5374" max="5375" width="6.88671875" customWidth="1"/>
    <col min="5376" max="5376" width="36.88671875" customWidth="1"/>
    <col min="5377" max="5377" width="39.21875" customWidth="1"/>
    <col min="5378" max="5378" width="6.88671875" customWidth="1"/>
    <col min="5379" max="5379" width="8.21875" bestFit="1" customWidth="1"/>
    <col min="5380" max="5408" width="11.44140625" customWidth="1"/>
    <col min="5629" max="5629" width="4.109375" customWidth="1"/>
    <col min="5630" max="5631" width="6.88671875" customWidth="1"/>
    <col min="5632" max="5632" width="36.88671875" customWidth="1"/>
    <col min="5633" max="5633" width="39.21875" customWidth="1"/>
    <col min="5634" max="5634" width="6.88671875" customWidth="1"/>
    <col min="5635" max="5635" width="8.21875" bestFit="1" customWidth="1"/>
    <col min="5636" max="5664" width="11.44140625" customWidth="1"/>
    <col min="5885" max="5885" width="4.109375" customWidth="1"/>
    <col min="5886" max="5887" width="6.88671875" customWidth="1"/>
    <col min="5888" max="5888" width="36.88671875" customWidth="1"/>
    <col min="5889" max="5889" width="39.21875" customWidth="1"/>
    <col min="5890" max="5890" width="6.88671875" customWidth="1"/>
    <col min="5891" max="5891" width="8.21875" bestFit="1" customWidth="1"/>
    <col min="5892" max="5920" width="11.44140625" customWidth="1"/>
    <col min="6141" max="6141" width="4.109375" customWidth="1"/>
    <col min="6142" max="6143" width="6.88671875" customWidth="1"/>
    <col min="6144" max="6144" width="36.88671875" customWidth="1"/>
    <col min="6145" max="6145" width="39.21875" customWidth="1"/>
    <col min="6146" max="6146" width="6.88671875" customWidth="1"/>
    <col min="6147" max="6147" width="8.21875" bestFit="1" customWidth="1"/>
    <col min="6148" max="6176" width="11.44140625" customWidth="1"/>
    <col min="6397" max="6397" width="4.109375" customWidth="1"/>
    <col min="6398" max="6399" width="6.88671875" customWidth="1"/>
    <col min="6400" max="6400" width="36.88671875" customWidth="1"/>
    <col min="6401" max="6401" width="39.21875" customWidth="1"/>
    <col min="6402" max="6402" width="6.88671875" customWidth="1"/>
    <col min="6403" max="6403" width="8.21875" bestFit="1" customWidth="1"/>
    <col min="6404" max="6432" width="11.44140625" customWidth="1"/>
    <col min="6653" max="6653" width="4.109375" customWidth="1"/>
    <col min="6654" max="6655" width="6.88671875" customWidth="1"/>
    <col min="6656" max="6656" width="36.88671875" customWidth="1"/>
    <col min="6657" max="6657" width="39.21875" customWidth="1"/>
    <col min="6658" max="6658" width="6.88671875" customWidth="1"/>
    <col min="6659" max="6659" width="8.21875" bestFit="1" customWidth="1"/>
    <col min="6660" max="6688" width="11.44140625" customWidth="1"/>
    <col min="6909" max="6909" width="4.109375" customWidth="1"/>
    <col min="6910" max="6911" width="6.88671875" customWidth="1"/>
    <col min="6912" max="6912" width="36.88671875" customWidth="1"/>
    <col min="6913" max="6913" width="39.21875" customWidth="1"/>
    <col min="6914" max="6914" width="6.88671875" customWidth="1"/>
    <col min="6915" max="6915" width="8.21875" bestFit="1" customWidth="1"/>
    <col min="6916" max="6944" width="11.44140625" customWidth="1"/>
    <col min="7165" max="7165" width="4.109375" customWidth="1"/>
    <col min="7166" max="7167" width="6.88671875" customWidth="1"/>
    <col min="7168" max="7168" width="36.88671875" customWidth="1"/>
    <col min="7169" max="7169" width="39.21875" customWidth="1"/>
    <col min="7170" max="7170" width="6.88671875" customWidth="1"/>
    <col min="7171" max="7171" width="8.21875" bestFit="1" customWidth="1"/>
    <col min="7172" max="7200" width="11.44140625" customWidth="1"/>
    <col min="7421" max="7421" width="4.109375" customWidth="1"/>
    <col min="7422" max="7423" width="6.88671875" customWidth="1"/>
    <col min="7424" max="7424" width="36.88671875" customWidth="1"/>
    <col min="7425" max="7425" width="39.21875" customWidth="1"/>
    <col min="7426" max="7426" width="6.88671875" customWidth="1"/>
    <col min="7427" max="7427" width="8.21875" bestFit="1" customWidth="1"/>
    <col min="7428" max="7456" width="11.44140625" customWidth="1"/>
    <col min="7677" max="7677" width="4.109375" customWidth="1"/>
    <col min="7678" max="7679" width="6.88671875" customWidth="1"/>
    <col min="7680" max="7680" width="36.88671875" customWidth="1"/>
    <col min="7681" max="7681" width="39.21875" customWidth="1"/>
    <col min="7682" max="7682" width="6.88671875" customWidth="1"/>
    <col min="7683" max="7683" width="8.21875" bestFit="1" customWidth="1"/>
    <col min="7684" max="7712" width="11.44140625" customWidth="1"/>
    <col min="7933" max="7933" width="4.109375" customWidth="1"/>
    <col min="7934" max="7935" width="6.88671875" customWidth="1"/>
    <col min="7936" max="7936" width="36.88671875" customWidth="1"/>
    <col min="7937" max="7937" width="39.21875" customWidth="1"/>
    <col min="7938" max="7938" width="6.88671875" customWidth="1"/>
    <col min="7939" max="7939" width="8.21875" bestFit="1" customWidth="1"/>
    <col min="7940" max="7968" width="11.44140625" customWidth="1"/>
    <col min="8189" max="8189" width="4.109375" customWidth="1"/>
    <col min="8190" max="8191" width="6.88671875" customWidth="1"/>
    <col min="8192" max="8192" width="36.88671875" customWidth="1"/>
    <col min="8193" max="8193" width="39.21875" customWidth="1"/>
    <col min="8194" max="8194" width="6.88671875" customWidth="1"/>
    <col min="8195" max="8195" width="8.21875" bestFit="1" customWidth="1"/>
    <col min="8196" max="8224" width="11.44140625" customWidth="1"/>
    <col min="8445" max="8445" width="4.109375" customWidth="1"/>
    <col min="8446" max="8447" width="6.88671875" customWidth="1"/>
    <col min="8448" max="8448" width="36.88671875" customWidth="1"/>
    <col min="8449" max="8449" width="39.21875" customWidth="1"/>
    <col min="8450" max="8450" width="6.88671875" customWidth="1"/>
    <col min="8451" max="8451" width="8.21875" bestFit="1" customWidth="1"/>
    <col min="8452" max="8480" width="11.44140625" customWidth="1"/>
    <col min="8701" max="8701" width="4.109375" customWidth="1"/>
    <col min="8702" max="8703" width="6.88671875" customWidth="1"/>
    <col min="8704" max="8704" width="36.88671875" customWidth="1"/>
    <col min="8705" max="8705" width="39.21875" customWidth="1"/>
    <col min="8706" max="8706" width="6.88671875" customWidth="1"/>
    <col min="8707" max="8707" width="8.21875" bestFit="1" customWidth="1"/>
    <col min="8708" max="8736" width="11.44140625" customWidth="1"/>
    <col min="8957" max="8957" width="4.109375" customWidth="1"/>
    <col min="8958" max="8959" width="6.88671875" customWidth="1"/>
    <col min="8960" max="8960" width="36.88671875" customWidth="1"/>
    <col min="8961" max="8961" width="39.21875" customWidth="1"/>
    <col min="8962" max="8962" width="6.88671875" customWidth="1"/>
    <col min="8963" max="8963" width="8.21875" bestFit="1" customWidth="1"/>
    <col min="8964" max="8992" width="11.44140625" customWidth="1"/>
    <col min="9213" max="9213" width="4.109375" customWidth="1"/>
    <col min="9214" max="9215" width="6.88671875" customWidth="1"/>
    <col min="9216" max="9216" width="36.88671875" customWidth="1"/>
    <col min="9217" max="9217" width="39.21875" customWidth="1"/>
    <col min="9218" max="9218" width="6.88671875" customWidth="1"/>
    <col min="9219" max="9219" width="8.21875" bestFit="1" customWidth="1"/>
    <col min="9220" max="9248" width="11.44140625" customWidth="1"/>
    <col min="9469" max="9469" width="4.109375" customWidth="1"/>
    <col min="9470" max="9471" width="6.88671875" customWidth="1"/>
    <col min="9472" max="9472" width="36.88671875" customWidth="1"/>
    <col min="9473" max="9473" width="39.21875" customWidth="1"/>
    <col min="9474" max="9474" width="6.88671875" customWidth="1"/>
    <col min="9475" max="9475" width="8.21875" bestFit="1" customWidth="1"/>
    <col min="9476" max="9504" width="11.44140625" customWidth="1"/>
    <col min="9725" max="9725" width="4.109375" customWidth="1"/>
    <col min="9726" max="9727" width="6.88671875" customWidth="1"/>
    <col min="9728" max="9728" width="36.88671875" customWidth="1"/>
    <col min="9729" max="9729" width="39.21875" customWidth="1"/>
    <col min="9730" max="9730" width="6.88671875" customWidth="1"/>
    <col min="9731" max="9731" width="8.21875" bestFit="1" customWidth="1"/>
    <col min="9732" max="9760" width="11.44140625" customWidth="1"/>
    <col min="9981" max="9981" width="4.109375" customWidth="1"/>
    <col min="9982" max="9983" width="6.88671875" customWidth="1"/>
    <col min="9984" max="9984" width="36.88671875" customWidth="1"/>
    <col min="9985" max="9985" width="39.21875" customWidth="1"/>
    <col min="9986" max="9986" width="6.88671875" customWidth="1"/>
    <col min="9987" max="9987" width="8.21875" bestFit="1" customWidth="1"/>
    <col min="9988" max="10016" width="11.44140625" customWidth="1"/>
    <col min="10237" max="10237" width="4.109375" customWidth="1"/>
    <col min="10238" max="10239" width="6.88671875" customWidth="1"/>
    <col min="10240" max="10240" width="36.88671875" customWidth="1"/>
    <col min="10241" max="10241" width="39.21875" customWidth="1"/>
    <col min="10242" max="10242" width="6.88671875" customWidth="1"/>
    <col min="10243" max="10243" width="8.21875" bestFit="1" customWidth="1"/>
    <col min="10244" max="10272" width="11.44140625" customWidth="1"/>
    <col min="10493" max="10493" width="4.109375" customWidth="1"/>
    <col min="10494" max="10495" width="6.88671875" customWidth="1"/>
    <col min="10496" max="10496" width="36.88671875" customWidth="1"/>
    <col min="10497" max="10497" width="39.21875" customWidth="1"/>
    <col min="10498" max="10498" width="6.88671875" customWidth="1"/>
    <col min="10499" max="10499" width="8.21875" bestFit="1" customWidth="1"/>
    <col min="10500" max="10528" width="11.44140625" customWidth="1"/>
    <col min="10749" max="10749" width="4.109375" customWidth="1"/>
    <col min="10750" max="10751" width="6.88671875" customWidth="1"/>
    <col min="10752" max="10752" width="36.88671875" customWidth="1"/>
    <col min="10753" max="10753" width="39.21875" customWidth="1"/>
    <col min="10754" max="10754" width="6.88671875" customWidth="1"/>
    <col min="10755" max="10755" width="8.21875" bestFit="1" customWidth="1"/>
    <col min="10756" max="10784" width="11.44140625" customWidth="1"/>
    <col min="11005" max="11005" width="4.109375" customWidth="1"/>
    <col min="11006" max="11007" width="6.88671875" customWidth="1"/>
    <col min="11008" max="11008" width="36.88671875" customWidth="1"/>
    <col min="11009" max="11009" width="39.21875" customWidth="1"/>
    <col min="11010" max="11010" width="6.88671875" customWidth="1"/>
    <col min="11011" max="11011" width="8.21875" bestFit="1" customWidth="1"/>
    <col min="11012" max="11040" width="11.44140625" customWidth="1"/>
    <col min="11261" max="11261" width="4.109375" customWidth="1"/>
    <col min="11262" max="11263" width="6.88671875" customWidth="1"/>
    <col min="11264" max="11264" width="36.88671875" customWidth="1"/>
    <col min="11265" max="11265" width="39.21875" customWidth="1"/>
    <col min="11266" max="11266" width="6.88671875" customWidth="1"/>
    <col min="11267" max="11267" width="8.21875" bestFit="1" customWidth="1"/>
    <col min="11268" max="11296" width="11.44140625" customWidth="1"/>
    <col min="11517" max="11517" width="4.109375" customWidth="1"/>
    <col min="11518" max="11519" width="6.88671875" customWidth="1"/>
    <col min="11520" max="11520" width="36.88671875" customWidth="1"/>
    <col min="11521" max="11521" width="39.21875" customWidth="1"/>
    <col min="11522" max="11522" width="6.88671875" customWidth="1"/>
    <col min="11523" max="11523" width="8.21875" bestFit="1" customWidth="1"/>
    <col min="11524" max="11552" width="11.44140625" customWidth="1"/>
    <col min="11773" max="11773" width="4.109375" customWidth="1"/>
    <col min="11774" max="11775" width="6.88671875" customWidth="1"/>
    <col min="11776" max="11776" width="36.88671875" customWidth="1"/>
    <col min="11777" max="11777" width="39.21875" customWidth="1"/>
    <col min="11778" max="11778" width="6.88671875" customWidth="1"/>
    <col min="11779" max="11779" width="8.21875" bestFit="1" customWidth="1"/>
    <col min="11780" max="11808" width="11.44140625" customWidth="1"/>
    <col min="12029" max="12029" width="4.109375" customWidth="1"/>
    <col min="12030" max="12031" width="6.88671875" customWidth="1"/>
    <col min="12032" max="12032" width="36.88671875" customWidth="1"/>
    <col min="12033" max="12033" width="39.21875" customWidth="1"/>
    <col min="12034" max="12034" width="6.88671875" customWidth="1"/>
    <col min="12035" max="12035" width="8.21875" bestFit="1" customWidth="1"/>
    <col min="12036" max="12064" width="11.44140625" customWidth="1"/>
    <col min="12285" max="12285" width="4.109375" customWidth="1"/>
    <col min="12286" max="12287" width="6.88671875" customWidth="1"/>
    <col min="12288" max="12288" width="36.88671875" customWidth="1"/>
    <col min="12289" max="12289" width="39.21875" customWidth="1"/>
    <col min="12290" max="12290" width="6.88671875" customWidth="1"/>
    <col min="12291" max="12291" width="8.21875" bestFit="1" customWidth="1"/>
    <col min="12292" max="12320" width="11.44140625" customWidth="1"/>
    <col min="12541" max="12541" width="4.109375" customWidth="1"/>
    <col min="12542" max="12543" width="6.88671875" customWidth="1"/>
    <col min="12544" max="12544" width="36.88671875" customWidth="1"/>
    <col min="12545" max="12545" width="39.21875" customWidth="1"/>
    <col min="12546" max="12546" width="6.88671875" customWidth="1"/>
    <col min="12547" max="12547" width="8.21875" bestFit="1" customWidth="1"/>
    <col min="12548" max="12576" width="11.44140625" customWidth="1"/>
    <col min="12797" max="12797" width="4.109375" customWidth="1"/>
    <col min="12798" max="12799" width="6.88671875" customWidth="1"/>
    <col min="12800" max="12800" width="36.88671875" customWidth="1"/>
    <col min="12801" max="12801" width="39.21875" customWidth="1"/>
    <col min="12802" max="12802" width="6.88671875" customWidth="1"/>
    <col min="12803" max="12803" width="8.21875" bestFit="1" customWidth="1"/>
    <col min="12804" max="12832" width="11.44140625" customWidth="1"/>
    <col min="13053" max="13053" width="4.109375" customWidth="1"/>
    <col min="13054" max="13055" width="6.88671875" customWidth="1"/>
    <col min="13056" max="13056" width="36.88671875" customWidth="1"/>
    <col min="13057" max="13057" width="39.21875" customWidth="1"/>
    <col min="13058" max="13058" width="6.88671875" customWidth="1"/>
    <col min="13059" max="13059" width="8.21875" bestFit="1" customWidth="1"/>
    <col min="13060" max="13088" width="11.44140625" customWidth="1"/>
    <col min="13309" max="13309" width="4.109375" customWidth="1"/>
    <col min="13310" max="13311" width="6.88671875" customWidth="1"/>
    <col min="13312" max="13312" width="36.88671875" customWidth="1"/>
    <col min="13313" max="13313" width="39.21875" customWidth="1"/>
    <col min="13314" max="13314" width="6.88671875" customWidth="1"/>
    <col min="13315" max="13315" width="8.21875" bestFit="1" customWidth="1"/>
    <col min="13316" max="13344" width="11.44140625" customWidth="1"/>
    <col min="13565" max="13565" width="4.109375" customWidth="1"/>
    <col min="13566" max="13567" width="6.88671875" customWidth="1"/>
    <col min="13568" max="13568" width="36.88671875" customWidth="1"/>
    <col min="13569" max="13569" width="39.21875" customWidth="1"/>
    <col min="13570" max="13570" width="6.88671875" customWidth="1"/>
    <col min="13571" max="13571" width="8.21875" bestFit="1" customWidth="1"/>
    <col min="13572" max="13600" width="11.44140625" customWidth="1"/>
    <col min="13821" max="13821" width="4.109375" customWidth="1"/>
    <col min="13822" max="13823" width="6.88671875" customWidth="1"/>
    <col min="13824" max="13824" width="36.88671875" customWidth="1"/>
    <col min="13825" max="13825" width="39.21875" customWidth="1"/>
    <col min="13826" max="13826" width="6.88671875" customWidth="1"/>
    <col min="13827" max="13827" width="8.21875" bestFit="1" customWidth="1"/>
    <col min="13828" max="13856" width="11.44140625" customWidth="1"/>
    <col min="14077" max="14077" width="4.109375" customWidth="1"/>
    <col min="14078" max="14079" width="6.88671875" customWidth="1"/>
    <col min="14080" max="14080" width="36.88671875" customWidth="1"/>
    <col min="14081" max="14081" width="39.21875" customWidth="1"/>
    <col min="14082" max="14082" width="6.88671875" customWidth="1"/>
    <col min="14083" max="14083" width="8.21875" bestFit="1" customWidth="1"/>
    <col min="14084" max="14112" width="11.44140625" customWidth="1"/>
    <col min="14333" max="14333" width="4.109375" customWidth="1"/>
    <col min="14334" max="14335" width="6.88671875" customWidth="1"/>
    <col min="14336" max="14336" width="36.88671875" customWidth="1"/>
    <col min="14337" max="14337" width="39.21875" customWidth="1"/>
    <col min="14338" max="14338" width="6.88671875" customWidth="1"/>
    <col min="14339" max="14339" width="8.21875" bestFit="1" customWidth="1"/>
    <col min="14340" max="14368" width="11.44140625" customWidth="1"/>
    <col min="14589" max="14589" width="4.109375" customWidth="1"/>
    <col min="14590" max="14591" width="6.88671875" customWidth="1"/>
    <col min="14592" max="14592" width="36.88671875" customWidth="1"/>
    <col min="14593" max="14593" width="39.21875" customWidth="1"/>
    <col min="14594" max="14594" width="6.88671875" customWidth="1"/>
    <col min="14595" max="14595" width="8.21875" bestFit="1" customWidth="1"/>
    <col min="14596" max="14624" width="11.44140625" customWidth="1"/>
    <col min="14845" max="14845" width="4.109375" customWidth="1"/>
    <col min="14846" max="14847" width="6.88671875" customWidth="1"/>
    <col min="14848" max="14848" width="36.88671875" customWidth="1"/>
    <col min="14849" max="14849" width="39.21875" customWidth="1"/>
    <col min="14850" max="14850" width="6.88671875" customWidth="1"/>
    <col min="14851" max="14851" width="8.21875" bestFit="1" customWidth="1"/>
    <col min="14852" max="14880" width="11.44140625" customWidth="1"/>
    <col min="15101" max="15101" width="4.109375" customWidth="1"/>
    <col min="15102" max="15103" width="6.88671875" customWidth="1"/>
    <col min="15104" max="15104" width="36.88671875" customWidth="1"/>
    <col min="15105" max="15105" width="39.21875" customWidth="1"/>
    <col min="15106" max="15106" width="6.88671875" customWidth="1"/>
    <col min="15107" max="15107" width="8.21875" bestFit="1" customWidth="1"/>
    <col min="15108" max="15136" width="11.44140625" customWidth="1"/>
    <col min="15357" max="15357" width="4.109375" customWidth="1"/>
    <col min="15358" max="15359" width="6.88671875" customWidth="1"/>
    <col min="15360" max="15360" width="36.88671875" customWidth="1"/>
    <col min="15361" max="15361" width="39.21875" customWidth="1"/>
    <col min="15362" max="15362" width="6.88671875" customWidth="1"/>
    <col min="15363" max="15363" width="8.21875" bestFit="1" customWidth="1"/>
    <col min="15364" max="15392" width="11.44140625" customWidth="1"/>
    <col min="15613" max="15613" width="4.109375" customWidth="1"/>
    <col min="15614" max="15615" width="6.88671875" customWidth="1"/>
    <col min="15616" max="15616" width="36.88671875" customWidth="1"/>
    <col min="15617" max="15617" width="39.21875" customWidth="1"/>
    <col min="15618" max="15618" width="6.88671875" customWidth="1"/>
    <col min="15619" max="15619" width="8.21875" bestFit="1" customWidth="1"/>
    <col min="15620" max="15648" width="11.44140625" customWidth="1"/>
    <col min="15869" max="15869" width="4.109375" customWidth="1"/>
    <col min="15870" max="15871" width="6.88671875" customWidth="1"/>
    <col min="15872" max="15872" width="36.88671875" customWidth="1"/>
    <col min="15873" max="15873" width="39.21875" customWidth="1"/>
    <col min="15874" max="15874" width="6.88671875" customWidth="1"/>
    <col min="15875" max="15875" width="8.21875" bestFit="1" customWidth="1"/>
    <col min="15876" max="15904" width="11.44140625" customWidth="1"/>
    <col min="16125" max="16125" width="4.109375" customWidth="1"/>
    <col min="16126" max="16127" width="6.88671875" customWidth="1"/>
    <col min="16128" max="16128" width="36.88671875" customWidth="1"/>
    <col min="16129" max="16129" width="39.21875" customWidth="1"/>
    <col min="16130" max="16130" width="6.88671875" customWidth="1"/>
    <col min="16131" max="16131" width="8.21875" bestFit="1" customWidth="1"/>
    <col min="16132" max="16160" width="11.44140625" customWidth="1"/>
  </cols>
  <sheetData>
    <row r="1" spans="1:36" ht="18.75" thickBot="1" x14ac:dyDescent="0.25">
      <c r="A1" s="160"/>
      <c r="B1" s="152"/>
      <c r="C1" s="153" t="s">
        <v>647</v>
      </c>
      <c r="D1" s="154"/>
      <c r="E1" s="232"/>
      <c r="F1" s="156"/>
      <c r="G1" s="156"/>
      <c r="H1" s="156"/>
      <c r="I1" s="156"/>
      <c r="J1" s="157"/>
      <c r="K1" s="157"/>
      <c r="L1" s="214"/>
      <c r="M1" s="157"/>
      <c r="N1" s="157"/>
      <c r="O1" s="157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60"/>
      <c r="AI1" s="158"/>
      <c r="AJ1" s="158"/>
    </row>
    <row r="2" spans="1:36" ht="32.25" thickBot="1" x14ac:dyDescent="0.25">
      <c r="A2" s="162"/>
      <c r="B2" s="162"/>
      <c r="C2" s="215" t="s">
        <v>593</v>
      </c>
      <c r="D2" s="163" t="s">
        <v>139</v>
      </c>
      <c r="E2" s="863" t="s">
        <v>648</v>
      </c>
      <c r="F2" s="163" t="s">
        <v>140</v>
      </c>
      <c r="G2" s="163" t="s">
        <v>188</v>
      </c>
      <c r="H2" s="178" t="str">
        <f>'TITLE PAGE'!D14</f>
        <v>2016-17</v>
      </c>
      <c r="I2" s="217" t="str">
        <f>'WRZ summary'!E3</f>
        <v>For info 2017-18</v>
      </c>
      <c r="J2" s="217" t="str">
        <f>'WRZ summary'!F3</f>
        <v>For info 2018-19</v>
      </c>
      <c r="K2" s="217" t="str">
        <f>'WRZ summary'!G3</f>
        <v>For info 2019-20</v>
      </c>
      <c r="L2" s="179" t="str">
        <f>'WRZ summary'!H3</f>
        <v>2020-21</v>
      </c>
      <c r="M2" s="179" t="str">
        <f>'WRZ summary'!I3</f>
        <v>2021-22</v>
      </c>
      <c r="N2" s="179" t="str">
        <f>'WRZ summary'!J3</f>
        <v>2022-23</v>
      </c>
      <c r="O2" s="179" t="str">
        <f>'WRZ summary'!K3</f>
        <v>2023-24</v>
      </c>
      <c r="P2" s="179" t="str">
        <f>'WRZ summary'!L3</f>
        <v>2024-25</v>
      </c>
      <c r="Q2" s="179" t="str">
        <f>'WRZ summary'!M3</f>
        <v>2025-26</v>
      </c>
      <c r="R2" s="179" t="str">
        <f>'WRZ summary'!N3</f>
        <v>2026-27</v>
      </c>
      <c r="S2" s="179" t="str">
        <f>'WRZ summary'!O3</f>
        <v>2027-28</v>
      </c>
      <c r="T2" s="179" t="str">
        <f>'WRZ summary'!P3</f>
        <v>2028-29</v>
      </c>
      <c r="U2" s="179" t="str">
        <f>'WRZ summary'!Q3</f>
        <v>2029-30</v>
      </c>
      <c r="V2" s="179" t="str">
        <f>'WRZ summary'!R3</f>
        <v>2030-31</v>
      </c>
      <c r="W2" s="179" t="str">
        <f>'WRZ summary'!S3</f>
        <v>2031-32</v>
      </c>
      <c r="X2" s="179" t="str">
        <f>'WRZ summary'!T3</f>
        <v>2032-33</v>
      </c>
      <c r="Y2" s="179" t="str">
        <f>'WRZ summary'!U3</f>
        <v>2033-34</v>
      </c>
      <c r="Z2" s="179" t="str">
        <f>'WRZ summary'!V3</f>
        <v>2034-35</v>
      </c>
      <c r="AA2" s="179" t="str">
        <f>'WRZ summary'!W3</f>
        <v>2035-36</v>
      </c>
      <c r="AB2" s="179" t="str">
        <f>'WRZ summary'!X3</f>
        <v>2036-37</v>
      </c>
      <c r="AC2" s="179" t="str">
        <f>'WRZ summary'!Y3</f>
        <v>2037-38</v>
      </c>
      <c r="AD2" s="179" t="str">
        <f>'WRZ summary'!Z3</f>
        <v>2038-39</v>
      </c>
      <c r="AE2" s="179" t="str">
        <f>'WRZ summary'!AA3</f>
        <v>2039-40</v>
      </c>
      <c r="AF2" s="179" t="str">
        <f>'WRZ summary'!AB3</f>
        <v>2040-41</v>
      </c>
      <c r="AG2" s="179" t="str">
        <f>'WRZ summary'!AC3</f>
        <v>2041-42</v>
      </c>
      <c r="AH2" s="179" t="str">
        <f>'WRZ summary'!AD3</f>
        <v>2042-43</v>
      </c>
      <c r="AI2" s="179" t="str">
        <f>'WRZ summary'!AE3</f>
        <v>2043-44</v>
      </c>
      <c r="AJ2" s="180" t="str">
        <f>'WRZ summary'!AF3</f>
        <v>2044-45</v>
      </c>
    </row>
    <row r="3" spans="1:36" ht="15" customHeight="1" x14ac:dyDescent="0.2">
      <c r="A3" s="233"/>
      <c r="B3" s="925" t="s">
        <v>189</v>
      </c>
      <c r="C3" s="519" t="s">
        <v>649</v>
      </c>
      <c r="D3" s="836" t="s">
        <v>650</v>
      </c>
      <c r="E3" s="855" t="s">
        <v>651</v>
      </c>
      <c r="F3" s="818" t="s">
        <v>75</v>
      </c>
      <c r="G3" s="818">
        <v>2</v>
      </c>
      <c r="H3" s="389">
        <f>'3. BL Demand'!H3+SUM('6. Preferred (Scenario Yr)'!H45)</f>
        <v>1.4435714479230923</v>
      </c>
      <c r="I3" s="260">
        <f>'3. BL Demand'!I3+SUM('6. Preferred (Scenario Yr)'!I45)</f>
        <v>1.4472988259549857</v>
      </c>
      <c r="J3" s="260">
        <f>'3. BL Demand'!J3+SUM('6. Preferred (Scenario Yr)'!J45)</f>
        <v>1.4473887113147421</v>
      </c>
      <c r="K3" s="260">
        <f>'3. BL Demand'!K3+SUM('6. Preferred (Scenario Yr)'!K45)</f>
        <v>1.4499557427659582</v>
      </c>
      <c r="L3" s="819">
        <f>'3. BL Demand'!L3+SUM('6. Preferred (Scenario Yr)'!L45)</f>
        <v>1.4489189850482411</v>
      </c>
      <c r="M3" s="819">
        <f>'3. BL Demand'!M3+SUM('6. Preferred (Scenario Yr)'!M45)</f>
        <v>1.456939005365786</v>
      </c>
      <c r="N3" s="819">
        <f>'3. BL Demand'!N3+SUM('6. Preferred (Scenario Yr)'!N45)</f>
        <v>1.4631370367587537</v>
      </c>
      <c r="O3" s="819">
        <f>'3. BL Demand'!O3+SUM('6. Preferred (Scenario Yr)'!O45)</f>
        <v>1.469297155203142</v>
      </c>
      <c r="P3" s="819">
        <f>'3. BL Demand'!P3+SUM('6. Preferred (Scenario Yr)'!P45)</f>
        <v>1.4697297695351454</v>
      </c>
      <c r="Q3" s="819">
        <f>'3. BL Demand'!Q3+SUM('6. Preferred (Scenario Yr)'!Q45)</f>
        <v>1.4755495227315181</v>
      </c>
      <c r="R3" s="819">
        <f>'3. BL Demand'!R3+SUM('6. Preferred (Scenario Yr)'!R45)</f>
        <v>1.4770268856827307</v>
      </c>
      <c r="S3" s="819">
        <f>'3. BL Demand'!S3+SUM('6. Preferred (Scenario Yr)'!S45)</f>
        <v>1.4784303529922291</v>
      </c>
      <c r="T3" s="819">
        <f>'3. BL Demand'!T3+SUM('6. Preferred (Scenario Yr)'!T45)</f>
        <v>1.4758856183920808</v>
      </c>
      <c r="U3" s="819">
        <f>'3. BL Demand'!U3+SUM('6. Preferred (Scenario Yr)'!U45)</f>
        <v>1.4811973059071106</v>
      </c>
      <c r="V3" s="819">
        <f>'3. BL Demand'!V3+SUM('6. Preferred (Scenario Yr)'!V45)</f>
        <v>1.4828233943883475</v>
      </c>
      <c r="W3" s="819">
        <f>'3. BL Demand'!W3+SUM('6. Preferred (Scenario Yr)'!W45)</f>
        <v>1.4844808997509207</v>
      </c>
      <c r="X3" s="819">
        <f>'3. BL Demand'!X3+SUM('6. Preferred (Scenario Yr)'!X45)</f>
        <v>1.4819084849089896</v>
      </c>
      <c r="Y3" s="819">
        <f>'3. BL Demand'!Y3+SUM('6. Preferred (Scenario Yr)'!Y45)</f>
        <v>1.4870332823937502</v>
      </c>
      <c r="Z3" s="819">
        <f>'3. BL Demand'!Z3+SUM('6. Preferred (Scenario Yr)'!Z45)</f>
        <v>1.4878367719037573</v>
      </c>
      <c r="AA3" s="819">
        <f>'3. BL Demand'!AA3+SUM('6. Preferred (Scenario Yr)'!AA45)</f>
        <v>1.488373230482712</v>
      </c>
      <c r="AB3" s="819">
        <f>'3. BL Demand'!AB3+SUM('6. Preferred (Scenario Yr)'!AB45)</f>
        <v>1.4845937108152847</v>
      </c>
      <c r="AC3" s="819">
        <f>'3. BL Demand'!AC3+SUM('6. Preferred (Scenario Yr)'!AC45)</f>
        <v>1.4894834019460585</v>
      </c>
      <c r="AD3" s="819">
        <f>'3. BL Demand'!AD3+SUM('6. Preferred (Scenario Yr)'!AD45)</f>
        <v>1.4905391873270439</v>
      </c>
      <c r="AE3" s="819">
        <f>'3. BL Demand'!AE3+SUM('6. Preferred (Scenario Yr)'!AE45)</f>
        <v>1.491640304202694</v>
      </c>
      <c r="AF3" s="819">
        <f>'3. BL Demand'!AF3+SUM('6. Preferred (Scenario Yr)'!AF45)</f>
        <v>1.4887290875612997</v>
      </c>
      <c r="AG3" s="819">
        <f>'3. BL Demand'!AG3+SUM('6. Preferred (Scenario Yr)'!AG45)</f>
        <v>1.4939917898873094</v>
      </c>
      <c r="AH3" s="819">
        <f>'3. BL Demand'!AH3+SUM('6. Preferred (Scenario Yr)'!AH45)</f>
        <v>1.4952438304463609</v>
      </c>
      <c r="AI3" s="819">
        <f>'3. BL Demand'!AI3+SUM('6. Preferred (Scenario Yr)'!AI45)</f>
        <v>1.4965278485413955</v>
      </c>
      <c r="AJ3" s="820">
        <f>'3. BL Demand'!AJ3+SUM('6. Preferred (Scenario Yr)'!AJ45)</f>
        <v>1.4937781187252146</v>
      </c>
    </row>
    <row r="4" spans="1:36" x14ac:dyDescent="0.2">
      <c r="A4" s="233"/>
      <c r="B4" s="926"/>
      <c r="C4" s="356" t="s">
        <v>652</v>
      </c>
      <c r="D4" s="369" t="s">
        <v>653</v>
      </c>
      <c r="E4" s="479" t="s">
        <v>651</v>
      </c>
      <c r="F4" s="352" t="s">
        <v>75</v>
      </c>
      <c r="G4" s="352">
        <v>2</v>
      </c>
      <c r="H4" s="353">
        <f>'3. BL Demand'!H4+'6. Preferred (Scenario Yr)'!H48</f>
        <v>1.2443424813393259E-2</v>
      </c>
      <c r="I4" s="259">
        <f>'3. BL Demand'!I4+'6. Preferred (Scenario Yr)'!I48</f>
        <v>1.2443424813393259E-2</v>
      </c>
      <c r="J4" s="259">
        <f>'3. BL Demand'!J4+'6. Preferred (Scenario Yr)'!J48</f>
        <v>1.2443424813393259E-2</v>
      </c>
      <c r="K4" s="259">
        <f>'3. BL Demand'!K4+'6. Preferred (Scenario Yr)'!K48</f>
        <v>1.2443424813393259E-2</v>
      </c>
      <c r="L4" s="314">
        <f>'3. BL Demand'!L4+'6. Preferred (Scenario Yr)'!L48</f>
        <v>1.2443424813393259E-2</v>
      </c>
      <c r="M4" s="314">
        <f>'3. BL Demand'!M4+'6. Preferred (Scenario Yr)'!M48</f>
        <v>1.2443424813393259E-2</v>
      </c>
      <c r="N4" s="314">
        <f>'3. BL Demand'!N4+'6. Preferred (Scenario Yr)'!N48</f>
        <v>1.2443424813393259E-2</v>
      </c>
      <c r="O4" s="314">
        <f>'3. BL Demand'!O4+'6. Preferred (Scenario Yr)'!O48</f>
        <v>1.2443424813393259E-2</v>
      </c>
      <c r="P4" s="314">
        <f>'3. BL Demand'!P4+'6. Preferred (Scenario Yr)'!P48</f>
        <v>1.2443424813393259E-2</v>
      </c>
      <c r="Q4" s="314">
        <f>'3. BL Demand'!Q4+'6. Preferred (Scenario Yr)'!Q48</f>
        <v>1.2443424813393259E-2</v>
      </c>
      <c r="R4" s="314">
        <f>'3. BL Demand'!R4+'6. Preferred (Scenario Yr)'!R48</f>
        <v>1.2443424813393259E-2</v>
      </c>
      <c r="S4" s="314">
        <f>'3. BL Demand'!S4+'6. Preferred (Scenario Yr)'!S48</f>
        <v>1.2443424813393259E-2</v>
      </c>
      <c r="T4" s="314">
        <f>'3. BL Demand'!T4+'6. Preferred (Scenario Yr)'!T48</f>
        <v>1.2443424813393259E-2</v>
      </c>
      <c r="U4" s="314">
        <f>'3. BL Demand'!U4+'6. Preferred (Scenario Yr)'!U48</f>
        <v>1.2443424813393259E-2</v>
      </c>
      <c r="V4" s="314">
        <f>'3. BL Demand'!V4+'6. Preferred (Scenario Yr)'!V48</f>
        <v>1.2443424813393259E-2</v>
      </c>
      <c r="W4" s="314">
        <f>'3. BL Demand'!W4+'6. Preferred (Scenario Yr)'!W48</f>
        <v>1.2443424813393259E-2</v>
      </c>
      <c r="X4" s="314">
        <f>'3. BL Demand'!X4+'6. Preferred (Scenario Yr)'!X48</f>
        <v>1.2443424813393259E-2</v>
      </c>
      <c r="Y4" s="314">
        <f>'3. BL Demand'!Y4+'6. Preferred (Scenario Yr)'!Y48</f>
        <v>1.2443424813393259E-2</v>
      </c>
      <c r="Z4" s="314">
        <f>'3. BL Demand'!Z4+'6. Preferred (Scenario Yr)'!Z48</f>
        <v>1.2443424813393259E-2</v>
      </c>
      <c r="AA4" s="314">
        <f>'3. BL Demand'!AA4+'6. Preferred (Scenario Yr)'!AA48</f>
        <v>1.2443424813393259E-2</v>
      </c>
      <c r="AB4" s="314">
        <f>'3. BL Demand'!AB4+'6. Preferred (Scenario Yr)'!AB48</f>
        <v>1.2443424813393259E-2</v>
      </c>
      <c r="AC4" s="314">
        <f>'3. BL Demand'!AC4+'6. Preferred (Scenario Yr)'!AC48</f>
        <v>1.2443424813393259E-2</v>
      </c>
      <c r="AD4" s="314">
        <f>'3. BL Demand'!AD4+'6. Preferred (Scenario Yr)'!AD48</f>
        <v>1.2443424813393259E-2</v>
      </c>
      <c r="AE4" s="314">
        <f>'3. BL Demand'!AE4+'6. Preferred (Scenario Yr)'!AE48</f>
        <v>1.2443424813393259E-2</v>
      </c>
      <c r="AF4" s="314">
        <f>'3. BL Demand'!AF4+'6. Preferred (Scenario Yr)'!AF48</f>
        <v>1.2443424813393259E-2</v>
      </c>
      <c r="AG4" s="314">
        <f>'3. BL Demand'!AG4+'6. Preferred (Scenario Yr)'!AG48</f>
        <v>1.2443424813393259E-2</v>
      </c>
      <c r="AH4" s="314">
        <f>'3. BL Demand'!AH4+'6. Preferred (Scenario Yr)'!AH48</f>
        <v>1.2443424813393259E-2</v>
      </c>
      <c r="AI4" s="314">
        <f>'3. BL Demand'!AI4+'6. Preferred (Scenario Yr)'!AI48</f>
        <v>1.2443424813393259E-2</v>
      </c>
      <c r="AJ4" s="357">
        <f>'3. BL Demand'!AJ4+'6. Preferred (Scenario Yr)'!AJ48</f>
        <v>1.2443424813393259E-2</v>
      </c>
    </row>
    <row r="5" spans="1:36" x14ac:dyDescent="0.2">
      <c r="A5" s="233"/>
      <c r="B5" s="926"/>
      <c r="C5" s="356" t="s">
        <v>654</v>
      </c>
      <c r="D5" s="369" t="s">
        <v>655</v>
      </c>
      <c r="E5" s="479" t="s">
        <v>651</v>
      </c>
      <c r="F5" s="352" t="s">
        <v>75</v>
      </c>
      <c r="G5" s="352">
        <v>2</v>
      </c>
      <c r="H5" s="353">
        <f>'3. BL Demand'!H5+'6. Preferred (Scenario Yr)'!H51+'6. Preferred (Scenario Yr)'!H67</f>
        <v>0.80869189192186075</v>
      </c>
      <c r="I5" s="259">
        <f>'3. BL Demand'!I5+'6. Preferred (Scenario Yr)'!I51+'6. Preferred (Scenario Yr)'!I67</f>
        <v>0.83343417248510376</v>
      </c>
      <c r="J5" s="259">
        <f>'3. BL Demand'!J5+'6. Preferred (Scenario Yr)'!J51+'6. Preferred (Scenario Yr)'!J67</f>
        <v>0.85848573993799093</v>
      </c>
      <c r="K5" s="259">
        <f>'3. BL Demand'!K5+'6. Preferred (Scenario Yr)'!K51+'6. Preferred (Scenario Yr)'!K67</f>
        <v>0.88437553824963944</v>
      </c>
      <c r="L5" s="314">
        <f>'3. BL Demand'!L5+'6. Preferred (Scenario Yr)'!L51+'6. Preferred (Scenario Yr)'!L67</f>
        <v>0.90856338445940132</v>
      </c>
      <c r="M5" s="314">
        <f>'3. BL Demand'!M5+'6. Preferred (Scenario Yr)'!M51+'6. Preferred (Scenario Yr)'!M67</f>
        <v>0.93397044766847159</v>
      </c>
      <c r="N5" s="314">
        <f>'3. BL Demand'!N5+'6. Preferred (Scenario Yr)'!N51+'6. Preferred (Scenario Yr)'!N67</f>
        <v>0.95942875402049932</v>
      </c>
      <c r="O5" s="314">
        <f>'3. BL Demand'!O5+'6. Preferred (Scenario Yr)'!O51+'6. Preferred (Scenario Yr)'!O67</f>
        <v>0.98459539377782057</v>
      </c>
      <c r="P5" s="314">
        <f>'3. BL Demand'!P5+'6. Preferred (Scenario Yr)'!P51+'6. Preferred (Scenario Yr)'!P67</f>
        <v>1.0095482663703768</v>
      </c>
      <c r="Q5" s="314">
        <f>'3. BL Demand'!Q5+'6. Preferred (Scenario Yr)'!Q51+'6. Preferred (Scenario Yr)'!Q67</f>
        <v>1.0344548364386015</v>
      </c>
      <c r="R5" s="314">
        <f>'3. BL Demand'!R5+'6. Preferred (Scenario Yr)'!R51+'6. Preferred (Scenario Yr)'!R67</f>
        <v>1.0581197323732052</v>
      </c>
      <c r="S5" s="314">
        <f>'3. BL Demand'!S5+'6. Preferred (Scenario Yr)'!S51+'6. Preferred (Scenario Yr)'!S67</f>
        <v>1.081771250106345</v>
      </c>
      <c r="T5" s="314">
        <f>'3. BL Demand'!T5+'6. Preferred (Scenario Yr)'!T51+'6. Preferred (Scenario Yr)'!T67</f>
        <v>1.1051359940398335</v>
      </c>
      <c r="U5" s="314">
        <f>'3. BL Demand'!U5+'6. Preferred (Scenario Yr)'!U51+'6. Preferred (Scenario Yr)'!U67</f>
        <v>1.78389961276716</v>
      </c>
      <c r="V5" s="314">
        <f>'3. BL Demand'!V5+'6. Preferred (Scenario Yr)'!V51+'6. Preferred (Scenario Yr)'!V67</f>
        <v>1.7865179518173373</v>
      </c>
      <c r="W5" s="314">
        <f>'3. BL Demand'!W5+'6. Preferred (Scenario Yr)'!W51+'6. Preferred (Scenario Yr)'!W67</f>
        <v>1.7877308196927073</v>
      </c>
      <c r="X5" s="314">
        <f>'3. BL Demand'!X5+'6. Preferred (Scenario Yr)'!X51+'6. Preferred (Scenario Yr)'!X67</f>
        <v>1.7899514382292354</v>
      </c>
      <c r="Y5" s="314">
        <f>'3. BL Demand'!Y5+'6. Preferred (Scenario Yr)'!Y51+'6. Preferred (Scenario Yr)'!Y67</f>
        <v>1.8012868507772106</v>
      </c>
      <c r="Z5" s="314">
        <f>'3. BL Demand'!Z5+'6. Preferred (Scenario Yr)'!Z51+'6. Preferred (Scenario Yr)'!Z67</f>
        <v>1.7860549772904364</v>
      </c>
      <c r="AA5" s="314">
        <f>'3. BL Demand'!AA5+'6. Preferred (Scenario Yr)'!AA51+'6. Preferred (Scenario Yr)'!AA67</f>
        <v>1.7646856296634741</v>
      </c>
      <c r="AB5" s="314">
        <f>'3. BL Demand'!AB5+'6. Preferred (Scenario Yr)'!AB51+'6. Preferred (Scenario Yr)'!AB67</f>
        <v>1.7777811514789879</v>
      </c>
      <c r="AC5" s="314">
        <f>'3. BL Demand'!AC5+'6. Preferred (Scenario Yr)'!AC51+'6. Preferred (Scenario Yr)'!AC67</f>
        <v>1.7817624879717107</v>
      </c>
      <c r="AD5" s="314">
        <f>'3. BL Demand'!AD5+'6. Preferred (Scenario Yr)'!AD51+'6. Preferred (Scenario Yr)'!AD67</f>
        <v>1.7852952318685125</v>
      </c>
      <c r="AE5" s="314">
        <f>'3. BL Demand'!AE5+'6. Preferred (Scenario Yr)'!AE51+'6. Preferred (Scenario Yr)'!AE67</f>
        <v>1.7891099266019466</v>
      </c>
      <c r="AF5" s="314">
        <f>'3. BL Demand'!AF5+'6. Preferred (Scenario Yr)'!AF51+'6. Preferred (Scenario Yr)'!AF67</f>
        <v>1.7927695810135567</v>
      </c>
      <c r="AG5" s="314">
        <f>'3. BL Demand'!AG5+'6. Preferred (Scenario Yr)'!AG51+'6. Preferred (Scenario Yr)'!AG67</f>
        <v>1.7963438546874357</v>
      </c>
      <c r="AH5" s="314">
        <f>'3. BL Demand'!AH5+'6. Preferred (Scenario Yr)'!AH51+'6. Preferred (Scenario Yr)'!AH67</f>
        <v>1.8090910348547988</v>
      </c>
      <c r="AI5" s="314">
        <f>'3. BL Demand'!AI5+'6. Preferred (Scenario Yr)'!AI51+'6. Preferred (Scenario Yr)'!AI67</f>
        <v>1.8373967188329212</v>
      </c>
      <c r="AJ5" s="357">
        <f>'3. BL Demand'!AJ5+'6. Preferred (Scenario Yr)'!AJ51+'6. Preferred (Scenario Yr)'!AJ67</f>
        <v>1.8500310674724461</v>
      </c>
    </row>
    <row r="6" spans="1:36" x14ac:dyDescent="0.2">
      <c r="A6" s="233"/>
      <c r="B6" s="926"/>
      <c r="C6" s="356" t="s">
        <v>656</v>
      </c>
      <c r="D6" s="369" t="s">
        <v>657</v>
      </c>
      <c r="E6" s="479" t="s">
        <v>651</v>
      </c>
      <c r="F6" s="352" t="s">
        <v>75</v>
      </c>
      <c r="G6" s="352">
        <v>2</v>
      </c>
      <c r="H6" s="353">
        <f>'3. BL Demand'!H6+'6. Preferred (Scenario Yr)'!H55+'6. Preferred (Scenario Yr)'!H70</f>
        <v>0.9565914399140012</v>
      </c>
      <c r="I6" s="259">
        <f>'3. BL Demand'!I6+'6. Preferred (Scenario Yr)'!I55+'6. Preferred (Scenario Yr)'!I70</f>
        <v>0.93338608413072877</v>
      </c>
      <c r="J6" s="259">
        <f>'3. BL Demand'!J6+'6. Preferred (Scenario Yr)'!J55+'6. Preferred (Scenario Yr)'!J70</f>
        <v>0.91087614463833089</v>
      </c>
      <c r="K6" s="259">
        <f>'3. BL Demand'!K6+'6. Preferred (Scenario Yr)'!K55+'6. Preferred (Scenario Yr)'!K70</f>
        <v>0.88946275713289635</v>
      </c>
      <c r="L6" s="314">
        <f>'3. BL Demand'!L6+'6. Preferred (Scenario Yr)'!L55+'6. Preferred (Scenario Yr)'!L70</f>
        <v>0.86796367444009304</v>
      </c>
      <c r="M6" s="314">
        <f>'3. BL Demand'!M6+'6. Preferred (Scenario Yr)'!M55+'6. Preferred (Scenario Yr)'!M70</f>
        <v>0.84698373701236374</v>
      </c>
      <c r="N6" s="314">
        <f>'3. BL Demand'!N6+'6. Preferred (Scenario Yr)'!N55+'6. Preferred (Scenario Yr)'!N70</f>
        <v>0.82681391050258046</v>
      </c>
      <c r="O6" s="314">
        <f>'3. BL Demand'!O6+'6. Preferred (Scenario Yr)'!O55+'6. Preferred (Scenario Yr)'!O70</f>
        <v>0.80713995762716428</v>
      </c>
      <c r="P6" s="314">
        <f>'3. BL Demand'!P6+'6. Preferred (Scenario Yr)'!P55+'6. Preferred (Scenario Yr)'!P70</f>
        <v>0.78799425595849892</v>
      </c>
      <c r="Q6" s="314">
        <f>'3. BL Demand'!Q6+'6. Preferred (Scenario Yr)'!Q55+'6. Preferred (Scenario Yr)'!Q70</f>
        <v>0.76946206920019966</v>
      </c>
      <c r="R6" s="314">
        <f>'3. BL Demand'!R6+'6. Preferred (Scenario Yr)'!R55+'6. Preferred (Scenario Yr)'!R70</f>
        <v>0.7518417332500702</v>
      </c>
      <c r="S6" s="314">
        <f>'3. BL Demand'!S6+'6. Preferred (Scenario Yr)'!S55+'6. Preferred (Scenario Yr)'!S70</f>
        <v>0.73475338851248007</v>
      </c>
      <c r="T6" s="314">
        <f>'3. BL Demand'!T6+'6. Preferred (Scenario Yr)'!T55+'6. Preferred (Scenario Yr)'!T70</f>
        <v>0.71800644263945568</v>
      </c>
      <c r="U6" s="314">
        <f>'3. BL Demand'!U6+'6. Preferred (Scenario Yr)'!U55+'6. Preferred (Scenario Yr)'!U70</f>
        <v>-6.2429519854367149E-4</v>
      </c>
      <c r="V6" s="314">
        <f>'3. BL Demand'!V6+'6. Preferred (Scenario Yr)'!V55+'6. Preferred (Scenario Yr)'!V70</f>
        <v>-4.4549383879724513E-6</v>
      </c>
      <c r="W6" s="314">
        <f>'3. BL Demand'!W6+'6. Preferred (Scenario Yr)'!W55+'6. Preferred (Scenario Yr)'!W70</f>
        <v>1.0079956332697121E-3</v>
      </c>
      <c r="X6" s="314">
        <f>'3. BL Demand'!X6+'6. Preferred (Scenario Yr)'!X55+'6. Preferred (Scenario Yr)'!X70</f>
        <v>2.0018056783117147E-3</v>
      </c>
      <c r="Y6" s="314">
        <f>'3. BL Demand'!Y6+'6. Preferred (Scenario Yr)'!Y55+'6. Preferred (Scenario Yr)'!Y70</f>
        <v>2.9775573200288979E-3</v>
      </c>
      <c r="Z6" s="314">
        <f>'3. BL Demand'!Z6+'6. Preferred (Scenario Yr)'!Z55+'6. Preferred (Scenario Yr)'!Z70</f>
        <v>3.9356028231834206E-3</v>
      </c>
      <c r="AA6" s="314">
        <f>'3. BL Demand'!AA6+'6. Preferred (Scenario Yr)'!AA55+'6. Preferred (Scenario Yr)'!AA70</f>
        <v>4.8762552599701317E-3</v>
      </c>
      <c r="AB6" s="314">
        <f>'3. BL Demand'!AB6+'6. Preferred (Scenario Yr)'!AB55+'6. Preferred (Scenario Yr)'!AB70</f>
        <v>5.7997223210442053E-3</v>
      </c>
      <c r="AC6" s="314">
        <f>'3. BL Demand'!AC6+'6. Preferred (Scenario Yr)'!AC55+'6. Preferred (Scenario Yr)'!AC70</f>
        <v>6.7064264312999278E-3</v>
      </c>
      <c r="AD6" s="314">
        <f>'3. BL Demand'!AD6+'6. Preferred (Scenario Yr)'!AD55+'6. Preferred (Scenario Yr)'!AD70</f>
        <v>7.5966804288627385E-3</v>
      </c>
      <c r="AE6" s="314">
        <f>'3. BL Demand'!AE6+'6. Preferred (Scenario Yr)'!AE55+'6. Preferred (Scenario Yr)'!AE70</f>
        <v>8.4707971231350668E-3</v>
      </c>
      <c r="AF6" s="314">
        <f>'3. BL Demand'!AF6+'6. Preferred (Scenario Yr)'!AF55+'6. Preferred (Scenario Yr)'!AF70</f>
        <v>9.3290501045018015E-3</v>
      </c>
      <c r="AG6" s="314">
        <f>'3. BL Demand'!AG6+'6. Preferred (Scenario Yr)'!AG55+'6. Preferred (Scenario Yr)'!AG70</f>
        <v>1.0170226533823004E-2</v>
      </c>
      <c r="AH6" s="314">
        <f>'3. BL Demand'!AH6+'6. Preferred (Scenario Yr)'!AH55+'6. Preferred (Scenario Yr)'!AH70</f>
        <v>1.0996192340615565E-2</v>
      </c>
      <c r="AI6" s="314">
        <f>'3. BL Demand'!AI6+'6. Preferred (Scenario Yr)'!AI55+'6. Preferred (Scenario Yr)'!AI70</f>
        <v>1.1807179363626207E-2</v>
      </c>
      <c r="AJ6" s="357">
        <f>'3. BL Demand'!AJ6+'6. Preferred (Scenario Yr)'!AJ55+'6. Preferred (Scenario Yr)'!AJ70</f>
        <v>1.2603767247179577E-2</v>
      </c>
    </row>
    <row r="7" spans="1:36" x14ac:dyDescent="0.2">
      <c r="A7" s="233"/>
      <c r="B7" s="926"/>
      <c r="C7" s="356" t="s">
        <v>658</v>
      </c>
      <c r="D7" s="369" t="s">
        <v>199</v>
      </c>
      <c r="E7" s="560" t="s">
        <v>659</v>
      </c>
      <c r="F7" s="352" t="s">
        <v>75</v>
      </c>
      <c r="G7" s="352">
        <v>2</v>
      </c>
      <c r="H7" s="353">
        <f t="shared" ref="H7" si="0">H3-H32</f>
        <v>1.4338348330184489</v>
      </c>
      <c r="I7" s="259">
        <f t="shared" ref="I7:AJ7" si="1">I3-I32</f>
        <v>1.4375622110503423</v>
      </c>
      <c r="J7" s="259">
        <f t="shared" si="1"/>
        <v>1.4376520964100987</v>
      </c>
      <c r="K7" s="259">
        <f t="shared" si="1"/>
        <v>1.4402191278613148</v>
      </c>
      <c r="L7" s="314">
        <f t="shared" si="1"/>
        <v>1.4391823701435977</v>
      </c>
      <c r="M7" s="314">
        <f t="shared" si="1"/>
        <v>1.4472023904611426</v>
      </c>
      <c r="N7" s="314">
        <f t="shared" si="1"/>
        <v>1.4534004218541103</v>
      </c>
      <c r="O7" s="314">
        <f t="shared" si="1"/>
        <v>1.4595605402984986</v>
      </c>
      <c r="P7" s="314">
        <f t="shared" si="1"/>
        <v>1.4599931546305021</v>
      </c>
      <c r="Q7" s="314">
        <f t="shared" si="1"/>
        <v>1.4658129078268747</v>
      </c>
      <c r="R7" s="314">
        <f t="shared" si="1"/>
        <v>1.4672902707780873</v>
      </c>
      <c r="S7" s="314">
        <f t="shared" si="1"/>
        <v>1.4686937380875857</v>
      </c>
      <c r="T7" s="314">
        <f t="shared" si="1"/>
        <v>1.4661490034874374</v>
      </c>
      <c r="U7" s="314">
        <f t="shared" si="1"/>
        <v>1.4714606910024672</v>
      </c>
      <c r="V7" s="314">
        <f t="shared" si="1"/>
        <v>1.4730867794837041</v>
      </c>
      <c r="W7" s="314">
        <f t="shared" si="1"/>
        <v>1.4747442848462773</v>
      </c>
      <c r="X7" s="314">
        <f t="shared" si="1"/>
        <v>1.4721718700043462</v>
      </c>
      <c r="Y7" s="314">
        <f t="shared" si="1"/>
        <v>1.4772966674891068</v>
      </c>
      <c r="Z7" s="314">
        <f t="shared" si="1"/>
        <v>1.4781001569991139</v>
      </c>
      <c r="AA7" s="314">
        <f t="shared" si="1"/>
        <v>1.4786366155780686</v>
      </c>
      <c r="AB7" s="314">
        <f t="shared" si="1"/>
        <v>1.4748570959106413</v>
      </c>
      <c r="AC7" s="314">
        <f t="shared" si="1"/>
        <v>1.4797467870414152</v>
      </c>
      <c r="AD7" s="314">
        <f t="shared" si="1"/>
        <v>1.4808025724224005</v>
      </c>
      <c r="AE7" s="314">
        <f t="shared" si="1"/>
        <v>1.4819036892980506</v>
      </c>
      <c r="AF7" s="314">
        <f t="shared" si="1"/>
        <v>1.4789924726566563</v>
      </c>
      <c r="AG7" s="314">
        <f t="shared" si="1"/>
        <v>1.484255174982666</v>
      </c>
      <c r="AH7" s="314">
        <f t="shared" si="1"/>
        <v>1.4855072155417175</v>
      </c>
      <c r="AI7" s="314">
        <f t="shared" si="1"/>
        <v>1.4867912336367521</v>
      </c>
      <c r="AJ7" s="357">
        <f t="shared" si="1"/>
        <v>1.4840415038205712</v>
      </c>
    </row>
    <row r="8" spans="1:36" x14ac:dyDescent="0.2">
      <c r="A8" s="233"/>
      <c r="B8" s="926"/>
      <c r="C8" s="356" t="s">
        <v>660</v>
      </c>
      <c r="D8" s="369" t="s">
        <v>202</v>
      </c>
      <c r="E8" s="560" t="s">
        <v>661</v>
      </c>
      <c r="F8" s="352" t="s">
        <v>75</v>
      </c>
      <c r="G8" s="352">
        <v>2</v>
      </c>
      <c r="H8" s="353">
        <f t="shared" ref="H8:AJ8" si="2">H4-H33</f>
        <v>1.2055360263292592E-2</v>
      </c>
      <c r="I8" s="259">
        <f t="shared" si="2"/>
        <v>1.2055360263292592E-2</v>
      </c>
      <c r="J8" s="259">
        <f t="shared" si="2"/>
        <v>1.2055360263292592E-2</v>
      </c>
      <c r="K8" s="259">
        <f t="shared" si="2"/>
        <v>1.2055360263292592E-2</v>
      </c>
      <c r="L8" s="314">
        <f t="shared" si="2"/>
        <v>1.2055360263292592E-2</v>
      </c>
      <c r="M8" s="314">
        <f t="shared" si="2"/>
        <v>1.2055360263292592E-2</v>
      </c>
      <c r="N8" s="314">
        <f t="shared" si="2"/>
        <v>1.2055360263292592E-2</v>
      </c>
      <c r="O8" s="314">
        <f t="shared" si="2"/>
        <v>1.2055360263292592E-2</v>
      </c>
      <c r="P8" s="314">
        <f t="shared" si="2"/>
        <v>1.2055360263292592E-2</v>
      </c>
      <c r="Q8" s="314">
        <f t="shared" si="2"/>
        <v>1.2055360263292592E-2</v>
      </c>
      <c r="R8" s="314">
        <f t="shared" si="2"/>
        <v>1.2055360263292592E-2</v>
      </c>
      <c r="S8" s="314">
        <f t="shared" si="2"/>
        <v>1.2055360263292592E-2</v>
      </c>
      <c r="T8" s="314">
        <f t="shared" si="2"/>
        <v>1.2055360263292592E-2</v>
      </c>
      <c r="U8" s="314">
        <f t="shared" si="2"/>
        <v>1.2055360263292592E-2</v>
      </c>
      <c r="V8" s="314">
        <f t="shared" si="2"/>
        <v>1.2055360263292592E-2</v>
      </c>
      <c r="W8" s="314">
        <f t="shared" si="2"/>
        <v>1.2055360263292592E-2</v>
      </c>
      <c r="X8" s="314">
        <f t="shared" si="2"/>
        <v>1.2055360263292592E-2</v>
      </c>
      <c r="Y8" s="314">
        <f t="shared" si="2"/>
        <v>1.2055360263292592E-2</v>
      </c>
      <c r="Z8" s="314">
        <f t="shared" si="2"/>
        <v>1.2055360263292592E-2</v>
      </c>
      <c r="AA8" s="314">
        <f t="shared" si="2"/>
        <v>1.2055360263292592E-2</v>
      </c>
      <c r="AB8" s="314">
        <f t="shared" si="2"/>
        <v>1.2055360263292592E-2</v>
      </c>
      <c r="AC8" s="314">
        <f t="shared" si="2"/>
        <v>1.2055360263292592E-2</v>
      </c>
      <c r="AD8" s="314">
        <f t="shared" si="2"/>
        <v>1.2055360263292592E-2</v>
      </c>
      <c r="AE8" s="314">
        <f t="shared" si="2"/>
        <v>1.2055360263292592E-2</v>
      </c>
      <c r="AF8" s="314">
        <f t="shared" si="2"/>
        <v>1.2055360263292592E-2</v>
      </c>
      <c r="AG8" s="314">
        <f t="shared" si="2"/>
        <v>1.2055360263292592E-2</v>
      </c>
      <c r="AH8" s="314">
        <f t="shared" si="2"/>
        <v>1.2055360263292592E-2</v>
      </c>
      <c r="AI8" s="314">
        <f t="shared" si="2"/>
        <v>1.2055360263292592E-2</v>
      </c>
      <c r="AJ8" s="357">
        <f t="shared" si="2"/>
        <v>1.2055360263292592E-2</v>
      </c>
    </row>
    <row r="9" spans="1:36" x14ac:dyDescent="0.2">
      <c r="A9" s="233"/>
      <c r="B9" s="926"/>
      <c r="C9" s="356" t="s">
        <v>83</v>
      </c>
      <c r="D9" s="369" t="s">
        <v>204</v>
      </c>
      <c r="E9" s="560" t="s">
        <v>662</v>
      </c>
      <c r="F9" s="352" t="s">
        <v>75</v>
      </c>
      <c r="G9" s="352">
        <v>2</v>
      </c>
      <c r="H9" s="353">
        <f t="shared" ref="H9:AJ9" si="3">H5-H34</f>
        <v>0.74479657311418757</v>
      </c>
      <c r="I9" s="259">
        <f t="shared" si="3"/>
        <v>0.7684400166319999</v>
      </c>
      <c r="J9" s="259">
        <f t="shared" si="3"/>
        <v>0.79239354414952379</v>
      </c>
      <c r="K9" s="259">
        <f t="shared" si="3"/>
        <v>0.81718635508890269</v>
      </c>
      <c r="L9" s="314">
        <f t="shared" si="3"/>
        <v>0.84032371455761046</v>
      </c>
      <c r="M9" s="314">
        <f t="shared" si="3"/>
        <v>0.86470094063872904</v>
      </c>
      <c r="N9" s="314">
        <f t="shared" si="3"/>
        <v>0.88914962784097062</v>
      </c>
      <c r="O9" s="314">
        <f t="shared" si="3"/>
        <v>0.91332650544374749</v>
      </c>
      <c r="P9" s="314">
        <f t="shared" si="3"/>
        <v>0.93730933084954826</v>
      </c>
      <c r="Q9" s="314">
        <f t="shared" si="3"/>
        <v>0.96126495420190761</v>
      </c>
      <c r="R9" s="314">
        <f t="shared" si="3"/>
        <v>0.98399767786563697</v>
      </c>
      <c r="S9" s="314">
        <f t="shared" si="3"/>
        <v>1.0067354078771427</v>
      </c>
      <c r="T9" s="314">
        <f t="shared" si="3"/>
        <v>1.0292046792004637</v>
      </c>
      <c r="U9" s="314">
        <f t="shared" si="3"/>
        <v>1.6561279768805877</v>
      </c>
      <c r="V9" s="314">
        <f t="shared" si="3"/>
        <v>1.6588244857089136</v>
      </c>
      <c r="W9" s="314">
        <f t="shared" si="3"/>
        <v>1.6602108674919454</v>
      </c>
      <c r="X9" s="314">
        <f t="shared" si="3"/>
        <v>1.6626030097451805</v>
      </c>
      <c r="Y9" s="314">
        <f t="shared" si="3"/>
        <v>1.6741082547561148</v>
      </c>
      <c r="Z9" s="314">
        <f t="shared" si="3"/>
        <v>1.6590445559949818</v>
      </c>
      <c r="AA9" s="314">
        <f t="shared" si="3"/>
        <v>1.637841755140458</v>
      </c>
      <c r="AB9" s="314">
        <f t="shared" si="3"/>
        <v>1.6511022255550667</v>
      </c>
      <c r="AC9" s="314">
        <f t="shared" si="3"/>
        <v>1.6552466874551159</v>
      </c>
      <c r="AD9" s="314">
        <f t="shared" si="3"/>
        <v>1.6589410183265068</v>
      </c>
      <c r="AE9" s="314">
        <f t="shared" si="3"/>
        <v>1.6629157913531336</v>
      </c>
      <c r="AF9" s="314">
        <f t="shared" si="3"/>
        <v>1.6667337864086247</v>
      </c>
      <c r="AG9" s="314">
        <f t="shared" si="3"/>
        <v>1.6704116674285086</v>
      </c>
      <c r="AH9" s="314">
        <f t="shared" si="3"/>
        <v>1.6832605180424309</v>
      </c>
      <c r="AI9" s="314">
        <f t="shared" si="3"/>
        <v>1.7116659578618074</v>
      </c>
      <c r="AJ9" s="357">
        <f t="shared" si="3"/>
        <v>1.7243984465697628</v>
      </c>
    </row>
    <row r="10" spans="1:36" x14ac:dyDescent="0.2">
      <c r="A10" s="233"/>
      <c r="B10" s="926"/>
      <c r="C10" s="356" t="s">
        <v>80</v>
      </c>
      <c r="D10" s="369" t="s">
        <v>206</v>
      </c>
      <c r="E10" s="560" t="s">
        <v>663</v>
      </c>
      <c r="F10" s="352" t="s">
        <v>75</v>
      </c>
      <c r="G10" s="352">
        <v>2</v>
      </c>
      <c r="H10" s="353">
        <f t="shared" ref="H10:AJ10" si="4">H6-H35</f>
        <v>0.88493701952662418</v>
      </c>
      <c r="I10" s="259">
        <f t="shared" si="4"/>
        <v>0.86303132090839751</v>
      </c>
      <c r="J10" s="259">
        <f t="shared" si="4"/>
        <v>0.84182019575559941</v>
      </c>
      <c r="K10" s="259">
        <f t="shared" si="4"/>
        <v>0.82170477926140684</v>
      </c>
      <c r="L10" s="314">
        <f t="shared" si="4"/>
        <v>0.80145235411220916</v>
      </c>
      <c r="M10" s="314">
        <f t="shared" si="4"/>
        <v>0.78169575746300557</v>
      </c>
      <c r="N10" s="314">
        <f t="shared" si="4"/>
        <v>0.7627267007428411</v>
      </c>
      <c r="O10" s="314">
        <f t="shared" si="4"/>
        <v>0.74423107618409523</v>
      </c>
      <c r="P10" s="314">
        <f t="shared" si="4"/>
        <v>0.72624196891546267</v>
      </c>
      <c r="Q10" s="314">
        <f t="shared" si="4"/>
        <v>0.7088453087569444</v>
      </c>
      <c r="R10" s="314">
        <f t="shared" si="4"/>
        <v>0.69233979163848358</v>
      </c>
      <c r="S10" s="314">
        <f t="shared" si="4"/>
        <v>0.67634598852840677</v>
      </c>
      <c r="T10" s="314">
        <f t="shared" si="4"/>
        <v>0.66067339623506205</v>
      </c>
      <c r="U10" s="314">
        <f t="shared" si="4"/>
        <v>-6.2429519854367149E-4</v>
      </c>
      <c r="V10" s="314">
        <f t="shared" si="4"/>
        <v>-4.4549383879724513E-6</v>
      </c>
      <c r="W10" s="314">
        <f t="shared" si="4"/>
        <v>1.0079956332697121E-3</v>
      </c>
      <c r="X10" s="314">
        <f t="shared" si="4"/>
        <v>2.0018056783117147E-3</v>
      </c>
      <c r="Y10" s="314">
        <f t="shared" si="4"/>
        <v>2.9775573200288979E-3</v>
      </c>
      <c r="Z10" s="314">
        <f t="shared" si="4"/>
        <v>3.9356028231834206E-3</v>
      </c>
      <c r="AA10" s="314">
        <f t="shared" si="4"/>
        <v>4.8762552599701317E-3</v>
      </c>
      <c r="AB10" s="314">
        <f t="shared" si="4"/>
        <v>5.7997223210442053E-3</v>
      </c>
      <c r="AC10" s="314">
        <f t="shared" si="4"/>
        <v>6.7064264312999278E-3</v>
      </c>
      <c r="AD10" s="314">
        <f t="shared" si="4"/>
        <v>7.5966804288627385E-3</v>
      </c>
      <c r="AE10" s="314">
        <f t="shared" si="4"/>
        <v>8.4707971231350668E-3</v>
      </c>
      <c r="AF10" s="314">
        <f t="shared" si="4"/>
        <v>9.3290501045018015E-3</v>
      </c>
      <c r="AG10" s="314">
        <f t="shared" si="4"/>
        <v>1.0170226533823004E-2</v>
      </c>
      <c r="AH10" s="314">
        <f t="shared" si="4"/>
        <v>1.0996192340615565E-2</v>
      </c>
      <c r="AI10" s="314">
        <f t="shared" si="4"/>
        <v>1.1807179363626207E-2</v>
      </c>
      <c r="AJ10" s="357">
        <f t="shared" si="4"/>
        <v>1.2603767247179577E-2</v>
      </c>
    </row>
    <row r="11" spans="1:36" x14ac:dyDescent="0.2">
      <c r="A11" s="233"/>
      <c r="B11" s="926"/>
      <c r="C11" s="371" t="s">
        <v>664</v>
      </c>
      <c r="D11" s="372" t="s">
        <v>209</v>
      </c>
      <c r="E11" s="557" t="s">
        <v>665</v>
      </c>
      <c r="F11" s="864" t="s">
        <v>666</v>
      </c>
      <c r="G11" s="864">
        <v>1</v>
      </c>
      <c r="H11" s="370" t="s">
        <v>123</v>
      </c>
      <c r="I11" s="865" t="s">
        <v>123</v>
      </c>
      <c r="J11" s="865" t="s">
        <v>123</v>
      </c>
      <c r="K11" s="865" t="s">
        <v>123</v>
      </c>
      <c r="L11" s="373" t="s">
        <v>123</v>
      </c>
      <c r="M11" s="373" t="s">
        <v>123</v>
      </c>
      <c r="N11" s="373" t="s">
        <v>123</v>
      </c>
      <c r="O11" s="373" t="s">
        <v>123</v>
      </c>
      <c r="P11" s="373" t="s">
        <v>123</v>
      </c>
      <c r="Q11" s="373" t="s">
        <v>123</v>
      </c>
      <c r="R11" s="373" t="s">
        <v>123</v>
      </c>
      <c r="S11" s="373" t="s">
        <v>123</v>
      </c>
      <c r="T11" s="373" t="s">
        <v>123</v>
      </c>
      <c r="U11" s="373" t="s">
        <v>123</v>
      </c>
      <c r="V11" s="373" t="s">
        <v>123</v>
      </c>
      <c r="W11" s="373" t="s">
        <v>123</v>
      </c>
      <c r="X11" s="373" t="s">
        <v>123</v>
      </c>
      <c r="Y11" s="373" t="s">
        <v>123</v>
      </c>
      <c r="Z11" s="373" t="s">
        <v>123</v>
      </c>
      <c r="AA11" s="373" t="s">
        <v>123</v>
      </c>
      <c r="AB11" s="373" t="s">
        <v>123</v>
      </c>
      <c r="AC11" s="373" t="s">
        <v>123</v>
      </c>
      <c r="AD11" s="373" t="s">
        <v>123</v>
      </c>
      <c r="AE11" s="373" t="s">
        <v>123</v>
      </c>
      <c r="AF11" s="373" t="s">
        <v>123</v>
      </c>
      <c r="AG11" s="373" t="s">
        <v>123</v>
      </c>
      <c r="AH11" s="373" t="s">
        <v>123</v>
      </c>
      <c r="AI11" s="373" t="s">
        <v>123</v>
      </c>
      <c r="AJ11" s="374" t="s">
        <v>123</v>
      </c>
    </row>
    <row r="12" spans="1:36" ht="15.75" thickBot="1" x14ac:dyDescent="0.25">
      <c r="A12" s="233"/>
      <c r="B12" s="926"/>
      <c r="C12" s="828" t="s">
        <v>667</v>
      </c>
      <c r="D12" s="829" t="s">
        <v>212</v>
      </c>
      <c r="E12" s="866" t="s">
        <v>665</v>
      </c>
      <c r="F12" s="867" t="s">
        <v>123</v>
      </c>
      <c r="G12" s="867">
        <v>1</v>
      </c>
      <c r="H12" s="832" t="s">
        <v>641</v>
      </c>
      <c r="I12" s="868" t="s">
        <v>123</v>
      </c>
      <c r="J12" s="868" t="s">
        <v>123</v>
      </c>
      <c r="K12" s="868" t="s">
        <v>123</v>
      </c>
      <c r="L12" s="834" t="s">
        <v>123</v>
      </c>
      <c r="M12" s="834" t="s">
        <v>123</v>
      </c>
      <c r="N12" s="834" t="s">
        <v>123</v>
      </c>
      <c r="O12" s="834" t="s">
        <v>123</v>
      </c>
      <c r="P12" s="834" t="s">
        <v>123</v>
      </c>
      <c r="Q12" s="834" t="s">
        <v>123</v>
      </c>
      <c r="R12" s="834" t="s">
        <v>123</v>
      </c>
      <c r="S12" s="834" t="s">
        <v>123</v>
      </c>
      <c r="T12" s="834" t="s">
        <v>123</v>
      </c>
      <c r="U12" s="834" t="s">
        <v>123</v>
      </c>
      <c r="V12" s="834" t="s">
        <v>123</v>
      </c>
      <c r="W12" s="834" t="s">
        <v>123</v>
      </c>
      <c r="X12" s="834" t="s">
        <v>123</v>
      </c>
      <c r="Y12" s="834" t="s">
        <v>123</v>
      </c>
      <c r="Z12" s="834" t="s">
        <v>123</v>
      </c>
      <c r="AA12" s="834" t="s">
        <v>123</v>
      </c>
      <c r="AB12" s="834" t="s">
        <v>123</v>
      </c>
      <c r="AC12" s="834" t="s">
        <v>123</v>
      </c>
      <c r="AD12" s="834" t="s">
        <v>123</v>
      </c>
      <c r="AE12" s="834" t="s">
        <v>123</v>
      </c>
      <c r="AF12" s="834" t="s">
        <v>123</v>
      </c>
      <c r="AG12" s="834" t="s">
        <v>123</v>
      </c>
      <c r="AH12" s="834" t="s">
        <v>123</v>
      </c>
      <c r="AI12" s="834" t="s">
        <v>123</v>
      </c>
      <c r="AJ12" s="835" t="s">
        <v>123</v>
      </c>
    </row>
    <row r="13" spans="1:36" ht="15" customHeight="1" x14ac:dyDescent="0.2">
      <c r="A13" s="233"/>
      <c r="B13" s="925" t="s">
        <v>213</v>
      </c>
      <c r="C13" s="519" t="s">
        <v>668</v>
      </c>
      <c r="D13" s="836" t="s">
        <v>215</v>
      </c>
      <c r="E13" s="837" t="s">
        <v>669</v>
      </c>
      <c r="F13" s="403" t="s">
        <v>217</v>
      </c>
      <c r="G13" s="403">
        <v>1</v>
      </c>
      <c r="H13" s="838">
        <f>ROUND((H9*1000000)/(H56*1000),1)</f>
        <v>129.19999999999999</v>
      </c>
      <c r="I13" s="869">
        <f t="shared" ref="I13:AJ13" si="5">ROUND((I9*1000000)/(I56*1000),1)</f>
        <v>128.9</v>
      </c>
      <c r="J13" s="869">
        <f t="shared" si="5"/>
        <v>128.6</v>
      </c>
      <c r="K13" s="869">
        <f t="shared" si="5"/>
        <v>128.5</v>
      </c>
      <c r="L13" s="840">
        <f t="shared" si="5"/>
        <v>128.19999999999999</v>
      </c>
      <c r="M13" s="840">
        <f t="shared" si="5"/>
        <v>128.19999999999999</v>
      </c>
      <c r="N13" s="840">
        <f t="shared" si="5"/>
        <v>128.19999999999999</v>
      </c>
      <c r="O13" s="840">
        <f t="shared" si="5"/>
        <v>128.30000000000001</v>
      </c>
      <c r="P13" s="840">
        <f t="shared" si="5"/>
        <v>128.5</v>
      </c>
      <c r="Q13" s="840">
        <f t="shared" si="5"/>
        <v>128.69999999999999</v>
      </c>
      <c r="R13" s="840">
        <f t="shared" si="5"/>
        <v>128.9</v>
      </c>
      <c r="S13" s="840">
        <f t="shared" si="5"/>
        <v>129.1</v>
      </c>
      <c r="T13" s="840">
        <f t="shared" si="5"/>
        <v>129.5</v>
      </c>
      <c r="U13" s="840">
        <f t="shared" si="5"/>
        <v>130.1</v>
      </c>
      <c r="V13" s="840">
        <f t="shared" si="5"/>
        <v>129.9</v>
      </c>
      <c r="W13" s="840">
        <f t="shared" si="5"/>
        <v>129.6</v>
      </c>
      <c r="X13" s="840">
        <f t="shared" si="5"/>
        <v>129.4</v>
      </c>
      <c r="Y13" s="840">
        <f t="shared" si="5"/>
        <v>129.9</v>
      </c>
      <c r="Z13" s="840">
        <f t="shared" si="5"/>
        <v>128.4</v>
      </c>
      <c r="AA13" s="840">
        <f t="shared" si="5"/>
        <v>126.4</v>
      </c>
      <c r="AB13" s="840">
        <f t="shared" si="5"/>
        <v>127.2</v>
      </c>
      <c r="AC13" s="840">
        <f t="shared" si="5"/>
        <v>127.2</v>
      </c>
      <c r="AD13" s="840">
        <f t="shared" si="5"/>
        <v>127.2</v>
      </c>
      <c r="AE13" s="840">
        <f t="shared" si="5"/>
        <v>127.2</v>
      </c>
      <c r="AF13" s="840">
        <f t="shared" si="5"/>
        <v>127.2</v>
      </c>
      <c r="AG13" s="840">
        <f t="shared" si="5"/>
        <v>127.2</v>
      </c>
      <c r="AH13" s="840">
        <f t="shared" si="5"/>
        <v>127.9</v>
      </c>
      <c r="AI13" s="840">
        <f t="shared" si="5"/>
        <v>129.69999999999999</v>
      </c>
      <c r="AJ13" s="322">
        <f t="shared" si="5"/>
        <v>130.4</v>
      </c>
    </row>
    <row r="14" spans="1:36" x14ac:dyDescent="0.2">
      <c r="A14" s="233"/>
      <c r="B14" s="926"/>
      <c r="C14" s="355" t="s">
        <v>670</v>
      </c>
      <c r="D14" s="346" t="s">
        <v>219</v>
      </c>
      <c r="E14" s="870" t="s">
        <v>671</v>
      </c>
      <c r="F14" s="841" t="s">
        <v>217</v>
      </c>
      <c r="G14" s="841">
        <v>1</v>
      </c>
      <c r="H14" s="370">
        <v>29.023386513269934</v>
      </c>
      <c r="I14" s="871">
        <v>28.188779426588827</v>
      </c>
      <c r="J14" s="871">
        <v>27.39646556640476</v>
      </c>
      <c r="K14" s="871">
        <v>26.641958173507177</v>
      </c>
      <c r="L14" s="375">
        <v>25.926244131474682</v>
      </c>
      <c r="M14" s="375">
        <v>25.246434034070624</v>
      </c>
      <c r="N14" s="375">
        <v>24.597422851252482</v>
      </c>
      <c r="O14" s="375">
        <v>23.976835604139485</v>
      </c>
      <c r="P14" s="375">
        <v>23.382416219151295</v>
      </c>
      <c r="Q14" s="378">
        <v>22.810645284008224</v>
      </c>
      <c r="R14" s="378">
        <v>22.255642386591369</v>
      </c>
      <c r="S14" s="378">
        <v>21.717223818841557</v>
      </c>
      <c r="T14" s="378">
        <v>21.196965836672383</v>
      </c>
      <c r="U14" s="378">
        <v>21.021759926383012</v>
      </c>
      <c r="V14" s="378">
        <v>21.019868372278644</v>
      </c>
      <c r="W14" s="378">
        <v>21.017003220375059</v>
      </c>
      <c r="X14" s="378">
        <v>21.013517607599002</v>
      </c>
      <c r="Y14" s="378">
        <v>21.008785309105448</v>
      </c>
      <c r="Z14" s="378">
        <v>21.005378116016729</v>
      </c>
      <c r="AA14" s="378">
        <v>21.00281832216578</v>
      </c>
      <c r="AB14" s="378">
        <v>21.000716278691709</v>
      </c>
      <c r="AC14" s="378">
        <v>20.997834737228374</v>
      </c>
      <c r="AD14" s="378">
        <v>20.995755917085049</v>
      </c>
      <c r="AE14" s="378">
        <v>20.990905238587615</v>
      </c>
      <c r="AF14" s="378">
        <v>20.985527850848595</v>
      </c>
      <c r="AG14" s="378">
        <v>20.979541860953365</v>
      </c>
      <c r="AH14" s="378">
        <v>20.972249047210962</v>
      </c>
      <c r="AI14" s="378">
        <v>20.96423703423142</v>
      </c>
      <c r="AJ14" s="312">
        <v>20.955107121993926</v>
      </c>
    </row>
    <row r="15" spans="1:36" x14ac:dyDescent="0.2">
      <c r="A15" s="233"/>
      <c r="B15" s="926"/>
      <c r="C15" s="355" t="s">
        <v>672</v>
      </c>
      <c r="D15" s="346" t="s">
        <v>221</v>
      </c>
      <c r="E15" s="870" t="s">
        <v>671</v>
      </c>
      <c r="F15" s="841" t="s">
        <v>217</v>
      </c>
      <c r="G15" s="841">
        <v>1</v>
      </c>
      <c r="H15" s="370">
        <v>55.035644699871042</v>
      </c>
      <c r="I15" s="871">
        <v>56.078101923714982</v>
      </c>
      <c r="J15" s="871">
        <v>57.114461847635432</v>
      </c>
      <c r="K15" s="871">
        <v>58.145239011959482</v>
      </c>
      <c r="L15" s="375">
        <v>59.177992326670584</v>
      </c>
      <c r="M15" s="375">
        <v>60.236102614432134</v>
      </c>
      <c r="N15" s="375">
        <v>61.295194750421267</v>
      </c>
      <c r="O15" s="375">
        <v>62.357943967206168</v>
      </c>
      <c r="P15" s="375">
        <v>63.426496429132477</v>
      </c>
      <c r="Q15" s="378">
        <v>64.498616452006857</v>
      </c>
      <c r="R15" s="378">
        <v>65.556966437981615</v>
      </c>
      <c r="S15" s="378">
        <v>66.616795622874875</v>
      </c>
      <c r="T15" s="378">
        <v>67.687850871174135</v>
      </c>
      <c r="U15" s="378">
        <v>68.693554991751839</v>
      </c>
      <c r="V15" s="378">
        <v>68.81400974972253</v>
      </c>
      <c r="W15" s="378">
        <v>68.931425576027692</v>
      </c>
      <c r="X15" s="378">
        <v>69.046952655386818</v>
      </c>
      <c r="Y15" s="378">
        <v>69.15852552525169</v>
      </c>
      <c r="Z15" s="378">
        <v>69.274610206395423</v>
      </c>
      <c r="AA15" s="378">
        <v>69.393659324025876</v>
      </c>
      <c r="AB15" s="378">
        <v>69.514764345672688</v>
      </c>
      <c r="AC15" s="378">
        <v>69.63346659402913</v>
      </c>
      <c r="AD15" s="378">
        <v>69.755015318749471</v>
      </c>
      <c r="AE15" s="378">
        <v>69.867534103912604</v>
      </c>
      <c r="AF15" s="378">
        <v>69.97846515261746</v>
      </c>
      <c r="AG15" s="378">
        <v>70.087531484439424</v>
      </c>
      <c r="AH15" s="378">
        <v>70.192391116506329</v>
      </c>
      <c r="AI15" s="378">
        <v>70.294996201198188</v>
      </c>
      <c r="AJ15" s="312">
        <v>70.393999863927334</v>
      </c>
    </row>
    <row r="16" spans="1:36" x14ac:dyDescent="0.2">
      <c r="A16" s="233"/>
      <c r="B16" s="926"/>
      <c r="C16" s="355" t="s">
        <v>673</v>
      </c>
      <c r="D16" s="346" t="s">
        <v>223</v>
      </c>
      <c r="E16" s="870" t="s">
        <v>671</v>
      </c>
      <c r="F16" s="841" t="s">
        <v>217</v>
      </c>
      <c r="G16" s="841">
        <v>1</v>
      </c>
      <c r="H16" s="370">
        <v>16.056647649510499</v>
      </c>
      <c r="I16" s="871">
        <v>15.971398752400022</v>
      </c>
      <c r="J16" s="871">
        <v>15.888443170803605</v>
      </c>
      <c r="K16" s="871">
        <v>15.807513534785317</v>
      </c>
      <c r="L16" s="375">
        <v>15.730223738223609</v>
      </c>
      <c r="M16" s="375">
        <v>15.661070911159328</v>
      </c>
      <c r="N16" s="375">
        <v>15.594788816112704</v>
      </c>
      <c r="O16" s="375">
        <v>15.531714461392424</v>
      </c>
      <c r="P16" s="375">
        <v>15.472049745989366</v>
      </c>
      <c r="Q16" s="378">
        <v>15.414950479890825</v>
      </c>
      <c r="R16" s="378">
        <v>15.356395623038528</v>
      </c>
      <c r="S16" s="378">
        <v>15.299318539040017</v>
      </c>
      <c r="T16" s="378">
        <v>15.245788460536083</v>
      </c>
      <c r="U16" s="378">
        <v>15.350173442017494</v>
      </c>
      <c r="V16" s="378">
        <v>15.253205668005128</v>
      </c>
      <c r="W16" s="378">
        <v>15.155160681341679</v>
      </c>
      <c r="X16" s="378">
        <v>15.056305135878439</v>
      </c>
      <c r="Y16" s="378">
        <v>14.956202007276636</v>
      </c>
      <c r="Z16" s="378">
        <v>14.856687739907887</v>
      </c>
      <c r="AA16" s="378">
        <v>14.757408411267345</v>
      </c>
      <c r="AB16" s="378">
        <v>14.658138265338422</v>
      </c>
      <c r="AC16" s="378">
        <v>14.557952183911002</v>
      </c>
      <c r="AD16" s="378">
        <v>14.457950639409813</v>
      </c>
      <c r="AE16" s="378">
        <v>14.355677563697805</v>
      </c>
      <c r="AF16" s="378">
        <v>14.252696966891898</v>
      </c>
      <c r="AG16" s="378">
        <v>14.148961049488994</v>
      </c>
      <c r="AH16" s="378">
        <v>14.04401085232657</v>
      </c>
      <c r="AI16" s="378">
        <v>13.938255708702409</v>
      </c>
      <c r="AJ16" s="312">
        <v>13.83144272064278</v>
      </c>
    </row>
    <row r="17" spans="1:36" x14ac:dyDescent="0.2">
      <c r="A17" s="233"/>
      <c r="B17" s="926"/>
      <c r="C17" s="355" t="s">
        <v>674</v>
      </c>
      <c r="D17" s="346" t="s">
        <v>225</v>
      </c>
      <c r="E17" s="870" t="s">
        <v>671</v>
      </c>
      <c r="F17" s="841" t="s">
        <v>217</v>
      </c>
      <c r="G17" s="841">
        <v>1</v>
      </c>
      <c r="H17" s="370">
        <v>12.677734944980442</v>
      </c>
      <c r="I17" s="871">
        <v>12.69096838355272</v>
      </c>
      <c r="J17" s="871">
        <v>12.702812493278342</v>
      </c>
      <c r="K17" s="871">
        <v>12.713391234284421</v>
      </c>
      <c r="L17" s="375">
        <v>12.724348955943585</v>
      </c>
      <c r="M17" s="375">
        <v>12.740515399034427</v>
      </c>
      <c r="N17" s="375">
        <v>12.756703527356711</v>
      </c>
      <c r="O17" s="375">
        <v>12.77342849422185</v>
      </c>
      <c r="P17" s="375">
        <v>12.791071360345486</v>
      </c>
      <c r="Q17" s="378">
        <v>12.80912354590105</v>
      </c>
      <c r="R17" s="378">
        <v>12.824016187431704</v>
      </c>
      <c r="S17" s="378">
        <v>12.838880428112505</v>
      </c>
      <c r="T17" s="378">
        <v>12.855559935236526</v>
      </c>
      <c r="U17" s="378">
        <v>12.989952968608536</v>
      </c>
      <c r="V17" s="378">
        <v>13.002141479339565</v>
      </c>
      <c r="W17" s="378">
        <v>13.013722538955847</v>
      </c>
      <c r="X17" s="378">
        <v>13.024914442447409</v>
      </c>
      <c r="Y17" s="378">
        <v>13.035328678915089</v>
      </c>
      <c r="Z17" s="378">
        <v>13.046561415010549</v>
      </c>
      <c r="AA17" s="378">
        <v>13.058319320651155</v>
      </c>
      <c r="AB17" s="378">
        <v>13.070432948824349</v>
      </c>
      <c r="AC17" s="378">
        <v>13.082060868863573</v>
      </c>
      <c r="AD17" s="378">
        <v>13.094189495586219</v>
      </c>
      <c r="AE17" s="378">
        <v>13.104589876042862</v>
      </c>
      <c r="AF17" s="378">
        <v>13.114660849631708</v>
      </c>
      <c r="AG17" s="378">
        <v>13.12435122213016</v>
      </c>
      <c r="AH17" s="378">
        <v>13.133223602262625</v>
      </c>
      <c r="AI17" s="378">
        <v>13.14164482476308</v>
      </c>
      <c r="AJ17" s="312">
        <v>13.149364281329081</v>
      </c>
    </row>
    <row r="18" spans="1:36" x14ac:dyDescent="0.2">
      <c r="A18" s="233"/>
      <c r="B18" s="926"/>
      <c r="C18" s="355" t="s">
        <v>675</v>
      </c>
      <c r="D18" s="346" t="s">
        <v>227</v>
      </c>
      <c r="E18" s="870" t="s">
        <v>671</v>
      </c>
      <c r="F18" s="841" t="s">
        <v>217</v>
      </c>
      <c r="G18" s="841">
        <v>1</v>
      </c>
      <c r="H18" s="370">
        <v>14.941166734370045</v>
      </c>
      <c r="I18" s="871">
        <v>14.865332752718951</v>
      </c>
      <c r="J18" s="871">
        <v>14.79489278711228</v>
      </c>
      <c r="K18" s="871">
        <v>14.729253964939948</v>
      </c>
      <c r="L18" s="375">
        <v>14.671118557575486</v>
      </c>
      <c r="M18" s="375">
        <v>14.620222217522491</v>
      </c>
      <c r="N18" s="375">
        <v>14.574648112862139</v>
      </c>
      <c r="O18" s="375">
        <v>14.534405321823243</v>
      </c>
      <c r="P18" s="375">
        <v>14.499422529987166</v>
      </c>
      <c r="Q18" s="378">
        <v>14.468686058326446</v>
      </c>
      <c r="R18" s="378">
        <v>14.441309033126945</v>
      </c>
      <c r="S18" s="378">
        <v>14.416680434076692</v>
      </c>
      <c r="T18" s="378">
        <v>14.396617541317999</v>
      </c>
      <c r="U18" s="378">
        <v>13.92025993818155</v>
      </c>
      <c r="V18" s="378">
        <v>13.932668352950564</v>
      </c>
      <c r="W18" s="378">
        <v>13.944646146260514</v>
      </c>
      <c r="X18" s="378">
        <v>13.95642218733814</v>
      </c>
      <c r="Y18" s="378">
        <v>13.96757527369061</v>
      </c>
      <c r="Z18" s="378">
        <v>13.979810970871631</v>
      </c>
      <c r="AA18" s="378">
        <v>13.992810428973947</v>
      </c>
      <c r="AB18" s="378">
        <v>14.006056504833568</v>
      </c>
      <c r="AC18" s="378">
        <v>14.018985211046882</v>
      </c>
      <c r="AD18" s="378">
        <v>14.032649122827086</v>
      </c>
      <c r="AE18" s="378">
        <v>14.044655171397935</v>
      </c>
      <c r="AF18" s="378">
        <v>14.056498099478006</v>
      </c>
      <c r="AG18" s="378">
        <v>14.068118875232518</v>
      </c>
      <c r="AH18" s="378">
        <v>14.079044553181138</v>
      </c>
      <c r="AI18" s="378">
        <v>14.089664326646766</v>
      </c>
      <c r="AJ18" s="312">
        <v>14.099705588430778</v>
      </c>
    </row>
    <row r="19" spans="1:36" x14ac:dyDescent="0.2">
      <c r="A19" s="233"/>
      <c r="B19" s="926"/>
      <c r="C19" s="355" t="s">
        <v>676</v>
      </c>
      <c r="D19" s="346" t="s">
        <v>229</v>
      </c>
      <c r="E19" s="870" t="s">
        <v>671</v>
      </c>
      <c r="F19" s="841" t="s">
        <v>217</v>
      </c>
      <c r="G19" s="841">
        <v>1</v>
      </c>
      <c r="H19" s="370">
        <v>1.4491011050535245</v>
      </c>
      <c r="I19" s="871">
        <v>1.493777620002761</v>
      </c>
      <c r="J19" s="871">
        <v>1.5379663160489949</v>
      </c>
      <c r="K19" s="871">
        <v>1.5817617367386259</v>
      </c>
      <c r="L19" s="375">
        <v>1.625392105204106</v>
      </c>
      <c r="M19" s="375">
        <v>1.6693466176890714</v>
      </c>
      <c r="N19" s="375">
        <v>1.7131581768363169</v>
      </c>
      <c r="O19" s="375">
        <v>1.7569172415059413</v>
      </c>
      <c r="P19" s="375">
        <v>1.8006903339840172</v>
      </c>
      <c r="Q19" s="378">
        <v>1.8444608599220302</v>
      </c>
      <c r="R19" s="378">
        <v>1.8880270987106487</v>
      </c>
      <c r="S19" s="378">
        <v>1.9316367553173686</v>
      </c>
      <c r="T19" s="378">
        <v>1.9754470077643576</v>
      </c>
      <c r="U19" s="378">
        <v>2.0586434548339474</v>
      </c>
      <c r="V19" s="378">
        <v>2.1004783915458161</v>
      </c>
      <c r="W19" s="378">
        <v>2.1419226846488821</v>
      </c>
      <c r="X19" s="378">
        <v>2.1829940713806977</v>
      </c>
      <c r="Y19" s="378">
        <v>2.2236712547953248</v>
      </c>
      <c r="Z19" s="378">
        <v>2.264030333405834</v>
      </c>
      <c r="AA19" s="378">
        <v>2.3040377904832554</v>
      </c>
      <c r="AB19" s="378">
        <v>2.3436491225880451</v>
      </c>
      <c r="AC19" s="378">
        <v>2.382844462649206</v>
      </c>
      <c r="AD19" s="378">
        <v>2.421642074153493</v>
      </c>
      <c r="AE19" s="378">
        <v>2.459990179619393</v>
      </c>
      <c r="AF19" s="378">
        <v>2.4979216383667748</v>
      </c>
      <c r="AG19" s="378">
        <v>2.5354317160178041</v>
      </c>
      <c r="AH19" s="378">
        <v>2.5725203868076143</v>
      </c>
      <c r="AI19" s="378">
        <v>2.6091880782056913</v>
      </c>
      <c r="AJ19" s="312">
        <v>2.6454391551721441</v>
      </c>
    </row>
    <row r="20" spans="1:36" x14ac:dyDescent="0.2">
      <c r="A20" s="233"/>
      <c r="B20" s="926"/>
      <c r="C20" s="355" t="s">
        <v>813</v>
      </c>
      <c r="D20" s="346" t="s">
        <v>810</v>
      </c>
      <c r="E20" s="870" t="s">
        <v>671</v>
      </c>
      <c r="F20" s="841" t="s">
        <v>217</v>
      </c>
      <c r="G20" s="841">
        <v>1</v>
      </c>
      <c r="H20" s="370">
        <v>1.631835294452344E-2</v>
      </c>
      <c r="I20" s="871">
        <v>-0.38835885897825051</v>
      </c>
      <c r="J20" s="871">
        <v>-0.835042181283427</v>
      </c>
      <c r="K20" s="871">
        <v>-1.1191176562149678</v>
      </c>
      <c r="L20" s="375">
        <v>-1.6553198150920707</v>
      </c>
      <c r="M20" s="375">
        <v>-1.973691793908074</v>
      </c>
      <c r="N20" s="375">
        <v>-2.3319162348416285</v>
      </c>
      <c r="O20" s="375">
        <v>-2.6312450902890703</v>
      </c>
      <c r="P20" s="375">
        <v>-2.8721466185898237</v>
      </c>
      <c r="Q20" s="378">
        <v>-3.146482680055442</v>
      </c>
      <c r="R20" s="378">
        <v>-3.4223567668807959</v>
      </c>
      <c r="S20" s="378">
        <v>-3.7205355982630124</v>
      </c>
      <c r="T20" s="378">
        <v>-3.8582296527014819</v>
      </c>
      <c r="U20" s="378">
        <v>-3.9343447217763696</v>
      </c>
      <c r="V20" s="378">
        <v>-4.2223720138422323</v>
      </c>
      <c r="W20" s="378">
        <v>-4.6038808476096733</v>
      </c>
      <c r="X20" s="378">
        <v>-4.8811061000305074</v>
      </c>
      <c r="Y20" s="378">
        <v>-4.4500880490348038</v>
      </c>
      <c r="Z20" s="378">
        <v>-6.0270787816080258</v>
      </c>
      <c r="AA20" s="378">
        <v>-8.109053597567339</v>
      </c>
      <c r="AB20" s="378">
        <v>-7.3937574659487808</v>
      </c>
      <c r="AC20" s="378">
        <v>-7.4731440577281916</v>
      </c>
      <c r="AD20" s="378">
        <v>-7.5572025678111316</v>
      </c>
      <c r="AE20" s="378">
        <v>-7.6233521332582228</v>
      </c>
      <c r="AF20" s="378">
        <v>-7.6857705578344309</v>
      </c>
      <c r="AG20" s="378">
        <v>-7.7439362082622409</v>
      </c>
      <c r="AH20" s="378">
        <v>-7.0934395582952448</v>
      </c>
      <c r="AI20" s="378">
        <v>-5.3379861737475665</v>
      </c>
      <c r="AJ20" s="312">
        <v>-4.6750587314960228</v>
      </c>
    </row>
    <row r="21" spans="1:36" x14ac:dyDescent="0.2">
      <c r="A21" s="233"/>
      <c r="B21" s="926"/>
      <c r="C21" s="356" t="s">
        <v>677</v>
      </c>
      <c r="D21" s="369" t="s">
        <v>231</v>
      </c>
      <c r="E21" s="560" t="s">
        <v>678</v>
      </c>
      <c r="F21" s="841" t="s">
        <v>217</v>
      </c>
      <c r="G21" s="841">
        <v>1</v>
      </c>
      <c r="H21" s="370">
        <f>ROUND((H10*1000000)/(H57*1000),1)</f>
        <v>140.19999999999999</v>
      </c>
      <c r="I21" s="871">
        <f t="shared" ref="I21:T21" si="6">ROUND((I10*1000000)/(I57*1000),1)</f>
        <v>140</v>
      </c>
      <c r="J21" s="871">
        <f t="shared" si="6"/>
        <v>139.9</v>
      </c>
      <c r="K21" s="871">
        <f t="shared" si="6"/>
        <v>139.80000000000001</v>
      </c>
      <c r="L21" s="313">
        <f t="shared" si="6"/>
        <v>139.5</v>
      </c>
      <c r="M21" s="313">
        <f t="shared" si="6"/>
        <v>139.5</v>
      </c>
      <c r="N21" s="313">
        <f t="shared" si="6"/>
        <v>139.4</v>
      </c>
      <c r="O21" s="313">
        <f t="shared" si="6"/>
        <v>139.4</v>
      </c>
      <c r="P21" s="313">
        <f t="shared" si="6"/>
        <v>139.4</v>
      </c>
      <c r="Q21" s="313">
        <f t="shared" si="6"/>
        <v>139.4</v>
      </c>
      <c r="R21" s="313">
        <f t="shared" si="6"/>
        <v>139.30000000000001</v>
      </c>
      <c r="S21" s="313">
        <f t="shared" si="6"/>
        <v>139.30000000000001</v>
      </c>
      <c r="T21" s="313">
        <f t="shared" si="6"/>
        <v>139.30000000000001</v>
      </c>
      <c r="U21" s="313" t="s">
        <v>641</v>
      </c>
      <c r="V21" s="313" t="s">
        <v>641</v>
      </c>
      <c r="W21" s="313" t="s">
        <v>641</v>
      </c>
      <c r="X21" s="313" t="s">
        <v>641</v>
      </c>
      <c r="Y21" s="313" t="s">
        <v>641</v>
      </c>
      <c r="Z21" s="313" t="s">
        <v>641</v>
      </c>
      <c r="AA21" s="313" t="s">
        <v>641</v>
      </c>
      <c r="AB21" s="313" t="s">
        <v>641</v>
      </c>
      <c r="AC21" s="313" t="s">
        <v>641</v>
      </c>
      <c r="AD21" s="313" t="s">
        <v>641</v>
      </c>
      <c r="AE21" s="313" t="s">
        <v>641</v>
      </c>
      <c r="AF21" s="313" t="s">
        <v>641</v>
      </c>
      <c r="AG21" s="313" t="s">
        <v>641</v>
      </c>
      <c r="AH21" s="313" t="s">
        <v>641</v>
      </c>
      <c r="AI21" s="313" t="s">
        <v>641</v>
      </c>
      <c r="AJ21" s="842" t="s">
        <v>641</v>
      </c>
    </row>
    <row r="22" spans="1:36" x14ac:dyDescent="0.2">
      <c r="A22" s="233"/>
      <c r="B22" s="926"/>
      <c r="C22" s="355" t="s">
        <v>679</v>
      </c>
      <c r="D22" s="377" t="s">
        <v>234</v>
      </c>
      <c r="E22" s="870" t="s">
        <v>671</v>
      </c>
      <c r="F22" s="841" t="s">
        <v>217</v>
      </c>
      <c r="G22" s="841">
        <v>1</v>
      </c>
      <c r="H22" s="370">
        <v>31.872843329654316</v>
      </c>
      <c r="I22" s="871">
        <v>31.118676034660432</v>
      </c>
      <c r="J22" s="871">
        <v>30.355053740657691</v>
      </c>
      <c r="K22" s="871">
        <v>29.58280076535539</v>
      </c>
      <c r="L22" s="375">
        <v>28.807383120965387</v>
      </c>
      <c r="M22" s="375">
        <v>28.041946544697979</v>
      </c>
      <c r="N22" s="375">
        <v>27.27128647741209</v>
      </c>
      <c r="O22" s="375">
        <v>26.496825930819334</v>
      </c>
      <c r="P22" s="375">
        <v>25.71950008616566</v>
      </c>
      <c r="Q22" s="378">
        <v>24.938065775691914</v>
      </c>
      <c r="R22" s="378">
        <v>24.14430963891958</v>
      </c>
      <c r="S22" s="378">
        <v>23.346333819746739</v>
      </c>
      <c r="T22" s="378">
        <v>22.548060076680201</v>
      </c>
      <c r="U22" s="378" t="s">
        <v>641</v>
      </c>
      <c r="V22" s="378" t="s">
        <v>641</v>
      </c>
      <c r="W22" s="378" t="s">
        <v>641</v>
      </c>
      <c r="X22" s="378" t="s">
        <v>641</v>
      </c>
      <c r="Y22" s="378" t="s">
        <v>641</v>
      </c>
      <c r="Z22" s="378" t="s">
        <v>641</v>
      </c>
      <c r="AA22" s="378" t="s">
        <v>641</v>
      </c>
      <c r="AB22" s="378" t="s">
        <v>641</v>
      </c>
      <c r="AC22" s="378" t="s">
        <v>641</v>
      </c>
      <c r="AD22" s="378" t="s">
        <v>641</v>
      </c>
      <c r="AE22" s="378" t="s">
        <v>641</v>
      </c>
      <c r="AF22" s="378" t="s">
        <v>641</v>
      </c>
      <c r="AG22" s="378" t="s">
        <v>641</v>
      </c>
      <c r="AH22" s="378" t="s">
        <v>641</v>
      </c>
      <c r="AI22" s="378" t="s">
        <v>641</v>
      </c>
      <c r="AJ22" s="312" t="s">
        <v>641</v>
      </c>
    </row>
    <row r="23" spans="1:36" x14ac:dyDescent="0.2">
      <c r="A23" s="233"/>
      <c r="B23" s="926"/>
      <c r="C23" s="355" t="s">
        <v>680</v>
      </c>
      <c r="D23" s="377" t="s">
        <v>236</v>
      </c>
      <c r="E23" s="870" t="s">
        <v>671</v>
      </c>
      <c r="F23" s="841" t="s">
        <v>217</v>
      </c>
      <c r="G23" s="841">
        <v>1</v>
      </c>
      <c r="H23" s="370">
        <v>58.056141064799455</v>
      </c>
      <c r="I23" s="871">
        <v>59.033103000090769</v>
      </c>
      <c r="J23" s="871">
        <v>60.002235035384381</v>
      </c>
      <c r="K23" s="871">
        <v>60.963761382271734</v>
      </c>
      <c r="L23" s="375">
        <v>61.92800821014697</v>
      </c>
      <c r="M23" s="375">
        <v>62.924425630115849</v>
      </c>
      <c r="N23" s="375">
        <v>63.921263931151188</v>
      </c>
      <c r="O23" s="375">
        <v>64.921540879125956</v>
      </c>
      <c r="P23" s="375">
        <v>65.927606959367267</v>
      </c>
      <c r="Q23" s="378">
        <v>66.936411245011385</v>
      </c>
      <c r="R23" s="378">
        <v>67.924691132245655</v>
      </c>
      <c r="S23" s="378">
        <v>68.912771413721458</v>
      </c>
      <c r="T23" s="378">
        <v>69.912301843807626</v>
      </c>
      <c r="U23" s="378" t="s">
        <v>641</v>
      </c>
      <c r="V23" s="378" t="s">
        <v>641</v>
      </c>
      <c r="W23" s="378" t="s">
        <v>641</v>
      </c>
      <c r="X23" s="378" t="s">
        <v>641</v>
      </c>
      <c r="Y23" s="378" t="s">
        <v>641</v>
      </c>
      <c r="Z23" s="378" t="s">
        <v>641</v>
      </c>
      <c r="AA23" s="378" t="s">
        <v>641</v>
      </c>
      <c r="AB23" s="378" t="s">
        <v>641</v>
      </c>
      <c r="AC23" s="378" t="s">
        <v>641</v>
      </c>
      <c r="AD23" s="378" t="s">
        <v>641</v>
      </c>
      <c r="AE23" s="378" t="s">
        <v>641</v>
      </c>
      <c r="AF23" s="378" t="s">
        <v>641</v>
      </c>
      <c r="AG23" s="378" t="s">
        <v>641</v>
      </c>
      <c r="AH23" s="378" t="s">
        <v>641</v>
      </c>
      <c r="AI23" s="378" t="s">
        <v>641</v>
      </c>
      <c r="AJ23" s="312" t="s">
        <v>641</v>
      </c>
    </row>
    <row r="24" spans="1:36" x14ac:dyDescent="0.2">
      <c r="A24" s="233"/>
      <c r="B24" s="926"/>
      <c r="C24" s="355" t="s">
        <v>681</v>
      </c>
      <c r="D24" s="377" t="s">
        <v>238</v>
      </c>
      <c r="E24" s="870" t="s">
        <v>671</v>
      </c>
      <c r="F24" s="841" t="s">
        <v>217</v>
      </c>
      <c r="G24" s="841">
        <v>1</v>
      </c>
      <c r="H24" s="370">
        <v>16.881570475907484</v>
      </c>
      <c r="I24" s="871">
        <v>16.816826461575662</v>
      </c>
      <c r="J24" s="871">
        <v>16.74841190791809</v>
      </c>
      <c r="K24" s="871">
        <v>16.67658155114734</v>
      </c>
      <c r="L24" s="375">
        <v>16.604283149442672</v>
      </c>
      <c r="M24" s="375">
        <v>16.539263264003033</v>
      </c>
      <c r="N24" s="375">
        <v>16.472891406316926</v>
      </c>
      <c r="O24" s="375">
        <v>16.405981902374766</v>
      </c>
      <c r="P24" s="375">
        <v>16.339122206877946</v>
      </c>
      <c r="Q24" s="378">
        <v>16.271541883652159</v>
      </c>
      <c r="R24" s="378">
        <v>16.197708600153401</v>
      </c>
      <c r="S24" s="378">
        <v>16.122706323186915</v>
      </c>
      <c r="T24" s="378">
        <v>16.04925386240096</v>
      </c>
      <c r="U24" s="378" t="s">
        <v>641</v>
      </c>
      <c r="V24" s="378" t="s">
        <v>641</v>
      </c>
      <c r="W24" s="378" t="s">
        <v>641</v>
      </c>
      <c r="X24" s="378" t="s">
        <v>641</v>
      </c>
      <c r="Y24" s="378" t="s">
        <v>641</v>
      </c>
      <c r="Z24" s="378" t="s">
        <v>641</v>
      </c>
      <c r="AA24" s="378" t="s">
        <v>641</v>
      </c>
      <c r="AB24" s="378" t="s">
        <v>641</v>
      </c>
      <c r="AC24" s="378" t="s">
        <v>641</v>
      </c>
      <c r="AD24" s="378" t="s">
        <v>641</v>
      </c>
      <c r="AE24" s="378" t="s">
        <v>641</v>
      </c>
      <c r="AF24" s="378" t="s">
        <v>641</v>
      </c>
      <c r="AG24" s="378" t="s">
        <v>641</v>
      </c>
      <c r="AH24" s="378" t="s">
        <v>641</v>
      </c>
      <c r="AI24" s="378" t="s">
        <v>641</v>
      </c>
      <c r="AJ24" s="312" t="s">
        <v>641</v>
      </c>
    </row>
    <row r="25" spans="1:36" x14ac:dyDescent="0.2">
      <c r="A25" s="233"/>
      <c r="B25" s="926"/>
      <c r="C25" s="355" t="s">
        <v>682</v>
      </c>
      <c r="D25" s="377" t="s">
        <v>240</v>
      </c>
      <c r="E25" s="870" t="s">
        <v>671</v>
      </c>
      <c r="F25" s="841" t="s">
        <v>217</v>
      </c>
      <c r="G25" s="841">
        <v>1</v>
      </c>
      <c r="H25" s="370">
        <v>13.326714014998363</v>
      </c>
      <c r="I25" s="871">
        <v>13.345427464240844</v>
      </c>
      <c r="J25" s="871">
        <v>13.361522289642501</v>
      </c>
      <c r="K25" s="871">
        <v>13.375161646048735</v>
      </c>
      <c r="L25" s="375">
        <v>13.388683550554276</v>
      </c>
      <c r="M25" s="375">
        <v>13.408366850109633</v>
      </c>
      <c r="N25" s="375">
        <v>13.427277990707003</v>
      </c>
      <c r="O25" s="375">
        <v>13.446072467409859</v>
      </c>
      <c r="P25" s="375">
        <v>13.465233251101646</v>
      </c>
      <c r="Q25" s="378">
        <v>13.48412877887262</v>
      </c>
      <c r="R25" s="378">
        <v>13.498145093629338</v>
      </c>
      <c r="S25" s="378">
        <v>13.511460955078544</v>
      </c>
      <c r="T25" s="378">
        <v>13.52635651066792</v>
      </c>
      <c r="U25" s="378" t="s">
        <v>641</v>
      </c>
      <c r="V25" s="378" t="s">
        <v>641</v>
      </c>
      <c r="W25" s="378" t="s">
        <v>641</v>
      </c>
      <c r="X25" s="378" t="s">
        <v>641</v>
      </c>
      <c r="Y25" s="378" t="s">
        <v>641</v>
      </c>
      <c r="Z25" s="378" t="s">
        <v>641</v>
      </c>
      <c r="AA25" s="378" t="s">
        <v>641</v>
      </c>
      <c r="AB25" s="378" t="s">
        <v>641</v>
      </c>
      <c r="AC25" s="378" t="s">
        <v>641</v>
      </c>
      <c r="AD25" s="378" t="s">
        <v>641</v>
      </c>
      <c r="AE25" s="378" t="s">
        <v>641</v>
      </c>
      <c r="AF25" s="378" t="s">
        <v>641</v>
      </c>
      <c r="AG25" s="378" t="s">
        <v>641</v>
      </c>
      <c r="AH25" s="378" t="s">
        <v>641</v>
      </c>
      <c r="AI25" s="378" t="s">
        <v>641</v>
      </c>
      <c r="AJ25" s="312" t="s">
        <v>641</v>
      </c>
    </row>
    <row r="26" spans="1:36" x14ac:dyDescent="0.2">
      <c r="A26" s="233"/>
      <c r="B26" s="926"/>
      <c r="C26" s="355" t="s">
        <v>683</v>
      </c>
      <c r="D26" s="377" t="s">
        <v>242</v>
      </c>
      <c r="E26" s="870" t="s">
        <v>671</v>
      </c>
      <c r="F26" s="841" t="s">
        <v>217</v>
      </c>
      <c r="G26" s="841">
        <v>1</v>
      </c>
      <c r="H26" s="370">
        <v>18.546577232526342</v>
      </c>
      <c r="I26" s="871">
        <v>18.587296448842462</v>
      </c>
      <c r="J26" s="871">
        <v>18.624430006972716</v>
      </c>
      <c r="K26" s="871">
        <v>18.658196992484118</v>
      </c>
      <c r="L26" s="375">
        <v>18.691853496026155</v>
      </c>
      <c r="M26" s="375">
        <v>18.73417206070916</v>
      </c>
      <c r="N26" s="375">
        <v>18.775478054079038</v>
      </c>
      <c r="O26" s="375">
        <v>18.816686376416811</v>
      </c>
      <c r="P26" s="375">
        <v>18.858473210470073</v>
      </c>
      <c r="Q26" s="378">
        <v>18.89995470970781</v>
      </c>
      <c r="R26" s="378">
        <v>18.934657870718457</v>
      </c>
      <c r="S26" s="378">
        <v>18.968432962658284</v>
      </c>
      <c r="T26" s="378">
        <v>19.004481364981995</v>
      </c>
      <c r="U26" s="378" t="s">
        <v>641</v>
      </c>
      <c r="V26" s="378" t="s">
        <v>641</v>
      </c>
      <c r="W26" s="378" t="s">
        <v>641</v>
      </c>
      <c r="X26" s="378" t="s">
        <v>641</v>
      </c>
      <c r="Y26" s="378" t="s">
        <v>641</v>
      </c>
      <c r="Z26" s="378" t="s">
        <v>641</v>
      </c>
      <c r="AA26" s="378" t="s">
        <v>641</v>
      </c>
      <c r="AB26" s="378" t="s">
        <v>641</v>
      </c>
      <c r="AC26" s="378" t="s">
        <v>641</v>
      </c>
      <c r="AD26" s="378" t="s">
        <v>641</v>
      </c>
      <c r="AE26" s="378" t="s">
        <v>641</v>
      </c>
      <c r="AF26" s="378" t="s">
        <v>641</v>
      </c>
      <c r="AG26" s="378" t="s">
        <v>641</v>
      </c>
      <c r="AH26" s="378" t="s">
        <v>641</v>
      </c>
      <c r="AI26" s="378" t="s">
        <v>641</v>
      </c>
      <c r="AJ26" s="312" t="s">
        <v>641</v>
      </c>
    </row>
    <row r="27" spans="1:36" x14ac:dyDescent="0.2">
      <c r="A27" s="233"/>
      <c r="B27" s="926"/>
      <c r="C27" s="355" t="s">
        <v>684</v>
      </c>
      <c r="D27" s="377" t="s">
        <v>244</v>
      </c>
      <c r="E27" s="870" t="s">
        <v>671</v>
      </c>
      <c r="F27" s="841" t="s">
        <v>217</v>
      </c>
      <c r="G27" s="841">
        <v>1</v>
      </c>
      <c r="H27" s="370">
        <v>1.4952547003585244</v>
      </c>
      <c r="I27" s="871">
        <v>1.543764083365287</v>
      </c>
      <c r="J27" s="871">
        <v>1.5918289340379572</v>
      </c>
      <c r="K27" s="871">
        <v>1.6394776382724185</v>
      </c>
      <c r="L27" s="375">
        <v>1.6869662039883442</v>
      </c>
      <c r="M27" s="375">
        <v>1.7349375560781506</v>
      </c>
      <c r="N27" s="375">
        <v>1.7826518126590045</v>
      </c>
      <c r="O27" s="375">
        <v>1.8301740394730688</v>
      </c>
      <c r="P27" s="375">
        <v>1.8775469397935018</v>
      </c>
      <c r="Q27" s="378">
        <v>1.9247041318657609</v>
      </c>
      <c r="R27" s="378">
        <v>1.9712221659210556</v>
      </c>
      <c r="S27" s="378">
        <v>2.01750388380706</v>
      </c>
      <c r="T27" s="378">
        <v>2.0637473204491532</v>
      </c>
      <c r="U27" s="378" t="s">
        <v>641</v>
      </c>
      <c r="V27" s="378" t="s">
        <v>641</v>
      </c>
      <c r="W27" s="378" t="s">
        <v>641</v>
      </c>
      <c r="X27" s="378" t="s">
        <v>641</v>
      </c>
      <c r="Y27" s="378" t="s">
        <v>641</v>
      </c>
      <c r="Z27" s="378" t="s">
        <v>641</v>
      </c>
      <c r="AA27" s="378" t="s">
        <v>641</v>
      </c>
      <c r="AB27" s="378" t="s">
        <v>641</v>
      </c>
      <c r="AC27" s="378" t="s">
        <v>641</v>
      </c>
      <c r="AD27" s="378" t="s">
        <v>641</v>
      </c>
      <c r="AE27" s="378" t="s">
        <v>641</v>
      </c>
      <c r="AF27" s="378" t="s">
        <v>641</v>
      </c>
      <c r="AG27" s="378" t="s">
        <v>641</v>
      </c>
      <c r="AH27" s="378" t="s">
        <v>641</v>
      </c>
      <c r="AI27" s="378" t="s">
        <v>641</v>
      </c>
      <c r="AJ27" s="312" t="s">
        <v>641</v>
      </c>
    </row>
    <row r="28" spans="1:36" x14ac:dyDescent="0.2">
      <c r="A28" s="233"/>
      <c r="B28" s="926"/>
      <c r="C28" s="355" t="s">
        <v>814</v>
      </c>
      <c r="D28" s="346" t="s">
        <v>812</v>
      </c>
      <c r="E28" s="870" t="s">
        <v>671</v>
      </c>
      <c r="F28" s="841" t="s">
        <v>217</v>
      </c>
      <c r="G28" s="841">
        <v>1</v>
      </c>
      <c r="H28" s="370">
        <v>2.0899181755510199E-2</v>
      </c>
      <c r="I28" s="871">
        <v>-0.44509349277544175</v>
      </c>
      <c r="J28" s="871">
        <v>-0.7834819146133043</v>
      </c>
      <c r="K28" s="871">
        <v>-1.0959799755797235</v>
      </c>
      <c r="L28" s="375">
        <v>-1.6071777311237838</v>
      </c>
      <c r="M28" s="375">
        <v>-1.8831119057137755</v>
      </c>
      <c r="N28" s="375">
        <v>-2.2508496723252449</v>
      </c>
      <c r="O28" s="375">
        <v>-2.5172815956198065</v>
      </c>
      <c r="P28" s="375">
        <v>-2.7874826537760669</v>
      </c>
      <c r="Q28" s="378">
        <v>-3.0548065248016201</v>
      </c>
      <c r="R28" s="378">
        <v>-3.3707345015874921</v>
      </c>
      <c r="S28" s="378">
        <v>-3.5792093581989946</v>
      </c>
      <c r="T28" s="378">
        <v>-3.8042009789878364</v>
      </c>
      <c r="U28" s="378" t="s">
        <v>641</v>
      </c>
      <c r="V28" s="378" t="s">
        <v>641</v>
      </c>
      <c r="W28" s="378" t="s">
        <v>641</v>
      </c>
      <c r="X28" s="378" t="s">
        <v>641</v>
      </c>
      <c r="Y28" s="378" t="s">
        <v>641</v>
      </c>
      <c r="Z28" s="378" t="s">
        <v>641</v>
      </c>
      <c r="AA28" s="378" t="s">
        <v>641</v>
      </c>
      <c r="AB28" s="378" t="s">
        <v>641</v>
      </c>
      <c r="AC28" s="378" t="s">
        <v>641</v>
      </c>
      <c r="AD28" s="378" t="s">
        <v>641</v>
      </c>
      <c r="AE28" s="378" t="s">
        <v>641</v>
      </c>
      <c r="AF28" s="378" t="s">
        <v>641</v>
      </c>
      <c r="AG28" s="378" t="s">
        <v>641</v>
      </c>
      <c r="AH28" s="378" t="s">
        <v>641</v>
      </c>
      <c r="AI28" s="378" t="s">
        <v>641</v>
      </c>
      <c r="AJ28" s="312" t="s">
        <v>641</v>
      </c>
    </row>
    <row r="29" spans="1:36" x14ac:dyDescent="0.2">
      <c r="A29" s="233"/>
      <c r="B29" s="926"/>
      <c r="C29" s="356" t="s">
        <v>685</v>
      </c>
      <c r="D29" s="369" t="s">
        <v>246</v>
      </c>
      <c r="E29" s="560" t="s">
        <v>686</v>
      </c>
      <c r="F29" s="841" t="s">
        <v>217</v>
      </c>
      <c r="G29" s="841">
        <v>1</v>
      </c>
      <c r="H29" s="370">
        <f t="shared" ref="H29:AJ29" si="7">((H9+H10)*1000000)/((H56+H57)*1000)</f>
        <v>134.93059572569098</v>
      </c>
      <c r="I29" s="871">
        <f t="shared" si="7"/>
        <v>134.52790079052198</v>
      </c>
      <c r="J29" s="871">
        <f t="shared" si="7"/>
        <v>134.16150306521229</v>
      </c>
      <c r="K29" s="871">
        <f t="shared" si="7"/>
        <v>133.91014063519123</v>
      </c>
      <c r="L29" s="313">
        <f t="shared" si="7"/>
        <v>133.52318645690067</v>
      </c>
      <c r="M29" s="313">
        <f t="shared" si="7"/>
        <v>133.31199857467161</v>
      </c>
      <c r="N29" s="313">
        <f t="shared" si="7"/>
        <v>133.16936395146732</v>
      </c>
      <c r="O29" s="313">
        <f t="shared" si="7"/>
        <v>133.05811452695235</v>
      </c>
      <c r="P29" s="313">
        <f t="shared" si="7"/>
        <v>132.99916174740795</v>
      </c>
      <c r="Q29" s="313">
        <f t="shared" si="7"/>
        <v>132.99572116581842</v>
      </c>
      <c r="R29" s="313">
        <f t="shared" si="7"/>
        <v>133.00165819367263</v>
      </c>
      <c r="S29" s="313">
        <f t="shared" si="7"/>
        <v>133.04292107552993</v>
      </c>
      <c r="T29" s="313">
        <f t="shared" si="7"/>
        <v>133.14244980852735</v>
      </c>
      <c r="U29" s="313">
        <f t="shared" si="7"/>
        <v>130.00745182787938</v>
      </c>
      <c r="V29" s="313">
        <f t="shared" si="7"/>
        <v>129.87584995025284</v>
      </c>
      <c r="W29" s="313">
        <f t="shared" si="7"/>
        <v>129.6724586294616</v>
      </c>
      <c r="X29" s="313">
        <f t="shared" si="7"/>
        <v>129.55178771373349</v>
      </c>
      <c r="Y29" s="313">
        <f t="shared" si="7"/>
        <v>130.12964522877652</v>
      </c>
      <c r="Z29" s="313">
        <f t="shared" si="7"/>
        <v>128.69038327345382</v>
      </c>
      <c r="AA29" s="313">
        <f t="shared" si="7"/>
        <v>126.81793300591936</v>
      </c>
      <c r="AB29" s="313">
        <f t="shared" si="7"/>
        <v>127.60368714170343</v>
      </c>
      <c r="AC29" s="313">
        <f t="shared" si="7"/>
        <v>127.68753159583177</v>
      </c>
      <c r="AD29" s="313">
        <f t="shared" si="7"/>
        <v>127.77156947981776</v>
      </c>
      <c r="AE29" s="313">
        <f t="shared" si="7"/>
        <v>127.83768823215458</v>
      </c>
      <c r="AF29" s="313">
        <f t="shared" si="7"/>
        <v>127.89863664709685</v>
      </c>
      <c r="AG29" s="313">
        <f t="shared" si="7"/>
        <v>127.95397821498244</v>
      </c>
      <c r="AH29" s="313">
        <f t="shared" si="7"/>
        <v>128.6958871809012</v>
      </c>
      <c r="AI29" s="313">
        <f t="shared" si="7"/>
        <v>130.61601493739602</v>
      </c>
      <c r="AJ29" s="842">
        <f t="shared" si="7"/>
        <v>131.33575386356839</v>
      </c>
    </row>
    <row r="30" spans="1:36" x14ac:dyDescent="0.2">
      <c r="A30" s="233"/>
      <c r="B30" s="926"/>
      <c r="C30" s="356" t="s">
        <v>687</v>
      </c>
      <c r="D30" s="369" t="s">
        <v>249</v>
      </c>
      <c r="E30" s="479" t="s">
        <v>651</v>
      </c>
      <c r="F30" s="352" t="s">
        <v>75</v>
      </c>
      <c r="G30" s="352">
        <v>1</v>
      </c>
      <c r="H30" s="370">
        <f>'3. BL Demand'!H30+'6. Preferred (Scenario Yr)'!H58</f>
        <v>9.7074023234720919E-2</v>
      </c>
      <c r="I30" s="871">
        <f>'3. BL Demand'!I30+'6. Preferred (Scenario Yr)'!I58</f>
        <v>9.7074023234720919E-2</v>
      </c>
      <c r="J30" s="871">
        <f>'3. BL Demand'!J30+'6. Preferred (Scenario Yr)'!J58</f>
        <v>9.7074023234720919E-2</v>
      </c>
      <c r="K30" s="871">
        <f>'3. BL Demand'!K30+'6. Preferred (Scenario Yr)'!K58</f>
        <v>9.7074023234720919E-2</v>
      </c>
      <c r="L30" s="313">
        <f>'3. BL Demand'!L30+'6. Preferred (Scenario Yr)'!L58</f>
        <v>9.7074023234720919E-2</v>
      </c>
      <c r="M30" s="313">
        <f>'3. BL Demand'!M30+'6. Preferred (Scenario Yr)'!M58</f>
        <v>9.7074023234720919E-2</v>
      </c>
      <c r="N30" s="313">
        <f>'3. BL Demand'!N30+'6. Preferred (Scenario Yr)'!N58</f>
        <v>9.7074023234720919E-2</v>
      </c>
      <c r="O30" s="313">
        <f>'3. BL Demand'!O30+'6. Preferred (Scenario Yr)'!O58</f>
        <v>9.7074023234720919E-2</v>
      </c>
      <c r="P30" s="313">
        <f>'3. BL Demand'!P30+'6. Preferred (Scenario Yr)'!P58</f>
        <v>9.7074023234720919E-2</v>
      </c>
      <c r="Q30" s="313">
        <f>'3. BL Demand'!Q30+'6. Preferred (Scenario Yr)'!Q58</f>
        <v>9.7074023234720919E-2</v>
      </c>
      <c r="R30" s="313">
        <f>'3. BL Demand'!R30+'6. Preferred (Scenario Yr)'!R58</f>
        <v>9.7074023234720919E-2</v>
      </c>
      <c r="S30" s="313">
        <f>'3. BL Demand'!S30+'6. Preferred (Scenario Yr)'!S58</f>
        <v>9.7074023234720919E-2</v>
      </c>
      <c r="T30" s="313">
        <f>'3. BL Demand'!T30+'6. Preferred (Scenario Yr)'!T58</f>
        <v>9.7074023234720919E-2</v>
      </c>
      <c r="U30" s="313">
        <f>'3. BL Demand'!U30+'6. Preferred (Scenario Yr)'!U58</f>
        <v>9.7074023234720919E-2</v>
      </c>
      <c r="V30" s="313">
        <f>'3. BL Demand'!V30+'6. Preferred (Scenario Yr)'!V58</f>
        <v>9.7074023234720919E-2</v>
      </c>
      <c r="W30" s="313">
        <f>'3. BL Demand'!W30+'6. Preferred (Scenario Yr)'!W58</f>
        <v>9.7074023234720919E-2</v>
      </c>
      <c r="X30" s="313">
        <f>'3. BL Demand'!X30+'6. Preferred (Scenario Yr)'!X58</f>
        <v>9.7074023234720919E-2</v>
      </c>
      <c r="Y30" s="313">
        <f>'3. BL Demand'!Y30+'6. Preferred (Scenario Yr)'!Y58</f>
        <v>9.7074023234720919E-2</v>
      </c>
      <c r="Z30" s="313">
        <f>'3. BL Demand'!Z30+'6. Preferred (Scenario Yr)'!Z58</f>
        <v>9.7074023234720919E-2</v>
      </c>
      <c r="AA30" s="313">
        <f>'3. BL Demand'!AA30+'6. Preferred (Scenario Yr)'!AA58</f>
        <v>9.7074023234720919E-2</v>
      </c>
      <c r="AB30" s="313">
        <f>'3. BL Demand'!AB30+'6. Preferred (Scenario Yr)'!AB58</f>
        <v>9.7074023234720919E-2</v>
      </c>
      <c r="AC30" s="313">
        <f>'3. BL Demand'!AC30+'6. Preferred (Scenario Yr)'!AC58</f>
        <v>9.7074023234720919E-2</v>
      </c>
      <c r="AD30" s="313">
        <f>'3. BL Demand'!AD30+'6. Preferred (Scenario Yr)'!AD58</f>
        <v>9.7074023234720919E-2</v>
      </c>
      <c r="AE30" s="313">
        <f>'3. BL Demand'!AE30+'6. Preferred (Scenario Yr)'!AE58</f>
        <v>9.7074023234720919E-2</v>
      </c>
      <c r="AF30" s="313">
        <f>'3. BL Demand'!AF30+'6. Preferred (Scenario Yr)'!AF58</f>
        <v>9.7074023234720919E-2</v>
      </c>
      <c r="AG30" s="313">
        <f>'3. BL Demand'!AG30+'6. Preferred (Scenario Yr)'!AG58</f>
        <v>9.7074023234720919E-2</v>
      </c>
      <c r="AH30" s="313">
        <f>'3. BL Demand'!AH30+'6. Preferred (Scenario Yr)'!AH58</f>
        <v>9.7074023234720919E-2</v>
      </c>
      <c r="AI30" s="313">
        <f>'3. BL Demand'!AI30+'6. Preferred (Scenario Yr)'!AI58</f>
        <v>9.7074023234720919E-2</v>
      </c>
      <c r="AJ30" s="842">
        <f>'3. BL Demand'!AJ30+'6. Preferred (Scenario Yr)'!AJ58</f>
        <v>9.7074023234720919E-2</v>
      </c>
    </row>
    <row r="31" spans="1:36" ht="15.75" thickBot="1" x14ac:dyDescent="0.25">
      <c r="A31" s="233"/>
      <c r="B31" s="927"/>
      <c r="C31" s="814" t="s">
        <v>688</v>
      </c>
      <c r="D31" s="846" t="s">
        <v>251</v>
      </c>
      <c r="E31" s="854" t="s">
        <v>651</v>
      </c>
      <c r="F31" s="816" t="s">
        <v>75</v>
      </c>
      <c r="G31" s="816">
        <v>1</v>
      </c>
      <c r="H31" s="832">
        <f>'3. BL Demand'!H31+'6. Preferred (Scenario Yr)'!H34</f>
        <v>1.3622731773868095E-2</v>
      </c>
      <c r="I31" s="872">
        <f>'3. BL Demand'!I31+'6. Preferred (Scenario Yr)'!I34</f>
        <v>1.3622731773868095E-2</v>
      </c>
      <c r="J31" s="872">
        <f>'3. BL Demand'!J31+'6. Preferred (Scenario Yr)'!J34</f>
        <v>1.3622731773868095E-2</v>
      </c>
      <c r="K31" s="872">
        <f>'3. BL Demand'!K31+'6. Preferred (Scenario Yr)'!K34</f>
        <v>1.3622731773868095E-2</v>
      </c>
      <c r="L31" s="873">
        <f>'3. BL Demand'!L31+'6. Preferred (Scenario Yr)'!L34</f>
        <v>1.3622731773868095E-2</v>
      </c>
      <c r="M31" s="873">
        <f>'3. BL Demand'!M31+'6. Preferred (Scenario Yr)'!M34</f>
        <v>1.3622731773868095E-2</v>
      </c>
      <c r="N31" s="873">
        <f>'3. BL Demand'!N31+'6. Preferred (Scenario Yr)'!N34</f>
        <v>1.3622731773868095E-2</v>
      </c>
      <c r="O31" s="873">
        <f>'3. BL Demand'!O31+'6. Preferred (Scenario Yr)'!O34</f>
        <v>1.3622731773868095E-2</v>
      </c>
      <c r="P31" s="873">
        <f>'3. BL Demand'!P31+'6. Preferred (Scenario Yr)'!P34</f>
        <v>1.3622731773868095E-2</v>
      </c>
      <c r="Q31" s="873">
        <f>'3. BL Demand'!Q31+'6. Preferred (Scenario Yr)'!Q34</f>
        <v>1.3622731773868095E-2</v>
      </c>
      <c r="R31" s="873">
        <f>'3. BL Demand'!R31+'6. Preferred (Scenario Yr)'!R34</f>
        <v>1.3622731773868095E-2</v>
      </c>
      <c r="S31" s="873">
        <f>'3. BL Demand'!S31+'6. Preferred (Scenario Yr)'!S34</f>
        <v>1.3622731773868095E-2</v>
      </c>
      <c r="T31" s="873">
        <f>'3. BL Demand'!T31+'6. Preferred (Scenario Yr)'!T34</f>
        <v>1.3622731773868095E-2</v>
      </c>
      <c r="U31" s="873">
        <f>'3. BL Demand'!U31+'6. Preferred (Scenario Yr)'!U34</f>
        <v>1.3622731773868095E-2</v>
      </c>
      <c r="V31" s="873">
        <f>'3. BL Demand'!V31+'6. Preferred (Scenario Yr)'!V34</f>
        <v>1.3622731773868095E-2</v>
      </c>
      <c r="W31" s="873">
        <f>'3. BL Demand'!W31+'6. Preferred (Scenario Yr)'!W34</f>
        <v>1.3622731773868095E-2</v>
      </c>
      <c r="X31" s="873">
        <f>'3. BL Demand'!X31+'6. Preferred (Scenario Yr)'!X34</f>
        <v>1.3622731773868095E-2</v>
      </c>
      <c r="Y31" s="873">
        <f>'3. BL Demand'!Y31+'6. Preferred (Scenario Yr)'!Y34</f>
        <v>1.3622731773868095E-2</v>
      </c>
      <c r="Z31" s="873">
        <f>'3. BL Demand'!Z31+'6. Preferred (Scenario Yr)'!Z34</f>
        <v>1.3622731773868095E-2</v>
      </c>
      <c r="AA31" s="873">
        <f>'3. BL Demand'!AA31+'6. Preferred (Scenario Yr)'!AA34</f>
        <v>1.3622731773868095E-2</v>
      </c>
      <c r="AB31" s="873">
        <f>'3. BL Demand'!AB31+'6. Preferred (Scenario Yr)'!AB34</f>
        <v>1.3622731773868095E-2</v>
      </c>
      <c r="AC31" s="873">
        <f>'3. BL Demand'!AC31+'6. Preferred (Scenario Yr)'!AC34</f>
        <v>1.3622731773868095E-2</v>
      </c>
      <c r="AD31" s="873">
        <f>'3. BL Demand'!AD31+'6. Preferred (Scenario Yr)'!AD34</f>
        <v>1.3622731773868095E-2</v>
      </c>
      <c r="AE31" s="873">
        <f>'3. BL Demand'!AE31+'6. Preferred (Scenario Yr)'!AE34</f>
        <v>1.3622731773868095E-2</v>
      </c>
      <c r="AF31" s="873">
        <f>'3. BL Demand'!AF31+'6. Preferred (Scenario Yr)'!AF34</f>
        <v>1.3622731773868095E-2</v>
      </c>
      <c r="AG31" s="873">
        <f>'3. BL Demand'!AG31+'6. Preferred (Scenario Yr)'!AG34</f>
        <v>1.3622731773868095E-2</v>
      </c>
      <c r="AH31" s="873">
        <f>'3. BL Demand'!AH31+'6. Preferred (Scenario Yr)'!AH34</f>
        <v>1.3622731773868095E-2</v>
      </c>
      <c r="AI31" s="873">
        <f>'3. BL Demand'!AI31+'6. Preferred (Scenario Yr)'!AI34</f>
        <v>1.3622731773868095E-2</v>
      </c>
      <c r="AJ31" s="874">
        <f>'3. BL Demand'!AJ31+'6. Preferred (Scenario Yr)'!AJ34</f>
        <v>1.3622731773868095E-2</v>
      </c>
    </row>
    <row r="32" spans="1:36" ht="15" customHeight="1" x14ac:dyDescent="0.2">
      <c r="A32" s="233"/>
      <c r="B32" s="928" t="s">
        <v>252</v>
      </c>
      <c r="C32" s="519" t="s">
        <v>689</v>
      </c>
      <c r="D32" s="836" t="s">
        <v>254</v>
      </c>
      <c r="E32" s="855" t="s">
        <v>651</v>
      </c>
      <c r="F32" s="818" t="s">
        <v>75</v>
      </c>
      <c r="G32" s="818">
        <v>2</v>
      </c>
      <c r="H32" s="389">
        <f>'3. BL Demand'!H32+'6. Preferred (Scenario Yr)'!H61</f>
        <v>9.7366149046432936E-3</v>
      </c>
      <c r="I32" s="260">
        <f>'3. BL Demand'!I32+'6. Preferred (Scenario Yr)'!I61</f>
        <v>9.7366149046432936E-3</v>
      </c>
      <c r="J32" s="260">
        <f>'3. BL Demand'!J32+'6. Preferred (Scenario Yr)'!J61</f>
        <v>9.7366149046432936E-3</v>
      </c>
      <c r="K32" s="260">
        <f>'3. BL Demand'!K32+'6. Preferred (Scenario Yr)'!K61</f>
        <v>9.7366149046432936E-3</v>
      </c>
      <c r="L32" s="819">
        <f>'3. BL Demand'!L32+'6. Preferred (Scenario Yr)'!L61</f>
        <v>9.7366149046432936E-3</v>
      </c>
      <c r="M32" s="819">
        <f>'3. BL Demand'!M32+'6. Preferred (Scenario Yr)'!M61</f>
        <v>9.7366149046432936E-3</v>
      </c>
      <c r="N32" s="819">
        <f>'3. BL Demand'!N32+'6. Preferred (Scenario Yr)'!N61</f>
        <v>9.7366149046432936E-3</v>
      </c>
      <c r="O32" s="819">
        <f>'3. BL Demand'!O32+'6. Preferred (Scenario Yr)'!O61</f>
        <v>9.7366149046432936E-3</v>
      </c>
      <c r="P32" s="819">
        <f>'3. BL Demand'!P32+'6. Preferred (Scenario Yr)'!P61</f>
        <v>9.7366149046432936E-3</v>
      </c>
      <c r="Q32" s="819">
        <f>'3. BL Demand'!Q32+'6. Preferred (Scenario Yr)'!Q61</f>
        <v>9.7366149046432936E-3</v>
      </c>
      <c r="R32" s="819">
        <f>'3. BL Demand'!R32+'6. Preferred (Scenario Yr)'!R61</f>
        <v>9.7366149046432936E-3</v>
      </c>
      <c r="S32" s="819">
        <f>'3. BL Demand'!S32+'6. Preferred (Scenario Yr)'!S61</f>
        <v>9.7366149046432936E-3</v>
      </c>
      <c r="T32" s="819">
        <f>'3. BL Demand'!T32+'6. Preferred (Scenario Yr)'!T61</f>
        <v>9.7366149046432936E-3</v>
      </c>
      <c r="U32" s="819">
        <f>'3. BL Demand'!U32+'6. Preferred (Scenario Yr)'!U61</f>
        <v>9.7366149046432936E-3</v>
      </c>
      <c r="V32" s="819">
        <f>'3. BL Demand'!V32+'6. Preferred (Scenario Yr)'!V61</f>
        <v>9.7366149046432936E-3</v>
      </c>
      <c r="W32" s="819">
        <f>'3. BL Demand'!W32+'6. Preferred (Scenario Yr)'!W61</f>
        <v>9.7366149046432936E-3</v>
      </c>
      <c r="X32" s="819">
        <f>'3. BL Demand'!X32+'6. Preferred (Scenario Yr)'!X61</f>
        <v>9.7366149046432936E-3</v>
      </c>
      <c r="Y32" s="819">
        <f>'3. BL Demand'!Y32+'6. Preferred (Scenario Yr)'!Y61</f>
        <v>9.7366149046432936E-3</v>
      </c>
      <c r="Z32" s="819">
        <f>'3. BL Demand'!Z32+'6. Preferred (Scenario Yr)'!Z61</f>
        <v>9.7366149046432936E-3</v>
      </c>
      <c r="AA32" s="819">
        <f>'3. BL Demand'!AA32+'6. Preferred (Scenario Yr)'!AA61</f>
        <v>9.7366149046432936E-3</v>
      </c>
      <c r="AB32" s="819">
        <f>'3. BL Demand'!AB32+'6. Preferred (Scenario Yr)'!AB61</f>
        <v>9.7366149046432936E-3</v>
      </c>
      <c r="AC32" s="819">
        <f>'3. BL Demand'!AC32+'6. Preferred (Scenario Yr)'!AC61</f>
        <v>9.7366149046432936E-3</v>
      </c>
      <c r="AD32" s="819">
        <f>'3. BL Demand'!AD32+'6. Preferred (Scenario Yr)'!AD61</f>
        <v>9.7366149046432936E-3</v>
      </c>
      <c r="AE32" s="819">
        <f>'3. BL Demand'!AE32+'6. Preferred (Scenario Yr)'!AE61</f>
        <v>9.7366149046432936E-3</v>
      </c>
      <c r="AF32" s="819">
        <f>'3. BL Demand'!AF32+'6. Preferred (Scenario Yr)'!AF61</f>
        <v>9.7366149046432936E-3</v>
      </c>
      <c r="AG32" s="819">
        <f>'3. BL Demand'!AG32+'6. Preferred (Scenario Yr)'!AG61</f>
        <v>9.7366149046432936E-3</v>
      </c>
      <c r="AH32" s="819">
        <f>'3. BL Demand'!AH32+'6. Preferred (Scenario Yr)'!AH61</f>
        <v>9.7366149046432936E-3</v>
      </c>
      <c r="AI32" s="819">
        <f>'3. BL Demand'!AI32+'6. Preferred (Scenario Yr)'!AI61</f>
        <v>9.7366149046432936E-3</v>
      </c>
      <c r="AJ32" s="820">
        <f>'3. BL Demand'!AJ32+'6. Preferred (Scenario Yr)'!AJ61</f>
        <v>9.7366149046432936E-3</v>
      </c>
    </row>
    <row r="33" spans="1:36" x14ac:dyDescent="0.2">
      <c r="A33" s="233"/>
      <c r="B33" s="929"/>
      <c r="C33" s="356" t="s">
        <v>690</v>
      </c>
      <c r="D33" s="369" t="s">
        <v>256</v>
      </c>
      <c r="E33" s="479" t="s">
        <v>651</v>
      </c>
      <c r="F33" s="352" t="s">
        <v>75</v>
      </c>
      <c r="G33" s="352">
        <v>2</v>
      </c>
      <c r="H33" s="353">
        <f>'3. BL Demand'!H33+'6. Preferred (Scenario Yr)'!H64</f>
        <v>3.8806455010066611E-4</v>
      </c>
      <c r="I33" s="259">
        <f>'3. BL Demand'!I33+'6. Preferred (Scenario Yr)'!I64</f>
        <v>3.8806455010066611E-4</v>
      </c>
      <c r="J33" s="259">
        <f>'3. BL Demand'!J33+'6. Preferred (Scenario Yr)'!J64</f>
        <v>3.8806455010066611E-4</v>
      </c>
      <c r="K33" s="259">
        <f>'3. BL Demand'!K33+'6. Preferred (Scenario Yr)'!K64</f>
        <v>3.8806455010066611E-4</v>
      </c>
      <c r="L33" s="314">
        <f>'3. BL Demand'!L33+'6. Preferred (Scenario Yr)'!L64</f>
        <v>3.8806455010066611E-4</v>
      </c>
      <c r="M33" s="314">
        <f>'3. BL Demand'!M33+'6. Preferred (Scenario Yr)'!M64</f>
        <v>3.8806455010066611E-4</v>
      </c>
      <c r="N33" s="314">
        <f>'3. BL Demand'!N33+'6. Preferred (Scenario Yr)'!N64</f>
        <v>3.8806455010066611E-4</v>
      </c>
      <c r="O33" s="314">
        <f>'3. BL Demand'!O33+'6. Preferred (Scenario Yr)'!O64</f>
        <v>3.8806455010066611E-4</v>
      </c>
      <c r="P33" s="314">
        <f>'3. BL Demand'!P33+'6. Preferred (Scenario Yr)'!P64</f>
        <v>3.8806455010066611E-4</v>
      </c>
      <c r="Q33" s="314">
        <f>'3. BL Demand'!Q33+'6. Preferred (Scenario Yr)'!Q64</f>
        <v>3.8806455010066611E-4</v>
      </c>
      <c r="R33" s="314">
        <f>'3. BL Demand'!R33+'6. Preferred (Scenario Yr)'!R64</f>
        <v>3.8806455010066611E-4</v>
      </c>
      <c r="S33" s="314">
        <f>'3. BL Demand'!S33+'6. Preferred (Scenario Yr)'!S64</f>
        <v>3.8806455010066611E-4</v>
      </c>
      <c r="T33" s="314">
        <f>'3. BL Demand'!T33+'6. Preferred (Scenario Yr)'!T64</f>
        <v>3.8806455010066611E-4</v>
      </c>
      <c r="U33" s="314">
        <f>'3. BL Demand'!U33+'6. Preferred (Scenario Yr)'!U64</f>
        <v>3.8806455010066611E-4</v>
      </c>
      <c r="V33" s="314">
        <f>'3. BL Demand'!V33+'6. Preferred (Scenario Yr)'!V64</f>
        <v>3.8806455010066611E-4</v>
      </c>
      <c r="W33" s="314">
        <f>'3. BL Demand'!W33+'6. Preferred (Scenario Yr)'!W64</f>
        <v>3.8806455010066611E-4</v>
      </c>
      <c r="X33" s="314">
        <f>'3. BL Demand'!X33+'6. Preferred (Scenario Yr)'!X64</f>
        <v>3.8806455010066611E-4</v>
      </c>
      <c r="Y33" s="314">
        <f>'3. BL Demand'!Y33+'6. Preferred (Scenario Yr)'!Y64</f>
        <v>3.8806455010066611E-4</v>
      </c>
      <c r="Z33" s="314">
        <f>'3. BL Demand'!Z33+'6. Preferred (Scenario Yr)'!Z64</f>
        <v>3.8806455010066611E-4</v>
      </c>
      <c r="AA33" s="314">
        <f>'3. BL Demand'!AA33+'6. Preferred (Scenario Yr)'!AA64</f>
        <v>3.8806455010066611E-4</v>
      </c>
      <c r="AB33" s="314">
        <f>'3. BL Demand'!AB33+'6. Preferred (Scenario Yr)'!AB64</f>
        <v>3.8806455010066611E-4</v>
      </c>
      <c r="AC33" s="314">
        <f>'3. BL Demand'!AC33+'6. Preferred (Scenario Yr)'!AC64</f>
        <v>3.8806455010066611E-4</v>
      </c>
      <c r="AD33" s="314">
        <f>'3. BL Demand'!AD33+'6. Preferred (Scenario Yr)'!AD64</f>
        <v>3.8806455010066611E-4</v>
      </c>
      <c r="AE33" s="314">
        <f>'3. BL Demand'!AE33+'6. Preferred (Scenario Yr)'!AE64</f>
        <v>3.8806455010066611E-4</v>
      </c>
      <c r="AF33" s="314">
        <f>'3. BL Demand'!AF33+'6. Preferred (Scenario Yr)'!AF64</f>
        <v>3.8806455010066611E-4</v>
      </c>
      <c r="AG33" s="314">
        <f>'3. BL Demand'!AG33+'6. Preferred (Scenario Yr)'!AG64</f>
        <v>3.8806455010066611E-4</v>
      </c>
      <c r="AH33" s="314">
        <f>'3. BL Demand'!AH33+'6. Preferred (Scenario Yr)'!AH64</f>
        <v>3.8806455010066611E-4</v>
      </c>
      <c r="AI33" s="314">
        <f>'3. BL Demand'!AI33+'6. Preferred (Scenario Yr)'!AI64</f>
        <v>3.8806455010066611E-4</v>
      </c>
      <c r="AJ33" s="357">
        <f>'3. BL Demand'!AJ33+'6. Preferred (Scenario Yr)'!AJ64</f>
        <v>3.8806455010066611E-4</v>
      </c>
    </row>
    <row r="34" spans="1:36" x14ac:dyDescent="0.2">
      <c r="A34" s="233"/>
      <c r="B34" s="929"/>
      <c r="C34" s="356" t="s">
        <v>691</v>
      </c>
      <c r="D34" s="369" t="s">
        <v>258</v>
      </c>
      <c r="E34" s="479" t="s">
        <v>651</v>
      </c>
      <c r="F34" s="352" t="s">
        <v>75</v>
      </c>
      <c r="G34" s="352">
        <v>2</v>
      </c>
      <c r="H34" s="353">
        <f>'3. BL Demand'!H34+'6. Preferred (Scenario Yr)'!H67</f>
        <v>6.3895318807673226E-2</v>
      </c>
      <c r="I34" s="259">
        <f>'3. BL Demand'!I34+'6. Preferred (Scenario Yr)'!I67</f>
        <v>6.4994155853103835E-2</v>
      </c>
      <c r="J34" s="259">
        <f>'3. BL Demand'!J34+'6. Preferred (Scenario Yr)'!J67</f>
        <v>6.609219578846709E-2</v>
      </c>
      <c r="K34" s="259">
        <f>'3. BL Demand'!K34+'6. Preferred (Scenario Yr)'!K67</f>
        <v>6.7189183160736715E-2</v>
      </c>
      <c r="L34" s="314">
        <f>'3. BL Demand'!L34+'6. Preferred (Scenario Yr)'!L67</f>
        <v>6.8239669901790853E-2</v>
      </c>
      <c r="M34" s="314">
        <f>'3. BL Demand'!M34+'6. Preferred (Scenario Yr)'!M67</f>
        <v>6.9269507029742577E-2</v>
      </c>
      <c r="N34" s="314">
        <f>'3. BL Demand'!N34+'6. Preferred (Scenario Yr)'!N67</f>
        <v>7.0279126179528695E-2</v>
      </c>
      <c r="O34" s="314">
        <f>'3. BL Demand'!O34+'6. Preferred (Scenario Yr)'!O67</f>
        <v>7.1268888334073105E-2</v>
      </c>
      <c r="P34" s="314">
        <f>'3. BL Demand'!P34+'6. Preferred (Scenario Yr)'!P67</f>
        <v>7.2238935520828509E-2</v>
      </c>
      <c r="Q34" s="314">
        <f>'3. BL Demand'!Q34+'6. Preferred (Scenario Yr)'!Q67</f>
        <v>7.3189882236693843E-2</v>
      </c>
      <c r="R34" s="314">
        <f>'3. BL Demand'!R34+'6. Preferred (Scenario Yr)'!R67</f>
        <v>7.4122054507568313E-2</v>
      </c>
      <c r="S34" s="314">
        <f>'3. BL Demand'!S34+'6. Preferred (Scenario Yr)'!S67</f>
        <v>7.503584222920244E-2</v>
      </c>
      <c r="T34" s="314">
        <f>'3. BL Demand'!T34+'6. Preferred (Scenario Yr)'!T67</f>
        <v>7.5931314839369907E-2</v>
      </c>
      <c r="U34" s="314">
        <f>'3. BL Demand'!U34+'6. Preferred (Scenario Yr)'!U67</f>
        <v>0.12777163588657237</v>
      </c>
      <c r="V34" s="314">
        <f>'3. BL Demand'!V34+'6. Preferred (Scenario Yr)'!V67</f>
        <v>0.12769346610842375</v>
      </c>
      <c r="W34" s="314">
        <f>'3. BL Demand'!W34+'6. Preferred (Scenario Yr)'!W67</f>
        <v>0.12751995220076195</v>
      </c>
      <c r="X34" s="314">
        <f>'3. BL Demand'!X34+'6. Preferred (Scenario Yr)'!X67</f>
        <v>0.12734842848405495</v>
      </c>
      <c r="Y34" s="314">
        <f>'3. BL Demand'!Y34+'6. Preferred (Scenario Yr)'!Y67</f>
        <v>0.12717859602109571</v>
      </c>
      <c r="Z34" s="314">
        <f>'3. BL Demand'!Z34+'6. Preferred (Scenario Yr)'!Z67</f>
        <v>0.12701042129545462</v>
      </c>
      <c r="AA34" s="314">
        <f>'3. BL Demand'!AA34+'6. Preferred (Scenario Yr)'!AA67</f>
        <v>0.12684387452301615</v>
      </c>
      <c r="AB34" s="314">
        <f>'3. BL Demand'!AB34+'6. Preferred (Scenario Yr)'!AB67</f>
        <v>0.12667892592392113</v>
      </c>
      <c r="AC34" s="314">
        <f>'3. BL Demand'!AC34+'6. Preferred (Scenario Yr)'!AC67</f>
        <v>0.12651580051659481</v>
      </c>
      <c r="AD34" s="314">
        <f>'3. BL Demand'!AD34+'6. Preferred (Scenario Yr)'!AD67</f>
        <v>0.12635421354200574</v>
      </c>
      <c r="AE34" s="314">
        <f>'3. BL Demand'!AE34+'6. Preferred (Scenario Yr)'!AE67</f>
        <v>0.12619413524881301</v>
      </c>
      <c r="AF34" s="314">
        <f>'3. BL Demand'!AF34+'6. Preferred (Scenario Yr)'!AF67</f>
        <v>0.12603579460493189</v>
      </c>
      <c r="AG34" s="314">
        <f>'3. BL Demand'!AG34+'6. Preferred (Scenario Yr)'!AG67</f>
        <v>0.12593218725892719</v>
      </c>
      <c r="AH34" s="314">
        <f>'3. BL Demand'!AH34+'6. Preferred (Scenario Yr)'!AH67</f>
        <v>0.12583051681236798</v>
      </c>
      <c r="AI34" s="314">
        <f>'3. BL Demand'!AI34+'6. Preferred (Scenario Yr)'!AI67</f>
        <v>0.12573076097111388</v>
      </c>
      <c r="AJ34" s="357">
        <f>'3. BL Demand'!AJ34+'6. Preferred (Scenario Yr)'!AJ67</f>
        <v>0.12563262090268335</v>
      </c>
    </row>
    <row r="35" spans="1:36" x14ac:dyDescent="0.2">
      <c r="A35" s="233"/>
      <c r="B35" s="929"/>
      <c r="C35" s="356" t="s">
        <v>692</v>
      </c>
      <c r="D35" s="369" t="s">
        <v>260</v>
      </c>
      <c r="E35" s="479" t="s">
        <v>651</v>
      </c>
      <c r="F35" s="352" t="s">
        <v>75</v>
      </c>
      <c r="G35" s="352">
        <v>2</v>
      </c>
      <c r="H35" s="353">
        <f>'3. BL Demand'!H35+'6. Preferred (Scenario Yr)'!H70</f>
        <v>7.1654420387377002E-2</v>
      </c>
      <c r="I35" s="259">
        <f>'3. BL Demand'!I35+'6. Preferred (Scenario Yr)'!I70</f>
        <v>7.0354763222331251E-2</v>
      </c>
      <c r="J35" s="259">
        <f>'3. BL Demand'!J35+'6. Preferred (Scenario Yr)'!J70</f>
        <v>6.9055948882731463E-2</v>
      </c>
      <c r="K35" s="259">
        <f>'3. BL Demand'!K35+'6. Preferred (Scenario Yr)'!K70</f>
        <v>6.7757977871489558E-2</v>
      </c>
      <c r="L35" s="314">
        <f>'3. BL Demand'!L35+'6. Preferred (Scenario Yr)'!L70</f>
        <v>6.6511320327883872E-2</v>
      </c>
      <c r="M35" s="314">
        <f>'3. BL Demand'!M35+'6. Preferred (Scenario Yr)'!M70</f>
        <v>6.5287979549358124E-2</v>
      </c>
      <c r="N35" s="314">
        <f>'3. BL Demand'!N35+'6. Preferred (Scenario Yr)'!N70</f>
        <v>6.4087209759739361E-2</v>
      </c>
      <c r="O35" s="314">
        <f>'3. BL Demand'!O35+'6. Preferred (Scenario Yr)'!O70</f>
        <v>6.2908881443069081E-2</v>
      </c>
      <c r="P35" s="314">
        <f>'3. BL Demand'!P35+'6. Preferred (Scenario Yr)'!P70</f>
        <v>6.1752287043036209E-2</v>
      </c>
      <c r="Q35" s="314">
        <f>'3. BL Demand'!Q35+'6. Preferred (Scenario Yr)'!Q70</f>
        <v>6.0616760443255223E-2</v>
      </c>
      <c r="R35" s="314">
        <f>'3. BL Demand'!R35+'6. Preferred (Scenario Yr)'!R70</f>
        <v>5.9501941611586583E-2</v>
      </c>
      <c r="S35" s="314">
        <f>'3. BL Demand'!S35+'6. Preferred (Scenario Yr)'!S70</f>
        <v>5.8407399984073252E-2</v>
      </c>
      <c r="T35" s="314">
        <f>'3. BL Demand'!T35+'6. Preferred (Scenario Yr)'!T70</f>
        <v>5.7333046404393614E-2</v>
      </c>
      <c r="U35" s="314">
        <f>'3. BL Demand'!U35+'6. Preferred (Scenario Yr)'!U70</f>
        <v>0</v>
      </c>
      <c r="V35" s="314">
        <f>'3. BL Demand'!V35+'6. Preferred (Scenario Yr)'!V70</f>
        <v>0</v>
      </c>
      <c r="W35" s="314">
        <f>'3. BL Demand'!W35+'6. Preferred (Scenario Yr)'!W70</f>
        <v>0</v>
      </c>
      <c r="X35" s="314">
        <f>'3. BL Demand'!X35+'6. Preferred (Scenario Yr)'!X70</f>
        <v>0</v>
      </c>
      <c r="Y35" s="314">
        <f>'3. BL Demand'!Y35+'6. Preferred (Scenario Yr)'!Y70</f>
        <v>0</v>
      </c>
      <c r="Z35" s="314">
        <f>'3. BL Demand'!Z35+'6. Preferred (Scenario Yr)'!Z70</f>
        <v>0</v>
      </c>
      <c r="AA35" s="314">
        <f>'3. BL Demand'!AA35+'6. Preferred (Scenario Yr)'!AA70</f>
        <v>0</v>
      </c>
      <c r="AB35" s="314">
        <f>'3. BL Demand'!AB35+'6. Preferred (Scenario Yr)'!AB70</f>
        <v>0</v>
      </c>
      <c r="AC35" s="314">
        <f>'3. BL Demand'!AC35+'6. Preferred (Scenario Yr)'!AC70</f>
        <v>0</v>
      </c>
      <c r="AD35" s="314">
        <f>'3. BL Demand'!AD35+'6. Preferred (Scenario Yr)'!AD70</f>
        <v>0</v>
      </c>
      <c r="AE35" s="314">
        <f>'3. BL Demand'!AE35+'6. Preferred (Scenario Yr)'!AE70</f>
        <v>0</v>
      </c>
      <c r="AF35" s="314">
        <f>'3. BL Demand'!AF35+'6. Preferred (Scenario Yr)'!AF70</f>
        <v>0</v>
      </c>
      <c r="AG35" s="314">
        <f>'3. BL Demand'!AG35+'6. Preferred (Scenario Yr)'!AG70</f>
        <v>0</v>
      </c>
      <c r="AH35" s="314">
        <f>'3. BL Demand'!AH35+'6. Preferred (Scenario Yr)'!AH70</f>
        <v>0</v>
      </c>
      <c r="AI35" s="314">
        <f>'3. BL Demand'!AI35+'6. Preferred (Scenario Yr)'!AI70</f>
        <v>0</v>
      </c>
      <c r="AJ35" s="357">
        <f>'3. BL Demand'!AJ35+'6. Preferred (Scenario Yr)'!AJ70</f>
        <v>0</v>
      </c>
    </row>
    <row r="36" spans="1:36" x14ac:dyDescent="0.2">
      <c r="A36" s="233"/>
      <c r="B36" s="929"/>
      <c r="C36" s="356" t="s">
        <v>693</v>
      </c>
      <c r="D36" s="369" t="s">
        <v>262</v>
      </c>
      <c r="E36" s="479" t="s">
        <v>651</v>
      </c>
      <c r="F36" s="352" t="s">
        <v>75</v>
      </c>
      <c r="G36" s="352">
        <v>2</v>
      </c>
      <c r="H36" s="353">
        <f>'3. BL Demand'!H36+'6. Preferred (Scenario Yr)'!H73</f>
        <v>9.7366149046432936E-3</v>
      </c>
      <c r="I36" s="259">
        <f>'3. BL Demand'!I36+'6. Preferred (Scenario Yr)'!I73</f>
        <v>9.7366149046432936E-3</v>
      </c>
      <c r="J36" s="259">
        <f>'3. BL Demand'!J36+'6. Preferred (Scenario Yr)'!J73</f>
        <v>9.7366149046432936E-3</v>
      </c>
      <c r="K36" s="259">
        <f>'3. BL Demand'!K36+'6. Preferred (Scenario Yr)'!K73</f>
        <v>9.7366149046432936E-3</v>
      </c>
      <c r="L36" s="314">
        <f>'3. BL Demand'!L36+'6. Preferred (Scenario Yr)'!L73</f>
        <v>9.7366149046432936E-3</v>
      </c>
      <c r="M36" s="314">
        <f>'3. BL Demand'!M36+'6. Preferred (Scenario Yr)'!M73</f>
        <v>9.7366149046432936E-3</v>
      </c>
      <c r="N36" s="314">
        <f>'3. BL Demand'!N36+'6. Preferred (Scenario Yr)'!N73</f>
        <v>9.7366149046432936E-3</v>
      </c>
      <c r="O36" s="314">
        <f>'3. BL Demand'!O36+'6. Preferred (Scenario Yr)'!O73</f>
        <v>9.7366149046432936E-3</v>
      </c>
      <c r="P36" s="314">
        <f>'3. BL Demand'!P36+'6. Preferred (Scenario Yr)'!P73</f>
        <v>9.7366149046432936E-3</v>
      </c>
      <c r="Q36" s="314">
        <f>'3. BL Demand'!Q36+'6. Preferred (Scenario Yr)'!Q73</f>
        <v>9.7366149046432936E-3</v>
      </c>
      <c r="R36" s="314">
        <f>'3. BL Demand'!R36+'6. Preferred (Scenario Yr)'!R73</f>
        <v>9.7366149046432936E-3</v>
      </c>
      <c r="S36" s="314">
        <f>'3. BL Demand'!S36+'6. Preferred (Scenario Yr)'!S73</f>
        <v>9.7366149046432936E-3</v>
      </c>
      <c r="T36" s="314">
        <f>'3. BL Demand'!T36+'6. Preferred (Scenario Yr)'!T73</f>
        <v>9.7366149046432936E-3</v>
      </c>
      <c r="U36" s="314">
        <f>'3. BL Demand'!U36+'6. Preferred (Scenario Yr)'!U73</f>
        <v>9.7366149046432936E-3</v>
      </c>
      <c r="V36" s="314">
        <f>'3. BL Demand'!V36+'6. Preferred (Scenario Yr)'!V73</f>
        <v>9.7366149046432936E-3</v>
      </c>
      <c r="W36" s="314">
        <f>'3. BL Demand'!W36+'6. Preferred (Scenario Yr)'!W73</f>
        <v>9.7366149046432936E-3</v>
      </c>
      <c r="X36" s="314">
        <f>'3. BL Demand'!X36+'6. Preferred (Scenario Yr)'!X73</f>
        <v>9.7366149046432936E-3</v>
      </c>
      <c r="Y36" s="314">
        <f>'3. BL Demand'!Y36+'6. Preferred (Scenario Yr)'!Y73</f>
        <v>9.7366149046432936E-3</v>
      </c>
      <c r="Z36" s="314">
        <f>'3. BL Demand'!Z36+'6. Preferred (Scenario Yr)'!Z73</f>
        <v>9.7366149046432936E-3</v>
      </c>
      <c r="AA36" s="314">
        <f>'3. BL Demand'!AA36+'6. Preferred (Scenario Yr)'!AA73</f>
        <v>9.7366149046432936E-3</v>
      </c>
      <c r="AB36" s="314">
        <f>'3. BL Demand'!AB36+'6. Preferred (Scenario Yr)'!AB73</f>
        <v>9.7366149046432936E-3</v>
      </c>
      <c r="AC36" s="314">
        <f>'3. BL Demand'!AC36+'6. Preferred (Scenario Yr)'!AC73</f>
        <v>9.7366149046432936E-3</v>
      </c>
      <c r="AD36" s="314">
        <f>'3. BL Demand'!AD36+'6. Preferred (Scenario Yr)'!AD73</f>
        <v>9.7366149046432936E-3</v>
      </c>
      <c r="AE36" s="314">
        <f>'3. BL Demand'!AE36+'6. Preferred (Scenario Yr)'!AE73</f>
        <v>9.7366149046432936E-3</v>
      </c>
      <c r="AF36" s="314">
        <f>'3. BL Demand'!AF36+'6. Preferred (Scenario Yr)'!AF73</f>
        <v>9.7366149046432936E-3</v>
      </c>
      <c r="AG36" s="314">
        <f>'3. BL Demand'!AG36+'6. Preferred (Scenario Yr)'!AG73</f>
        <v>9.7366149046432936E-3</v>
      </c>
      <c r="AH36" s="314">
        <f>'3. BL Demand'!AH36+'6. Preferred (Scenario Yr)'!AH73</f>
        <v>9.7366149046432936E-3</v>
      </c>
      <c r="AI36" s="314">
        <f>'3. BL Demand'!AI36+'6. Preferred (Scenario Yr)'!AI73</f>
        <v>9.7366149046432936E-3</v>
      </c>
      <c r="AJ36" s="357">
        <f>'3. BL Demand'!AJ36+'6. Preferred (Scenario Yr)'!AJ73</f>
        <v>9.7366149046432936E-3</v>
      </c>
    </row>
    <row r="37" spans="1:36" x14ac:dyDescent="0.2">
      <c r="A37" s="233"/>
      <c r="B37" s="929"/>
      <c r="C37" s="356" t="s">
        <v>694</v>
      </c>
      <c r="D37" s="369" t="s">
        <v>264</v>
      </c>
      <c r="E37" s="479" t="s">
        <v>651</v>
      </c>
      <c r="F37" s="352" t="s">
        <v>75</v>
      </c>
      <c r="G37" s="352">
        <v>2</v>
      </c>
      <c r="H37" s="353">
        <f>'3. BL Demand'!H37+'6. Preferred (Scenario Yr)'!H31</f>
        <v>1.0145889664455625</v>
      </c>
      <c r="I37" s="259">
        <f>'3. BL Demand'!I37+'6. Preferred (Scenario Yr)'!I31</f>
        <v>0.99485572651126364</v>
      </c>
      <c r="J37" s="259">
        <f>'3. BL Demand'!J37+'6. Preferred (Scenario Yr)'!J31</f>
        <v>0.98514211672730045</v>
      </c>
      <c r="K37" s="259">
        <f>'3. BL Demand'!K37+'6. Preferred (Scenario Yr)'!K31</f>
        <v>0.96544803060545359</v>
      </c>
      <c r="L37" s="314">
        <f>'3. BL Demand'!L37+'6. Preferred (Scenario Yr)'!L31</f>
        <v>0.96538771541093815</v>
      </c>
      <c r="M37" s="314">
        <f>'3. BL Demand'!M37+'6. Preferred (Scenario Yr)'!M31</f>
        <v>0.96558121906151217</v>
      </c>
      <c r="N37" s="314">
        <f>'3. BL Demand'!N37+'6. Preferred (Scenario Yr)'!N31</f>
        <v>0.96577236970134483</v>
      </c>
      <c r="O37" s="314">
        <f>'3. BL Demand'!O37+'6. Preferred (Scenario Yr)'!O31</f>
        <v>0.96596093586347065</v>
      </c>
      <c r="P37" s="314">
        <f>'3. BL Demand'!P37+'6. Preferred (Scenario Yr)'!P31</f>
        <v>0.96614748307674814</v>
      </c>
      <c r="Q37" s="314">
        <f>'3. BL Demand'!Q37+'6. Preferred (Scenario Yr)'!Q31</f>
        <v>0.93273206296066369</v>
      </c>
      <c r="R37" s="314">
        <f>'3. BL Demand'!R37+'6. Preferred (Scenario Yr)'!R31</f>
        <v>0.89931470952145776</v>
      </c>
      <c r="S37" s="314">
        <f>'3. BL Demand'!S37+'6. Preferred (Scenario Yr)'!S31</f>
        <v>0.86589546342733692</v>
      </c>
      <c r="T37" s="314">
        <f>'3. BL Demand'!T37+'6. Preferred (Scenario Yr)'!T31</f>
        <v>0.8324743443968492</v>
      </c>
      <c r="U37" s="314">
        <f>'3. BL Demand'!U37+'6. Preferred (Scenario Yr)'!U31</f>
        <v>0.80436706975404049</v>
      </c>
      <c r="V37" s="314">
        <f>'3. BL Demand'!V37+'6. Preferred (Scenario Yr)'!V31</f>
        <v>0.77588523953218902</v>
      </c>
      <c r="W37" s="314">
        <f>'3. BL Demand'!W37+'6. Preferred (Scenario Yr)'!W31</f>
        <v>0.74749875343985084</v>
      </c>
      <c r="X37" s="314">
        <f>'3. BL Demand'!X37+'6. Preferred (Scenario Yr)'!X31</f>
        <v>0.71911027715655784</v>
      </c>
      <c r="Y37" s="314">
        <f>'3. BL Demand'!Y37+'6. Preferred (Scenario Yr)'!Y31</f>
        <v>0.69072010961951702</v>
      </c>
      <c r="Z37" s="314">
        <f>'3. BL Demand'!Z37+'6. Preferred (Scenario Yr)'!Z31</f>
        <v>0.66232828434515811</v>
      </c>
      <c r="AA37" s="314">
        <f>'3. BL Demand'!AA37+'6. Preferred (Scenario Yr)'!AA31</f>
        <v>0.64631083111759668</v>
      </c>
      <c r="AB37" s="314">
        <f>'3. BL Demand'!AB37+'6. Preferred (Scenario Yr)'!AB31</f>
        <v>0.6302917797166917</v>
      </c>
      <c r="AC37" s="314">
        <f>'3. BL Demand'!AC37+'6. Preferred (Scenario Yr)'!AC31</f>
        <v>0.61427090512401805</v>
      </c>
      <c r="AD37" s="314">
        <f>'3. BL Demand'!AD37+'6. Preferred (Scenario Yr)'!AD31</f>
        <v>0.59824849209860709</v>
      </c>
      <c r="AE37" s="314">
        <f>'3. BL Demand'!AE37+'6. Preferred (Scenario Yr)'!AE31</f>
        <v>0.58222457039179976</v>
      </c>
      <c r="AF37" s="314">
        <f>'3. BL Demand'!AF37+'6. Preferred (Scenario Yr)'!AF31</f>
        <v>0.567817311035681</v>
      </c>
      <c r="AG37" s="314">
        <f>'3. BL Demand'!AG37+'6. Preferred (Scenario Yr)'!AG31</f>
        <v>0.55335531838168572</v>
      </c>
      <c r="AH37" s="314">
        <f>'3. BL Demand'!AH37+'6. Preferred (Scenario Yr)'!AH31</f>
        <v>0.53889138882824494</v>
      </c>
      <c r="AI37" s="314">
        <f>'3. BL Demand'!AI37+'6. Preferred (Scenario Yr)'!AI31</f>
        <v>0.52442554466949909</v>
      </c>
      <c r="AJ37" s="357">
        <f>'3. BL Demand'!AJ37+'6. Preferred (Scenario Yr)'!AJ31</f>
        <v>0.50995808473792947</v>
      </c>
    </row>
    <row r="38" spans="1:36" x14ac:dyDescent="0.2">
      <c r="A38" s="233"/>
      <c r="B38" s="929"/>
      <c r="C38" s="356" t="s">
        <v>89</v>
      </c>
      <c r="D38" s="369" t="s">
        <v>265</v>
      </c>
      <c r="E38" s="845" t="s">
        <v>695</v>
      </c>
      <c r="F38" s="352" t="s">
        <v>75</v>
      </c>
      <c r="G38" s="352">
        <v>2</v>
      </c>
      <c r="H38" s="353">
        <f>SUM(H32:H37)</f>
        <v>1.17</v>
      </c>
      <c r="I38" s="259">
        <f t="shared" ref="I38:AJ38" si="8">SUM(I32:I37)</f>
        <v>1.150065939946086</v>
      </c>
      <c r="J38" s="259">
        <f t="shared" si="8"/>
        <v>1.1401515557578863</v>
      </c>
      <c r="K38" s="259">
        <f t="shared" si="8"/>
        <v>1.1202564859970672</v>
      </c>
      <c r="L38" s="314">
        <f t="shared" si="8"/>
        <v>1.1200000000000001</v>
      </c>
      <c r="M38" s="314">
        <f t="shared" si="8"/>
        <v>1.1200000000000001</v>
      </c>
      <c r="N38" s="314">
        <f t="shared" si="8"/>
        <v>1.1200000000000001</v>
      </c>
      <c r="O38" s="314">
        <f t="shared" si="8"/>
        <v>1.1200000000000001</v>
      </c>
      <c r="P38" s="314">
        <f t="shared" si="8"/>
        <v>1.1200000000000001</v>
      </c>
      <c r="Q38" s="314">
        <f t="shared" si="8"/>
        <v>1.0864</v>
      </c>
      <c r="R38" s="314">
        <f t="shared" si="8"/>
        <v>1.0528</v>
      </c>
      <c r="S38" s="314">
        <f t="shared" si="8"/>
        <v>1.0191999999999999</v>
      </c>
      <c r="T38" s="314">
        <f t="shared" si="8"/>
        <v>0.98560000000000003</v>
      </c>
      <c r="U38" s="314">
        <f t="shared" si="8"/>
        <v>0.95200000000000007</v>
      </c>
      <c r="V38" s="314">
        <f t="shared" si="8"/>
        <v>0.92344000000000004</v>
      </c>
      <c r="W38" s="314">
        <f t="shared" si="8"/>
        <v>0.89488000000000001</v>
      </c>
      <c r="X38" s="314">
        <f t="shared" si="8"/>
        <v>0.86631999999999998</v>
      </c>
      <c r="Y38" s="314">
        <f t="shared" si="8"/>
        <v>0.83775999999999995</v>
      </c>
      <c r="Z38" s="314">
        <f t="shared" si="8"/>
        <v>0.80919999999999992</v>
      </c>
      <c r="AA38" s="314">
        <f t="shared" si="8"/>
        <v>0.79301600000000005</v>
      </c>
      <c r="AB38" s="314">
        <f t="shared" si="8"/>
        <v>0.77683200000000008</v>
      </c>
      <c r="AC38" s="314">
        <f t="shared" si="8"/>
        <v>0.7606480000000001</v>
      </c>
      <c r="AD38" s="314">
        <f t="shared" si="8"/>
        <v>0.74446400000000001</v>
      </c>
      <c r="AE38" s="314">
        <f t="shared" si="8"/>
        <v>0.72828000000000004</v>
      </c>
      <c r="AF38" s="314">
        <f t="shared" si="8"/>
        <v>0.71371440000000019</v>
      </c>
      <c r="AG38" s="314">
        <f t="shared" si="8"/>
        <v>0.69914880000000013</v>
      </c>
      <c r="AH38" s="314">
        <f t="shared" si="8"/>
        <v>0.68458320000000017</v>
      </c>
      <c r="AI38" s="314">
        <f t="shared" si="8"/>
        <v>0.67001760000000021</v>
      </c>
      <c r="AJ38" s="357">
        <f t="shared" si="8"/>
        <v>0.65545200000000003</v>
      </c>
    </row>
    <row r="39" spans="1:36" ht="15.75" thickBot="1" x14ac:dyDescent="0.25">
      <c r="A39" s="233"/>
      <c r="B39" s="930"/>
      <c r="C39" s="814" t="s">
        <v>696</v>
      </c>
      <c r="D39" s="846" t="s">
        <v>265</v>
      </c>
      <c r="E39" s="847" t="s">
        <v>697</v>
      </c>
      <c r="F39" s="816" t="s">
        <v>269</v>
      </c>
      <c r="G39" s="816">
        <v>2</v>
      </c>
      <c r="H39" s="359">
        <f>(H38*1000000)/(H53*1000)</f>
        <v>194.86225285221894</v>
      </c>
      <c r="I39" s="270">
        <f t="shared" ref="I39:AJ39" si="9">(I38*1000000)/(I53*1000)</f>
        <v>189.80208799293979</v>
      </c>
      <c r="J39" s="270">
        <f t="shared" si="9"/>
        <v>186.47177027626063</v>
      </c>
      <c r="K39" s="270">
        <f t="shared" si="9"/>
        <v>181.5831215524415</v>
      </c>
      <c r="L39" s="400">
        <f t="shared" si="9"/>
        <v>179.93603374249872</v>
      </c>
      <c r="M39" s="400">
        <f t="shared" si="9"/>
        <v>178.19735256399176</v>
      </c>
      <c r="N39" s="400">
        <f t="shared" si="9"/>
        <v>176.49196299573745</v>
      </c>
      <c r="O39" s="400">
        <f t="shared" si="9"/>
        <v>174.81891786783589</v>
      </c>
      <c r="P39" s="400">
        <f t="shared" si="9"/>
        <v>173.17730560350171</v>
      </c>
      <c r="Q39" s="400">
        <f t="shared" si="9"/>
        <v>166.41926110582324</v>
      </c>
      <c r="R39" s="400">
        <f t="shared" si="9"/>
        <v>159.93859321960545</v>
      </c>
      <c r="S39" s="400">
        <f t="shared" si="9"/>
        <v>153.56424305935727</v>
      </c>
      <c r="T39" s="400">
        <f t="shared" si="9"/>
        <v>147.2936146302352</v>
      </c>
      <c r="U39" s="400">
        <f t="shared" si="9"/>
        <v>141.12419577740846</v>
      </c>
      <c r="V39" s="400">
        <f t="shared" si="9"/>
        <v>135.77098027485994</v>
      </c>
      <c r="W39" s="400">
        <f t="shared" si="9"/>
        <v>130.50503992393647</v>
      </c>
      <c r="X39" s="400">
        <f t="shared" si="9"/>
        <v>125.32420629544896</v>
      </c>
      <c r="Y39" s="400">
        <f t="shared" si="9"/>
        <v>120.22638397744554</v>
      </c>
      <c r="Z39" s="400">
        <f t="shared" si="9"/>
        <v>115.20954745269501</v>
      </c>
      <c r="AA39" s="400">
        <f t="shared" si="9"/>
        <v>112.01994862140899</v>
      </c>
      <c r="AB39" s="400">
        <f t="shared" si="9"/>
        <v>108.85437157071631</v>
      </c>
      <c r="AC39" s="400">
        <f t="shared" si="9"/>
        <v>105.73941960728777</v>
      </c>
      <c r="AD39" s="400">
        <f t="shared" si="9"/>
        <v>102.67386256025218</v>
      </c>
      <c r="AE39" s="400">
        <f t="shared" si="9"/>
        <v>99.656510651631876</v>
      </c>
      <c r="AF39" s="400">
        <f t="shared" si="9"/>
        <v>96.905954209239525</v>
      </c>
      <c r="AG39" s="400">
        <f t="shared" si="9"/>
        <v>94.197956759509893</v>
      </c>
      <c r="AH39" s="400">
        <f t="shared" si="9"/>
        <v>91.531518890062685</v>
      </c>
      <c r="AI39" s="400">
        <f t="shared" si="9"/>
        <v>88.905672864749533</v>
      </c>
      <c r="AJ39" s="401">
        <f t="shared" si="9"/>
        <v>86.31948135336981</v>
      </c>
    </row>
    <row r="40" spans="1:36" ht="15" customHeight="1" x14ac:dyDescent="0.2">
      <c r="A40" s="234"/>
      <c r="B40" s="925" t="s">
        <v>270</v>
      </c>
      <c r="C40" s="344" t="s">
        <v>698</v>
      </c>
      <c r="D40" s="739" t="s">
        <v>699</v>
      </c>
      <c r="E40" s="810" t="s">
        <v>273</v>
      </c>
      <c r="F40" s="388" t="s">
        <v>274</v>
      </c>
      <c r="G40" s="388">
        <v>2</v>
      </c>
      <c r="H40" s="389">
        <v>0.49143000000000003</v>
      </c>
      <c r="I40" s="260">
        <v>0.4932766161218618</v>
      </c>
      <c r="J40" s="260">
        <v>0.49512278480868038</v>
      </c>
      <c r="K40" s="260">
        <v>0.49696850813784854</v>
      </c>
      <c r="L40" s="316">
        <v>0.49881378816888383</v>
      </c>
      <c r="M40" s="316">
        <v>0.50065862694365271</v>
      </c>
      <c r="N40" s="316">
        <v>0.50250302648659051</v>
      </c>
      <c r="O40" s="316">
        <v>0.50434698880491857</v>
      </c>
      <c r="P40" s="316">
        <v>0.50619051588885755</v>
      </c>
      <c r="Q40" s="316">
        <v>0.50803360971183664</v>
      </c>
      <c r="R40" s="316">
        <v>0.50987627223070087</v>
      </c>
      <c r="S40" s="316">
        <v>0.51171850538591324</v>
      </c>
      <c r="T40" s="316">
        <v>0.51356031110175515</v>
      </c>
      <c r="U40" s="316">
        <v>0.51540169128652269</v>
      </c>
      <c r="V40" s="316">
        <v>0.51724264783272034</v>
      </c>
      <c r="W40" s="316">
        <v>0.51908318261725095</v>
      </c>
      <c r="X40" s="316">
        <v>0.52092329750160382</v>
      </c>
      <c r="Y40" s="316">
        <v>0.52276299433203843</v>
      </c>
      <c r="Z40" s="316">
        <v>0.52460227493976652</v>
      </c>
      <c r="AA40" s="316">
        <v>0.52644114114113039</v>
      </c>
      <c r="AB40" s="316">
        <v>0.52827959473777919</v>
      </c>
      <c r="AC40" s="316">
        <v>0.53011763751684182</v>
      </c>
      <c r="AD40" s="316">
        <v>0.53195527125109754</v>
      </c>
      <c r="AE40" s="316">
        <v>0.53379249769914394</v>
      </c>
      <c r="AF40" s="316">
        <v>0.53562931860556229</v>
      </c>
      <c r="AG40" s="316">
        <v>0.53746573570108014</v>
      </c>
      <c r="AH40" s="316">
        <v>0.53930175070273179</v>
      </c>
      <c r="AI40" s="316">
        <v>0.54113736531401602</v>
      </c>
      <c r="AJ40" s="317">
        <v>0.54297258122505199</v>
      </c>
    </row>
    <row r="41" spans="1:36" x14ac:dyDescent="0.2">
      <c r="A41" s="234"/>
      <c r="B41" s="931"/>
      <c r="C41" s="354" t="s">
        <v>700</v>
      </c>
      <c r="D41" s="390" t="s">
        <v>701</v>
      </c>
      <c r="E41" s="387" t="s">
        <v>273</v>
      </c>
      <c r="F41" s="391" t="s">
        <v>274</v>
      </c>
      <c r="G41" s="391">
        <v>2</v>
      </c>
      <c r="H41" s="353">
        <v>1.4670000000000001E-2</v>
      </c>
      <c r="I41" s="758">
        <v>1.442789320824688E-2</v>
      </c>
      <c r="J41" s="758">
        <v>1.418578641649376E-2</v>
      </c>
      <c r="K41" s="758">
        <v>1.3943679624740642E-2</v>
      </c>
      <c r="L41" s="294">
        <v>1.3701572832987521E-2</v>
      </c>
      <c r="M41" s="294">
        <v>1.3459466041234401E-2</v>
      </c>
      <c r="N41" s="294">
        <v>1.3217359249481283E-2</v>
      </c>
      <c r="O41" s="294">
        <v>1.2975252457728162E-2</v>
      </c>
      <c r="P41" s="294">
        <v>1.2733145665975042E-2</v>
      </c>
      <c r="Q41" s="294">
        <v>1.2491038874221923E-2</v>
      </c>
      <c r="R41" s="294">
        <v>1.2248932082468803E-2</v>
      </c>
      <c r="S41" s="294">
        <v>1.2006825290715683E-2</v>
      </c>
      <c r="T41" s="294">
        <v>1.1764718498962564E-2</v>
      </c>
      <c r="U41" s="294">
        <v>1.1522611707209444E-2</v>
      </c>
      <c r="V41" s="294">
        <v>1.1280504915456324E-2</v>
      </c>
      <c r="W41" s="294">
        <v>1.1038398123703205E-2</v>
      </c>
      <c r="X41" s="294">
        <v>1.0796291331950085E-2</v>
      </c>
      <c r="Y41" s="294">
        <v>1.0554184540196966E-2</v>
      </c>
      <c r="Z41" s="294">
        <v>1.0312077748443846E-2</v>
      </c>
      <c r="AA41" s="294">
        <v>1.0069970956690726E-2</v>
      </c>
      <c r="AB41" s="294">
        <v>9.8278641649376074E-3</v>
      </c>
      <c r="AC41" s="294">
        <v>9.5857573731844871E-3</v>
      </c>
      <c r="AD41" s="294">
        <v>9.3436505814313668E-3</v>
      </c>
      <c r="AE41" s="294">
        <v>9.1015437896782483E-3</v>
      </c>
      <c r="AF41" s="294">
        <v>8.859436997925128E-3</v>
      </c>
      <c r="AG41" s="294">
        <v>8.6173302061720077E-3</v>
      </c>
      <c r="AH41" s="294">
        <v>8.3752234144188892E-3</v>
      </c>
      <c r="AI41" s="294">
        <v>8.1331166226657689E-3</v>
      </c>
      <c r="AJ41" s="318">
        <v>7.8910098309126504E-3</v>
      </c>
    </row>
    <row r="42" spans="1:36" x14ac:dyDescent="0.2">
      <c r="A42" s="181"/>
      <c r="B42" s="931"/>
      <c r="C42" s="354" t="s">
        <v>702</v>
      </c>
      <c r="D42" s="390" t="s">
        <v>278</v>
      </c>
      <c r="E42" s="387" t="s">
        <v>279</v>
      </c>
      <c r="F42" s="391" t="s">
        <v>274</v>
      </c>
      <c r="G42" s="391">
        <v>2</v>
      </c>
      <c r="H42" s="353">
        <v>8.6980000000000002E-2</v>
      </c>
      <c r="I42" s="758">
        <v>8.6980000000000002E-2</v>
      </c>
      <c r="J42" s="758">
        <v>8.6980000000000002E-2</v>
      </c>
      <c r="K42" s="758">
        <v>8.6980000000000002E-2</v>
      </c>
      <c r="L42" s="294">
        <v>8.6980000000000002E-2</v>
      </c>
      <c r="M42" s="294">
        <v>8.6980000000000002E-2</v>
      </c>
      <c r="N42" s="294">
        <v>8.6980000000000002E-2</v>
      </c>
      <c r="O42" s="294">
        <v>8.6980000000000002E-2</v>
      </c>
      <c r="P42" s="294">
        <v>8.6980000000000002E-2</v>
      </c>
      <c r="Q42" s="294">
        <v>8.6980000000000002E-2</v>
      </c>
      <c r="R42" s="294">
        <v>8.6980000000000002E-2</v>
      </c>
      <c r="S42" s="294">
        <v>8.6980000000000002E-2</v>
      </c>
      <c r="T42" s="294">
        <v>8.6980000000000002E-2</v>
      </c>
      <c r="U42" s="294">
        <v>8.6980000000000002E-2</v>
      </c>
      <c r="V42" s="294">
        <v>8.6980000000000002E-2</v>
      </c>
      <c r="W42" s="294">
        <v>8.6980000000000002E-2</v>
      </c>
      <c r="X42" s="294">
        <v>8.6980000000000002E-2</v>
      </c>
      <c r="Y42" s="294">
        <v>8.6980000000000002E-2</v>
      </c>
      <c r="Z42" s="294">
        <v>8.6980000000000002E-2</v>
      </c>
      <c r="AA42" s="294">
        <v>8.6980000000000002E-2</v>
      </c>
      <c r="AB42" s="294">
        <v>8.6980000000000002E-2</v>
      </c>
      <c r="AC42" s="294">
        <v>8.6980000000000002E-2</v>
      </c>
      <c r="AD42" s="294">
        <v>8.6980000000000002E-2</v>
      </c>
      <c r="AE42" s="294">
        <v>8.6980000000000002E-2</v>
      </c>
      <c r="AF42" s="294">
        <v>8.6980000000000002E-2</v>
      </c>
      <c r="AG42" s="294">
        <v>8.6980000000000002E-2</v>
      </c>
      <c r="AH42" s="294">
        <v>8.6980000000000002E-2</v>
      </c>
      <c r="AI42" s="294">
        <v>8.6980000000000002E-2</v>
      </c>
      <c r="AJ42" s="318">
        <v>8.6980000000000002E-2</v>
      </c>
    </row>
    <row r="43" spans="1:36" ht="38.25" x14ac:dyDescent="0.25">
      <c r="A43" s="235"/>
      <c r="B43" s="931"/>
      <c r="C43" s="875" t="s">
        <v>703</v>
      </c>
      <c r="D43" s="876" t="s">
        <v>704</v>
      </c>
      <c r="E43" s="479" t="s">
        <v>705</v>
      </c>
      <c r="F43" s="332" t="s">
        <v>274</v>
      </c>
      <c r="G43" s="877">
        <v>2</v>
      </c>
      <c r="H43" s="353">
        <f>'3. BL Demand'!H43</f>
        <v>2.4870917808219177</v>
      </c>
      <c r="I43" s="758">
        <f>H43+SUM(I44:I49)</f>
        <v>2.5887830854624334</v>
      </c>
      <c r="J43" s="758">
        <f>I43+SUM(J44:J49)</f>
        <v>2.6903873266853902</v>
      </c>
      <c r="K43" s="758">
        <f>J43+SUM(K44:K49)</f>
        <v>2.7919072238677334</v>
      </c>
      <c r="L43" s="314">
        <f>K43+SUM(L44:L49)</f>
        <v>2.8914742146736665</v>
      </c>
      <c r="M43" s="314">
        <f t="shared" ref="M43:AJ43" si="10">L43+SUM(M44:M49)</f>
        <v>2.9958201383041767</v>
      </c>
      <c r="N43" s="314">
        <f t="shared" si="10"/>
        <v>3.0992840828500503</v>
      </c>
      <c r="O43" s="314">
        <f t="shared" si="10"/>
        <v>3.2018862128428163</v>
      </c>
      <c r="P43" s="314">
        <f t="shared" si="10"/>
        <v>3.3036458619093394</v>
      </c>
      <c r="Q43" s="314">
        <f t="shared" si="10"/>
        <v>3.4045802104566771</v>
      </c>
      <c r="R43" s="314">
        <f t="shared" si="10"/>
        <v>3.4984256217804273</v>
      </c>
      <c r="S43" s="314">
        <f t="shared" si="10"/>
        <v>3.5914825621384234</v>
      </c>
      <c r="T43" s="314">
        <f t="shared" si="10"/>
        <v>3.6837695052461528</v>
      </c>
      <c r="U43" s="314">
        <f t="shared" si="10"/>
        <v>5.8586793418550549</v>
      </c>
      <c r="V43" s="314">
        <f t="shared" si="10"/>
        <v>5.9127027467990736</v>
      </c>
      <c r="W43" s="314">
        <f t="shared" si="10"/>
        <v>5.966704072548918</v>
      </c>
      <c r="X43" s="314">
        <f t="shared" si="10"/>
        <v>6.0206839288785829</v>
      </c>
      <c r="Y43" s="314">
        <f t="shared" si="10"/>
        <v>6.0746429033129017</v>
      </c>
      <c r="Z43" s="314">
        <f t="shared" si="10"/>
        <v>6.1285815621331583</v>
      </c>
      <c r="AA43" s="314">
        <f t="shared" si="10"/>
        <v>6.182500451328611</v>
      </c>
      <c r="AB43" s="314">
        <f t="shared" si="10"/>
        <v>6.2380986547666106</v>
      </c>
      <c r="AC43" s="314">
        <f t="shared" si="10"/>
        <v>6.293677687451404</v>
      </c>
      <c r="AD43" s="314">
        <f t="shared" si="10"/>
        <v>6.3492380660321164</v>
      </c>
      <c r="AE43" s="314">
        <f t="shared" si="10"/>
        <v>6.4047802887583334</v>
      </c>
      <c r="AF43" s="314">
        <f t="shared" si="10"/>
        <v>6.4603048362919555</v>
      </c>
      <c r="AG43" s="314">
        <f t="shared" si="10"/>
        <v>6.515812172476446</v>
      </c>
      <c r="AH43" s="314">
        <f t="shared" si="10"/>
        <v>6.5713027450660375</v>
      </c>
      <c r="AI43" s="314">
        <f t="shared" si="10"/>
        <v>6.6267769864173633</v>
      </c>
      <c r="AJ43" s="357">
        <f t="shared" si="10"/>
        <v>6.6822353141456734</v>
      </c>
    </row>
    <row r="44" spans="1:36" x14ac:dyDescent="0.2">
      <c r="A44" s="182"/>
      <c r="B44" s="931"/>
      <c r="C44" s="354" t="s">
        <v>706</v>
      </c>
      <c r="D44" s="393" t="s">
        <v>707</v>
      </c>
      <c r="E44" s="387" t="s">
        <v>285</v>
      </c>
      <c r="F44" s="391" t="s">
        <v>274</v>
      </c>
      <c r="G44" s="391">
        <v>2</v>
      </c>
      <c r="H44" s="353">
        <f>'3. BL Demand'!H44</f>
        <v>5.6444364172724672E-2</v>
      </c>
      <c r="I44" s="758">
        <f>'3. BL Demand'!I44</f>
        <v>5.6379165321969633E-2</v>
      </c>
      <c r="J44" s="758">
        <f>'3. BL Demand'!J44</f>
        <v>5.6316069068463717E-2</v>
      </c>
      <c r="K44" s="758">
        <f>'3. BL Demand'!K44</f>
        <v>5.6254985964878587E-2</v>
      </c>
      <c r="L44" s="294">
        <v>5.6195831270343548E-2</v>
      </c>
      <c r="M44" s="294">
        <v>6.1808833914431885E-2</v>
      </c>
      <c r="N44" s="294">
        <v>6.174816603669734E-2</v>
      </c>
      <c r="O44" s="294">
        <v>6.1689535567248925E-2</v>
      </c>
      <c r="P44" s="294">
        <v>6.1632852286371359E-2</v>
      </c>
      <c r="Q44" s="294">
        <v>6.1578030913516837E-2</v>
      </c>
      <c r="R44" s="294">
        <v>5.526002517876611E-2</v>
      </c>
      <c r="S44" s="294">
        <v>5.5213226838939138E-2</v>
      </c>
      <c r="T44" s="294">
        <v>5.5167770368430978E-2</v>
      </c>
      <c r="U44" s="294">
        <v>5.5123604951581681E-2</v>
      </c>
      <c r="V44" s="294">
        <v>5.5080682155620592E-2</v>
      </c>
      <c r="W44" s="294">
        <v>5.5038955797808736E-2</v>
      </c>
      <c r="X44" s="294">
        <v>5.4998381821180033E-2</v>
      </c>
      <c r="Y44" s="294">
        <v>5.4958918178164028E-2</v>
      </c>
      <c r="Z44" s="294">
        <v>5.4920524721639365E-2</v>
      </c>
      <c r="AA44" s="294">
        <v>5.488316310274604E-2</v>
      </c>
      <c r="AB44" s="294">
        <v>5.6539164245425579E-2</v>
      </c>
      <c r="AC44" s="294">
        <v>5.6502934403815513E-2</v>
      </c>
      <c r="AD44" s="294">
        <v>5.6467680951384637E-2</v>
      </c>
      <c r="AE44" s="294">
        <v>5.6433369115769662E-2</v>
      </c>
      <c r="AF44" s="294">
        <v>5.6399965658887594E-2</v>
      </c>
      <c r="AG44" s="294">
        <v>5.6367438796415627E-2</v>
      </c>
      <c r="AH44" s="294">
        <v>5.6335758122142809E-2</v>
      </c>
      <c r="AI44" s="294">
        <v>5.6304894536903474E-2</v>
      </c>
      <c r="AJ44" s="318">
        <v>5.627482018170326E-2</v>
      </c>
    </row>
    <row r="45" spans="1:36" x14ac:dyDescent="0.2">
      <c r="A45" s="182"/>
      <c r="B45" s="931"/>
      <c r="C45" s="354" t="s">
        <v>708</v>
      </c>
      <c r="D45" s="393" t="s">
        <v>287</v>
      </c>
      <c r="E45" s="387" t="s">
        <v>288</v>
      </c>
      <c r="F45" s="391" t="s">
        <v>274</v>
      </c>
      <c r="G45" s="391">
        <v>2</v>
      </c>
      <c r="H45" s="353">
        <f>'3. BL Demand'!H45</f>
        <v>3.7999999999999999E-2</v>
      </c>
      <c r="I45" s="758">
        <f>'3. BL Demand'!I45</f>
        <v>4.6694012107033916E-2</v>
      </c>
      <c r="J45" s="758">
        <f>'3. BL Demand'!J45</f>
        <v>4.6640335606184337E-2</v>
      </c>
      <c r="K45" s="758">
        <f>'3. BL Demand'!K45</f>
        <v>4.6588313238861305E-2</v>
      </c>
      <c r="L45" s="294">
        <v>4.466670813233091E-2</v>
      </c>
      <c r="M45" s="294">
        <v>4.3798717168071502E-2</v>
      </c>
      <c r="N45" s="294">
        <v>4.2948840043033384E-2</v>
      </c>
      <c r="O45" s="294">
        <v>4.2118049369970149E-2</v>
      </c>
      <c r="P45" s="294">
        <v>4.1305561983317717E-2</v>
      </c>
      <c r="Q45" s="294">
        <v>4.0509269788836205E-2</v>
      </c>
      <c r="R45" s="294">
        <v>3.9727108343107373E-2</v>
      </c>
      <c r="S45" s="294">
        <v>3.8963400373365688E-2</v>
      </c>
      <c r="T45" s="294">
        <v>3.8217456078865723E-2</v>
      </c>
      <c r="U45" s="294">
        <v>3.7484369366798546E-2</v>
      </c>
      <c r="V45" s="294">
        <v>0</v>
      </c>
      <c r="W45" s="294">
        <v>0</v>
      </c>
      <c r="X45" s="294">
        <v>0</v>
      </c>
      <c r="Y45" s="294">
        <v>0</v>
      </c>
      <c r="Z45" s="294">
        <v>0</v>
      </c>
      <c r="AA45" s="294">
        <v>0</v>
      </c>
      <c r="AB45" s="294">
        <v>0</v>
      </c>
      <c r="AC45" s="294">
        <v>0</v>
      </c>
      <c r="AD45" s="294">
        <v>0</v>
      </c>
      <c r="AE45" s="294">
        <v>0</v>
      </c>
      <c r="AF45" s="294">
        <v>0</v>
      </c>
      <c r="AG45" s="294">
        <v>0</v>
      </c>
      <c r="AH45" s="294">
        <v>0</v>
      </c>
      <c r="AI45" s="294">
        <v>0</v>
      </c>
      <c r="AJ45" s="318">
        <v>0</v>
      </c>
    </row>
    <row r="46" spans="1:36" x14ac:dyDescent="0.2">
      <c r="A46" s="182"/>
      <c r="B46" s="931"/>
      <c r="C46" s="354" t="s">
        <v>709</v>
      </c>
      <c r="D46" s="390" t="s">
        <v>290</v>
      </c>
      <c r="E46" s="387" t="s">
        <v>291</v>
      </c>
      <c r="F46" s="391" t="s">
        <v>274</v>
      </c>
      <c r="G46" s="391">
        <v>2</v>
      </c>
      <c r="H46" s="353">
        <f>'3. BL Demand'!H46</f>
        <v>0</v>
      </c>
      <c r="I46" s="758">
        <f>'3. BL Demand'!I46</f>
        <v>0</v>
      </c>
      <c r="J46" s="758">
        <f>'3. BL Demand'!J46</f>
        <v>0</v>
      </c>
      <c r="K46" s="758">
        <f>'3. BL Demand'!K46</f>
        <v>0</v>
      </c>
      <c r="L46" s="294">
        <v>0</v>
      </c>
      <c r="M46" s="294">
        <v>0</v>
      </c>
      <c r="N46" s="294">
        <v>0</v>
      </c>
      <c r="O46" s="294">
        <v>0</v>
      </c>
      <c r="P46" s="294">
        <v>0</v>
      </c>
      <c r="Q46" s="294">
        <v>0</v>
      </c>
      <c r="R46" s="294">
        <v>0</v>
      </c>
      <c r="S46" s="294">
        <v>0</v>
      </c>
      <c r="T46" s="294">
        <v>0</v>
      </c>
      <c r="U46" s="294">
        <v>2.0833793500174984</v>
      </c>
      <c r="V46" s="294">
        <v>0</v>
      </c>
      <c r="W46" s="294">
        <v>0</v>
      </c>
      <c r="X46" s="294">
        <v>0</v>
      </c>
      <c r="Y46" s="294">
        <v>0</v>
      </c>
      <c r="Z46" s="294">
        <v>0</v>
      </c>
      <c r="AA46" s="294">
        <v>0</v>
      </c>
      <c r="AB46" s="294">
        <v>0</v>
      </c>
      <c r="AC46" s="294">
        <v>0</v>
      </c>
      <c r="AD46" s="294">
        <v>0</v>
      </c>
      <c r="AE46" s="294">
        <v>0</v>
      </c>
      <c r="AF46" s="294">
        <v>0</v>
      </c>
      <c r="AG46" s="294">
        <v>0</v>
      </c>
      <c r="AH46" s="294">
        <v>0</v>
      </c>
      <c r="AI46" s="294">
        <v>0</v>
      </c>
      <c r="AJ46" s="318">
        <v>0</v>
      </c>
    </row>
    <row r="47" spans="1:36" x14ac:dyDescent="0.2">
      <c r="A47" s="182"/>
      <c r="B47" s="931"/>
      <c r="C47" s="354" t="s">
        <v>710</v>
      </c>
      <c r="D47" s="390" t="s">
        <v>293</v>
      </c>
      <c r="E47" s="387" t="s">
        <v>294</v>
      </c>
      <c r="F47" s="391" t="s">
        <v>274</v>
      </c>
      <c r="G47" s="391">
        <v>2</v>
      </c>
      <c r="H47" s="353">
        <f>'3. BL Demand'!H47</f>
        <v>0</v>
      </c>
      <c r="I47" s="758">
        <f>'3. BL Demand'!I47</f>
        <v>0</v>
      </c>
      <c r="J47" s="758">
        <f>'3. BL Demand'!J47</f>
        <v>0</v>
      </c>
      <c r="K47" s="758">
        <f>'3. BL Demand'!K47</f>
        <v>0</v>
      </c>
      <c r="L47" s="294">
        <v>0</v>
      </c>
      <c r="M47" s="294">
        <v>0</v>
      </c>
      <c r="N47" s="294">
        <v>0</v>
      </c>
      <c r="O47" s="294">
        <v>0</v>
      </c>
      <c r="P47" s="294">
        <v>0</v>
      </c>
      <c r="Q47" s="294">
        <v>0</v>
      </c>
      <c r="R47" s="294">
        <v>0</v>
      </c>
      <c r="S47" s="294">
        <v>0</v>
      </c>
      <c r="T47" s="294">
        <v>0</v>
      </c>
      <c r="U47" s="294">
        <v>0</v>
      </c>
      <c r="V47" s="294">
        <v>0</v>
      </c>
      <c r="W47" s="294">
        <v>0</v>
      </c>
      <c r="X47" s="294">
        <v>0</v>
      </c>
      <c r="Y47" s="294">
        <v>0</v>
      </c>
      <c r="Z47" s="294">
        <v>0</v>
      </c>
      <c r="AA47" s="294">
        <v>0</v>
      </c>
      <c r="AB47" s="294">
        <v>0</v>
      </c>
      <c r="AC47" s="294">
        <v>0</v>
      </c>
      <c r="AD47" s="294">
        <v>0</v>
      </c>
      <c r="AE47" s="294">
        <v>0</v>
      </c>
      <c r="AF47" s="294">
        <v>0</v>
      </c>
      <c r="AG47" s="294">
        <v>0</v>
      </c>
      <c r="AH47" s="294">
        <v>0</v>
      </c>
      <c r="AI47" s="294">
        <v>0</v>
      </c>
      <c r="AJ47" s="318">
        <v>0</v>
      </c>
    </row>
    <row r="48" spans="1:36" x14ac:dyDescent="0.2">
      <c r="A48" s="182"/>
      <c r="B48" s="931"/>
      <c r="C48" s="354" t="s">
        <v>711</v>
      </c>
      <c r="D48" s="390" t="s">
        <v>712</v>
      </c>
      <c r="E48" s="387" t="s">
        <v>297</v>
      </c>
      <c r="F48" s="391" t="s">
        <v>274</v>
      </c>
      <c r="G48" s="391">
        <v>2</v>
      </c>
      <c r="H48" s="353">
        <f>'3. BL Demand'!H48</f>
        <v>0</v>
      </c>
      <c r="I48" s="758">
        <f>'3. BL Demand'!I48</f>
        <v>0</v>
      </c>
      <c r="J48" s="758">
        <f>'3. BL Demand'!J48</f>
        <v>0</v>
      </c>
      <c r="K48" s="758">
        <f>'3. BL Demand'!K48</f>
        <v>0</v>
      </c>
      <c r="L48" s="294">
        <v>0</v>
      </c>
      <c r="M48" s="294">
        <v>0</v>
      </c>
      <c r="N48" s="294">
        <v>0</v>
      </c>
      <c r="O48" s="294">
        <v>0</v>
      </c>
      <c r="P48" s="294">
        <v>0</v>
      </c>
      <c r="Q48" s="294">
        <v>0</v>
      </c>
      <c r="R48" s="294">
        <v>0</v>
      </c>
      <c r="S48" s="294">
        <v>0</v>
      </c>
      <c r="T48" s="294">
        <v>0</v>
      </c>
      <c r="U48" s="294">
        <v>0</v>
      </c>
      <c r="V48" s="294">
        <v>0</v>
      </c>
      <c r="W48" s="294">
        <v>0</v>
      </c>
      <c r="X48" s="294">
        <v>0</v>
      </c>
      <c r="Y48" s="294">
        <v>0</v>
      </c>
      <c r="Z48" s="294">
        <v>0</v>
      </c>
      <c r="AA48" s="294">
        <v>0</v>
      </c>
      <c r="AB48" s="294">
        <v>0</v>
      </c>
      <c r="AC48" s="294">
        <v>0</v>
      </c>
      <c r="AD48" s="294">
        <v>0</v>
      </c>
      <c r="AE48" s="294">
        <v>0</v>
      </c>
      <c r="AF48" s="294">
        <v>0</v>
      </c>
      <c r="AG48" s="294">
        <v>0</v>
      </c>
      <c r="AH48" s="294">
        <v>0</v>
      </c>
      <c r="AI48" s="294">
        <v>0</v>
      </c>
      <c r="AJ48" s="318">
        <v>0</v>
      </c>
    </row>
    <row r="49" spans="1:36" x14ac:dyDescent="0.2">
      <c r="A49" s="182"/>
      <c r="B49" s="931"/>
      <c r="C49" s="354" t="s">
        <v>713</v>
      </c>
      <c r="D49" s="390" t="s">
        <v>299</v>
      </c>
      <c r="E49" s="387" t="s">
        <v>300</v>
      </c>
      <c r="F49" s="391" t="s">
        <v>274</v>
      </c>
      <c r="G49" s="391">
        <v>2</v>
      </c>
      <c r="H49" s="353">
        <f>'3. BL Demand'!H49</f>
        <v>0</v>
      </c>
      <c r="I49" s="758">
        <f>'3. BL Demand'!I49</f>
        <v>-1.3818727884877262E-3</v>
      </c>
      <c r="J49" s="758">
        <f>'3. BL Demand'!J49</f>
        <v>-1.3521634516914674E-3</v>
      </c>
      <c r="K49" s="758">
        <f>'3. BL Demand'!K49</f>
        <v>-1.3234020213967596E-3</v>
      </c>
      <c r="L49" s="294">
        <v>-1.2955485967413552E-3</v>
      </c>
      <c r="M49" s="294">
        <v>-1.2616274519932631E-3</v>
      </c>
      <c r="N49" s="294">
        <v>-1.233061533856926E-3</v>
      </c>
      <c r="O49" s="294">
        <v>-1.2054549444533223E-3</v>
      </c>
      <c r="P49" s="294">
        <v>-1.1787652031657672E-3</v>
      </c>
      <c r="Q49" s="294">
        <v>-1.1529521550151002E-3</v>
      </c>
      <c r="R49" s="294">
        <v>-1.1417221981232615E-3</v>
      </c>
      <c r="S49" s="294">
        <v>-1.1196868543088385E-3</v>
      </c>
      <c r="T49" s="294">
        <v>-1.0982833395673879E-3</v>
      </c>
      <c r="U49" s="294">
        <v>-1.0774877269759599E-3</v>
      </c>
      <c r="V49" s="294">
        <v>-1.0572772116020132E-3</v>
      </c>
      <c r="W49" s="294">
        <v>-1.0376300479647397E-3</v>
      </c>
      <c r="X49" s="294">
        <v>-1.0185254915149927E-3</v>
      </c>
      <c r="Y49" s="294">
        <v>-9.9994374384505141E-4</v>
      </c>
      <c r="Z49" s="294">
        <v>-9.8186590138311654E-4</v>
      </c>
      <c r="AA49" s="294">
        <v>-9.6427390729331814E-4</v>
      </c>
      <c r="AB49" s="294">
        <v>-9.4096080742565391E-4</v>
      </c>
      <c r="AC49" s="294">
        <v>-9.2390171902206929E-4</v>
      </c>
      <c r="AD49" s="294">
        <v>-9.0730237067236891E-4</v>
      </c>
      <c r="AE49" s="294">
        <v>-8.9114638955243208E-4</v>
      </c>
      <c r="AF49" s="294">
        <v>-8.7541812526569624E-4</v>
      </c>
      <c r="AG49" s="294">
        <v>-8.6010261192541297E-4</v>
      </c>
      <c r="AH49" s="294">
        <v>-8.4518553255111327E-4</v>
      </c>
      <c r="AI49" s="294">
        <v>-8.3065318557783033E-4</v>
      </c>
      <c r="AJ49" s="318">
        <v>-8.1649245339349358E-4</v>
      </c>
    </row>
    <row r="50" spans="1:36" x14ac:dyDescent="0.2">
      <c r="A50" s="182"/>
      <c r="B50" s="931"/>
      <c r="C50" s="354" t="s">
        <v>714</v>
      </c>
      <c r="D50" s="390" t="s">
        <v>302</v>
      </c>
      <c r="E50" s="387" t="s">
        <v>279</v>
      </c>
      <c r="F50" s="391" t="s">
        <v>274</v>
      </c>
      <c r="G50" s="391">
        <v>2</v>
      </c>
      <c r="H50" s="353">
        <f>'3. BL Demand'!H50</f>
        <v>0.15142</v>
      </c>
      <c r="I50" s="758">
        <f>'3. BL Demand'!I50</f>
        <v>0.15142</v>
      </c>
      <c r="J50" s="758">
        <f>'3. BL Demand'!J50</f>
        <v>0.15142</v>
      </c>
      <c r="K50" s="758">
        <f>'3. BL Demand'!K50</f>
        <v>0.15142</v>
      </c>
      <c r="L50" s="294">
        <v>0.15142</v>
      </c>
      <c r="M50" s="294">
        <v>0.15142</v>
      </c>
      <c r="N50" s="294">
        <v>0.15142</v>
      </c>
      <c r="O50" s="294">
        <v>0.15142</v>
      </c>
      <c r="P50" s="294">
        <v>0.15142</v>
      </c>
      <c r="Q50" s="294">
        <v>0.15142</v>
      </c>
      <c r="R50" s="294">
        <v>0.15142</v>
      </c>
      <c r="S50" s="294">
        <v>0.15142</v>
      </c>
      <c r="T50" s="294">
        <v>0.15142</v>
      </c>
      <c r="U50" s="294">
        <v>0.27324753424657533</v>
      </c>
      <c r="V50" s="294">
        <v>0.27324753424657533</v>
      </c>
      <c r="W50" s="294">
        <v>0.27324753424657533</v>
      </c>
      <c r="X50" s="294">
        <v>0.27324753424657533</v>
      </c>
      <c r="Y50" s="294">
        <v>0.27324753424657533</v>
      </c>
      <c r="Z50" s="294">
        <v>0.27324753424657533</v>
      </c>
      <c r="AA50" s="294">
        <v>0.27324753424657533</v>
      </c>
      <c r="AB50" s="294">
        <v>0.27324753424657533</v>
      </c>
      <c r="AC50" s="294">
        <v>0.27324753424657533</v>
      </c>
      <c r="AD50" s="294">
        <v>0.27324753424657533</v>
      </c>
      <c r="AE50" s="294">
        <v>0.27324753424657533</v>
      </c>
      <c r="AF50" s="294">
        <v>0.27324753424657533</v>
      </c>
      <c r="AG50" s="294">
        <v>0.27324753424657533</v>
      </c>
      <c r="AH50" s="294">
        <v>0.27324753424657533</v>
      </c>
      <c r="AI50" s="294">
        <v>0.27324753424657533</v>
      </c>
      <c r="AJ50" s="318">
        <v>0.27324753424657533</v>
      </c>
    </row>
    <row r="51" spans="1:36" x14ac:dyDescent="0.2">
      <c r="A51" s="182"/>
      <c r="B51" s="931"/>
      <c r="C51" s="354" t="s">
        <v>715</v>
      </c>
      <c r="D51" s="390" t="s">
        <v>304</v>
      </c>
      <c r="E51" s="387" t="s">
        <v>305</v>
      </c>
      <c r="F51" s="391" t="s">
        <v>274</v>
      </c>
      <c r="G51" s="391">
        <v>2</v>
      </c>
      <c r="H51" s="353">
        <f>'3. BL Demand'!H51</f>
        <v>2.6508220547945203</v>
      </c>
      <c r="I51" s="758">
        <f>'3. BL Demand'!I51</f>
        <v>2.6025751143267288</v>
      </c>
      <c r="J51" s="758">
        <f>'3. BL Demand'!J51</f>
        <v>2.5544152372764968</v>
      </c>
      <c r="K51" s="758">
        <f>'3. BL Demand'!K51</f>
        <v>2.5063397042668778</v>
      </c>
      <c r="L51" s="294">
        <v>2.4602170776336698</v>
      </c>
      <c r="M51" s="294">
        <v>2.4150005620493964</v>
      </c>
      <c r="N51" s="294">
        <v>2.3706660255497591</v>
      </c>
      <c r="O51" s="294">
        <v>2.3271933036032317</v>
      </c>
      <c r="P51" s="294">
        <v>2.2845630625829432</v>
      </c>
      <c r="Q51" s="294">
        <v>2.2427581220818418</v>
      </c>
      <c r="R51" s="294">
        <v>2.2017479630872274</v>
      </c>
      <c r="S51" s="294">
        <v>2.161526275058363</v>
      </c>
      <c r="T51" s="294">
        <v>2.1220745842797704</v>
      </c>
      <c r="U51" s="294">
        <v>0</v>
      </c>
      <c r="V51" s="294">
        <v>0</v>
      </c>
      <c r="W51" s="294">
        <v>0</v>
      </c>
      <c r="X51" s="294">
        <v>0</v>
      </c>
      <c r="Y51" s="294">
        <v>0</v>
      </c>
      <c r="Z51" s="294">
        <v>0</v>
      </c>
      <c r="AA51" s="294">
        <v>0</v>
      </c>
      <c r="AB51" s="294">
        <v>0</v>
      </c>
      <c r="AC51" s="294">
        <v>0</v>
      </c>
      <c r="AD51" s="294">
        <v>0</v>
      </c>
      <c r="AE51" s="294">
        <v>0</v>
      </c>
      <c r="AF51" s="294">
        <v>0</v>
      </c>
      <c r="AG51" s="294">
        <v>0</v>
      </c>
      <c r="AH51" s="294">
        <v>0</v>
      </c>
      <c r="AI51" s="294">
        <v>0</v>
      </c>
      <c r="AJ51" s="318">
        <v>0</v>
      </c>
    </row>
    <row r="52" spans="1:36" x14ac:dyDescent="0.2">
      <c r="A52" s="182"/>
      <c r="B52" s="931"/>
      <c r="C52" s="354" t="s">
        <v>716</v>
      </c>
      <c r="D52" s="390" t="s">
        <v>307</v>
      </c>
      <c r="E52" s="387" t="s">
        <v>279</v>
      </c>
      <c r="F52" s="391" t="s">
        <v>274</v>
      </c>
      <c r="G52" s="391">
        <v>2</v>
      </c>
      <c r="H52" s="353">
        <f>'3. BL Demand'!H52</f>
        <v>0.12182753424657534</v>
      </c>
      <c r="I52" s="758">
        <f>'3. BL Demand'!I52</f>
        <v>0.12182753424657534</v>
      </c>
      <c r="J52" s="758">
        <f>'3. BL Demand'!J52</f>
        <v>0.12182753424657534</v>
      </c>
      <c r="K52" s="758">
        <f>'3. BL Demand'!K52</f>
        <v>0.12182753424657534</v>
      </c>
      <c r="L52" s="294">
        <v>0.12182753424657534</v>
      </c>
      <c r="M52" s="294">
        <v>0.12182753424657534</v>
      </c>
      <c r="N52" s="294">
        <v>0.12182753424657534</v>
      </c>
      <c r="O52" s="294">
        <v>0.12182753424657534</v>
      </c>
      <c r="P52" s="294">
        <v>0.12182753424657534</v>
      </c>
      <c r="Q52" s="294">
        <v>0.12182753424657534</v>
      </c>
      <c r="R52" s="294">
        <v>0.12182753424657534</v>
      </c>
      <c r="S52" s="294">
        <v>0.12182753424657534</v>
      </c>
      <c r="T52" s="294">
        <v>0.12182753424657534</v>
      </c>
      <c r="U52" s="294">
        <v>0</v>
      </c>
      <c r="V52" s="294">
        <v>0</v>
      </c>
      <c r="W52" s="294">
        <v>0</v>
      </c>
      <c r="X52" s="294">
        <v>0</v>
      </c>
      <c r="Y52" s="294">
        <v>0</v>
      </c>
      <c r="Z52" s="294">
        <v>0</v>
      </c>
      <c r="AA52" s="294">
        <v>0</v>
      </c>
      <c r="AB52" s="294">
        <v>0</v>
      </c>
      <c r="AC52" s="294">
        <v>0</v>
      </c>
      <c r="AD52" s="294">
        <v>0</v>
      </c>
      <c r="AE52" s="294">
        <v>0</v>
      </c>
      <c r="AF52" s="294">
        <v>0</v>
      </c>
      <c r="AG52" s="294">
        <v>0</v>
      </c>
      <c r="AH52" s="294">
        <v>0</v>
      </c>
      <c r="AI52" s="294">
        <v>0</v>
      </c>
      <c r="AJ52" s="318">
        <v>0</v>
      </c>
    </row>
    <row r="53" spans="1:36" ht="15.75" thickBot="1" x14ac:dyDescent="0.25">
      <c r="A53" s="182"/>
      <c r="B53" s="932"/>
      <c r="C53" s="398" t="s">
        <v>717</v>
      </c>
      <c r="D53" s="851" t="s">
        <v>309</v>
      </c>
      <c r="E53" s="399" t="s">
        <v>718</v>
      </c>
      <c r="F53" s="852" t="s">
        <v>274</v>
      </c>
      <c r="G53" s="852">
        <v>2</v>
      </c>
      <c r="H53" s="359">
        <f>H40+H41+H42+H43+H50+H51+H52</f>
        <v>6.0042413698630135</v>
      </c>
      <c r="I53" s="759">
        <f t="shared" ref="I53:AJ53" si="11">I40+I41+I42+I43+I50+I51+I52</f>
        <v>6.0592902433658464</v>
      </c>
      <c r="J53" s="759">
        <f t="shared" si="11"/>
        <v>6.1143386694336366</v>
      </c>
      <c r="K53" s="759">
        <f t="shared" si="11"/>
        <v>6.1693866501437764</v>
      </c>
      <c r="L53" s="400">
        <f t="shared" si="11"/>
        <v>6.2244341875557829</v>
      </c>
      <c r="M53" s="400">
        <f t="shared" si="11"/>
        <v>6.2851663275850358</v>
      </c>
      <c r="N53" s="400">
        <f t="shared" si="11"/>
        <v>6.3458980283824573</v>
      </c>
      <c r="O53" s="400">
        <f t="shared" si="11"/>
        <v>6.4066292919552703</v>
      </c>
      <c r="P53" s="400">
        <f t="shared" si="11"/>
        <v>6.4673601202936908</v>
      </c>
      <c r="Q53" s="400">
        <f t="shared" si="11"/>
        <v>6.5280905153711526</v>
      </c>
      <c r="R53" s="400">
        <f t="shared" si="11"/>
        <v>6.5825263234274001</v>
      </c>
      <c r="S53" s="400">
        <f t="shared" si="11"/>
        <v>6.6369617021199909</v>
      </c>
      <c r="T53" s="400">
        <f t="shared" si="11"/>
        <v>6.6913966533732161</v>
      </c>
      <c r="U53" s="400">
        <f t="shared" si="11"/>
        <v>6.7458311790953625</v>
      </c>
      <c r="V53" s="400">
        <f t="shared" si="11"/>
        <v>6.8014534337938262</v>
      </c>
      <c r="W53" s="400">
        <f t="shared" si="11"/>
        <v>6.8570531875364473</v>
      </c>
      <c r="X53" s="400">
        <f t="shared" si="11"/>
        <v>6.9126310519587122</v>
      </c>
      <c r="Y53" s="400">
        <f t="shared" si="11"/>
        <v>6.9681876164317123</v>
      </c>
      <c r="Z53" s="400">
        <f t="shared" si="11"/>
        <v>7.0237234490679441</v>
      </c>
      <c r="AA53" s="400">
        <f t="shared" si="11"/>
        <v>7.0792390976730077</v>
      </c>
      <c r="AB53" s="400">
        <f t="shared" si="11"/>
        <v>7.1364336479159025</v>
      </c>
      <c r="AC53" s="400">
        <f t="shared" si="11"/>
        <v>7.1936086165880058</v>
      </c>
      <c r="AD53" s="400">
        <f t="shared" si="11"/>
        <v>7.2507645221112202</v>
      </c>
      <c r="AE53" s="400">
        <f t="shared" si="11"/>
        <v>7.307901864493731</v>
      </c>
      <c r="AF53" s="400">
        <f t="shared" si="11"/>
        <v>7.3650211261420182</v>
      </c>
      <c r="AG53" s="400">
        <f t="shared" si="11"/>
        <v>7.4221227726302734</v>
      </c>
      <c r="AH53" s="400">
        <f t="shared" si="11"/>
        <v>7.4792072534297631</v>
      </c>
      <c r="AI53" s="400">
        <f t="shared" si="11"/>
        <v>7.5362750026006209</v>
      </c>
      <c r="AJ53" s="401">
        <f t="shared" si="11"/>
        <v>7.5933264394482132</v>
      </c>
    </row>
    <row r="54" spans="1:36" ht="15.75" customHeight="1" x14ac:dyDescent="0.2">
      <c r="A54" s="182"/>
      <c r="B54" s="928" t="s">
        <v>311</v>
      </c>
      <c r="C54" s="344" t="s">
        <v>719</v>
      </c>
      <c r="D54" s="396" t="s">
        <v>313</v>
      </c>
      <c r="E54" s="810" t="s">
        <v>305</v>
      </c>
      <c r="F54" s="388" t="s">
        <v>274</v>
      </c>
      <c r="G54" s="388">
        <v>2</v>
      </c>
      <c r="H54" s="389">
        <f>'3. BL Demand'!H54</f>
        <v>0.28899999999999998</v>
      </c>
      <c r="I54" s="762">
        <f>'3. BL Demand'!I54</f>
        <v>0.28899999999999998</v>
      </c>
      <c r="J54" s="762">
        <f>'3. BL Demand'!J54</f>
        <v>0.28899999999999998</v>
      </c>
      <c r="K54" s="762">
        <f>'3. BL Demand'!K54</f>
        <v>0.28899999999999998</v>
      </c>
      <c r="L54" s="316">
        <v>0.28899999999999998</v>
      </c>
      <c r="M54" s="316">
        <v>0.28899999999999998</v>
      </c>
      <c r="N54" s="316">
        <v>0.28899999999999998</v>
      </c>
      <c r="O54" s="316">
        <v>0.28899999999999998</v>
      </c>
      <c r="P54" s="316">
        <v>0.28899999999999998</v>
      </c>
      <c r="Q54" s="316">
        <v>0.28899999999999998</v>
      </c>
      <c r="R54" s="316">
        <v>0.28899999999999998</v>
      </c>
      <c r="S54" s="316">
        <v>0.28899999999999998</v>
      </c>
      <c r="T54" s="316">
        <v>0.28899999999999998</v>
      </c>
      <c r="U54" s="316">
        <v>0.28899999999999998</v>
      </c>
      <c r="V54" s="316">
        <v>0.28899999999999998</v>
      </c>
      <c r="W54" s="316">
        <v>0.28899999999999998</v>
      </c>
      <c r="X54" s="316">
        <v>0.28899999999999998</v>
      </c>
      <c r="Y54" s="316">
        <v>0.28899999999999998</v>
      </c>
      <c r="Z54" s="316">
        <v>0.28899999999999998</v>
      </c>
      <c r="AA54" s="316">
        <v>0.28899999999999998</v>
      </c>
      <c r="AB54" s="316">
        <v>0.28899999999999998</v>
      </c>
      <c r="AC54" s="316">
        <v>0.28899999999999998</v>
      </c>
      <c r="AD54" s="316">
        <v>0.28899999999999998</v>
      </c>
      <c r="AE54" s="316">
        <v>0.28899999999999998</v>
      </c>
      <c r="AF54" s="316">
        <v>0.28899999999999998</v>
      </c>
      <c r="AG54" s="316">
        <v>0.28899999999999998</v>
      </c>
      <c r="AH54" s="316">
        <v>0.28899999999999998</v>
      </c>
      <c r="AI54" s="316">
        <v>0.28899999999999998</v>
      </c>
      <c r="AJ54" s="317">
        <v>0.28899999999999998</v>
      </c>
    </row>
    <row r="55" spans="1:36" x14ac:dyDescent="0.2">
      <c r="A55" s="182"/>
      <c r="B55" s="931"/>
      <c r="C55" s="354" t="s">
        <v>720</v>
      </c>
      <c r="D55" s="397" t="s">
        <v>315</v>
      </c>
      <c r="E55" s="387" t="s">
        <v>305</v>
      </c>
      <c r="F55" s="391" t="s">
        <v>274</v>
      </c>
      <c r="G55" s="391">
        <v>2</v>
      </c>
      <c r="H55" s="353">
        <f>'3. BL Demand'!H55</f>
        <v>0</v>
      </c>
      <c r="I55" s="758">
        <f>'3. BL Demand'!I55</f>
        <v>0</v>
      </c>
      <c r="J55" s="758">
        <f>'3. BL Demand'!J55</f>
        <v>0</v>
      </c>
      <c r="K55" s="758">
        <f>'3. BL Demand'!K55</f>
        <v>0</v>
      </c>
      <c r="L55" s="294">
        <v>0</v>
      </c>
      <c r="M55" s="294">
        <v>0</v>
      </c>
      <c r="N55" s="294">
        <v>0</v>
      </c>
      <c r="O55" s="294">
        <v>0</v>
      </c>
      <c r="P55" s="294">
        <v>0</v>
      </c>
      <c r="Q55" s="294">
        <v>0</v>
      </c>
      <c r="R55" s="294">
        <v>0</v>
      </c>
      <c r="S55" s="294">
        <v>0</v>
      </c>
      <c r="T55" s="294">
        <v>0</v>
      </c>
      <c r="U55" s="294">
        <v>0</v>
      </c>
      <c r="V55" s="294">
        <v>0</v>
      </c>
      <c r="W55" s="294">
        <v>0</v>
      </c>
      <c r="X55" s="294">
        <v>0</v>
      </c>
      <c r="Y55" s="294">
        <v>0</v>
      </c>
      <c r="Z55" s="294">
        <v>0</v>
      </c>
      <c r="AA55" s="294">
        <v>0</v>
      </c>
      <c r="AB55" s="294">
        <v>0</v>
      </c>
      <c r="AC55" s="294">
        <v>0</v>
      </c>
      <c r="AD55" s="294">
        <v>0</v>
      </c>
      <c r="AE55" s="294">
        <v>0</v>
      </c>
      <c r="AF55" s="294">
        <v>0</v>
      </c>
      <c r="AG55" s="294">
        <v>0</v>
      </c>
      <c r="AH55" s="294">
        <v>0</v>
      </c>
      <c r="AI55" s="294">
        <v>0</v>
      </c>
      <c r="AJ55" s="318">
        <v>0</v>
      </c>
    </row>
    <row r="56" spans="1:36" x14ac:dyDescent="0.2">
      <c r="A56" s="164"/>
      <c r="B56" s="931"/>
      <c r="C56" s="354" t="s">
        <v>721</v>
      </c>
      <c r="D56" s="397" t="s">
        <v>317</v>
      </c>
      <c r="E56" s="387" t="s">
        <v>305</v>
      </c>
      <c r="F56" s="391" t="s">
        <v>274</v>
      </c>
      <c r="G56" s="391">
        <v>2</v>
      </c>
      <c r="H56" s="353">
        <f>'3. BL Demand'!H56</f>
        <v>5.7654075469768431</v>
      </c>
      <c r="I56" s="758">
        <f>'3. BL Demand'!I56</f>
        <v>5.96376237755692</v>
      </c>
      <c r="J56" s="758">
        <f>'3. BL Demand'!J56</f>
        <v>6.1620859722764427</v>
      </c>
      <c r="K56" s="758">
        <f>'3. BL Demand'!K56</f>
        <v>6.3605057015787043</v>
      </c>
      <c r="L56" s="294">
        <v>6.552464212608351</v>
      </c>
      <c r="M56" s="294">
        <v>6.7450493076907208</v>
      </c>
      <c r="N56" s="294">
        <v>6.9337649050685117</v>
      </c>
      <c r="O56" s="294">
        <v>7.1178843131141107</v>
      </c>
      <c r="P56" s="294">
        <v>7.2968144347323545</v>
      </c>
      <c r="Q56" s="294">
        <v>7.4715124040606158</v>
      </c>
      <c r="R56" s="294">
        <v>7.6351492572842741</v>
      </c>
      <c r="S56" s="294">
        <v>7.7959643005505637</v>
      </c>
      <c r="T56" s="294">
        <v>7.9505023021986778</v>
      </c>
      <c r="U56" s="294">
        <v>12.733913774987402</v>
      </c>
      <c r="V56" s="294">
        <v>12.77235168359563</v>
      </c>
      <c r="W56" s="294">
        <v>12.810884290180228</v>
      </c>
      <c r="X56" s="294">
        <v>12.848952876680617</v>
      </c>
      <c r="Y56" s="294">
        <v>12.887807456384868</v>
      </c>
      <c r="Z56" s="294">
        <v>12.922334338569055</v>
      </c>
      <c r="AA56" s="294">
        <v>12.953357395627577</v>
      </c>
      <c r="AB56" s="294">
        <v>12.984749774793947</v>
      </c>
      <c r="AC56" s="294">
        <v>13.015782301650106</v>
      </c>
      <c r="AD56" s="294">
        <v>13.043102667832601</v>
      </c>
      <c r="AE56" s="294">
        <v>13.074286711450954</v>
      </c>
      <c r="AF56" s="294">
        <v>13.104618473281992</v>
      </c>
      <c r="AG56" s="294">
        <v>13.134268409683164</v>
      </c>
      <c r="AH56" s="294">
        <v>13.164808507062212</v>
      </c>
      <c r="AI56" s="294">
        <v>13.194960342738144</v>
      </c>
      <c r="AJ56" s="318">
        <v>13.225661426677009</v>
      </c>
    </row>
    <row r="57" spans="1:36" x14ac:dyDescent="0.2">
      <c r="A57" s="164"/>
      <c r="B57" s="931"/>
      <c r="C57" s="354" t="s">
        <v>722</v>
      </c>
      <c r="D57" s="390" t="s">
        <v>319</v>
      </c>
      <c r="E57" s="387" t="s">
        <v>305</v>
      </c>
      <c r="F57" s="391" t="s">
        <v>274</v>
      </c>
      <c r="G57" s="391">
        <v>2</v>
      </c>
      <c r="H57" s="353">
        <f>'3. BL Demand'!H57</f>
        <v>6.3129026678094418</v>
      </c>
      <c r="I57" s="758">
        <f>'3. BL Demand'!I57</f>
        <v>6.163620328583848</v>
      </c>
      <c r="J57" s="758">
        <f>'3. BL Demand'!J57</f>
        <v>6.018857909298708</v>
      </c>
      <c r="K57" s="758">
        <f>'3. BL Demand'!K57</f>
        <v>5.8782323549745232</v>
      </c>
      <c r="L57" s="294">
        <v>5.743348314302553</v>
      </c>
      <c r="M57" s="294">
        <v>5.6049020523104103</v>
      </c>
      <c r="N57" s="294">
        <v>5.4705620329637759</v>
      </c>
      <c r="O57" s="294">
        <v>5.3395113708754343</v>
      </c>
      <c r="P57" s="294">
        <v>5.2111689082335833</v>
      </c>
      <c r="Q57" s="294">
        <v>5.0861116181180144</v>
      </c>
      <c r="R57" s="294">
        <v>4.968734726350676</v>
      </c>
      <c r="S57" s="294">
        <v>4.8547004834107366</v>
      </c>
      <c r="T57" s="294">
        <v>4.7417538329839424</v>
      </c>
      <c r="U57" s="294">
        <v>0</v>
      </c>
      <c r="V57" s="294">
        <v>0</v>
      </c>
      <c r="W57" s="294">
        <v>0</v>
      </c>
      <c r="X57" s="294">
        <v>0</v>
      </c>
      <c r="Y57" s="294">
        <v>0</v>
      </c>
      <c r="Z57" s="294">
        <v>0</v>
      </c>
      <c r="AA57" s="294">
        <v>0</v>
      </c>
      <c r="AB57" s="294">
        <v>0</v>
      </c>
      <c r="AC57" s="294">
        <v>0</v>
      </c>
      <c r="AD57" s="294">
        <v>0</v>
      </c>
      <c r="AE57" s="294">
        <v>0</v>
      </c>
      <c r="AF57" s="294">
        <v>0</v>
      </c>
      <c r="AG57" s="294">
        <v>0</v>
      </c>
      <c r="AH57" s="294">
        <v>0</v>
      </c>
      <c r="AI57" s="294">
        <v>0</v>
      </c>
      <c r="AJ57" s="318">
        <v>0</v>
      </c>
    </row>
    <row r="58" spans="1:36" ht="15.75" thickBot="1" x14ac:dyDescent="0.25">
      <c r="A58" s="164"/>
      <c r="B58" s="932"/>
      <c r="C58" s="394" t="s">
        <v>723</v>
      </c>
      <c r="D58" s="408" t="s">
        <v>321</v>
      </c>
      <c r="E58" s="395" t="s">
        <v>724</v>
      </c>
      <c r="F58" s="410" t="s">
        <v>274</v>
      </c>
      <c r="G58" s="410">
        <v>2</v>
      </c>
      <c r="H58" s="382">
        <f t="shared" ref="H58:AJ58" si="12">H56+H57+H54+H55</f>
        <v>12.367310214786285</v>
      </c>
      <c r="I58" s="761">
        <f t="shared" si="12"/>
        <v>12.416382706140768</v>
      </c>
      <c r="J58" s="761">
        <f t="shared" si="12"/>
        <v>12.46994388157515</v>
      </c>
      <c r="K58" s="761">
        <f t="shared" si="12"/>
        <v>12.527738056553227</v>
      </c>
      <c r="L58" s="321">
        <f t="shared" si="12"/>
        <v>12.584812526910904</v>
      </c>
      <c r="M58" s="321">
        <f t="shared" si="12"/>
        <v>12.638951360001132</v>
      </c>
      <c r="N58" s="321">
        <f t="shared" si="12"/>
        <v>12.693326938032287</v>
      </c>
      <c r="O58" s="321">
        <f t="shared" si="12"/>
        <v>12.746395683989546</v>
      </c>
      <c r="P58" s="321">
        <f t="shared" si="12"/>
        <v>12.796983342965937</v>
      </c>
      <c r="Q58" s="321">
        <f t="shared" si="12"/>
        <v>12.846624022178629</v>
      </c>
      <c r="R58" s="321">
        <f t="shared" si="12"/>
        <v>12.892883983634951</v>
      </c>
      <c r="S58" s="321">
        <f t="shared" si="12"/>
        <v>12.9396647839613</v>
      </c>
      <c r="T58" s="321">
        <f t="shared" si="12"/>
        <v>12.981256135182621</v>
      </c>
      <c r="U58" s="321">
        <f t="shared" si="12"/>
        <v>13.022913774987401</v>
      </c>
      <c r="V58" s="321">
        <f t="shared" si="12"/>
        <v>13.06135168359563</v>
      </c>
      <c r="W58" s="321">
        <f t="shared" si="12"/>
        <v>13.099884290180228</v>
      </c>
      <c r="X58" s="321">
        <f t="shared" si="12"/>
        <v>13.137952876680616</v>
      </c>
      <c r="Y58" s="321">
        <f t="shared" si="12"/>
        <v>13.176807456384868</v>
      </c>
      <c r="Z58" s="321">
        <f t="shared" si="12"/>
        <v>13.211334338569054</v>
      </c>
      <c r="AA58" s="321">
        <f t="shared" si="12"/>
        <v>13.242357395627577</v>
      </c>
      <c r="AB58" s="321">
        <f t="shared" si="12"/>
        <v>13.273749774793947</v>
      </c>
      <c r="AC58" s="321">
        <f t="shared" si="12"/>
        <v>13.304782301650105</v>
      </c>
      <c r="AD58" s="321">
        <f t="shared" si="12"/>
        <v>13.332102667832601</v>
      </c>
      <c r="AE58" s="321">
        <f t="shared" si="12"/>
        <v>13.363286711450954</v>
      </c>
      <c r="AF58" s="321">
        <f t="shared" si="12"/>
        <v>13.393618473281991</v>
      </c>
      <c r="AG58" s="321">
        <f t="shared" si="12"/>
        <v>13.423268409683164</v>
      </c>
      <c r="AH58" s="321">
        <f t="shared" si="12"/>
        <v>13.453808507062211</v>
      </c>
      <c r="AI58" s="321">
        <f t="shared" si="12"/>
        <v>13.483960342738143</v>
      </c>
      <c r="AJ58" s="315">
        <f t="shared" si="12"/>
        <v>13.514661426677009</v>
      </c>
    </row>
    <row r="59" spans="1:36" ht="25.5" customHeight="1" x14ac:dyDescent="0.2">
      <c r="A59" s="164"/>
      <c r="B59" s="928" t="s">
        <v>323</v>
      </c>
      <c r="C59" s="558" t="s">
        <v>725</v>
      </c>
      <c r="D59" s="559" t="s">
        <v>325</v>
      </c>
      <c r="E59" s="837" t="s">
        <v>726</v>
      </c>
      <c r="F59" s="403" t="s">
        <v>327</v>
      </c>
      <c r="G59" s="404">
        <v>1</v>
      </c>
      <c r="H59" s="838">
        <f>H56/H43</f>
        <v>2.3181322022106996</v>
      </c>
      <c r="I59" s="839">
        <f t="shared" ref="I59:AJ59" si="13">I56/I43</f>
        <v>2.3036933496077809</v>
      </c>
      <c r="J59" s="839">
        <f t="shared" si="13"/>
        <v>2.2904084892000487</v>
      </c>
      <c r="K59" s="839">
        <f t="shared" si="13"/>
        <v>2.2781937906830794</v>
      </c>
      <c r="L59" s="840">
        <f t="shared" si="13"/>
        <v>2.2661326804700095</v>
      </c>
      <c r="M59" s="840">
        <f t="shared" si="13"/>
        <v>2.2514867369537228</v>
      </c>
      <c r="N59" s="840">
        <f t="shared" si="13"/>
        <v>2.2372150211839683</v>
      </c>
      <c r="O59" s="840">
        <f t="shared" si="13"/>
        <v>2.2230285025633214</v>
      </c>
      <c r="P59" s="840">
        <f t="shared" si="13"/>
        <v>2.2087156855593375</v>
      </c>
      <c r="Q59" s="840">
        <f t="shared" si="13"/>
        <v>2.1945473280708567</v>
      </c>
      <c r="R59" s="840">
        <f t="shared" si="13"/>
        <v>2.1824529324703996</v>
      </c>
      <c r="S59" s="840">
        <f t="shared" si="13"/>
        <v>2.1706813734071781</v>
      </c>
      <c r="T59" s="840">
        <f t="shared" si="13"/>
        <v>2.1582518371130872</v>
      </c>
      <c r="U59" s="840">
        <f t="shared" si="13"/>
        <v>2.1735126693169415</v>
      </c>
      <c r="V59" s="840">
        <f t="shared" si="13"/>
        <v>2.1601545402413684</v>
      </c>
      <c r="W59" s="840">
        <f t="shared" si="13"/>
        <v>2.1470621191219128</v>
      </c>
      <c r="X59" s="840">
        <f t="shared" si="13"/>
        <v>2.1341350963550534</v>
      </c>
      <c r="Y59" s="840">
        <f t="shared" si="13"/>
        <v>2.1215744960673</v>
      </c>
      <c r="Z59" s="840">
        <f t="shared" si="13"/>
        <v>2.1085359161102875</v>
      </c>
      <c r="AA59" s="840">
        <f t="shared" si="13"/>
        <v>2.0951648119724631</v>
      </c>
      <c r="AB59" s="840">
        <f t="shared" si="13"/>
        <v>2.0815236329858511</v>
      </c>
      <c r="AC59" s="840">
        <f t="shared" si="13"/>
        <v>2.0680725877655783</v>
      </c>
      <c r="AD59" s="840">
        <f t="shared" si="13"/>
        <v>2.0542784082411543</v>
      </c>
      <c r="AE59" s="840">
        <f t="shared" si="13"/>
        <v>2.0413325862869853</v>
      </c>
      <c r="AF59" s="840">
        <f t="shared" si="13"/>
        <v>2.0284829904100463</v>
      </c>
      <c r="AG59" s="840">
        <f t="shared" si="13"/>
        <v>2.015753072988177</v>
      </c>
      <c r="AH59" s="840">
        <f t="shared" si="13"/>
        <v>2.0033787846628748</v>
      </c>
      <c r="AI59" s="840">
        <f t="shared" si="13"/>
        <v>1.9911580501023831</v>
      </c>
      <c r="AJ59" s="322">
        <f t="shared" si="13"/>
        <v>1.9792271305800184</v>
      </c>
    </row>
    <row r="60" spans="1:36" ht="15.75" thickBot="1" x14ac:dyDescent="0.25">
      <c r="A60" s="164"/>
      <c r="B60" s="923"/>
      <c r="C60" s="394" t="s">
        <v>727</v>
      </c>
      <c r="D60" s="408" t="s">
        <v>329</v>
      </c>
      <c r="E60" s="395" t="s">
        <v>330</v>
      </c>
      <c r="F60" s="409" t="s">
        <v>327</v>
      </c>
      <c r="G60" s="410">
        <v>1</v>
      </c>
      <c r="H60" s="561">
        <f>H57/H51</f>
        <v>2.3814886617497941</v>
      </c>
      <c r="I60" s="769">
        <f t="shared" ref="I60:T60" si="14">I57/I51</f>
        <v>2.3682775934704736</v>
      </c>
      <c r="J60" s="769">
        <f t="shared" si="14"/>
        <v>2.3562566576748032</v>
      </c>
      <c r="K60" s="769">
        <f t="shared" si="14"/>
        <v>2.3453454234345092</v>
      </c>
      <c r="L60" s="323">
        <f>L57/L51</f>
        <v>2.3344884345842862</v>
      </c>
      <c r="M60" s="323">
        <f t="shared" si="14"/>
        <v>2.3208698748931256</v>
      </c>
      <c r="N60" s="323">
        <f t="shared" si="14"/>
        <v>2.3076055311060313</v>
      </c>
      <c r="O60" s="323">
        <f t="shared" si="14"/>
        <v>2.2943995939693451</v>
      </c>
      <c r="P60" s="323">
        <f t="shared" si="14"/>
        <v>2.2810352638468201</v>
      </c>
      <c r="Q60" s="323">
        <f t="shared" si="14"/>
        <v>2.2677931998288017</v>
      </c>
      <c r="R60" s="323">
        <f t="shared" si="14"/>
        <v>2.256722753763178</v>
      </c>
      <c r="S60" s="323">
        <f t="shared" si="14"/>
        <v>2.2459595052943113</v>
      </c>
      <c r="T60" s="323">
        <f t="shared" si="14"/>
        <v>2.2344897149754459</v>
      </c>
      <c r="U60" s="323" t="s">
        <v>641</v>
      </c>
      <c r="V60" s="323" t="s">
        <v>641</v>
      </c>
      <c r="W60" s="323" t="s">
        <v>641</v>
      </c>
      <c r="X60" s="323" t="s">
        <v>641</v>
      </c>
      <c r="Y60" s="323" t="s">
        <v>641</v>
      </c>
      <c r="Z60" s="323" t="s">
        <v>641</v>
      </c>
      <c r="AA60" s="323" t="s">
        <v>641</v>
      </c>
      <c r="AB60" s="323" t="s">
        <v>641</v>
      </c>
      <c r="AC60" s="323" t="s">
        <v>641</v>
      </c>
      <c r="AD60" s="323" t="s">
        <v>641</v>
      </c>
      <c r="AE60" s="323" t="s">
        <v>641</v>
      </c>
      <c r="AF60" s="323" t="s">
        <v>641</v>
      </c>
      <c r="AG60" s="323" t="s">
        <v>641</v>
      </c>
      <c r="AH60" s="323" t="s">
        <v>641</v>
      </c>
      <c r="AI60" s="323" t="s">
        <v>641</v>
      </c>
      <c r="AJ60" s="853" t="s">
        <v>641</v>
      </c>
    </row>
    <row r="61" spans="1:36" ht="15" customHeight="1" x14ac:dyDescent="0.2">
      <c r="A61" s="164"/>
      <c r="B61" s="928" t="s">
        <v>331</v>
      </c>
      <c r="C61" s="392" t="s">
        <v>728</v>
      </c>
      <c r="D61" s="740" t="s">
        <v>333</v>
      </c>
      <c r="E61" s="411" t="s">
        <v>729</v>
      </c>
      <c r="F61" s="412" t="s">
        <v>210</v>
      </c>
      <c r="G61" s="412">
        <v>0</v>
      </c>
      <c r="H61" s="413">
        <f>H43/(H43+H51)</f>
        <v>0.48406646362599443</v>
      </c>
      <c r="I61" s="764">
        <f t="shared" ref="I61:AJ61" si="15">I43/(I43+I51)</f>
        <v>0.49867163579033558</v>
      </c>
      <c r="J61" s="764">
        <f t="shared" si="15"/>
        <v>0.51296255557293857</v>
      </c>
      <c r="K61" s="764">
        <f t="shared" si="15"/>
        <v>0.52694924599346649</v>
      </c>
      <c r="L61" s="324">
        <f t="shared" si="15"/>
        <v>0.54029166794989625</v>
      </c>
      <c r="M61" s="324">
        <f t="shared" si="15"/>
        <v>0.55367204056649166</v>
      </c>
      <c r="N61" s="324">
        <f t="shared" si="15"/>
        <v>0.5666018924177576</v>
      </c>
      <c r="O61" s="324">
        <f t="shared" si="15"/>
        <v>0.57909932445697709</v>
      </c>
      <c r="P61" s="324">
        <f t="shared" si="15"/>
        <v>0.59118152283640546</v>
      </c>
      <c r="Q61" s="324">
        <f t="shared" si="15"/>
        <v>0.60286457265015569</v>
      </c>
      <c r="R61" s="324">
        <f t="shared" si="15"/>
        <v>0.61374019048608552</v>
      </c>
      <c r="S61" s="324">
        <f t="shared" si="15"/>
        <v>0.62427899274502263</v>
      </c>
      <c r="T61" s="324">
        <f t="shared" si="15"/>
        <v>0.63449335676992857</v>
      </c>
      <c r="U61" s="324">
        <f t="shared" si="15"/>
        <v>1</v>
      </c>
      <c r="V61" s="324">
        <f t="shared" si="15"/>
        <v>1</v>
      </c>
      <c r="W61" s="324">
        <f t="shared" si="15"/>
        <v>1</v>
      </c>
      <c r="X61" s="324">
        <f t="shared" si="15"/>
        <v>1</v>
      </c>
      <c r="Y61" s="324">
        <f t="shared" si="15"/>
        <v>1</v>
      </c>
      <c r="Z61" s="324">
        <f t="shared" si="15"/>
        <v>1</v>
      </c>
      <c r="AA61" s="324">
        <f t="shared" si="15"/>
        <v>1</v>
      </c>
      <c r="AB61" s="324">
        <f t="shared" si="15"/>
        <v>1</v>
      </c>
      <c r="AC61" s="324">
        <f t="shared" si="15"/>
        <v>1</v>
      </c>
      <c r="AD61" s="324">
        <f t="shared" si="15"/>
        <v>1</v>
      </c>
      <c r="AE61" s="324">
        <f t="shared" si="15"/>
        <v>1</v>
      </c>
      <c r="AF61" s="324">
        <f t="shared" si="15"/>
        <v>1</v>
      </c>
      <c r="AG61" s="324">
        <f t="shared" si="15"/>
        <v>1</v>
      </c>
      <c r="AH61" s="324">
        <f t="shared" si="15"/>
        <v>1</v>
      </c>
      <c r="AI61" s="324">
        <f t="shared" si="15"/>
        <v>1</v>
      </c>
      <c r="AJ61" s="414">
        <f t="shared" si="15"/>
        <v>1</v>
      </c>
    </row>
    <row r="62" spans="1:36" ht="15.75" thickBot="1" x14ac:dyDescent="0.25">
      <c r="A62" s="164"/>
      <c r="B62" s="923"/>
      <c r="C62" s="394" t="s">
        <v>730</v>
      </c>
      <c r="D62" s="408" t="s">
        <v>336</v>
      </c>
      <c r="E62" s="395" t="s">
        <v>731</v>
      </c>
      <c r="F62" s="410" t="s">
        <v>210</v>
      </c>
      <c r="G62" s="409">
        <v>0</v>
      </c>
      <c r="H62" s="415">
        <f>H43/(H43+H50+H52+H51)</f>
        <v>0.459622548806908</v>
      </c>
      <c r="I62" s="765">
        <f t="shared" ref="I62:AJ62" si="16">I43/(I43+I50+I52+I51)</f>
        <v>0.47373648007915059</v>
      </c>
      <c r="J62" s="765">
        <f t="shared" si="16"/>
        <v>0.48756123608933427</v>
      </c>
      <c r="K62" s="765">
        <f t="shared" si="16"/>
        <v>0.50110562663549829</v>
      </c>
      <c r="L62" s="325">
        <f t="shared" si="16"/>
        <v>0.51404545077428199</v>
      </c>
      <c r="M62" s="325">
        <f t="shared" si="16"/>
        <v>0.52705562541771989</v>
      </c>
      <c r="N62" s="325">
        <f t="shared" si="16"/>
        <v>0.53964433677785528</v>
      </c>
      <c r="O62" s="325">
        <f t="shared" si="16"/>
        <v>0.55182794504156862</v>
      </c>
      <c r="P62" s="325">
        <f t="shared" si="16"/>
        <v>0.56362200848287913</v>
      </c>
      <c r="Q62" s="325">
        <f t="shared" si="16"/>
        <v>0.57504110016486931</v>
      </c>
      <c r="R62" s="325">
        <f t="shared" si="16"/>
        <v>0.58566532511593494</v>
      </c>
      <c r="S62" s="325">
        <f t="shared" si="16"/>
        <v>0.59597241484072805</v>
      </c>
      <c r="T62" s="325">
        <f t="shared" si="16"/>
        <v>0.60597367719227069</v>
      </c>
      <c r="U62" s="325">
        <f t="shared" si="16"/>
        <v>0.95543855304088487</v>
      </c>
      <c r="V62" s="325">
        <f t="shared" si="16"/>
        <v>0.95582771897086982</v>
      </c>
      <c r="W62" s="325">
        <f t="shared" si="16"/>
        <v>0.95620999144464502</v>
      </c>
      <c r="X62" s="325">
        <f t="shared" si="16"/>
        <v>0.95658555612696516</v>
      </c>
      <c r="Y62" s="325">
        <f t="shared" si="16"/>
        <v>0.9569545919334379</v>
      </c>
      <c r="Z62" s="325">
        <f t="shared" si="16"/>
        <v>0.95731727134029576</v>
      </c>
      <c r="AA62" s="325">
        <f t="shared" si="16"/>
        <v>0.95767376067697751</v>
      </c>
      <c r="AB62" s="325">
        <f t="shared" si="16"/>
        <v>0.958035170252868</v>
      </c>
      <c r="AC62" s="325">
        <f t="shared" si="16"/>
        <v>0.95839033870163015</v>
      </c>
      <c r="AD62" s="325">
        <f t="shared" si="16"/>
        <v>0.95873942946209256</v>
      </c>
      <c r="AE62" s="325">
        <f t="shared" si="16"/>
        <v>0.95908260020940994</v>
      </c>
      <c r="AF62" s="325">
        <f t="shared" si="16"/>
        <v>0.95942000311126685</v>
      </c>
      <c r="AG62" s="325">
        <f t="shared" si="16"/>
        <v>0.95975178507032632</v>
      </c>
      <c r="AH62" s="325">
        <f t="shared" si="16"/>
        <v>0.96007808795379068</v>
      </c>
      <c r="AI62" s="325">
        <f t="shared" si="16"/>
        <v>0.96039904881087546</v>
      </c>
      <c r="AJ62" s="326">
        <f t="shared" si="16"/>
        <v>0.96071480007894261</v>
      </c>
    </row>
    <row r="63" spans="1:36" x14ac:dyDescent="0.2">
      <c r="A63" s="236"/>
      <c r="B63" s="237"/>
      <c r="C63" s="149"/>
      <c r="D63" s="149"/>
      <c r="E63" s="238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</row>
    <row r="64" spans="1:36" x14ac:dyDescent="0.2">
      <c r="A64" s="183"/>
      <c r="B64" s="183"/>
      <c r="C64" s="183"/>
      <c r="D64" s="140" t="str">
        <f>'TITLE PAGE'!B9</f>
        <v>Company:</v>
      </c>
      <c r="E64" s="141" t="str">
        <f>'TITLE PAGE'!D9</f>
        <v>Severn Trent Water</v>
      </c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</row>
    <row r="65" spans="1:36" x14ac:dyDescent="0.2">
      <c r="A65" s="183"/>
      <c r="B65" s="183"/>
      <c r="C65" s="183"/>
      <c r="D65" s="142" t="str">
        <f>'TITLE PAGE'!B10</f>
        <v>Resource Zone Name:</v>
      </c>
      <c r="E65" s="143" t="str">
        <f>'TITLE PAGE'!D10</f>
        <v>Kinsall</v>
      </c>
      <c r="F65" s="183"/>
      <c r="G65" s="183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183"/>
      <c r="T65" s="183"/>
      <c r="U65" s="755"/>
      <c r="V65" s="755"/>
      <c r="W65" s="755"/>
      <c r="X65" s="755"/>
      <c r="Y65" s="755"/>
      <c r="Z65" s="755"/>
      <c r="AA65" s="755"/>
      <c r="AB65" s="755"/>
      <c r="AC65" s="755"/>
      <c r="AD65" s="755"/>
      <c r="AE65" s="755"/>
      <c r="AF65" s="755"/>
      <c r="AG65" s="755"/>
      <c r="AH65" s="755"/>
      <c r="AI65" s="755"/>
      <c r="AJ65" s="755"/>
    </row>
    <row r="66" spans="1:36" ht="18" x14ac:dyDescent="0.25">
      <c r="A66" s="183"/>
      <c r="B66" s="183"/>
      <c r="C66" s="183"/>
      <c r="D66" s="142" t="str">
        <f>'TITLE PAGE'!B11</f>
        <v>Resource Zone Number:</v>
      </c>
      <c r="E66" s="145">
        <f>'TITLE PAGE'!D11</f>
        <v>3</v>
      </c>
      <c r="F66" s="183"/>
      <c r="G66" s="183"/>
      <c r="H66" s="183"/>
      <c r="I66" s="184"/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756"/>
      <c r="V66" s="756"/>
      <c r="W66" s="756"/>
      <c r="X66" s="756"/>
      <c r="Y66" s="756"/>
      <c r="Z66" s="756"/>
      <c r="AA66" s="756"/>
      <c r="AB66" s="756"/>
      <c r="AC66" s="756"/>
      <c r="AD66" s="756"/>
      <c r="AE66" s="756"/>
      <c r="AF66" s="756"/>
      <c r="AG66" s="756"/>
      <c r="AH66" s="756"/>
      <c r="AI66" s="756"/>
      <c r="AJ66" s="756"/>
    </row>
    <row r="67" spans="1:36" ht="18" x14ac:dyDescent="0.25">
      <c r="A67" s="183"/>
      <c r="B67" s="183"/>
      <c r="C67" s="183"/>
      <c r="D67" s="142" t="str">
        <f>'TITLE PAGE'!B12</f>
        <v xml:space="preserve">Planning Scenario Name:                                                                     </v>
      </c>
      <c r="E67" s="143" t="str">
        <f>'TITLE PAGE'!D12</f>
        <v>Dry Year Annual Average</v>
      </c>
      <c r="F67" s="183"/>
      <c r="G67" s="183"/>
      <c r="H67" s="183"/>
      <c r="I67" s="184"/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</row>
    <row r="68" spans="1:36" ht="18" x14ac:dyDescent="0.25">
      <c r="A68" s="183"/>
      <c r="B68" s="183"/>
      <c r="C68" s="183"/>
      <c r="D68" s="146" t="str">
        <f>'TITLE PAGE'!B13</f>
        <v xml:space="preserve">Chosen Level of Service:  </v>
      </c>
      <c r="E68" s="147" t="str">
        <f>'TITLE PAGE'!D13</f>
        <v>No more than 3 in 100 Temporary Use Bans</v>
      </c>
      <c r="F68" s="183"/>
      <c r="G68" s="183"/>
      <c r="H68" s="183"/>
      <c r="I68" s="184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755"/>
      <c r="V68" s="755"/>
      <c r="W68" s="755"/>
      <c r="X68" s="755"/>
      <c r="Y68" s="755"/>
      <c r="Z68" s="755"/>
      <c r="AA68" s="755"/>
      <c r="AB68" s="755"/>
      <c r="AC68" s="755"/>
      <c r="AD68" s="755"/>
      <c r="AE68" s="755"/>
      <c r="AF68" s="755"/>
      <c r="AG68" s="755"/>
      <c r="AH68" s="755"/>
      <c r="AI68" s="755"/>
      <c r="AJ68" s="755"/>
    </row>
    <row r="69" spans="1:36" x14ac:dyDescent="0.2">
      <c r="A69" s="183"/>
      <c r="B69" s="183"/>
      <c r="C69" s="183"/>
      <c r="D69" s="183"/>
      <c r="E69" s="239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3"/>
      <c r="S69" s="183"/>
      <c r="T69" s="183"/>
      <c r="U69" s="757"/>
      <c r="V69" s="757"/>
      <c r="W69" s="757"/>
      <c r="X69" s="757"/>
      <c r="Y69" s="757"/>
      <c r="Z69" s="757"/>
      <c r="AA69" s="757"/>
      <c r="AB69" s="757"/>
      <c r="AC69" s="757"/>
      <c r="AD69" s="757"/>
      <c r="AE69" s="757"/>
      <c r="AF69" s="757"/>
      <c r="AG69" s="757"/>
      <c r="AH69" s="757"/>
      <c r="AI69" s="757"/>
      <c r="AJ69" s="757"/>
    </row>
    <row r="70" spans="1:36" x14ac:dyDescent="0.2">
      <c r="U70" s="744"/>
      <c r="V70" s="744"/>
      <c r="W70" s="744"/>
      <c r="X70" s="744"/>
      <c r="Y70" s="744"/>
      <c r="Z70" s="744"/>
      <c r="AA70" s="744"/>
      <c r="AB70" s="744"/>
      <c r="AC70" s="744"/>
      <c r="AD70" s="744"/>
      <c r="AE70" s="744"/>
      <c r="AF70" s="744"/>
      <c r="AG70" s="744"/>
      <c r="AH70" s="744"/>
      <c r="AI70" s="744"/>
      <c r="AJ70" s="744"/>
    </row>
  </sheetData>
  <sheetProtection algorithmName="SHA-512" hashValue="dGHoBDCcK0rii+JKRC8cEAPqvt9OfUDV6YYtAX9IFjxWLQOlVtjny7hiWDKmrnkjbDMSJQq++54+grj2FreekQ==" saltValue="cN/dxprxCB2s5WqmPmvqJg==" spinCount="100000" sheet="1" objects="1" scenarios="1" selectLockedCells="1" selectUnlockedCells="1"/>
  <mergeCells count="7">
    <mergeCell ref="B61:B62"/>
    <mergeCell ref="B3:B12"/>
    <mergeCell ref="B13:B31"/>
    <mergeCell ref="B32:B39"/>
    <mergeCell ref="B40:B53"/>
    <mergeCell ref="B54:B58"/>
    <mergeCell ref="B59:B60"/>
  </mergeCells>
  <conditionalFormatting sqref="H60:T60 V60:AJ60">
    <cfRule type="cellIs" dxfId="5" priority="4" stopIfTrue="1" operator="equal">
      <formula>""</formula>
    </cfRule>
  </conditionalFormatting>
  <conditionalFormatting sqref="D60">
    <cfRule type="cellIs" dxfId="4" priority="3" stopIfTrue="1" operator="notEqual">
      <formula>"Unmeasured Household - Occupancy Rate"</formula>
    </cfRule>
  </conditionalFormatting>
  <conditionalFormatting sqref="F60">
    <cfRule type="cellIs" dxfId="3" priority="2" stopIfTrue="1" operator="notEqual">
      <formula>"h/prop"</formula>
    </cfRule>
  </conditionalFormatting>
  <conditionalFormatting sqref="E60">
    <cfRule type="cellIs" dxfId="2" priority="1" stopIfTrue="1" operator="notEqual">
      <formula>"52BL/46BL"</formula>
    </cfRule>
  </conditionalFormatting>
  <pageMargins left="0.7" right="0.7" top="0.75" bottom="0.75" header="0.3" footer="0.3"/>
  <pageSetup paperSize="9" orientation="portrait" verticalDpi="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"/>
  <sheetViews>
    <sheetView zoomScale="80" zoomScaleNormal="80" workbookViewId="0">
      <selection activeCell="D34" sqref="D34"/>
    </sheetView>
  </sheetViews>
  <sheetFormatPr defaultColWidth="8.88671875" defaultRowHeight="15" x14ac:dyDescent="0.2"/>
  <cols>
    <col min="1" max="1" width="2.109375" customWidth="1"/>
    <col min="2" max="2" width="7.88671875" customWidth="1"/>
    <col min="3" max="3" width="5.6640625" customWidth="1"/>
    <col min="4" max="4" width="39.77734375" customWidth="1"/>
    <col min="5" max="5" width="32.77734375" customWidth="1"/>
    <col min="6" max="6" width="6.109375" customWidth="1"/>
    <col min="7" max="7" width="10.88671875" customWidth="1"/>
    <col min="8" max="8" width="15.44140625" customWidth="1"/>
    <col min="9" max="9" width="12.21875" customWidth="1"/>
    <col min="10" max="10" width="12.6640625" customWidth="1"/>
    <col min="11" max="11" width="12" customWidth="1"/>
    <col min="12" max="36" width="11.44140625" customWidth="1"/>
    <col min="38" max="38" width="10.33203125" bestFit="1" customWidth="1"/>
    <col min="246" max="246" width="2.109375" customWidth="1"/>
    <col min="247" max="247" width="7.88671875" customWidth="1"/>
    <col min="248" max="248" width="5.6640625" customWidth="1"/>
    <col min="249" max="249" width="39.77734375" customWidth="1"/>
    <col min="250" max="250" width="32.77734375" customWidth="1"/>
    <col min="251" max="251" width="6.109375" customWidth="1"/>
    <col min="252" max="252" width="7.88671875" bestFit="1" customWidth="1"/>
    <col min="253" max="253" width="15.44140625" customWidth="1"/>
    <col min="254" max="254" width="12.21875" customWidth="1"/>
    <col min="255" max="255" width="12.6640625" customWidth="1"/>
    <col min="256" max="256" width="12" customWidth="1"/>
    <col min="257" max="281" width="11.44140625" customWidth="1"/>
    <col min="502" max="502" width="2.109375" customWidth="1"/>
    <col min="503" max="503" width="7.88671875" customWidth="1"/>
    <col min="504" max="504" width="5.6640625" customWidth="1"/>
    <col min="505" max="505" width="39.77734375" customWidth="1"/>
    <col min="506" max="506" width="32.77734375" customWidth="1"/>
    <col min="507" max="507" width="6.109375" customWidth="1"/>
    <col min="508" max="508" width="7.88671875" bestFit="1" customWidth="1"/>
    <col min="509" max="509" width="15.44140625" customWidth="1"/>
    <col min="510" max="510" width="12.21875" customWidth="1"/>
    <col min="511" max="511" width="12.6640625" customWidth="1"/>
    <col min="512" max="512" width="12" customWidth="1"/>
    <col min="513" max="537" width="11.44140625" customWidth="1"/>
    <col min="758" max="758" width="2.109375" customWidth="1"/>
    <col min="759" max="759" width="7.88671875" customWidth="1"/>
    <col min="760" max="760" width="5.6640625" customWidth="1"/>
    <col min="761" max="761" width="39.77734375" customWidth="1"/>
    <col min="762" max="762" width="32.77734375" customWidth="1"/>
    <col min="763" max="763" width="6.109375" customWidth="1"/>
    <col min="764" max="764" width="7.88671875" bestFit="1" customWidth="1"/>
    <col min="765" max="765" width="15.44140625" customWidth="1"/>
    <col min="766" max="766" width="12.21875" customWidth="1"/>
    <col min="767" max="767" width="12.6640625" customWidth="1"/>
    <col min="768" max="768" width="12" customWidth="1"/>
    <col min="769" max="793" width="11.44140625" customWidth="1"/>
    <col min="1014" max="1014" width="2.109375" customWidth="1"/>
    <col min="1015" max="1015" width="7.88671875" customWidth="1"/>
    <col min="1016" max="1016" width="5.6640625" customWidth="1"/>
    <col min="1017" max="1017" width="39.77734375" customWidth="1"/>
    <col min="1018" max="1018" width="32.77734375" customWidth="1"/>
    <col min="1019" max="1019" width="6.109375" customWidth="1"/>
    <col min="1020" max="1020" width="7.88671875" bestFit="1" customWidth="1"/>
    <col min="1021" max="1021" width="15.44140625" customWidth="1"/>
    <col min="1022" max="1022" width="12.21875" customWidth="1"/>
    <col min="1023" max="1023" width="12.6640625" customWidth="1"/>
    <col min="1024" max="1024" width="12" customWidth="1"/>
    <col min="1025" max="1049" width="11.44140625" customWidth="1"/>
    <col min="1270" max="1270" width="2.109375" customWidth="1"/>
    <col min="1271" max="1271" width="7.88671875" customWidth="1"/>
    <col min="1272" max="1272" width="5.6640625" customWidth="1"/>
    <col min="1273" max="1273" width="39.77734375" customWidth="1"/>
    <col min="1274" max="1274" width="32.77734375" customWidth="1"/>
    <col min="1275" max="1275" width="6.109375" customWidth="1"/>
    <col min="1276" max="1276" width="7.88671875" bestFit="1" customWidth="1"/>
    <col min="1277" max="1277" width="15.44140625" customWidth="1"/>
    <col min="1278" max="1278" width="12.21875" customWidth="1"/>
    <col min="1279" max="1279" width="12.6640625" customWidth="1"/>
    <col min="1280" max="1280" width="12" customWidth="1"/>
    <col min="1281" max="1305" width="11.44140625" customWidth="1"/>
    <col min="1526" max="1526" width="2.109375" customWidth="1"/>
    <col min="1527" max="1527" width="7.88671875" customWidth="1"/>
    <col min="1528" max="1528" width="5.6640625" customWidth="1"/>
    <col min="1529" max="1529" width="39.77734375" customWidth="1"/>
    <col min="1530" max="1530" width="32.77734375" customWidth="1"/>
    <col min="1531" max="1531" width="6.109375" customWidth="1"/>
    <col min="1532" max="1532" width="7.88671875" bestFit="1" customWidth="1"/>
    <col min="1533" max="1533" width="15.44140625" customWidth="1"/>
    <col min="1534" max="1534" width="12.21875" customWidth="1"/>
    <col min="1535" max="1535" width="12.6640625" customWidth="1"/>
    <col min="1536" max="1536" width="12" customWidth="1"/>
    <col min="1537" max="1561" width="11.44140625" customWidth="1"/>
    <col min="1782" max="1782" width="2.109375" customWidth="1"/>
    <col min="1783" max="1783" width="7.88671875" customWidth="1"/>
    <col min="1784" max="1784" width="5.6640625" customWidth="1"/>
    <col min="1785" max="1785" width="39.77734375" customWidth="1"/>
    <col min="1786" max="1786" width="32.77734375" customWidth="1"/>
    <col min="1787" max="1787" width="6.109375" customWidth="1"/>
    <col min="1788" max="1788" width="7.88671875" bestFit="1" customWidth="1"/>
    <col min="1789" max="1789" width="15.44140625" customWidth="1"/>
    <col min="1790" max="1790" width="12.21875" customWidth="1"/>
    <col min="1791" max="1791" width="12.6640625" customWidth="1"/>
    <col min="1792" max="1792" width="12" customWidth="1"/>
    <col min="1793" max="1817" width="11.44140625" customWidth="1"/>
    <col min="2038" max="2038" width="2.109375" customWidth="1"/>
    <col min="2039" max="2039" width="7.88671875" customWidth="1"/>
    <col min="2040" max="2040" width="5.6640625" customWidth="1"/>
    <col min="2041" max="2041" width="39.77734375" customWidth="1"/>
    <col min="2042" max="2042" width="32.77734375" customWidth="1"/>
    <col min="2043" max="2043" width="6.109375" customWidth="1"/>
    <col min="2044" max="2044" width="7.88671875" bestFit="1" customWidth="1"/>
    <col min="2045" max="2045" width="15.44140625" customWidth="1"/>
    <col min="2046" max="2046" width="12.21875" customWidth="1"/>
    <col min="2047" max="2047" width="12.6640625" customWidth="1"/>
    <col min="2048" max="2048" width="12" customWidth="1"/>
    <col min="2049" max="2073" width="11.44140625" customWidth="1"/>
    <col min="2294" max="2294" width="2.109375" customWidth="1"/>
    <col min="2295" max="2295" width="7.88671875" customWidth="1"/>
    <col min="2296" max="2296" width="5.6640625" customWidth="1"/>
    <col min="2297" max="2297" width="39.77734375" customWidth="1"/>
    <col min="2298" max="2298" width="32.77734375" customWidth="1"/>
    <col min="2299" max="2299" width="6.109375" customWidth="1"/>
    <col min="2300" max="2300" width="7.88671875" bestFit="1" customWidth="1"/>
    <col min="2301" max="2301" width="15.44140625" customWidth="1"/>
    <col min="2302" max="2302" width="12.21875" customWidth="1"/>
    <col min="2303" max="2303" width="12.6640625" customWidth="1"/>
    <col min="2304" max="2304" width="12" customWidth="1"/>
    <col min="2305" max="2329" width="11.44140625" customWidth="1"/>
    <col min="2550" max="2550" width="2.109375" customWidth="1"/>
    <col min="2551" max="2551" width="7.88671875" customWidth="1"/>
    <col min="2552" max="2552" width="5.6640625" customWidth="1"/>
    <col min="2553" max="2553" width="39.77734375" customWidth="1"/>
    <col min="2554" max="2554" width="32.77734375" customWidth="1"/>
    <col min="2555" max="2555" width="6.109375" customWidth="1"/>
    <col min="2556" max="2556" width="7.88671875" bestFit="1" customWidth="1"/>
    <col min="2557" max="2557" width="15.44140625" customWidth="1"/>
    <col min="2558" max="2558" width="12.21875" customWidth="1"/>
    <col min="2559" max="2559" width="12.6640625" customWidth="1"/>
    <col min="2560" max="2560" width="12" customWidth="1"/>
    <col min="2561" max="2585" width="11.44140625" customWidth="1"/>
    <col min="2806" max="2806" width="2.109375" customWidth="1"/>
    <col min="2807" max="2807" width="7.88671875" customWidth="1"/>
    <col min="2808" max="2808" width="5.6640625" customWidth="1"/>
    <col min="2809" max="2809" width="39.77734375" customWidth="1"/>
    <col min="2810" max="2810" width="32.77734375" customWidth="1"/>
    <col min="2811" max="2811" width="6.109375" customWidth="1"/>
    <col min="2812" max="2812" width="7.88671875" bestFit="1" customWidth="1"/>
    <col min="2813" max="2813" width="15.44140625" customWidth="1"/>
    <col min="2814" max="2814" width="12.21875" customWidth="1"/>
    <col min="2815" max="2815" width="12.6640625" customWidth="1"/>
    <col min="2816" max="2816" width="12" customWidth="1"/>
    <col min="2817" max="2841" width="11.44140625" customWidth="1"/>
    <col min="3062" max="3062" width="2.109375" customWidth="1"/>
    <col min="3063" max="3063" width="7.88671875" customWidth="1"/>
    <col min="3064" max="3064" width="5.6640625" customWidth="1"/>
    <col min="3065" max="3065" width="39.77734375" customWidth="1"/>
    <col min="3066" max="3066" width="32.77734375" customWidth="1"/>
    <col min="3067" max="3067" width="6.109375" customWidth="1"/>
    <col min="3068" max="3068" width="7.88671875" bestFit="1" customWidth="1"/>
    <col min="3069" max="3069" width="15.44140625" customWidth="1"/>
    <col min="3070" max="3070" width="12.21875" customWidth="1"/>
    <col min="3071" max="3071" width="12.6640625" customWidth="1"/>
    <col min="3072" max="3072" width="12" customWidth="1"/>
    <col min="3073" max="3097" width="11.44140625" customWidth="1"/>
    <col min="3318" max="3318" width="2.109375" customWidth="1"/>
    <col min="3319" max="3319" width="7.88671875" customWidth="1"/>
    <col min="3320" max="3320" width="5.6640625" customWidth="1"/>
    <col min="3321" max="3321" width="39.77734375" customWidth="1"/>
    <col min="3322" max="3322" width="32.77734375" customWidth="1"/>
    <col min="3323" max="3323" width="6.109375" customWidth="1"/>
    <col min="3324" max="3324" width="7.88671875" bestFit="1" customWidth="1"/>
    <col min="3325" max="3325" width="15.44140625" customWidth="1"/>
    <col min="3326" max="3326" width="12.21875" customWidth="1"/>
    <col min="3327" max="3327" width="12.6640625" customWidth="1"/>
    <col min="3328" max="3328" width="12" customWidth="1"/>
    <col min="3329" max="3353" width="11.44140625" customWidth="1"/>
    <col min="3574" max="3574" width="2.109375" customWidth="1"/>
    <col min="3575" max="3575" width="7.88671875" customWidth="1"/>
    <col min="3576" max="3576" width="5.6640625" customWidth="1"/>
    <col min="3577" max="3577" width="39.77734375" customWidth="1"/>
    <col min="3578" max="3578" width="32.77734375" customWidth="1"/>
    <col min="3579" max="3579" width="6.109375" customWidth="1"/>
    <col min="3580" max="3580" width="7.88671875" bestFit="1" customWidth="1"/>
    <col min="3581" max="3581" width="15.44140625" customWidth="1"/>
    <col min="3582" max="3582" width="12.21875" customWidth="1"/>
    <col min="3583" max="3583" width="12.6640625" customWidth="1"/>
    <col min="3584" max="3584" width="12" customWidth="1"/>
    <col min="3585" max="3609" width="11.44140625" customWidth="1"/>
    <col min="3830" max="3830" width="2.109375" customWidth="1"/>
    <col min="3831" max="3831" width="7.88671875" customWidth="1"/>
    <col min="3832" max="3832" width="5.6640625" customWidth="1"/>
    <col min="3833" max="3833" width="39.77734375" customWidth="1"/>
    <col min="3834" max="3834" width="32.77734375" customWidth="1"/>
    <col min="3835" max="3835" width="6.109375" customWidth="1"/>
    <col min="3836" max="3836" width="7.88671875" bestFit="1" customWidth="1"/>
    <col min="3837" max="3837" width="15.44140625" customWidth="1"/>
    <col min="3838" max="3838" width="12.21875" customWidth="1"/>
    <col min="3839" max="3839" width="12.6640625" customWidth="1"/>
    <col min="3840" max="3840" width="12" customWidth="1"/>
    <col min="3841" max="3865" width="11.44140625" customWidth="1"/>
    <col min="4086" max="4086" width="2.109375" customWidth="1"/>
    <col min="4087" max="4087" width="7.88671875" customWidth="1"/>
    <col min="4088" max="4088" width="5.6640625" customWidth="1"/>
    <col min="4089" max="4089" width="39.77734375" customWidth="1"/>
    <col min="4090" max="4090" width="32.77734375" customWidth="1"/>
    <col min="4091" max="4091" width="6.109375" customWidth="1"/>
    <col min="4092" max="4092" width="7.88671875" bestFit="1" customWidth="1"/>
    <col min="4093" max="4093" width="15.44140625" customWidth="1"/>
    <col min="4094" max="4094" width="12.21875" customWidth="1"/>
    <col min="4095" max="4095" width="12.6640625" customWidth="1"/>
    <col min="4096" max="4096" width="12" customWidth="1"/>
    <col min="4097" max="4121" width="11.44140625" customWidth="1"/>
    <col min="4342" max="4342" width="2.109375" customWidth="1"/>
    <col min="4343" max="4343" width="7.88671875" customWidth="1"/>
    <col min="4344" max="4344" width="5.6640625" customWidth="1"/>
    <col min="4345" max="4345" width="39.77734375" customWidth="1"/>
    <col min="4346" max="4346" width="32.77734375" customWidth="1"/>
    <col min="4347" max="4347" width="6.109375" customWidth="1"/>
    <col min="4348" max="4348" width="7.88671875" bestFit="1" customWidth="1"/>
    <col min="4349" max="4349" width="15.44140625" customWidth="1"/>
    <col min="4350" max="4350" width="12.21875" customWidth="1"/>
    <col min="4351" max="4351" width="12.6640625" customWidth="1"/>
    <col min="4352" max="4352" width="12" customWidth="1"/>
    <col min="4353" max="4377" width="11.44140625" customWidth="1"/>
    <col min="4598" max="4598" width="2.109375" customWidth="1"/>
    <col min="4599" max="4599" width="7.88671875" customWidth="1"/>
    <col min="4600" max="4600" width="5.6640625" customWidth="1"/>
    <col min="4601" max="4601" width="39.77734375" customWidth="1"/>
    <col min="4602" max="4602" width="32.77734375" customWidth="1"/>
    <col min="4603" max="4603" width="6.109375" customWidth="1"/>
    <col min="4604" max="4604" width="7.88671875" bestFit="1" customWidth="1"/>
    <col min="4605" max="4605" width="15.44140625" customWidth="1"/>
    <col min="4606" max="4606" width="12.21875" customWidth="1"/>
    <col min="4607" max="4607" width="12.6640625" customWidth="1"/>
    <col min="4608" max="4608" width="12" customWidth="1"/>
    <col min="4609" max="4633" width="11.44140625" customWidth="1"/>
    <col min="4854" max="4854" width="2.109375" customWidth="1"/>
    <col min="4855" max="4855" width="7.88671875" customWidth="1"/>
    <col min="4856" max="4856" width="5.6640625" customWidth="1"/>
    <col min="4857" max="4857" width="39.77734375" customWidth="1"/>
    <col min="4858" max="4858" width="32.77734375" customWidth="1"/>
    <col min="4859" max="4859" width="6.109375" customWidth="1"/>
    <col min="4860" max="4860" width="7.88671875" bestFit="1" customWidth="1"/>
    <col min="4861" max="4861" width="15.44140625" customWidth="1"/>
    <col min="4862" max="4862" width="12.21875" customWidth="1"/>
    <col min="4863" max="4863" width="12.6640625" customWidth="1"/>
    <col min="4864" max="4864" width="12" customWidth="1"/>
    <col min="4865" max="4889" width="11.44140625" customWidth="1"/>
    <col min="5110" max="5110" width="2.109375" customWidth="1"/>
    <col min="5111" max="5111" width="7.88671875" customWidth="1"/>
    <col min="5112" max="5112" width="5.6640625" customWidth="1"/>
    <col min="5113" max="5113" width="39.77734375" customWidth="1"/>
    <col min="5114" max="5114" width="32.77734375" customWidth="1"/>
    <col min="5115" max="5115" width="6.109375" customWidth="1"/>
    <col min="5116" max="5116" width="7.88671875" bestFit="1" customWidth="1"/>
    <col min="5117" max="5117" width="15.44140625" customWidth="1"/>
    <col min="5118" max="5118" width="12.21875" customWidth="1"/>
    <col min="5119" max="5119" width="12.6640625" customWidth="1"/>
    <col min="5120" max="5120" width="12" customWidth="1"/>
    <col min="5121" max="5145" width="11.44140625" customWidth="1"/>
    <col min="5366" max="5366" width="2.109375" customWidth="1"/>
    <col min="5367" max="5367" width="7.88671875" customWidth="1"/>
    <col min="5368" max="5368" width="5.6640625" customWidth="1"/>
    <col min="5369" max="5369" width="39.77734375" customWidth="1"/>
    <col min="5370" max="5370" width="32.77734375" customWidth="1"/>
    <col min="5371" max="5371" width="6.109375" customWidth="1"/>
    <col min="5372" max="5372" width="7.88671875" bestFit="1" customWidth="1"/>
    <col min="5373" max="5373" width="15.44140625" customWidth="1"/>
    <col min="5374" max="5374" width="12.21875" customWidth="1"/>
    <col min="5375" max="5375" width="12.6640625" customWidth="1"/>
    <col min="5376" max="5376" width="12" customWidth="1"/>
    <col min="5377" max="5401" width="11.44140625" customWidth="1"/>
    <col min="5622" max="5622" width="2.109375" customWidth="1"/>
    <col min="5623" max="5623" width="7.88671875" customWidth="1"/>
    <col min="5624" max="5624" width="5.6640625" customWidth="1"/>
    <col min="5625" max="5625" width="39.77734375" customWidth="1"/>
    <col min="5626" max="5626" width="32.77734375" customWidth="1"/>
    <col min="5627" max="5627" width="6.109375" customWidth="1"/>
    <col min="5628" max="5628" width="7.88671875" bestFit="1" customWidth="1"/>
    <col min="5629" max="5629" width="15.44140625" customWidth="1"/>
    <col min="5630" max="5630" width="12.21875" customWidth="1"/>
    <col min="5631" max="5631" width="12.6640625" customWidth="1"/>
    <col min="5632" max="5632" width="12" customWidth="1"/>
    <col min="5633" max="5657" width="11.44140625" customWidth="1"/>
    <col min="5878" max="5878" width="2.109375" customWidth="1"/>
    <col min="5879" max="5879" width="7.88671875" customWidth="1"/>
    <col min="5880" max="5880" width="5.6640625" customWidth="1"/>
    <col min="5881" max="5881" width="39.77734375" customWidth="1"/>
    <col min="5882" max="5882" width="32.77734375" customWidth="1"/>
    <col min="5883" max="5883" width="6.109375" customWidth="1"/>
    <col min="5884" max="5884" width="7.88671875" bestFit="1" customWidth="1"/>
    <col min="5885" max="5885" width="15.44140625" customWidth="1"/>
    <col min="5886" max="5886" width="12.21875" customWidth="1"/>
    <col min="5887" max="5887" width="12.6640625" customWidth="1"/>
    <col min="5888" max="5888" width="12" customWidth="1"/>
    <col min="5889" max="5913" width="11.44140625" customWidth="1"/>
    <col min="6134" max="6134" width="2.109375" customWidth="1"/>
    <col min="6135" max="6135" width="7.88671875" customWidth="1"/>
    <col min="6136" max="6136" width="5.6640625" customWidth="1"/>
    <col min="6137" max="6137" width="39.77734375" customWidth="1"/>
    <col min="6138" max="6138" width="32.77734375" customWidth="1"/>
    <col min="6139" max="6139" width="6.109375" customWidth="1"/>
    <col min="6140" max="6140" width="7.88671875" bestFit="1" customWidth="1"/>
    <col min="6141" max="6141" width="15.44140625" customWidth="1"/>
    <col min="6142" max="6142" width="12.21875" customWidth="1"/>
    <col min="6143" max="6143" width="12.6640625" customWidth="1"/>
    <col min="6144" max="6144" width="12" customWidth="1"/>
    <col min="6145" max="6169" width="11.44140625" customWidth="1"/>
    <col min="6390" max="6390" width="2.109375" customWidth="1"/>
    <col min="6391" max="6391" width="7.88671875" customWidth="1"/>
    <col min="6392" max="6392" width="5.6640625" customWidth="1"/>
    <col min="6393" max="6393" width="39.77734375" customWidth="1"/>
    <col min="6394" max="6394" width="32.77734375" customWidth="1"/>
    <col min="6395" max="6395" width="6.109375" customWidth="1"/>
    <col min="6396" max="6396" width="7.88671875" bestFit="1" customWidth="1"/>
    <col min="6397" max="6397" width="15.44140625" customWidth="1"/>
    <col min="6398" max="6398" width="12.21875" customWidth="1"/>
    <col min="6399" max="6399" width="12.6640625" customWidth="1"/>
    <col min="6400" max="6400" width="12" customWidth="1"/>
    <col min="6401" max="6425" width="11.44140625" customWidth="1"/>
    <col min="6646" max="6646" width="2.109375" customWidth="1"/>
    <col min="6647" max="6647" width="7.88671875" customWidth="1"/>
    <col min="6648" max="6648" width="5.6640625" customWidth="1"/>
    <col min="6649" max="6649" width="39.77734375" customWidth="1"/>
    <col min="6650" max="6650" width="32.77734375" customWidth="1"/>
    <col min="6651" max="6651" width="6.109375" customWidth="1"/>
    <col min="6652" max="6652" width="7.88671875" bestFit="1" customWidth="1"/>
    <col min="6653" max="6653" width="15.44140625" customWidth="1"/>
    <col min="6654" max="6654" width="12.21875" customWidth="1"/>
    <col min="6655" max="6655" width="12.6640625" customWidth="1"/>
    <col min="6656" max="6656" width="12" customWidth="1"/>
    <col min="6657" max="6681" width="11.44140625" customWidth="1"/>
    <col min="6902" max="6902" width="2.109375" customWidth="1"/>
    <col min="6903" max="6903" width="7.88671875" customWidth="1"/>
    <col min="6904" max="6904" width="5.6640625" customWidth="1"/>
    <col min="6905" max="6905" width="39.77734375" customWidth="1"/>
    <col min="6906" max="6906" width="32.77734375" customWidth="1"/>
    <col min="6907" max="6907" width="6.109375" customWidth="1"/>
    <col min="6908" max="6908" width="7.88671875" bestFit="1" customWidth="1"/>
    <col min="6909" max="6909" width="15.44140625" customWidth="1"/>
    <col min="6910" max="6910" width="12.21875" customWidth="1"/>
    <col min="6911" max="6911" width="12.6640625" customWidth="1"/>
    <col min="6912" max="6912" width="12" customWidth="1"/>
    <col min="6913" max="6937" width="11.44140625" customWidth="1"/>
    <col min="7158" max="7158" width="2.109375" customWidth="1"/>
    <col min="7159" max="7159" width="7.88671875" customWidth="1"/>
    <col min="7160" max="7160" width="5.6640625" customWidth="1"/>
    <col min="7161" max="7161" width="39.77734375" customWidth="1"/>
    <col min="7162" max="7162" width="32.77734375" customWidth="1"/>
    <col min="7163" max="7163" width="6.109375" customWidth="1"/>
    <col min="7164" max="7164" width="7.88671875" bestFit="1" customWidth="1"/>
    <col min="7165" max="7165" width="15.44140625" customWidth="1"/>
    <col min="7166" max="7166" width="12.21875" customWidth="1"/>
    <col min="7167" max="7167" width="12.6640625" customWidth="1"/>
    <col min="7168" max="7168" width="12" customWidth="1"/>
    <col min="7169" max="7193" width="11.44140625" customWidth="1"/>
    <col min="7414" max="7414" width="2.109375" customWidth="1"/>
    <col min="7415" max="7415" width="7.88671875" customWidth="1"/>
    <col min="7416" max="7416" width="5.6640625" customWidth="1"/>
    <col min="7417" max="7417" width="39.77734375" customWidth="1"/>
    <col min="7418" max="7418" width="32.77734375" customWidth="1"/>
    <col min="7419" max="7419" width="6.109375" customWidth="1"/>
    <col min="7420" max="7420" width="7.88671875" bestFit="1" customWidth="1"/>
    <col min="7421" max="7421" width="15.44140625" customWidth="1"/>
    <col min="7422" max="7422" width="12.21875" customWidth="1"/>
    <col min="7423" max="7423" width="12.6640625" customWidth="1"/>
    <col min="7424" max="7424" width="12" customWidth="1"/>
    <col min="7425" max="7449" width="11.44140625" customWidth="1"/>
    <col min="7670" max="7670" width="2.109375" customWidth="1"/>
    <col min="7671" max="7671" width="7.88671875" customWidth="1"/>
    <col min="7672" max="7672" width="5.6640625" customWidth="1"/>
    <col min="7673" max="7673" width="39.77734375" customWidth="1"/>
    <col min="7674" max="7674" width="32.77734375" customWidth="1"/>
    <col min="7675" max="7675" width="6.109375" customWidth="1"/>
    <col min="7676" max="7676" width="7.88671875" bestFit="1" customWidth="1"/>
    <col min="7677" max="7677" width="15.44140625" customWidth="1"/>
    <col min="7678" max="7678" width="12.21875" customWidth="1"/>
    <col min="7679" max="7679" width="12.6640625" customWidth="1"/>
    <col min="7680" max="7680" width="12" customWidth="1"/>
    <col min="7681" max="7705" width="11.44140625" customWidth="1"/>
    <col min="7926" max="7926" width="2.109375" customWidth="1"/>
    <col min="7927" max="7927" width="7.88671875" customWidth="1"/>
    <col min="7928" max="7928" width="5.6640625" customWidth="1"/>
    <col min="7929" max="7929" width="39.77734375" customWidth="1"/>
    <col min="7930" max="7930" width="32.77734375" customWidth="1"/>
    <col min="7931" max="7931" width="6.109375" customWidth="1"/>
    <col min="7932" max="7932" width="7.88671875" bestFit="1" customWidth="1"/>
    <col min="7933" max="7933" width="15.44140625" customWidth="1"/>
    <col min="7934" max="7934" width="12.21875" customWidth="1"/>
    <col min="7935" max="7935" width="12.6640625" customWidth="1"/>
    <col min="7936" max="7936" width="12" customWidth="1"/>
    <col min="7937" max="7961" width="11.44140625" customWidth="1"/>
    <col min="8182" max="8182" width="2.109375" customWidth="1"/>
    <col min="8183" max="8183" width="7.88671875" customWidth="1"/>
    <col min="8184" max="8184" width="5.6640625" customWidth="1"/>
    <col min="8185" max="8185" width="39.77734375" customWidth="1"/>
    <col min="8186" max="8186" width="32.77734375" customWidth="1"/>
    <col min="8187" max="8187" width="6.109375" customWidth="1"/>
    <col min="8188" max="8188" width="7.88671875" bestFit="1" customWidth="1"/>
    <col min="8189" max="8189" width="15.44140625" customWidth="1"/>
    <col min="8190" max="8190" width="12.21875" customWidth="1"/>
    <col min="8191" max="8191" width="12.6640625" customWidth="1"/>
    <col min="8192" max="8192" width="12" customWidth="1"/>
    <col min="8193" max="8217" width="11.44140625" customWidth="1"/>
    <col min="8438" max="8438" width="2.109375" customWidth="1"/>
    <col min="8439" max="8439" width="7.88671875" customWidth="1"/>
    <col min="8440" max="8440" width="5.6640625" customWidth="1"/>
    <col min="8441" max="8441" width="39.77734375" customWidth="1"/>
    <col min="8442" max="8442" width="32.77734375" customWidth="1"/>
    <col min="8443" max="8443" width="6.109375" customWidth="1"/>
    <col min="8444" max="8444" width="7.88671875" bestFit="1" customWidth="1"/>
    <col min="8445" max="8445" width="15.44140625" customWidth="1"/>
    <col min="8446" max="8446" width="12.21875" customWidth="1"/>
    <col min="8447" max="8447" width="12.6640625" customWidth="1"/>
    <col min="8448" max="8448" width="12" customWidth="1"/>
    <col min="8449" max="8473" width="11.44140625" customWidth="1"/>
    <col min="8694" max="8694" width="2.109375" customWidth="1"/>
    <col min="8695" max="8695" width="7.88671875" customWidth="1"/>
    <col min="8696" max="8696" width="5.6640625" customWidth="1"/>
    <col min="8697" max="8697" width="39.77734375" customWidth="1"/>
    <col min="8698" max="8698" width="32.77734375" customWidth="1"/>
    <col min="8699" max="8699" width="6.109375" customWidth="1"/>
    <col min="8700" max="8700" width="7.88671875" bestFit="1" customWidth="1"/>
    <col min="8701" max="8701" width="15.44140625" customWidth="1"/>
    <col min="8702" max="8702" width="12.21875" customWidth="1"/>
    <col min="8703" max="8703" width="12.6640625" customWidth="1"/>
    <col min="8704" max="8704" width="12" customWidth="1"/>
    <col min="8705" max="8729" width="11.44140625" customWidth="1"/>
    <col min="8950" max="8950" width="2.109375" customWidth="1"/>
    <col min="8951" max="8951" width="7.88671875" customWidth="1"/>
    <col min="8952" max="8952" width="5.6640625" customWidth="1"/>
    <col min="8953" max="8953" width="39.77734375" customWidth="1"/>
    <col min="8954" max="8954" width="32.77734375" customWidth="1"/>
    <col min="8955" max="8955" width="6.109375" customWidth="1"/>
    <col min="8956" max="8956" width="7.88671875" bestFit="1" customWidth="1"/>
    <col min="8957" max="8957" width="15.44140625" customWidth="1"/>
    <col min="8958" max="8958" width="12.21875" customWidth="1"/>
    <col min="8959" max="8959" width="12.6640625" customWidth="1"/>
    <col min="8960" max="8960" width="12" customWidth="1"/>
    <col min="8961" max="8985" width="11.44140625" customWidth="1"/>
    <col min="9206" max="9206" width="2.109375" customWidth="1"/>
    <col min="9207" max="9207" width="7.88671875" customWidth="1"/>
    <col min="9208" max="9208" width="5.6640625" customWidth="1"/>
    <col min="9209" max="9209" width="39.77734375" customWidth="1"/>
    <col min="9210" max="9210" width="32.77734375" customWidth="1"/>
    <col min="9211" max="9211" width="6.109375" customWidth="1"/>
    <col min="9212" max="9212" width="7.88671875" bestFit="1" customWidth="1"/>
    <col min="9213" max="9213" width="15.44140625" customWidth="1"/>
    <col min="9214" max="9214" width="12.21875" customWidth="1"/>
    <col min="9215" max="9215" width="12.6640625" customWidth="1"/>
    <col min="9216" max="9216" width="12" customWidth="1"/>
    <col min="9217" max="9241" width="11.44140625" customWidth="1"/>
    <col min="9462" max="9462" width="2.109375" customWidth="1"/>
    <col min="9463" max="9463" width="7.88671875" customWidth="1"/>
    <col min="9464" max="9464" width="5.6640625" customWidth="1"/>
    <col min="9465" max="9465" width="39.77734375" customWidth="1"/>
    <col min="9466" max="9466" width="32.77734375" customWidth="1"/>
    <col min="9467" max="9467" width="6.109375" customWidth="1"/>
    <col min="9468" max="9468" width="7.88671875" bestFit="1" customWidth="1"/>
    <col min="9469" max="9469" width="15.44140625" customWidth="1"/>
    <col min="9470" max="9470" width="12.21875" customWidth="1"/>
    <col min="9471" max="9471" width="12.6640625" customWidth="1"/>
    <col min="9472" max="9472" width="12" customWidth="1"/>
    <col min="9473" max="9497" width="11.44140625" customWidth="1"/>
    <col min="9718" max="9718" width="2.109375" customWidth="1"/>
    <col min="9719" max="9719" width="7.88671875" customWidth="1"/>
    <col min="9720" max="9720" width="5.6640625" customWidth="1"/>
    <col min="9721" max="9721" width="39.77734375" customWidth="1"/>
    <col min="9722" max="9722" width="32.77734375" customWidth="1"/>
    <col min="9723" max="9723" width="6.109375" customWidth="1"/>
    <col min="9724" max="9724" width="7.88671875" bestFit="1" customWidth="1"/>
    <col min="9725" max="9725" width="15.44140625" customWidth="1"/>
    <col min="9726" max="9726" width="12.21875" customWidth="1"/>
    <col min="9727" max="9727" width="12.6640625" customWidth="1"/>
    <col min="9728" max="9728" width="12" customWidth="1"/>
    <col min="9729" max="9753" width="11.44140625" customWidth="1"/>
    <col min="9974" max="9974" width="2.109375" customWidth="1"/>
    <col min="9975" max="9975" width="7.88671875" customWidth="1"/>
    <col min="9976" max="9976" width="5.6640625" customWidth="1"/>
    <col min="9977" max="9977" width="39.77734375" customWidth="1"/>
    <col min="9978" max="9978" width="32.77734375" customWidth="1"/>
    <col min="9979" max="9979" width="6.109375" customWidth="1"/>
    <col min="9980" max="9980" width="7.88671875" bestFit="1" customWidth="1"/>
    <col min="9981" max="9981" width="15.44140625" customWidth="1"/>
    <col min="9982" max="9982" width="12.21875" customWidth="1"/>
    <col min="9983" max="9983" width="12.6640625" customWidth="1"/>
    <col min="9984" max="9984" width="12" customWidth="1"/>
    <col min="9985" max="10009" width="11.44140625" customWidth="1"/>
    <col min="10230" max="10230" width="2.109375" customWidth="1"/>
    <col min="10231" max="10231" width="7.88671875" customWidth="1"/>
    <col min="10232" max="10232" width="5.6640625" customWidth="1"/>
    <col min="10233" max="10233" width="39.77734375" customWidth="1"/>
    <col min="10234" max="10234" width="32.77734375" customWidth="1"/>
    <col min="10235" max="10235" width="6.109375" customWidth="1"/>
    <col min="10236" max="10236" width="7.88671875" bestFit="1" customWidth="1"/>
    <col min="10237" max="10237" width="15.44140625" customWidth="1"/>
    <col min="10238" max="10238" width="12.21875" customWidth="1"/>
    <col min="10239" max="10239" width="12.6640625" customWidth="1"/>
    <col min="10240" max="10240" width="12" customWidth="1"/>
    <col min="10241" max="10265" width="11.44140625" customWidth="1"/>
    <col min="10486" max="10486" width="2.109375" customWidth="1"/>
    <col min="10487" max="10487" width="7.88671875" customWidth="1"/>
    <col min="10488" max="10488" width="5.6640625" customWidth="1"/>
    <col min="10489" max="10489" width="39.77734375" customWidth="1"/>
    <col min="10490" max="10490" width="32.77734375" customWidth="1"/>
    <col min="10491" max="10491" width="6.109375" customWidth="1"/>
    <col min="10492" max="10492" width="7.88671875" bestFit="1" customWidth="1"/>
    <col min="10493" max="10493" width="15.44140625" customWidth="1"/>
    <col min="10494" max="10494" width="12.21875" customWidth="1"/>
    <col min="10495" max="10495" width="12.6640625" customWidth="1"/>
    <col min="10496" max="10496" width="12" customWidth="1"/>
    <col min="10497" max="10521" width="11.44140625" customWidth="1"/>
    <col min="10742" max="10742" width="2.109375" customWidth="1"/>
    <col min="10743" max="10743" width="7.88671875" customWidth="1"/>
    <col min="10744" max="10744" width="5.6640625" customWidth="1"/>
    <col min="10745" max="10745" width="39.77734375" customWidth="1"/>
    <col min="10746" max="10746" width="32.77734375" customWidth="1"/>
    <col min="10747" max="10747" width="6.109375" customWidth="1"/>
    <col min="10748" max="10748" width="7.88671875" bestFit="1" customWidth="1"/>
    <col min="10749" max="10749" width="15.44140625" customWidth="1"/>
    <col min="10750" max="10750" width="12.21875" customWidth="1"/>
    <col min="10751" max="10751" width="12.6640625" customWidth="1"/>
    <col min="10752" max="10752" width="12" customWidth="1"/>
    <col min="10753" max="10777" width="11.44140625" customWidth="1"/>
    <col min="10998" max="10998" width="2.109375" customWidth="1"/>
    <col min="10999" max="10999" width="7.88671875" customWidth="1"/>
    <col min="11000" max="11000" width="5.6640625" customWidth="1"/>
    <col min="11001" max="11001" width="39.77734375" customWidth="1"/>
    <col min="11002" max="11002" width="32.77734375" customWidth="1"/>
    <col min="11003" max="11003" width="6.109375" customWidth="1"/>
    <col min="11004" max="11004" width="7.88671875" bestFit="1" customWidth="1"/>
    <col min="11005" max="11005" width="15.44140625" customWidth="1"/>
    <col min="11006" max="11006" width="12.21875" customWidth="1"/>
    <col min="11007" max="11007" width="12.6640625" customWidth="1"/>
    <col min="11008" max="11008" width="12" customWidth="1"/>
    <col min="11009" max="11033" width="11.44140625" customWidth="1"/>
    <col min="11254" max="11254" width="2.109375" customWidth="1"/>
    <col min="11255" max="11255" width="7.88671875" customWidth="1"/>
    <col min="11256" max="11256" width="5.6640625" customWidth="1"/>
    <col min="11257" max="11257" width="39.77734375" customWidth="1"/>
    <col min="11258" max="11258" width="32.77734375" customWidth="1"/>
    <col min="11259" max="11259" width="6.109375" customWidth="1"/>
    <col min="11260" max="11260" width="7.88671875" bestFit="1" customWidth="1"/>
    <col min="11261" max="11261" width="15.44140625" customWidth="1"/>
    <col min="11262" max="11262" width="12.21875" customWidth="1"/>
    <col min="11263" max="11263" width="12.6640625" customWidth="1"/>
    <col min="11264" max="11264" width="12" customWidth="1"/>
    <col min="11265" max="11289" width="11.44140625" customWidth="1"/>
    <col min="11510" max="11510" width="2.109375" customWidth="1"/>
    <col min="11511" max="11511" width="7.88671875" customWidth="1"/>
    <col min="11512" max="11512" width="5.6640625" customWidth="1"/>
    <col min="11513" max="11513" width="39.77734375" customWidth="1"/>
    <col min="11514" max="11514" width="32.77734375" customWidth="1"/>
    <col min="11515" max="11515" width="6.109375" customWidth="1"/>
    <col min="11516" max="11516" width="7.88671875" bestFit="1" customWidth="1"/>
    <col min="11517" max="11517" width="15.44140625" customWidth="1"/>
    <col min="11518" max="11518" width="12.21875" customWidth="1"/>
    <col min="11519" max="11519" width="12.6640625" customWidth="1"/>
    <col min="11520" max="11520" width="12" customWidth="1"/>
    <col min="11521" max="11545" width="11.44140625" customWidth="1"/>
    <col min="11766" max="11766" width="2.109375" customWidth="1"/>
    <col min="11767" max="11767" width="7.88671875" customWidth="1"/>
    <col min="11768" max="11768" width="5.6640625" customWidth="1"/>
    <col min="11769" max="11769" width="39.77734375" customWidth="1"/>
    <col min="11770" max="11770" width="32.77734375" customWidth="1"/>
    <col min="11771" max="11771" width="6.109375" customWidth="1"/>
    <col min="11772" max="11772" width="7.88671875" bestFit="1" customWidth="1"/>
    <col min="11773" max="11773" width="15.44140625" customWidth="1"/>
    <col min="11774" max="11774" width="12.21875" customWidth="1"/>
    <col min="11775" max="11775" width="12.6640625" customWidth="1"/>
    <col min="11776" max="11776" width="12" customWidth="1"/>
    <col min="11777" max="11801" width="11.44140625" customWidth="1"/>
    <col min="12022" max="12022" width="2.109375" customWidth="1"/>
    <col min="12023" max="12023" width="7.88671875" customWidth="1"/>
    <col min="12024" max="12024" width="5.6640625" customWidth="1"/>
    <col min="12025" max="12025" width="39.77734375" customWidth="1"/>
    <col min="12026" max="12026" width="32.77734375" customWidth="1"/>
    <col min="12027" max="12027" width="6.109375" customWidth="1"/>
    <col min="12028" max="12028" width="7.88671875" bestFit="1" customWidth="1"/>
    <col min="12029" max="12029" width="15.44140625" customWidth="1"/>
    <col min="12030" max="12030" width="12.21875" customWidth="1"/>
    <col min="12031" max="12031" width="12.6640625" customWidth="1"/>
    <col min="12032" max="12032" width="12" customWidth="1"/>
    <col min="12033" max="12057" width="11.44140625" customWidth="1"/>
    <col min="12278" max="12278" width="2.109375" customWidth="1"/>
    <col min="12279" max="12279" width="7.88671875" customWidth="1"/>
    <col min="12280" max="12280" width="5.6640625" customWidth="1"/>
    <col min="12281" max="12281" width="39.77734375" customWidth="1"/>
    <col min="12282" max="12282" width="32.77734375" customWidth="1"/>
    <col min="12283" max="12283" width="6.109375" customWidth="1"/>
    <col min="12284" max="12284" width="7.88671875" bestFit="1" customWidth="1"/>
    <col min="12285" max="12285" width="15.44140625" customWidth="1"/>
    <col min="12286" max="12286" width="12.21875" customWidth="1"/>
    <col min="12287" max="12287" width="12.6640625" customWidth="1"/>
    <col min="12288" max="12288" width="12" customWidth="1"/>
    <col min="12289" max="12313" width="11.44140625" customWidth="1"/>
    <col min="12534" max="12534" width="2.109375" customWidth="1"/>
    <col min="12535" max="12535" width="7.88671875" customWidth="1"/>
    <col min="12536" max="12536" width="5.6640625" customWidth="1"/>
    <col min="12537" max="12537" width="39.77734375" customWidth="1"/>
    <col min="12538" max="12538" width="32.77734375" customWidth="1"/>
    <col min="12539" max="12539" width="6.109375" customWidth="1"/>
    <col min="12540" max="12540" width="7.88671875" bestFit="1" customWidth="1"/>
    <col min="12541" max="12541" width="15.44140625" customWidth="1"/>
    <col min="12542" max="12542" width="12.21875" customWidth="1"/>
    <col min="12543" max="12543" width="12.6640625" customWidth="1"/>
    <col min="12544" max="12544" width="12" customWidth="1"/>
    <col min="12545" max="12569" width="11.44140625" customWidth="1"/>
    <col min="12790" max="12790" width="2.109375" customWidth="1"/>
    <col min="12791" max="12791" width="7.88671875" customWidth="1"/>
    <col min="12792" max="12792" width="5.6640625" customWidth="1"/>
    <col min="12793" max="12793" width="39.77734375" customWidth="1"/>
    <col min="12794" max="12794" width="32.77734375" customWidth="1"/>
    <col min="12795" max="12795" width="6.109375" customWidth="1"/>
    <col min="12796" max="12796" width="7.88671875" bestFit="1" customWidth="1"/>
    <col min="12797" max="12797" width="15.44140625" customWidth="1"/>
    <col min="12798" max="12798" width="12.21875" customWidth="1"/>
    <col min="12799" max="12799" width="12.6640625" customWidth="1"/>
    <col min="12800" max="12800" width="12" customWidth="1"/>
    <col min="12801" max="12825" width="11.44140625" customWidth="1"/>
    <col min="13046" max="13046" width="2.109375" customWidth="1"/>
    <col min="13047" max="13047" width="7.88671875" customWidth="1"/>
    <col min="13048" max="13048" width="5.6640625" customWidth="1"/>
    <col min="13049" max="13049" width="39.77734375" customWidth="1"/>
    <col min="13050" max="13050" width="32.77734375" customWidth="1"/>
    <col min="13051" max="13051" width="6.109375" customWidth="1"/>
    <col min="13052" max="13052" width="7.88671875" bestFit="1" customWidth="1"/>
    <col min="13053" max="13053" width="15.44140625" customWidth="1"/>
    <col min="13054" max="13054" width="12.21875" customWidth="1"/>
    <col min="13055" max="13055" width="12.6640625" customWidth="1"/>
    <col min="13056" max="13056" width="12" customWidth="1"/>
    <col min="13057" max="13081" width="11.44140625" customWidth="1"/>
    <col min="13302" max="13302" width="2.109375" customWidth="1"/>
    <col min="13303" max="13303" width="7.88671875" customWidth="1"/>
    <col min="13304" max="13304" width="5.6640625" customWidth="1"/>
    <col min="13305" max="13305" width="39.77734375" customWidth="1"/>
    <col min="13306" max="13306" width="32.77734375" customWidth="1"/>
    <col min="13307" max="13307" width="6.109375" customWidth="1"/>
    <col min="13308" max="13308" width="7.88671875" bestFit="1" customWidth="1"/>
    <col min="13309" max="13309" width="15.44140625" customWidth="1"/>
    <col min="13310" max="13310" width="12.21875" customWidth="1"/>
    <col min="13311" max="13311" width="12.6640625" customWidth="1"/>
    <col min="13312" max="13312" width="12" customWidth="1"/>
    <col min="13313" max="13337" width="11.44140625" customWidth="1"/>
    <col min="13558" max="13558" width="2.109375" customWidth="1"/>
    <col min="13559" max="13559" width="7.88671875" customWidth="1"/>
    <col min="13560" max="13560" width="5.6640625" customWidth="1"/>
    <col min="13561" max="13561" width="39.77734375" customWidth="1"/>
    <col min="13562" max="13562" width="32.77734375" customWidth="1"/>
    <col min="13563" max="13563" width="6.109375" customWidth="1"/>
    <col min="13564" max="13564" width="7.88671875" bestFit="1" customWidth="1"/>
    <col min="13565" max="13565" width="15.44140625" customWidth="1"/>
    <col min="13566" max="13566" width="12.21875" customWidth="1"/>
    <col min="13567" max="13567" width="12.6640625" customWidth="1"/>
    <col min="13568" max="13568" width="12" customWidth="1"/>
    <col min="13569" max="13593" width="11.44140625" customWidth="1"/>
    <col min="13814" max="13814" width="2.109375" customWidth="1"/>
    <col min="13815" max="13815" width="7.88671875" customWidth="1"/>
    <col min="13816" max="13816" width="5.6640625" customWidth="1"/>
    <col min="13817" max="13817" width="39.77734375" customWidth="1"/>
    <col min="13818" max="13818" width="32.77734375" customWidth="1"/>
    <col min="13819" max="13819" width="6.109375" customWidth="1"/>
    <col min="13820" max="13820" width="7.88671875" bestFit="1" customWidth="1"/>
    <col min="13821" max="13821" width="15.44140625" customWidth="1"/>
    <col min="13822" max="13822" width="12.21875" customWidth="1"/>
    <col min="13823" max="13823" width="12.6640625" customWidth="1"/>
    <col min="13824" max="13824" width="12" customWidth="1"/>
    <col min="13825" max="13849" width="11.44140625" customWidth="1"/>
    <col min="14070" max="14070" width="2.109375" customWidth="1"/>
    <col min="14071" max="14071" width="7.88671875" customWidth="1"/>
    <col min="14072" max="14072" width="5.6640625" customWidth="1"/>
    <col min="14073" max="14073" width="39.77734375" customWidth="1"/>
    <col min="14074" max="14074" width="32.77734375" customWidth="1"/>
    <col min="14075" max="14075" width="6.109375" customWidth="1"/>
    <col min="14076" max="14076" width="7.88671875" bestFit="1" customWidth="1"/>
    <col min="14077" max="14077" width="15.44140625" customWidth="1"/>
    <col min="14078" max="14078" width="12.21875" customWidth="1"/>
    <col min="14079" max="14079" width="12.6640625" customWidth="1"/>
    <col min="14080" max="14080" width="12" customWidth="1"/>
    <col min="14081" max="14105" width="11.44140625" customWidth="1"/>
    <col min="14326" max="14326" width="2.109375" customWidth="1"/>
    <col min="14327" max="14327" width="7.88671875" customWidth="1"/>
    <col min="14328" max="14328" width="5.6640625" customWidth="1"/>
    <col min="14329" max="14329" width="39.77734375" customWidth="1"/>
    <col min="14330" max="14330" width="32.77734375" customWidth="1"/>
    <col min="14331" max="14331" width="6.109375" customWidth="1"/>
    <col min="14332" max="14332" width="7.88671875" bestFit="1" customWidth="1"/>
    <col min="14333" max="14333" width="15.44140625" customWidth="1"/>
    <col min="14334" max="14334" width="12.21875" customWidth="1"/>
    <col min="14335" max="14335" width="12.6640625" customWidth="1"/>
    <col min="14336" max="14336" width="12" customWidth="1"/>
    <col min="14337" max="14361" width="11.44140625" customWidth="1"/>
    <col min="14582" max="14582" width="2.109375" customWidth="1"/>
    <col min="14583" max="14583" width="7.88671875" customWidth="1"/>
    <col min="14584" max="14584" width="5.6640625" customWidth="1"/>
    <col min="14585" max="14585" width="39.77734375" customWidth="1"/>
    <col min="14586" max="14586" width="32.77734375" customWidth="1"/>
    <col min="14587" max="14587" width="6.109375" customWidth="1"/>
    <col min="14588" max="14588" width="7.88671875" bestFit="1" customWidth="1"/>
    <col min="14589" max="14589" width="15.44140625" customWidth="1"/>
    <col min="14590" max="14590" width="12.21875" customWidth="1"/>
    <col min="14591" max="14591" width="12.6640625" customWidth="1"/>
    <col min="14592" max="14592" width="12" customWidth="1"/>
    <col min="14593" max="14617" width="11.44140625" customWidth="1"/>
    <col min="14838" max="14838" width="2.109375" customWidth="1"/>
    <col min="14839" max="14839" width="7.88671875" customWidth="1"/>
    <col min="14840" max="14840" width="5.6640625" customWidth="1"/>
    <col min="14841" max="14841" width="39.77734375" customWidth="1"/>
    <col min="14842" max="14842" width="32.77734375" customWidth="1"/>
    <col min="14843" max="14843" width="6.109375" customWidth="1"/>
    <col min="14844" max="14844" width="7.88671875" bestFit="1" customWidth="1"/>
    <col min="14845" max="14845" width="15.44140625" customWidth="1"/>
    <col min="14846" max="14846" width="12.21875" customWidth="1"/>
    <col min="14847" max="14847" width="12.6640625" customWidth="1"/>
    <col min="14848" max="14848" width="12" customWidth="1"/>
    <col min="14849" max="14873" width="11.44140625" customWidth="1"/>
    <col min="15094" max="15094" width="2.109375" customWidth="1"/>
    <col min="15095" max="15095" width="7.88671875" customWidth="1"/>
    <col min="15096" max="15096" width="5.6640625" customWidth="1"/>
    <col min="15097" max="15097" width="39.77734375" customWidth="1"/>
    <col min="15098" max="15098" width="32.77734375" customWidth="1"/>
    <col min="15099" max="15099" width="6.109375" customWidth="1"/>
    <col min="15100" max="15100" width="7.88671875" bestFit="1" customWidth="1"/>
    <col min="15101" max="15101" width="15.44140625" customWidth="1"/>
    <col min="15102" max="15102" width="12.21875" customWidth="1"/>
    <col min="15103" max="15103" width="12.6640625" customWidth="1"/>
    <col min="15104" max="15104" width="12" customWidth="1"/>
    <col min="15105" max="15129" width="11.44140625" customWidth="1"/>
    <col min="15350" max="15350" width="2.109375" customWidth="1"/>
    <col min="15351" max="15351" width="7.88671875" customWidth="1"/>
    <col min="15352" max="15352" width="5.6640625" customWidth="1"/>
    <col min="15353" max="15353" width="39.77734375" customWidth="1"/>
    <col min="15354" max="15354" width="32.77734375" customWidth="1"/>
    <col min="15355" max="15355" width="6.109375" customWidth="1"/>
    <col min="15356" max="15356" width="7.88671875" bestFit="1" customWidth="1"/>
    <col min="15357" max="15357" width="15.44140625" customWidth="1"/>
    <col min="15358" max="15358" width="12.21875" customWidth="1"/>
    <col min="15359" max="15359" width="12.6640625" customWidth="1"/>
    <col min="15360" max="15360" width="12" customWidth="1"/>
    <col min="15361" max="15385" width="11.44140625" customWidth="1"/>
    <col min="15606" max="15606" width="2.109375" customWidth="1"/>
    <col min="15607" max="15607" width="7.88671875" customWidth="1"/>
    <col min="15608" max="15608" width="5.6640625" customWidth="1"/>
    <col min="15609" max="15609" width="39.77734375" customWidth="1"/>
    <col min="15610" max="15610" width="32.77734375" customWidth="1"/>
    <col min="15611" max="15611" width="6.109375" customWidth="1"/>
    <col min="15612" max="15612" width="7.88671875" bestFit="1" customWidth="1"/>
    <col min="15613" max="15613" width="15.44140625" customWidth="1"/>
    <col min="15614" max="15614" width="12.21875" customWidth="1"/>
    <col min="15615" max="15615" width="12.6640625" customWidth="1"/>
    <col min="15616" max="15616" width="12" customWidth="1"/>
    <col min="15617" max="15641" width="11.44140625" customWidth="1"/>
    <col min="15862" max="15862" width="2.109375" customWidth="1"/>
    <col min="15863" max="15863" width="7.88671875" customWidth="1"/>
    <col min="15864" max="15864" width="5.6640625" customWidth="1"/>
    <col min="15865" max="15865" width="39.77734375" customWidth="1"/>
    <col min="15866" max="15866" width="32.77734375" customWidth="1"/>
    <col min="15867" max="15867" width="6.109375" customWidth="1"/>
    <col min="15868" max="15868" width="7.88671875" bestFit="1" customWidth="1"/>
    <col min="15869" max="15869" width="15.44140625" customWidth="1"/>
    <col min="15870" max="15870" width="12.21875" customWidth="1"/>
    <col min="15871" max="15871" width="12.6640625" customWidth="1"/>
    <col min="15872" max="15872" width="12" customWidth="1"/>
    <col min="15873" max="15897" width="11.44140625" customWidth="1"/>
    <col min="16118" max="16118" width="2.109375" customWidth="1"/>
    <col min="16119" max="16119" width="7.88671875" customWidth="1"/>
    <col min="16120" max="16120" width="5.6640625" customWidth="1"/>
    <col min="16121" max="16121" width="39.77734375" customWidth="1"/>
    <col min="16122" max="16122" width="32.77734375" customWidth="1"/>
    <col min="16123" max="16123" width="6.109375" customWidth="1"/>
    <col min="16124" max="16124" width="7.88671875" bestFit="1" customWidth="1"/>
    <col min="16125" max="16125" width="15.44140625" customWidth="1"/>
    <col min="16126" max="16126" width="12.21875" customWidth="1"/>
    <col min="16127" max="16127" width="12.6640625" customWidth="1"/>
    <col min="16128" max="16128" width="12" customWidth="1"/>
    <col min="16129" max="16153" width="11.44140625" customWidth="1"/>
  </cols>
  <sheetData>
    <row r="1" spans="1:44" ht="18.75" thickBot="1" x14ac:dyDescent="0.3">
      <c r="A1" s="160"/>
      <c r="B1" s="152"/>
      <c r="C1" s="153" t="s">
        <v>732</v>
      </c>
      <c r="D1" s="176"/>
      <c r="E1" s="213"/>
      <c r="F1" s="156"/>
      <c r="G1" s="156"/>
      <c r="H1" s="156"/>
      <c r="I1" s="156"/>
      <c r="J1" s="157"/>
      <c r="K1" s="157"/>
      <c r="L1" s="214"/>
      <c r="M1" s="157"/>
      <c r="N1" s="157"/>
      <c r="O1" s="157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60"/>
      <c r="AI1" s="158"/>
      <c r="AJ1" s="158"/>
      <c r="AP1" s="936"/>
      <c r="AQ1" s="936"/>
    </row>
    <row r="2" spans="1:44" ht="32.25" thickBot="1" x14ac:dyDescent="0.25">
      <c r="A2" s="162"/>
      <c r="B2" s="162"/>
      <c r="C2" s="215" t="s">
        <v>593</v>
      </c>
      <c r="D2" s="163" t="s">
        <v>139</v>
      </c>
      <c r="E2" s="216" t="s">
        <v>113</v>
      </c>
      <c r="F2" s="163" t="s">
        <v>140</v>
      </c>
      <c r="G2" s="163" t="s">
        <v>188</v>
      </c>
      <c r="H2" s="178" t="str">
        <f>'TITLE PAGE'!D14</f>
        <v>2016-17</v>
      </c>
      <c r="I2" s="217" t="str">
        <f>'WRZ summary'!E3</f>
        <v>For info 2017-18</v>
      </c>
      <c r="J2" s="217" t="str">
        <f>'WRZ summary'!F3</f>
        <v>For info 2018-19</v>
      </c>
      <c r="K2" s="217" t="str">
        <f>'WRZ summary'!G3</f>
        <v>For info 2019-20</v>
      </c>
      <c r="L2" s="179" t="str">
        <f>'WRZ summary'!H3</f>
        <v>2020-21</v>
      </c>
      <c r="M2" s="179" t="str">
        <f>'WRZ summary'!I3</f>
        <v>2021-22</v>
      </c>
      <c r="N2" s="179" t="str">
        <f>'WRZ summary'!J3</f>
        <v>2022-23</v>
      </c>
      <c r="O2" s="179" t="str">
        <f>'WRZ summary'!K3</f>
        <v>2023-24</v>
      </c>
      <c r="P2" s="179" t="str">
        <f>'WRZ summary'!L3</f>
        <v>2024-25</v>
      </c>
      <c r="Q2" s="179" t="str">
        <f>'WRZ summary'!M3</f>
        <v>2025-26</v>
      </c>
      <c r="R2" s="179" t="str">
        <f>'WRZ summary'!N3</f>
        <v>2026-27</v>
      </c>
      <c r="S2" s="179" t="str">
        <f>'WRZ summary'!O3</f>
        <v>2027-28</v>
      </c>
      <c r="T2" s="179" t="str">
        <f>'WRZ summary'!P3</f>
        <v>2028-29</v>
      </c>
      <c r="U2" s="179" t="str">
        <f>'WRZ summary'!Q3</f>
        <v>2029-30</v>
      </c>
      <c r="V2" s="179" t="str">
        <f>'WRZ summary'!R3</f>
        <v>2030-31</v>
      </c>
      <c r="W2" s="179" t="str">
        <f>'WRZ summary'!S3</f>
        <v>2031-32</v>
      </c>
      <c r="X2" s="179" t="str">
        <f>'WRZ summary'!T3</f>
        <v>2032-33</v>
      </c>
      <c r="Y2" s="179" t="str">
        <f>'WRZ summary'!U3</f>
        <v>2033-34</v>
      </c>
      <c r="Z2" s="179" t="str">
        <f>'WRZ summary'!V3</f>
        <v>2034-35</v>
      </c>
      <c r="AA2" s="179" t="str">
        <f>'WRZ summary'!W3</f>
        <v>2035-36</v>
      </c>
      <c r="AB2" s="179" t="str">
        <f>'WRZ summary'!X3</f>
        <v>2036-37</v>
      </c>
      <c r="AC2" s="179" t="str">
        <f>'WRZ summary'!Y3</f>
        <v>2037-38</v>
      </c>
      <c r="AD2" s="179" t="str">
        <f>'WRZ summary'!Z3</f>
        <v>2038-39</v>
      </c>
      <c r="AE2" s="179" t="str">
        <f>'WRZ summary'!AA3</f>
        <v>2039-40</v>
      </c>
      <c r="AF2" s="179" t="str">
        <f>'WRZ summary'!AB3</f>
        <v>2040-41</v>
      </c>
      <c r="AG2" s="179" t="str">
        <f>'WRZ summary'!AC3</f>
        <v>2041-42</v>
      </c>
      <c r="AH2" s="179" t="str">
        <f>'WRZ summary'!AD3</f>
        <v>2042-43</v>
      </c>
      <c r="AI2" s="179" t="str">
        <f>'WRZ summary'!AE3</f>
        <v>2043-44</v>
      </c>
      <c r="AJ2" s="180" t="str">
        <f>'WRZ summary'!AF3</f>
        <v>2044-45</v>
      </c>
      <c r="AL2" s="732"/>
      <c r="AM2" s="732"/>
      <c r="AN2" s="732"/>
      <c r="AO2" s="732"/>
      <c r="AP2" s="732"/>
      <c r="AQ2" s="732"/>
      <c r="AR2" s="732"/>
    </row>
    <row r="3" spans="1:44" x14ac:dyDescent="0.2">
      <c r="A3" s="151"/>
      <c r="B3" s="945" t="s">
        <v>339</v>
      </c>
      <c r="C3" s="519" t="s">
        <v>733</v>
      </c>
      <c r="D3" s="836" t="s">
        <v>734</v>
      </c>
      <c r="E3" s="817" t="s">
        <v>735</v>
      </c>
      <c r="F3" s="818" t="s">
        <v>75</v>
      </c>
      <c r="G3" s="818">
        <v>2</v>
      </c>
      <c r="H3" s="389">
        <f>SUM('8. FP Demand'!H3,'8. FP Demand'!H4,'8. FP Demand'!H5,'8. FP Demand'!H6,'8. FP Demand'!H30,'8. FP Demand'!H31,'8. FP Demand'!H36:H37)</f>
        <v>4.3563205409311418</v>
      </c>
      <c r="I3" s="260">
        <f>SUM('8. FP Demand'!I3,'8. FP Demand'!I4,'8. FP Demand'!I5,'8. FP Demand'!I6,'8. FP Demand'!I30,'8. FP Demand'!I31,'8. FP Demand'!I36:I37)</f>
        <v>4.3418516038087072</v>
      </c>
      <c r="J3" s="260">
        <f>SUM('8. FP Demand'!J3,'8. FP Demand'!J4,'8. FP Demand'!J5,'8. FP Demand'!J6,'8. FP Demand'!J30,'8. FP Demand'!J31,'8. FP Demand'!J36:J37)</f>
        <v>4.3347695073449906</v>
      </c>
      <c r="K3" s="260">
        <f>SUM('8. FP Demand'!K3,'8. FP Demand'!K4,'8. FP Demand'!K5,'8. FP Demand'!K6,'8. FP Demand'!K30,'8. FP Demand'!K31,'8. FP Demand'!K36:K37)</f>
        <v>4.3221188634805729</v>
      </c>
      <c r="L3" s="819">
        <f>SUM('8. FP Demand'!L3,'8. FP Demand'!L4,'8. FP Demand'!L5,'8. FP Demand'!L6,'8. FP Demand'!L30,'8. FP Demand'!L31,'8. FP Demand'!L36:L37)</f>
        <v>4.3237105540852996</v>
      </c>
      <c r="M3" s="819">
        <f>SUM('8. FP Demand'!M3,'8. FP Demand'!M4,'8. FP Demand'!M5,'8. FP Demand'!M6,'8. FP Demand'!M30,'8. FP Demand'!M31,'8. FP Demand'!M36:M37)</f>
        <v>4.3363512038347594</v>
      </c>
      <c r="N3" s="819">
        <f>SUM('8. FP Demand'!N3,'8. FP Demand'!N4,'8. FP Demand'!N5,'8. FP Demand'!N6,'8. FP Demand'!N30,'8. FP Demand'!N31,'8. FP Demand'!N36:N37)</f>
        <v>4.3480288657098036</v>
      </c>
      <c r="O3" s="819">
        <f>SUM('8. FP Demand'!O3,'8. FP Demand'!O4,'8. FP Demand'!O5,'8. FP Demand'!O6,'8. FP Demand'!O30,'8. FP Demand'!O31,'8. FP Demand'!O36:O37)</f>
        <v>4.3598702371982228</v>
      </c>
      <c r="P3" s="819">
        <f>SUM('8. FP Demand'!P3,'8. FP Demand'!P4,'8. FP Demand'!P5,'8. FP Demand'!P6,'8. FP Demand'!P30,'8. FP Demand'!P31,'8. FP Demand'!P36:P37)</f>
        <v>4.3662965696673952</v>
      </c>
      <c r="Q3" s="819">
        <f>SUM('8. FP Demand'!Q3,'8. FP Demand'!Q4,'8. FP Demand'!Q5,'8. FP Demand'!Q6,'8. FP Demand'!Q30,'8. FP Demand'!Q31,'8. FP Demand'!Q36:Q37)</f>
        <v>4.3450752860576083</v>
      </c>
      <c r="R3" s="819">
        <f>SUM('8. FP Demand'!R3,'8. FP Demand'!R4,'8. FP Demand'!R5,'8. FP Demand'!R6,'8. FP Demand'!R30,'8. FP Demand'!R31,'8. FP Demand'!R36:R37)</f>
        <v>4.319179855554089</v>
      </c>
      <c r="S3" s="819">
        <f>SUM('8. FP Demand'!S3,'8. FP Demand'!S4,'8. FP Demand'!S5,'8. FP Demand'!S6,'8. FP Demand'!S30,'8. FP Demand'!S31,'8. FP Demand'!S36:S37)</f>
        <v>4.2937272497650163</v>
      </c>
      <c r="T3" s="819">
        <f>SUM('8. FP Demand'!T3,'8. FP Demand'!T4,'8. FP Demand'!T5,'8. FP Demand'!T6,'8. FP Demand'!T30,'8. FP Demand'!T31,'8. FP Demand'!T36:T37)</f>
        <v>4.264379194194845</v>
      </c>
      <c r="U3" s="819">
        <f>SUM('8. FP Demand'!U3,'8. FP Demand'!U4,'8. FP Demand'!U5,'8. FP Demand'!U6,'8. FP Demand'!U30,'8. FP Demand'!U31,'8. FP Demand'!U36:U37)</f>
        <v>4.2017164879563937</v>
      </c>
      <c r="V3" s="819">
        <f>SUM('8. FP Demand'!V3,'8. FP Demand'!V4,'8. FP Demand'!V5,'8. FP Demand'!V6,'8. FP Demand'!V30,'8. FP Demand'!V31,'8. FP Demand'!V36:V37)</f>
        <v>4.1780989255261112</v>
      </c>
      <c r="W3" s="819">
        <f>SUM('8. FP Demand'!W3,'8. FP Demand'!W4,'8. FP Demand'!W5,'8. FP Demand'!W6,'8. FP Demand'!W30,'8. FP Demand'!W31,'8. FP Demand'!W36:W37)</f>
        <v>4.1535952632433739</v>
      </c>
      <c r="X3" s="819">
        <f>SUM('8. FP Demand'!X3,'8. FP Demand'!X4,'8. FP Demand'!X5,'8. FP Demand'!X6,'8. FP Demand'!X30,'8. FP Demand'!X31,'8. FP Demand'!X36:X37)</f>
        <v>4.1258488006997194</v>
      </c>
      <c r="Y3" s="819">
        <f>SUM('8. FP Demand'!Y3,'8. FP Demand'!Y4,'8. FP Demand'!Y5,'8. FP Demand'!Y6,'8. FP Demand'!Y30,'8. FP Demand'!Y31,'8. FP Demand'!Y36:Y37)</f>
        <v>4.114894594837132</v>
      </c>
      <c r="Z3" s="819">
        <f>SUM('8. FP Demand'!Z3,'8. FP Demand'!Z4,'8. FP Demand'!Z5,'8. FP Demand'!Z6,'8. FP Demand'!Z30,'8. FP Demand'!Z31,'8. FP Demand'!Z36:Z37)</f>
        <v>4.0730324310891612</v>
      </c>
      <c r="AA3" s="819">
        <f>SUM('8. FP Demand'!AA3,'8. FP Demand'!AA4,'8. FP Demand'!AA5,'8. FP Demand'!AA6,'8. FP Demand'!AA30,'8. FP Demand'!AA31,'8. FP Demand'!AA36:AA37)</f>
        <v>4.0371227412503785</v>
      </c>
      <c r="AB3" s="819">
        <f>SUM('8. FP Demand'!AB3,'8. FP Demand'!AB4,'8. FP Demand'!AB5,'8. FP Demand'!AB6,'8. FP Demand'!AB30,'8. FP Demand'!AB31,'8. FP Demand'!AB36:AB37)</f>
        <v>4.0313431590586344</v>
      </c>
      <c r="AC3" s="819">
        <f>SUM('8. FP Demand'!AC3,'8. FP Demand'!AC4,'8. FP Demand'!AC5,'8. FP Demand'!AC6,'8. FP Demand'!AC30,'8. FP Demand'!AC31,'8. FP Demand'!AC36:AC37)</f>
        <v>4.0251000161997128</v>
      </c>
      <c r="AD3" s="819">
        <f>SUM('8. FP Demand'!AD3,'8. FP Demand'!AD4,'8. FP Demand'!AD5,'8. FP Demand'!AD6,'8. FP Demand'!AD30,'8. FP Demand'!AD31,'8. FP Demand'!AD36:AD37)</f>
        <v>4.0145563864496516</v>
      </c>
      <c r="AE3" s="819">
        <f>SUM('8. FP Demand'!AE3,'8. FP Demand'!AE4,'8. FP Demand'!AE5,'8. FP Demand'!AE6,'8. FP Demand'!AE30,'8. FP Demand'!AE31,'8. FP Demand'!AE36:AE37)</f>
        <v>4.0043223930462011</v>
      </c>
      <c r="AF3" s="819">
        <f>SUM('8. FP Demand'!AF3,'8. FP Demand'!AF4,'8. FP Demand'!AF5,'8. FP Demand'!AF6,'8. FP Demand'!AF30,'8. FP Demand'!AF31,'8. FP Demand'!AF36:AF37)</f>
        <v>3.9915218244416648</v>
      </c>
      <c r="AG3" s="819">
        <f>SUM('8. FP Demand'!AG3,'8. FP Demand'!AG4,'8. FP Demand'!AG5,'8. FP Demand'!AG6,'8. FP Demand'!AG30,'8. FP Demand'!AG31,'8. FP Demand'!AG36:AG37)</f>
        <v>3.9867379842168793</v>
      </c>
      <c r="AH3" s="819">
        <f>SUM('8. FP Demand'!AH3,'8. FP Demand'!AH4,'8. FP Demand'!AH5,'8. FP Demand'!AH6,'8. FP Demand'!AH30,'8. FP Demand'!AH31,'8. FP Demand'!AH36:AH37)</f>
        <v>3.9870992411966455</v>
      </c>
      <c r="AI3" s="819">
        <f>SUM('8. FP Demand'!AI3,'8. FP Demand'!AI4,'8. FP Demand'!AI5,'8. FP Demand'!AI6,'8. FP Demand'!AI30,'8. FP Demand'!AI31,'8. FP Demand'!AI36:AI37)</f>
        <v>4.0030340861340674</v>
      </c>
      <c r="AJ3" s="820">
        <f>SUM('8. FP Demand'!AJ3,'8. FP Demand'!AJ4,'8. FP Demand'!AJ5,'8. FP Demand'!AJ6,'8. FP Demand'!AJ30,'8. FP Demand'!AJ31,'8. FP Demand'!AJ36:AJ37)</f>
        <v>3.9992478329093952</v>
      </c>
      <c r="AL3" s="735"/>
      <c r="AM3" s="743"/>
      <c r="AN3" s="744"/>
      <c r="AO3" s="731"/>
    </row>
    <row r="4" spans="1:44" x14ac:dyDescent="0.2">
      <c r="A4" s="151"/>
      <c r="B4" s="946"/>
      <c r="C4" s="356" t="s">
        <v>736</v>
      </c>
      <c r="D4" s="369" t="s">
        <v>344</v>
      </c>
      <c r="E4" s="479" t="s">
        <v>795</v>
      </c>
      <c r="F4" s="352" t="s">
        <v>75</v>
      </c>
      <c r="G4" s="352">
        <v>2</v>
      </c>
      <c r="H4" s="353">
        <f>'7. FP Supply'!H21-('7. FP Supply'!H27+'7. FP Supply'!H28)</f>
        <v>4.8136021606972443</v>
      </c>
      <c r="I4" s="259">
        <f>'7. FP Supply'!I21-('7. FP Supply'!I27+'7. FP Supply'!I28)</f>
        <v>4.8136021606972443</v>
      </c>
      <c r="J4" s="259">
        <f>'7. FP Supply'!J21-('7. FP Supply'!J27+'7. FP Supply'!J28)</f>
        <v>4.8136021606972443</v>
      </c>
      <c r="K4" s="259">
        <f>'7. FP Supply'!K21-('7. FP Supply'!K27+'7. FP Supply'!K28)</f>
        <v>4.8136021606972443</v>
      </c>
      <c r="L4" s="314">
        <f>'7. FP Supply'!L21-('7. FP Supply'!L27+'7. FP Supply'!L28)</f>
        <v>4.8136021606972443</v>
      </c>
      <c r="M4" s="314">
        <f>'7. FP Supply'!M21-('7. FP Supply'!M27+'7. FP Supply'!M28)</f>
        <v>4.8136021606972443</v>
      </c>
      <c r="N4" s="314">
        <f>'7. FP Supply'!N21-('7. FP Supply'!N27+'7. FP Supply'!N28)</f>
        <v>4.8136021606972443</v>
      </c>
      <c r="O4" s="314">
        <f>'7. FP Supply'!O21-('7. FP Supply'!O27+'7. FP Supply'!O28)</f>
        <v>4.8136021606972443</v>
      </c>
      <c r="P4" s="314">
        <f>'7. FP Supply'!P21-('7. FP Supply'!P27+'7. FP Supply'!P28)</f>
        <v>4.8136021606972443</v>
      </c>
      <c r="Q4" s="314">
        <f>'7. FP Supply'!Q21-('7. FP Supply'!Q27+'7. FP Supply'!Q28)</f>
        <v>4.8136021606972443</v>
      </c>
      <c r="R4" s="314">
        <f>'7. FP Supply'!R21-('7. FP Supply'!R27+'7. FP Supply'!R28)</f>
        <v>4.8136021606972443</v>
      </c>
      <c r="S4" s="314">
        <f>'7. FP Supply'!S21-('7. FP Supply'!S27+'7. FP Supply'!S28)</f>
        <v>4.8136021606972443</v>
      </c>
      <c r="T4" s="314">
        <f>'7. FP Supply'!T21-('7. FP Supply'!T27+'7. FP Supply'!T28)</f>
        <v>4.8136021606972443</v>
      </c>
      <c r="U4" s="314">
        <f>'7. FP Supply'!U21-('7. FP Supply'!U27+'7. FP Supply'!U28)</f>
        <v>4.8136021606972443</v>
      </c>
      <c r="V4" s="314">
        <f>'7. FP Supply'!V21-('7. FP Supply'!V27+'7. FP Supply'!V28)</f>
        <v>4.3036021606972445</v>
      </c>
      <c r="W4" s="314">
        <f>'7. FP Supply'!W21-('7. FP Supply'!W27+'7. FP Supply'!W28)</f>
        <v>4.3036021606972445</v>
      </c>
      <c r="X4" s="314">
        <f>'7. FP Supply'!X21-('7. FP Supply'!X27+'7. FP Supply'!X28)</f>
        <v>4.3036021606972445</v>
      </c>
      <c r="Y4" s="314">
        <f>'7. FP Supply'!Y21-('7. FP Supply'!Y27+'7. FP Supply'!Y28)</f>
        <v>4.3036021606972445</v>
      </c>
      <c r="Z4" s="314">
        <f>'7. FP Supply'!Z21-('7. FP Supply'!Z27+'7. FP Supply'!Z28)</f>
        <v>4.3036021606972445</v>
      </c>
      <c r="AA4" s="314">
        <f>'7. FP Supply'!AA21-('7. FP Supply'!AA27+'7. FP Supply'!AA28)</f>
        <v>4.3036021606972445</v>
      </c>
      <c r="AB4" s="314">
        <f>'7. FP Supply'!AB21-('7. FP Supply'!AB27+'7. FP Supply'!AB28)</f>
        <v>4.3036021606972445</v>
      </c>
      <c r="AC4" s="314">
        <f>'7. FP Supply'!AC21-('7. FP Supply'!AC27+'7. FP Supply'!AC28)</f>
        <v>4.3036021606972445</v>
      </c>
      <c r="AD4" s="314">
        <f>'7. FP Supply'!AD21-('7. FP Supply'!AD27+'7. FP Supply'!AD28)</f>
        <v>4.3036021606972445</v>
      </c>
      <c r="AE4" s="314">
        <f>'7. FP Supply'!AE21-('7. FP Supply'!AE27+'7. FP Supply'!AE28)</f>
        <v>4.3036021606972445</v>
      </c>
      <c r="AF4" s="314">
        <f>'7. FP Supply'!AF21-('7. FP Supply'!AF27+'7. FP Supply'!AF28)</f>
        <v>4.3036021606972445</v>
      </c>
      <c r="AG4" s="314">
        <f>'7. FP Supply'!AG21-('7. FP Supply'!AG27+'7. FP Supply'!AG28)</f>
        <v>4.3036021606972445</v>
      </c>
      <c r="AH4" s="314">
        <f>'7. FP Supply'!AH21-('7. FP Supply'!AH27+'7. FP Supply'!AH28)</f>
        <v>4.3036021606972445</v>
      </c>
      <c r="AI4" s="314">
        <f>'7. FP Supply'!AI21-('7. FP Supply'!AI27+'7. FP Supply'!AI28)</f>
        <v>4.3036021606972445</v>
      </c>
      <c r="AJ4" s="357">
        <f>'7. FP Supply'!AJ21-('7. FP Supply'!AJ27+'7. FP Supply'!AJ28)</f>
        <v>4.3036021606972445</v>
      </c>
    </row>
    <row r="5" spans="1:44" x14ac:dyDescent="0.2">
      <c r="A5" s="151"/>
      <c r="B5" s="946"/>
      <c r="C5" s="356" t="s">
        <v>76</v>
      </c>
      <c r="D5" s="369" t="s">
        <v>346</v>
      </c>
      <c r="E5" s="479" t="s">
        <v>737</v>
      </c>
      <c r="F5" s="352" t="s">
        <v>75</v>
      </c>
      <c r="G5" s="352">
        <v>2</v>
      </c>
      <c r="H5" s="353">
        <f>H4+('7. FP Supply'!H4+'7. FP Supply'!H8)-('7. FP Supply'!H13+'7. FP Supply'!H17)</f>
        <v>4.8136021606972443</v>
      </c>
      <c r="I5" s="259">
        <f>I4+('7. FP Supply'!I4+'7. FP Supply'!I8)-('7. FP Supply'!I13+'7. FP Supply'!I17)</f>
        <v>4.8136021606972443</v>
      </c>
      <c r="J5" s="259">
        <f>J4+('7. FP Supply'!J4+'7. FP Supply'!J8)-('7. FP Supply'!J13+'7. FP Supply'!J17)</f>
        <v>4.8136021606972443</v>
      </c>
      <c r="K5" s="259">
        <f>K4+('7. FP Supply'!K4+'7. FP Supply'!K8)-('7. FP Supply'!K13+'7. FP Supply'!K17)</f>
        <v>4.8136021606972443</v>
      </c>
      <c r="L5" s="314">
        <f>L4+('7. FP Supply'!L4+'7. FP Supply'!L8)-('7. FP Supply'!L13+'7. FP Supply'!L17)</f>
        <v>4.8136021606972443</v>
      </c>
      <c r="M5" s="314">
        <f>M4+('7. FP Supply'!M4+'7. FP Supply'!M8)-('7. FP Supply'!M13+'7. FP Supply'!M17)</f>
        <v>4.8136021606972443</v>
      </c>
      <c r="N5" s="314">
        <f>N4+('7. FP Supply'!N4+'7. FP Supply'!N8)-('7. FP Supply'!N13+'7. FP Supply'!N17)</f>
        <v>4.8136021606972443</v>
      </c>
      <c r="O5" s="314">
        <f>O4+('7. FP Supply'!O4+'7. FP Supply'!O8)-('7. FP Supply'!O13+'7. FP Supply'!O17)</f>
        <v>4.8136021606972443</v>
      </c>
      <c r="P5" s="314">
        <f>P4+('7. FP Supply'!P4+'7. FP Supply'!P8)-('7. FP Supply'!P13+'7. FP Supply'!P17)</f>
        <v>4.8136021606972443</v>
      </c>
      <c r="Q5" s="314">
        <f>Q4+('7. FP Supply'!Q4+'7. FP Supply'!Q8)-('7. FP Supply'!Q13+'7. FP Supply'!Q17)</f>
        <v>4.8136021606972443</v>
      </c>
      <c r="R5" s="314">
        <f>R4+('7. FP Supply'!R4+'7. FP Supply'!R8)-('7. FP Supply'!R13+'7. FP Supply'!R17)</f>
        <v>4.8136021606972443</v>
      </c>
      <c r="S5" s="314">
        <f>S4+('7. FP Supply'!S4+'7. FP Supply'!S8)-('7. FP Supply'!S13+'7. FP Supply'!S17)</f>
        <v>4.8136021606972443</v>
      </c>
      <c r="T5" s="314">
        <f>T4+('7. FP Supply'!T4+'7. FP Supply'!T8)-('7. FP Supply'!T13+'7. FP Supply'!T17)</f>
        <v>4.8136021606972443</v>
      </c>
      <c r="U5" s="314">
        <f>U4+('7. FP Supply'!U4+'7. FP Supply'!U8)-('7. FP Supply'!U13+'7. FP Supply'!U17)</f>
        <v>4.8136021606972443</v>
      </c>
      <c r="V5" s="314">
        <f>V4+('7. FP Supply'!V4+'7. FP Supply'!V8)-('7. FP Supply'!V13+'7. FP Supply'!V17)</f>
        <v>4.3036021606972445</v>
      </c>
      <c r="W5" s="314">
        <f>W4+('7. FP Supply'!W4+'7. FP Supply'!W8)-('7. FP Supply'!W13+'7. FP Supply'!W17)</f>
        <v>4.3036021606972445</v>
      </c>
      <c r="X5" s="314">
        <f>X4+('7. FP Supply'!X4+'7. FP Supply'!X8)-('7. FP Supply'!X13+'7. FP Supply'!X17)</f>
        <v>4.3036021606972445</v>
      </c>
      <c r="Y5" s="314">
        <f>Y4+('7. FP Supply'!Y4+'7. FP Supply'!Y8)-('7. FP Supply'!Y13+'7. FP Supply'!Y17)</f>
        <v>4.3036021606972445</v>
      </c>
      <c r="Z5" s="314">
        <f>Z4+('7. FP Supply'!Z4+'7. FP Supply'!Z8)-('7. FP Supply'!Z13+'7. FP Supply'!Z17)</f>
        <v>4.3036021606972445</v>
      </c>
      <c r="AA5" s="314">
        <f>AA4+('7. FP Supply'!AA4+'7. FP Supply'!AA8)-('7. FP Supply'!AA13+'7. FP Supply'!AA17)</f>
        <v>4.3036021606972445</v>
      </c>
      <c r="AB5" s="314">
        <f>AB4+('7. FP Supply'!AB4+'7. FP Supply'!AB8)-('7. FP Supply'!AB13+'7. FP Supply'!AB17)</f>
        <v>4.3036021606972445</v>
      </c>
      <c r="AC5" s="314">
        <f>AC4+('7. FP Supply'!AC4+'7. FP Supply'!AC8)-('7. FP Supply'!AC13+'7. FP Supply'!AC17)</f>
        <v>4.3036021606972445</v>
      </c>
      <c r="AD5" s="314">
        <f>AD4+('7. FP Supply'!AD4+'7. FP Supply'!AD8)-('7. FP Supply'!AD13+'7. FP Supply'!AD17)</f>
        <v>4.3036021606972445</v>
      </c>
      <c r="AE5" s="314">
        <f>AE4+('7. FP Supply'!AE4+'7. FP Supply'!AE8)-('7. FP Supply'!AE13+'7. FP Supply'!AE17)</f>
        <v>4.3036021606972445</v>
      </c>
      <c r="AF5" s="314">
        <f>AF4+('7. FP Supply'!AF4+'7. FP Supply'!AF8)-('7. FP Supply'!AF13+'7. FP Supply'!AF17)</f>
        <v>4.3036021606972445</v>
      </c>
      <c r="AG5" s="314">
        <f>AG4+('7. FP Supply'!AG4+'7. FP Supply'!AG8)-('7. FP Supply'!AG13+'7. FP Supply'!AG17)</f>
        <v>4.3036021606972445</v>
      </c>
      <c r="AH5" s="314">
        <f>AH4+('7. FP Supply'!AH4+'7. FP Supply'!AH8)-('7. FP Supply'!AH13+'7. FP Supply'!AH17)</f>
        <v>4.3036021606972445</v>
      </c>
      <c r="AI5" s="314">
        <f>AI4+('7. FP Supply'!AI4+'7. FP Supply'!AI8)-('7. FP Supply'!AI13+'7. FP Supply'!AI17)</f>
        <v>4.3036021606972445</v>
      </c>
      <c r="AJ5" s="357">
        <f>AJ4+('7. FP Supply'!AJ4+'7. FP Supply'!AJ8)-('7. FP Supply'!AJ13+'7. FP Supply'!AJ17)</f>
        <v>4.3036021606972445</v>
      </c>
    </row>
    <row r="6" spans="1:44" x14ac:dyDescent="0.2">
      <c r="A6" s="151"/>
      <c r="B6" s="946"/>
      <c r="C6" s="355" t="s">
        <v>738</v>
      </c>
      <c r="D6" s="377" t="s">
        <v>349</v>
      </c>
      <c r="E6" s="335" t="s">
        <v>124</v>
      </c>
      <c r="F6" s="361" t="s">
        <v>75</v>
      </c>
      <c r="G6" s="361">
        <v>2</v>
      </c>
      <c r="H6" s="353">
        <v>0</v>
      </c>
      <c r="I6" s="259">
        <v>0</v>
      </c>
      <c r="J6" s="259">
        <v>0</v>
      </c>
      <c r="K6" s="259">
        <v>0</v>
      </c>
      <c r="L6" s="294">
        <v>0</v>
      </c>
      <c r="M6" s="294">
        <v>0</v>
      </c>
      <c r="N6" s="294">
        <v>0</v>
      </c>
      <c r="O6" s="294">
        <v>0</v>
      </c>
      <c r="P6" s="294">
        <v>0</v>
      </c>
      <c r="Q6" s="294">
        <v>0</v>
      </c>
      <c r="R6" s="294">
        <v>0</v>
      </c>
      <c r="S6" s="294">
        <v>0</v>
      </c>
      <c r="T6" s="294">
        <v>0</v>
      </c>
      <c r="U6" s="294">
        <v>0</v>
      </c>
      <c r="V6" s="294">
        <v>0</v>
      </c>
      <c r="W6" s="294">
        <v>0</v>
      </c>
      <c r="X6" s="294">
        <v>0</v>
      </c>
      <c r="Y6" s="294">
        <v>0</v>
      </c>
      <c r="Z6" s="294">
        <v>0</v>
      </c>
      <c r="AA6" s="294">
        <v>0</v>
      </c>
      <c r="AB6" s="294">
        <v>0</v>
      </c>
      <c r="AC6" s="294">
        <v>0</v>
      </c>
      <c r="AD6" s="294">
        <v>0</v>
      </c>
      <c r="AE6" s="294">
        <v>0</v>
      </c>
      <c r="AF6" s="294">
        <v>0</v>
      </c>
      <c r="AG6" s="294">
        <v>0</v>
      </c>
      <c r="AH6" s="294">
        <v>0</v>
      </c>
      <c r="AI6" s="294">
        <v>0</v>
      </c>
      <c r="AJ6" s="318">
        <v>0</v>
      </c>
      <c r="AL6" s="730"/>
      <c r="AO6" s="731"/>
    </row>
    <row r="7" spans="1:44" x14ac:dyDescent="0.2">
      <c r="A7" s="151"/>
      <c r="B7" s="946"/>
      <c r="C7" s="355" t="s">
        <v>739</v>
      </c>
      <c r="D7" s="377" t="s">
        <v>351</v>
      </c>
      <c r="E7" s="335" t="s">
        <v>124</v>
      </c>
      <c r="F7" s="361" t="s">
        <v>75</v>
      </c>
      <c r="G7" s="361">
        <v>2</v>
      </c>
      <c r="H7" s="353">
        <v>0.17170688523769001</v>
      </c>
      <c r="I7" s="259">
        <v>0.167929892918008</v>
      </c>
      <c r="J7" s="259">
        <v>0.16584193089648699</v>
      </c>
      <c r="K7" s="259">
        <v>0.15604820148701901</v>
      </c>
      <c r="L7" s="294">
        <v>0.151341626151104</v>
      </c>
      <c r="M7" s="294">
        <v>0.14149880493665901</v>
      </c>
      <c r="N7" s="294">
        <v>0.14138738687852101</v>
      </c>
      <c r="O7" s="294">
        <v>0.13953800381606399</v>
      </c>
      <c r="P7" s="294">
        <v>0.13721337534233899</v>
      </c>
      <c r="Q7" s="294">
        <v>0.10509250949111699</v>
      </c>
      <c r="R7" s="294">
        <v>0.10596036086741401</v>
      </c>
      <c r="S7" s="294">
        <v>0.106697862011969</v>
      </c>
      <c r="T7" s="294">
        <v>0.102200614431929</v>
      </c>
      <c r="U7" s="294">
        <v>0.10590716111958599</v>
      </c>
      <c r="V7" s="294">
        <v>0.106261058944169</v>
      </c>
      <c r="W7" s="294">
        <v>0.106164433878062</v>
      </c>
      <c r="X7" s="294">
        <v>0.109291165983548</v>
      </c>
      <c r="Y7" s="294">
        <v>0.108627660153624</v>
      </c>
      <c r="Z7" s="294">
        <v>0.111612857320414</v>
      </c>
      <c r="AA7" s="294">
        <v>0.110599267055053</v>
      </c>
      <c r="AB7" s="294">
        <v>0.115733806541676</v>
      </c>
      <c r="AC7" s="294">
        <v>0.112249247538123</v>
      </c>
      <c r="AD7" s="294">
        <v>0.114614122008858</v>
      </c>
      <c r="AE7" s="294">
        <v>0.118007232520446</v>
      </c>
      <c r="AF7" s="294">
        <v>0.121640327246261</v>
      </c>
      <c r="AG7" s="294">
        <v>0.118004316400538</v>
      </c>
      <c r="AH7" s="294">
        <v>0.123347695644644</v>
      </c>
      <c r="AI7" s="294">
        <v>0.12420567861694801</v>
      </c>
      <c r="AJ7" s="318">
        <v>0.13265281772835499</v>
      </c>
      <c r="AL7" s="730"/>
      <c r="AO7" s="731"/>
    </row>
    <row r="8" spans="1:44" x14ac:dyDescent="0.2">
      <c r="A8" s="151"/>
      <c r="B8" s="946"/>
      <c r="C8" s="356" t="s">
        <v>98</v>
      </c>
      <c r="D8" s="369" t="s">
        <v>352</v>
      </c>
      <c r="E8" s="479" t="s">
        <v>740</v>
      </c>
      <c r="F8" s="352" t="s">
        <v>75</v>
      </c>
      <c r="G8" s="352">
        <v>2</v>
      </c>
      <c r="H8" s="353">
        <f t="shared" ref="H8:AJ8" si="0">H6+H7</f>
        <v>0.17170688523769001</v>
      </c>
      <c r="I8" s="259">
        <f t="shared" ref="I8:K8" si="1">I6+I7</f>
        <v>0.167929892918008</v>
      </c>
      <c r="J8" s="259">
        <f t="shared" si="1"/>
        <v>0.16584193089648699</v>
      </c>
      <c r="K8" s="259">
        <f t="shared" si="1"/>
        <v>0.15604820148701901</v>
      </c>
      <c r="L8" s="314">
        <f t="shared" si="0"/>
        <v>0.151341626151104</v>
      </c>
      <c r="M8" s="314">
        <f t="shared" si="0"/>
        <v>0.14149880493665901</v>
      </c>
      <c r="N8" s="314">
        <f t="shared" si="0"/>
        <v>0.14138738687852101</v>
      </c>
      <c r="O8" s="314">
        <f t="shared" si="0"/>
        <v>0.13953800381606399</v>
      </c>
      <c r="P8" s="314">
        <f t="shared" si="0"/>
        <v>0.13721337534233899</v>
      </c>
      <c r="Q8" s="314">
        <f t="shared" si="0"/>
        <v>0.10509250949111699</v>
      </c>
      <c r="R8" s="314">
        <f t="shared" si="0"/>
        <v>0.10596036086741401</v>
      </c>
      <c r="S8" s="314">
        <f t="shared" si="0"/>
        <v>0.106697862011969</v>
      </c>
      <c r="T8" s="314">
        <f t="shared" si="0"/>
        <v>0.102200614431929</v>
      </c>
      <c r="U8" s="314">
        <f t="shared" si="0"/>
        <v>0.10590716111958599</v>
      </c>
      <c r="V8" s="314">
        <f t="shared" si="0"/>
        <v>0.106261058944169</v>
      </c>
      <c r="W8" s="314">
        <f t="shared" si="0"/>
        <v>0.106164433878062</v>
      </c>
      <c r="X8" s="314">
        <f t="shared" si="0"/>
        <v>0.109291165983548</v>
      </c>
      <c r="Y8" s="314">
        <f t="shared" si="0"/>
        <v>0.108627660153624</v>
      </c>
      <c r="Z8" s="314">
        <f t="shared" si="0"/>
        <v>0.111612857320414</v>
      </c>
      <c r="AA8" s="314">
        <f t="shared" si="0"/>
        <v>0.110599267055053</v>
      </c>
      <c r="AB8" s="314">
        <f t="shared" si="0"/>
        <v>0.115733806541676</v>
      </c>
      <c r="AC8" s="314">
        <f t="shared" si="0"/>
        <v>0.112249247538123</v>
      </c>
      <c r="AD8" s="314">
        <f t="shared" si="0"/>
        <v>0.114614122008858</v>
      </c>
      <c r="AE8" s="314">
        <f t="shared" si="0"/>
        <v>0.118007232520446</v>
      </c>
      <c r="AF8" s="314">
        <f t="shared" si="0"/>
        <v>0.121640327246261</v>
      </c>
      <c r="AG8" s="314">
        <f t="shared" si="0"/>
        <v>0.118004316400538</v>
      </c>
      <c r="AH8" s="314">
        <f t="shared" si="0"/>
        <v>0.123347695644644</v>
      </c>
      <c r="AI8" s="314">
        <f t="shared" si="0"/>
        <v>0.12420567861694801</v>
      </c>
      <c r="AJ8" s="357">
        <f t="shared" si="0"/>
        <v>0.13265281772835499</v>
      </c>
    </row>
    <row r="9" spans="1:44" x14ac:dyDescent="0.2">
      <c r="A9" s="151"/>
      <c r="B9" s="946"/>
      <c r="C9" s="356" t="s">
        <v>101</v>
      </c>
      <c r="D9" s="369" t="s">
        <v>354</v>
      </c>
      <c r="E9" s="479" t="s">
        <v>741</v>
      </c>
      <c r="F9" s="352" t="s">
        <v>75</v>
      </c>
      <c r="G9" s="352">
        <v>2</v>
      </c>
      <c r="H9" s="353">
        <f>H5-H3</f>
        <v>0.45728161976610249</v>
      </c>
      <c r="I9" s="259">
        <f t="shared" ref="I9:K9" si="2">I5-I3</f>
        <v>0.47175055688853718</v>
      </c>
      <c r="J9" s="259">
        <f t="shared" si="2"/>
        <v>0.47883265335225378</v>
      </c>
      <c r="K9" s="259">
        <f t="shared" si="2"/>
        <v>0.49148329721667139</v>
      </c>
      <c r="L9" s="314">
        <f>L5-L3</f>
        <v>0.48989160661194475</v>
      </c>
      <c r="M9" s="314">
        <f t="shared" ref="M9:AJ9" si="3">M5-M3</f>
        <v>0.47725095686248498</v>
      </c>
      <c r="N9" s="314">
        <f t="shared" si="3"/>
        <v>0.46557329498744071</v>
      </c>
      <c r="O9" s="314">
        <f t="shared" si="3"/>
        <v>0.45373192349902158</v>
      </c>
      <c r="P9" s="314">
        <f t="shared" si="3"/>
        <v>0.44730559102984913</v>
      </c>
      <c r="Q9" s="314">
        <f t="shared" si="3"/>
        <v>0.46852687463963605</v>
      </c>
      <c r="R9" s="314">
        <f t="shared" si="3"/>
        <v>0.49442230514315533</v>
      </c>
      <c r="S9" s="314">
        <f t="shared" si="3"/>
        <v>0.51987491093222804</v>
      </c>
      <c r="T9" s="314">
        <f t="shared" si="3"/>
        <v>0.54922296650239932</v>
      </c>
      <c r="U9" s="314">
        <f t="shared" si="3"/>
        <v>0.61188567274085059</v>
      </c>
      <c r="V9" s="314">
        <f t="shared" si="3"/>
        <v>0.12550323517113338</v>
      </c>
      <c r="W9" s="314">
        <f t="shared" si="3"/>
        <v>0.15000689745387064</v>
      </c>
      <c r="X9" s="314">
        <f t="shared" si="3"/>
        <v>0.17775335999752517</v>
      </c>
      <c r="Y9" s="314">
        <f t="shared" si="3"/>
        <v>0.1887075658601125</v>
      </c>
      <c r="Z9" s="314">
        <f t="shared" si="3"/>
        <v>0.23056972960808331</v>
      </c>
      <c r="AA9" s="314">
        <f t="shared" si="3"/>
        <v>0.26647941944686604</v>
      </c>
      <c r="AB9" s="314">
        <f t="shared" si="3"/>
        <v>0.27225900163861017</v>
      </c>
      <c r="AC9" s="314">
        <f t="shared" si="3"/>
        <v>0.27850214449753175</v>
      </c>
      <c r="AD9" s="314">
        <f t="shared" si="3"/>
        <v>0.28904577424759292</v>
      </c>
      <c r="AE9" s="314">
        <f t="shared" si="3"/>
        <v>0.29927976765104347</v>
      </c>
      <c r="AF9" s="314">
        <f t="shared" si="3"/>
        <v>0.31208033625557974</v>
      </c>
      <c r="AG9" s="314">
        <f t="shared" si="3"/>
        <v>0.31686417648036524</v>
      </c>
      <c r="AH9" s="314">
        <f t="shared" si="3"/>
        <v>0.31650291950059906</v>
      </c>
      <c r="AI9" s="314">
        <f t="shared" si="3"/>
        <v>0.30056807456317713</v>
      </c>
      <c r="AJ9" s="357">
        <f t="shared" si="3"/>
        <v>0.30435432778784932</v>
      </c>
    </row>
    <row r="10" spans="1:44" ht="15.75" thickBot="1" x14ac:dyDescent="0.25">
      <c r="A10" s="151"/>
      <c r="B10" s="947"/>
      <c r="C10" s="385" t="s">
        <v>742</v>
      </c>
      <c r="D10" s="386" t="s">
        <v>357</v>
      </c>
      <c r="E10" s="521" t="s">
        <v>743</v>
      </c>
      <c r="F10" s="418" t="s">
        <v>75</v>
      </c>
      <c r="G10" s="418">
        <v>2</v>
      </c>
      <c r="H10" s="382">
        <f t="shared" ref="H10:AJ10" si="4">H9-H8</f>
        <v>0.28557473452841248</v>
      </c>
      <c r="I10" s="220">
        <f t="shared" ref="I10:K10" si="5">I9-I8</f>
        <v>0.3038206639705292</v>
      </c>
      <c r="J10" s="220">
        <f t="shared" si="5"/>
        <v>0.31299072245576676</v>
      </c>
      <c r="K10" s="220">
        <f t="shared" si="5"/>
        <v>0.33543509572965235</v>
      </c>
      <c r="L10" s="321">
        <f t="shared" si="4"/>
        <v>0.33854998046084073</v>
      </c>
      <c r="M10" s="321">
        <f t="shared" si="4"/>
        <v>0.33575215192582597</v>
      </c>
      <c r="N10" s="321">
        <f t="shared" si="4"/>
        <v>0.32418590810891967</v>
      </c>
      <c r="O10" s="321">
        <f t="shared" si="4"/>
        <v>0.31419391968295762</v>
      </c>
      <c r="P10" s="321">
        <f t="shared" si="4"/>
        <v>0.31009221568751011</v>
      </c>
      <c r="Q10" s="321">
        <f t="shared" si="4"/>
        <v>0.36343436514851907</v>
      </c>
      <c r="R10" s="321">
        <f t="shared" si="4"/>
        <v>0.38846194427574132</v>
      </c>
      <c r="S10" s="321">
        <f t="shared" si="4"/>
        <v>0.41317704892025903</v>
      </c>
      <c r="T10" s="321">
        <f t="shared" si="4"/>
        <v>0.44702235207047031</v>
      </c>
      <c r="U10" s="321">
        <f t="shared" si="4"/>
        <v>0.50597851162126461</v>
      </c>
      <c r="V10" s="321">
        <f t="shared" si="4"/>
        <v>1.9242176226964378E-2</v>
      </c>
      <c r="W10" s="321">
        <f t="shared" si="4"/>
        <v>4.3842463575808635E-2</v>
      </c>
      <c r="X10" s="321">
        <f t="shared" si="4"/>
        <v>6.8462194013977171E-2</v>
      </c>
      <c r="Y10" s="321">
        <f t="shared" si="4"/>
        <v>8.0079905706488499E-2</v>
      </c>
      <c r="Z10" s="321">
        <f t="shared" si="4"/>
        <v>0.11895687228766931</v>
      </c>
      <c r="AA10" s="321">
        <f t="shared" si="4"/>
        <v>0.15588015239181302</v>
      </c>
      <c r="AB10" s="321">
        <f t="shared" si="4"/>
        <v>0.15652519509693416</v>
      </c>
      <c r="AC10" s="321">
        <f t="shared" si="4"/>
        <v>0.16625289695940876</v>
      </c>
      <c r="AD10" s="321">
        <f t="shared" si="4"/>
        <v>0.17443165223873491</v>
      </c>
      <c r="AE10" s="321">
        <f t="shared" si="4"/>
        <v>0.18127253513059749</v>
      </c>
      <c r="AF10" s="321">
        <f t="shared" si="4"/>
        <v>0.19044000900931873</v>
      </c>
      <c r="AG10" s="321">
        <f t="shared" si="4"/>
        <v>0.19885986007982726</v>
      </c>
      <c r="AH10" s="321">
        <f t="shared" si="4"/>
        <v>0.19315522385595507</v>
      </c>
      <c r="AI10" s="321">
        <f t="shared" si="4"/>
        <v>0.17636239594622913</v>
      </c>
      <c r="AJ10" s="315">
        <f t="shared" si="4"/>
        <v>0.17170151005949433</v>
      </c>
    </row>
    <row r="11" spans="1:44" ht="15.75" x14ac:dyDescent="0.25">
      <c r="A11" s="151"/>
      <c r="B11" s="165"/>
      <c r="C11" s="149"/>
      <c r="D11" s="221"/>
      <c r="E11" s="222"/>
      <c r="F11" s="166"/>
      <c r="G11" s="166"/>
      <c r="H11" s="166"/>
      <c r="I11" s="169"/>
      <c r="J11" s="223"/>
      <c r="K11" s="224"/>
      <c r="L11" s="225"/>
      <c r="M11" s="226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</row>
    <row r="12" spans="1:44" ht="15.75" x14ac:dyDescent="0.25">
      <c r="A12" s="151"/>
      <c r="B12" s="165"/>
      <c r="C12" s="149"/>
      <c r="D12" s="227"/>
      <c r="E12" s="228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</row>
    <row r="13" spans="1:44" ht="15.75" x14ac:dyDescent="0.25">
      <c r="A13" s="151"/>
      <c r="B13" s="165"/>
      <c r="C13" s="166"/>
      <c r="D13" s="221"/>
      <c r="E13" s="222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</row>
    <row r="14" spans="1:44" ht="15.75" x14ac:dyDescent="0.25">
      <c r="A14" s="151"/>
      <c r="B14" s="165"/>
      <c r="C14" s="166"/>
      <c r="D14" s="229" t="str">
        <f>'TITLE PAGE'!B9</f>
        <v>Company:</v>
      </c>
      <c r="E14" s="141" t="str">
        <f>'TITLE PAGE'!D9</f>
        <v>Severn Trent Water</v>
      </c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</row>
    <row r="15" spans="1:44" ht="15.75" x14ac:dyDescent="0.25">
      <c r="A15" s="151"/>
      <c r="B15" s="165"/>
      <c r="C15" s="166"/>
      <c r="D15" s="230" t="str">
        <f>'TITLE PAGE'!B10</f>
        <v>Resource Zone Name:</v>
      </c>
      <c r="E15" s="143" t="str">
        <f>'TITLE PAGE'!D10</f>
        <v>Kinsall</v>
      </c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</row>
    <row r="16" spans="1:44" ht="15.75" x14ac:dyDescent="0.25">
      <c r="A16" s="151"/>
      <c r="B16" s="165"/>
      <c r="C16" s="166"/>
      <c r="D16" s="230" t="str">
        <f>'TITLE PAGE'!B11</f>
        <v>Resource Zone Number:</v>
      </c>
      <c r="E16" s="145">
        <f>'TITLE PAGE'!D11</f>
        <v>3</v>
      </c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</row>
    <row r="17" spans="1:36" ht="15.75" x14ac:dyDescent="0.25">
      <c r="A17" s="151"/>
      <c r="B17" s="165"/>
      <c r="C17" s="166"/>
      <c r="D17" s="230" t="str">
        <f>'TITLE PAGE'!B12</f>
        <v xml:space="preserve">Planning Scenario Name:                                                                     </v>
      </c>
      <c r="E17" s="143" t="str">
        <f>'TITLE PAGE'!D12</f>
        <v>Dry Year Annual Average</v>
      </c>
      <c r="F17" s="166"/>
      <c r="G17" s="166"/>
      <c r="H17" s="166"/>
      <c r="I17" s="166"/>
      <c r="J17" s="166"/>
      <c r="K17" s="166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</row>
    <row r="18" spans="1:36" ht="15.75" x14ac:dyDescent="0.25">
      <c r="A18" s="151"/>
      <c r="B18" s="165"/>
      <c r="C18" s="166"/>
      <c r="D18" s="231" t="str">
        <f>'TITLE PAGE'!B13</f>
        <v xml:space="preserve">Chosen Level of Service:  </v>
      </c>
      <c r="E18" s="147" t="str">
        <f>'TITLE PAGE'!D13</f>
        <v>No more than 3 in 100 Temporary Use Bans</v>
      </c>
      <c r="F18" s="166"/>
      <c r="G18" s="166"/>
      <c r="H18" s="166"/>
      <c r="I18" s="166"/>
      <c r="J18" s="166"/>
      <c r="K18" s="166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</row>
    <row r="19" spans="1:36" ht="15.75" x14ac:dyDescent="0.25">
      <c r="A19" s="151"/>
      <c r="B19" s="165"/>
      <c r="C19" s="166"/>
      <c r="D19" s="221"/>
      <c r="E19" s="240"/>
      <c r="F19" s="166"/>
      <c r="G19" s="166"/>
      <c r="H19" s="166"/>
      <c r="I19" s="166"/>
      <c r="J19" s="166"/>
      <c r="K19" s="166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</row>
  </sheetData>
  <sheetProtection algorithmName="SHA-512" hashValue="ApQlU+G6nyk8av4WJYkv8Oh3ncr/yh0lQN0/TIinG+3dPdRtcHpV9kIEEBcA9tXbqs8f1o9B2ByaysA4g79c1Q==" saltValue="yhRyS4yCMxJZhmESty2Cyw==" spinCount="100000" sheet="1" objects="1" scenarios="1" selectLockedCells="1" selectUnlockedCells="1"/>
  <mergeCells count="2">
    <mergeCell ref="B3:B10"/>
    <mergeCell ref="AP1:AQ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zoomScale="80" zoomScaleNormal="80" workbookViewId="0">
      <selection activeCell="R16" sqref="R16"/>
    </sheetView>
  </sheetViews>
  <sheetFormatPr defaultColWidth="8.88671875" defaultRowHeight="15" x14ac:dyDescent="0.2"/>
  <cols>
    <col min="1" max="1" width="2.109375" customWidth="1"/>
    <col min="2" max="2" width="13.88671875" customWidth="1"/>
    <col min="3" max="6" width="13" customWidth="1"/>
    <col min="7" max="7" width="16.5546875" customWidth="1"/>
    <col min="8" max="12" width="12.21875" customWidth="1"/>
    <col min="13" max="13" width="11.109375" customWidth="1"/>
    <col min="14" max="14" width="17.44140625" customWidth="1"/>
    <col min="15" max="20" width="12.21875" customWidth="1"/>
    <col min="21" max="21" width="13.6640625" customWidth="1"/>
    <col min="22" max="22" width="13.44140625" customWidth="1"/>
    <col min="253" max="253" width="2.109375" customWidth="1"/>
    <col min="254" max="254" width="13.88671875" customWidth="1"/>
    <col min="255" max="258" width="13" customWidth="1"/>
    <col min="259" max="259" width="16.5546875" customWidth="1"/>
    <col min="260" max="264" width="12.21875" customWidth="1"/>
    <col min="265" max="265" width="11.109375" customWidth="1"/>
    <col min="266" max="266" width="17.44140625" customWidth="1"/>
    <col min="267" max="272" width="12.21875" customWidth="1"/>
    <col min="273" max="273" width="13.6640625" customWidth="1"/>
    <col min="274" max="274" width="13.44140625" customWidth="1"/>
    <col min="509" max="509" width="2.109375" customWidth="1"/>
    <col min="510" max="510" width="13.88671875" customWidth="1"/>
    <col min="511" max="514" width="13" customWidth="1"/>
    <col min="515" max="515" width="16.5546875" customWidth="1"/>
    <col min="516" max="520" width="12.21875" customWidth="1"/>
    <col min="521" max="521" width="11.109375" customWidth="1"/>
    <col min="522" max="522" width="17.44140625" customWidth="1"/>
    <col min="523" max="528" width="12.21875" customWidth="1"/>
    <col min="529" max="529" width="13.6640625" customWidth="1"/>
    <col min="530" max="530" width="13.44140625" customWidth="1"/>
    <col min="765" max="765" width="2.109375" customWidth="1"/>
    <col min="766" max="766" width="13.88671875" customWidth="1"/>
    <col min="767" max="770" width="13" customWidth="1"/>
    <col min="771" max="771" width="16.5546875" customWidth="1"/>
    <col min="772" max="776" width="12.21875" customWidth="1"/>
    <col min="777" max="777" width="11.109375" customWidth="1"/>
    <col min="778" max="778" width="17.44140625" customWidth="1"/>
    <col min="779" max="784" width="12.21875" customWidth="1"/>
    <col min="785" max="785" width="13.6640625" customWidth="1"/>
    <col min="786" max="786" width="13.44140625" customWidth="1"/>
    <col min="1021" max="1021" width="2.109375" customWidth="1"/>
    <col min="1022" max="1022" width="13.88671875" customWidth="1"/>
    <col min="1023" max="1026" width="13" customWidth="1"/>
    <col min="1027" max="1027" width="16.5546875" customWidth="1"/>
    <col min="1028" max="1032" width="12.21875" customWidth="1"/>
    <col min="1033" max="1033" width="11.109375" customWidth="1"/>
    <col min="1034" max="1034" width="17.44140625" customWidth="1"/>
    <col min="1035" max="1040" width="12.21875" customWidth="1"/>
    <col min="1041" max="1041" width="13.6640625" customWidth="1"/>
    <col min="1042" max="1042" width="13.44140625" customWidth="1"/>
    <col min="1277" max="1277" width="2.109375" customWidth="1"/>
    <col min="1278" max="1278" width="13.88671875" customWidth="1"/>
    <col min="1279" max="1282" width="13" customWidth="1"/>
    <col min="1283" max="1283" width="16.5546875" customWidth="1"/>
    <col min="1284" max="1288" width="12.21875" customWidth="1"/>
    <col min="1289" max="1289" width="11.109375" customWidth="1"/>
    <col min="1290" max="1290" width="17.44140625" customWidth="1"/>
    <col min="1291" max="1296" width="12.21875" customWidth="1"/>
    <col min="1297" max="1297" width="13.6640625" customWidth="1"/>
    <col min="1298" max="1298" width="13.44140625" customWidth="1"/>
    <col min="1533" max="1533" width="2.109375" customWidth="1"/>
    <col min="1534" max="1534" width="13.88671875" customWidth="1"/>
    <col min="1535" max="1538" width="13" customWidth="1"/>
    <col min="1539" max="1539" width="16.5546875" customWidth="1"/>
    <col min="1540" max="1544" width="12.21875" customWidth="1"/>
    <col min="1545" max="1545" width="11.109375" customWidth="1"/>
    <col min="1546" max="1546" width="17.44140625" customWidth="1"/>
    <col min="1547" max="1552" width="12.21875" customWidth="1"/>
    <col min="1553" max="1553" width="13.6640625" customWidth="1"/>
    <col min="1554" max="1554" width="13.44140625" customWidth="1"/>
    <col min="1789" max="1789" width="2.109375" customWidth="1"/>
    <col min="1790" max="1790" width="13.88671875" customWidth="1"/>
    <col min="1791" max="1794" width="13" customWidth="1"/>
    <col min="1795" max="1795" width="16.5546875" customWidth="1"/>
    <col min="1796" max="1800" width="12.21875" customWidth="1"/>
    <col min="1801" max="1801" width="11.109375" customWidth="1"/>
    <col min="1802" max="1802" width="17.44140625" customWidth="1"/>
    <col min="1803" max="1808" width="12.21875" customWidth="1"/>
    <col min="1809" max="1809" width="13.6640625" customWidth="1"/>
    <col min="1810" max="1810" width="13.44140625" customWidth="1"/>
    <col min="2045" max="2045" width="2.109375" customWidth="1"/>
    <col min="2046" max="2046" width="13.88671875" customWidth="1"/>
    <col min="2047" max="2050" width="13" customWidth="1"/>
    <col min="2051" max="2051" width="16.5546875" customWidth="1"/>
    <col min="2052" max="2056" width="12.21875" customWidth="1"/>
    <col min="2057" max="2057" width="11.109375" customWidth="1"/>
    <col min="2058" max="2058" width="17.44140625" customWidth="1"/>
    <col min="2059" max="2064" width="12.21875" customWidth="1"/>
    <col min="2065" max="2065" width="13.6640625" customWidth="1"/>
    <col min="2066" max="2066" width="13.44140625" customWidth="1"/>
    <col min="2301" max="2301" width="2.109375" customWidth="1"/>
    <col min="2302" max="2302" width="13.88671875" customWidth="1"/>
    <col min="2303" max="2306" width="13" customWidth="1"/>
    <col min="2307" max="2307" width="16.5546875" customWidth="1"/>
    <col min="2308" max="2312" width="12.21875" customWidth="1"/>
    <col min="2313" max="2313" width="11.109375" customWidth="1"/>
    <col min="2314" max="2314" width="17.44140625" customWidth="1"/>
    <col min="2315" max="2320" width="12.21875" customWidth="1"/>
    <col min="2321" max="2321" width="13.6640625" customWidth="1"/>
    <col min="2322" max="2322" width="13.44140625" customWidth="1"/>
    <col min="2557" max="2557" width="2.109375" customWidth="1"/>
    <col min="2558" max="2558" width="13.88671875" customWidth="1"/>
    <col min="2559" max="2562" width="13" customWidth="1"/>
    <col min="2563" max="2563" width="16.5546875" customWidth="1"/>
    <col min="2564" max="2568" width="12.21875" customWidth="1"/>
    <col min="2569" max="2569" width="11.109375" customWidth="1"/>
    <col min="2570" max="2570" width="17.44140625" customWidth="1"/>
    <col min="2571" max="2576" width="12.21875" customWidth="1"/>
    <col min="2577" max="2577" width="13.6640625" customWidth="1"/>
    <col min="2578" max="2578" width="13.44140625" customWidth="1"/>
    <col min="2813" max="2813" width="2.109375" customWidth="1"/>
    <col min="2814" max="2814" width="13.88671875" customWidth="1"/>
    <col min="2815" max="2818" width="13" customWidth="1"/>
    <col min="2819" max="2819" width="16.5546875" customWidth="1"/>
    <col min="2820" max="2824" width="12.21875" customWidth="1"/>
    <col min="2825" max="2825" width="11.109375" customWidth="1"/>
    <col min="2826" max="2826" width="17.44140625" customWidth="1"/>
    <col min="2827" max="2832" width="12.21875" customWidth="1"/>
    <col min="2833" max="2833" width="13.6640625" customWidth="1"/>
    <col min="2834" max="2834" width="13.44140625" customWidth="1"/>
    <col min="3069" max="3069" width="2.109375" customWidth="1"/>
    <col min="3070" max="3070" width="13.88671875" customWidth="1"/>
    <col min="3071" max="3074" width="13" customWidth="1"/>
    <col min="3075" max="3075" width="16.5546875" customWidth="1"/>
    <col min="3076" max="3080" width="12.21875" customWidth="1"/>
    <col min="3081" max="3081" width="11.109375" customWidth="1"/>
    <col min="3082" max="3082" width="17.44140625" customWidth="1"/>
    <col min="3083" max="3088" width="12.21875" customWidth="1"/>
    <col min="3089" max="3089" width="13.6640625" customWidth="1"/>
    <col min="3090" max="3090" width="13.44140625" customWidth="1"/>
    <col min="3325" max="3325" width="2.109375" customWidth="1"/>
    <col min="3326" max="3326" width="13.88671875" customWidth="1"/>
    <col min="3327" max="3330" width="13" customWidth="1"/>
    <col min="3331" max="3331" width="16.5546875" customWidth="1"/>
    <col min="3332" max="3336" width="12.21875" customWidth="1"/>
    <col min="3337" max="3337" width="11.109375" customWidth="1"/>
    <col min="3338" max="3338" width="17.44140625" customWidth="1"/>
    <col min="3339" max="3344" width="12.21875" customWidth="1"/>
    <col min="3345" max="3345" width="13.6640625" customWidth="1"/>
    <col min="3346" max="3346" width="13.44140625" customWidth="1"/>
    <col min="3581" max="3581" width="2.109375" customWidth="1"/>
    <col min="3582" max="3582" width="13.88671875" customWidth="1"/>
    <col min="3583" max="3586" width="13" customWidth="1"/>
    <col min="3587" max="3587" width="16.5546875" customWidth="1"/>
    <col min="3588" max="3592" width="12.21875" customWidth="1"/>
    <col min="3593" max="3593" width="11.109375" customWidth="1"/>
    <col min="3594" max="3594" width="17.44140625" customWidth="1"/>
    <col min="3595" max="3600" width="12.21875" customWidth="1"/>
    <col min="3601" max="3601" width="13.6640625" customWidth="1"/>
    <col min="3602" max="3602" width="13.44140625" customWidth="1"/>
    <col min="3837" max="3837" width="2.109375" customWidth="1"/>
    <col min="3838" max="3838" width="13.88671875" customWidth="1"/>
    <col min="3839" max="3842" width="13" customWidth="1"/>
    <col min="3843" max="3843" width="16.5546875" customWidth="1"/>
    <col min="3844" max="3848" width="12.21875" customWidth="1"/>
    <col min="3849" max="3849" width="11.109375" customWidth="1"/>
    <col min="3850" max="3850" width="17.44140625" customWidth="1"/>
    <col min="3851" max="3856" width="12.21875" customWidth="1"/>
    <col min="3857" max="3857" width="13.6640625" customWidth="1"/>
    <col min="3858" max="3858" width="13.44140625" customWidth="1"/>
    <col min="4093" max="4093" width="2.109375" customWidth="1"/>
    <col min="4094" max="4094" width="13.88671875" customWidth="1"/>
    <col min="4095" max="4098" width="13" customWidth="1"/>
    <col min="4099" max="4099" width="16.5546875" customWidth="1"/>
    <col min="4100" max="4104" width="12.21875" customWidth="1"/>
    <col min="4105" max="4105" width="11.109375" customWidth="1"/>
    <col min="4106" max="4106" width="17.44140625" customWidth="1"/>
    <col min="4107" max="4112" width="12.21875" customWidth="1"/>
    <col min="4113" max="4113" width="13.6640625" customWidth="1"/>
    <col min="4114" max="4114" width="13.44140625" customWidth="1"/>
    <col min="4349" max="4349" width="2.109375" customWidth="1"/>
    <col min="4350" max="4350" width="13.88671875" customWidth="1"/>
    <col min="4351" max="4354" width="13" customWidth="1"/>
    <col min="4355" max="4355" width="16.5546875" customWidth="1"/>
    <col min="4356" max="4360" width="12.21875" customWidth="1"/>
    <col min="4361" max="4361" width="11.109375" customWidth="1"/>
    <col min="4362" max="4362" width="17.44140625" customWidth="1"/>
    <col min="4363" max="4368" width="12.21875" customWidth="1"/>
    <col min="4369" max="4369" width="13.6640625" customWidth="1"/>
    <col min="4370" max="4370" width="13.44140625" customWidth="1"/>
    <col min="4605" max="4605" width="2.109375" customWidth="1"/>
    <col min="4606" max="4606" width="13.88671875" customWidth="1"/>
    <col min="4607" max="4610" width="13" customWidth="1"/>
    <col min="4611" max="4611" width="16.5546875" customWidth="1"/>
    <col min="4612" max="4616" width="12.21875" customWidth="1"/>
    <col min="4617" max="4617" width="11.109375" customWidth="1"/>
    <col min="4618" max="4618" width="17.44140625" customWidth="1"/>
    <col min="4619" max="4624" width="12.21875" customWidth="1"/>
    <col min="4625" max="4625" width="13.6640625" customWidth="1"/>
    <col min="4626" max="4626" width="13.44140625" customWidth="1"/>
    <col min="4861" max="4861" width="2.109375" customWidth="1"/>
    <col min="4862" max="4862" width="13.88671875" customWidth="1"/>
    <col min="4863" max="4866" width="13" customWidth="1"/>
    <col min="4867" max="4867" width="16.5546875" customWidth="1"/>
    <col min="4868" max="4872" width="12.21875" customWidth="1"/>
    <col min="4873" max="4873" width="11.109375" customWidth="1"/>
    <col min="4874" max="4874" width="17.44140625" customWidth="1"/>
    <col min="4875" max="4880" width="12.21875" customWidth="1"/>
    <col min="4881" max="4881" width="13.6640625" customWidth="1"/>
    <col min="4882" max="4882" width="13.44140625" customWidth="1"/>
    <col min="5117" max="5117" width="2.109375" customWidth="1"/>
    <col min="5118" max="5118" width="13.88671875" customWidth="1"/>
    <col min="5119" max="5122" width="13" customWidth="1"/>
    <col min="5123" max="5123" width="16.5546875" customWidth="1"/>
    <col min="5124" max="5128" width="12.21875" customWidth="1"/>
    <col min="5129" max="5129" width="11.109375" customWidth="1"/>
    <col min="5130" max="5130" width="17.44140625" customWidth="1"/>
    <col min="5131" max="5136" width="12.21875" customWidth="1"/>
    <col min="5137" max="5137" width="13.6640625" customWidth="1"/>
    <col min="5138" max="5138" width="13.44140625" customWidth="1"/>
    <col min="5373" max="5373" width="2.109375" customWidth="1"/>
    <col min="5374" max="5374" width="13.88671875" customWidth="1"/>
    <col min="5375" max="5378" width="13" customWidth="1"/>
    <col min="5379" max="5379" width="16.5546875" customWidth="1"/>
    <col min="5380" max="5384" width="12.21875" customWidth="1"/>
    <col min="5385" max="5385" width="11.109375" customWidth="1"/>
    <col min="5386" max="5386" width="17.44140625" customWidth="1"/>
    <col min="5387" max="5392" width="12.21875" customWidth="1"/>
    <col min="5393" max="5393" width="13.6640625" customWidth="1"/>
    <col min="5394" max="5394" width="13.44140625" customWidth="1"/>
    <col min="5629" max="5629" width="2.109375" customWidth="1"/>
    <col min="5630" max="5630" width="13.88671875" customWidth="1"/>
    <col min="5631" max="5634" width="13" customWidth="1"/>
    <col min="5635" max="5635" width="16.5546875" customWidth="1"/>
    <col min="5636" max="5640" width="12.21875" customWidth="1"/>
    <col min="5641" max="5641" width="11.109375" customWidth="1"/>
    <col min="5642" max="5642" width="17.44140625" customWidth="1"/>
    <col min="5643" max="5648" width="12.21875" customWidth="1"/>
    <col min="5649" max="5649" width="13.6640625" customWidth="1"/>
    <col min="5650" max="5650" width="13.44140625" customWidth="1"/>
    <col min="5885" max="5885" width="2.109375" customWidth="1"/>
    <col min="5886" max="5886" width="13.88671875" customWidth="1"/>
    <col min="5887" max="5890" width="13" customWidth="1"/>
    <col min="5891" max="5891" width="16.5546875" customWidth="1"/>
    <col min="5892" max="5896" width="12.21875" customWidth="1"/>
    <col min="5897" max="5897" width="11.109375" customWidth="1"/>
    <col min="5898" max="5898" width="17.44140625" customWidth="1"/>
    <col min="5899" max="5904" width="12.21875" customWidth="1"/>
    <col min="5905" max="5905" width="13.6640625" customWidth="1"/>
    <col min="5906" max="5906" width="13.44140625" customWidth="1"/>
    <col min="6141" max="6141" width="2.109375" customWidth="1"/>
    <col min="6142" max="6142" width="13.88671875" customWidth="1"/>
    <col min="6143" max="6146" width="13" customWidth="1"/>
    <col min="6147" max="6147" width="16.5546875" customWidth="1"/>
    <col min="6148" max="6152" width="12.21875" customWidth="1"/>
    <col min="6153" max="6153" width="11.109375" customWidth="1"/>
    <col min="6154" max="6154" width="17.44140625" customWidth="1"/>
    <col min="6155" max="6160" width="12.21875" customWidth="1"/>
    <col min="6161" max="6161" width="13.6640625" customWidth="1"/>
    <col min="6162" max="6162" width="13.44140625" customWidth="1"/>
    <col min="6397" max="6397" width="2.109375" customWidth="1"/>
    <col min="6398" max="6398" width="13.88671875" customWidth="1"/>
    <col min="6399" max="6402" width="13" customWidth="1"/>
    <col min="6403" max="6403" width="16.5546875" customWidth="1"/>
    <col min="6404" max="6408" width="12.21875" customWidth="1"/>
    <col min="6409" max="6409" width="11.109375" customWidth="1"/>
    <col min="6410" max="6410" width="17.44140625" customWidth="1"/>
    <col min="6411" max="6416" width="12.21875" customWidth="1"/>
    <col min="6417" max="6417" width="13.6640625" customWidth="1"/>
    <col min="6418" max="6418" width="13.44140625" customWidth="1"/>
    <col min="6653" max="6653" width="2.109375" customWidth="1"/>
    <col min="6654" max="6654" width="13.88671875" customWidth="1"/>
    <col min="6655" max="6658" width="13" customWidth="1"/>
    <col min="6659" max="6659" width="16.5546875" customWidth="1"/>
    <col min="6660" max="6664" width="12.21875" customWidth="1"/>
    <col min="6665" max="6665" width="11.109375" customWidth="1"/>
    <col min="6666" max="6666" width="17.44140625" customWidth="1"/>
    <col min="6667" max="6672" width="12.21875" customWidth="1"/>
    <col min="6673" max="6673" width="13.6640625" customWidth="1"/>
    <col min="6674" max="6674" width="13.44140625" customWidth="1"/>
    <col min="6909" max="6909" width="2.109375" customWidth="1"/>
    <col min="6910" max="6910" width="13.88671875" customWidth="1"/>
    <col min="6911" max="6914" width="13" customWidth="1"/>
    <col min="6915" max="6915" width="16.5546875" customWidth="1"/>
    <col min="6916" max="6920" width="12.21875" customWidth="1"/>
    <col min="6921" max="6921" width="11.109375" customWidth="1"/>
    <col min="6922" max="6922" width="17.44140625" customWidth="1"/>
    <col min="6923" max="6928" width="12.21875" customWidth="1"/>
    <col min="6929" max="6929" width="13.6640625" customWidth="1"/>
    <col min="6930" max="6930" width="13.44140625" customWidth="1"/>
    <col min="7165" max="7165" width="2.109375" customWidth="1"/>
    <col min="7166" max="7166" width="13.88671875" customWidth="1"/>
    <col min="7167" max="7170" width="13" customWidth="1"/>
    <col min="7171" max="7171" width="16.5546875" customWidth="1"/>
    <col min="7172" max="7176" width="12.21875" customWidth="1"/>
    <col min="7177" max="7177" width="11.109375" customWidth="1"/>
    <col min="7178" max="7178" width="17.44140625" customWidth="1"/>
    <col min="7179" max="7184" width="12.21875" customWidth="1"/>
    <col min="7185" max="7185" width="13.6640625" customWidth="1"/>
    <col min="7186" max="7186" width="13.44140625" customWidth="1"/>
    <col min="7421" max="7421" width="2.109375" customWidth="1"/>
    <col min="7422" max="7422" width="13.88671875" customWidth="1"/>
    <col min="7423" max="7426" width="13" customWidth="1"/>
    <col min="7427" max="7427" width="16.5546875" customWidth="1"/>
    <col min="7428" max="7432" width="12.21875" customWidth="1"/>
    <col min="7433" max="7433" width="11.109375" customWidth="1"/>
    <col min="7434" max="7434" width="17.44140625" customWidth="1"/>
    <col min="7435" max="7440" width="12.21875" customWidth="1"/>
    <col min="7441" max="7441" width="13.6640625" customWidth="1"/>
    <col min="7442" max="7442" width="13.44140625" customWidth="1"/>
    <col min="7677" max="7677" width="2.109375" customWidth="1"/>
    <col min="7678" max="7678" width="13.88671875" customWidth="1"/>
    <col min="7679" max="7682" width="13" customWidth="1"/>
    <col min="7683" max="7683" width="16.5546875" customWidth="1"/>
    <col min="7684" max="7688" width="12.21875" customWidth="1"/>
    <col min="7689" max="7689" width="11.109375" customWidth="1"/>
    <col min="7690" max="7690" width="17.44140625" customWidth="1"/>
    <col min="7691" max="7696" width="12.21875" customWidth="1"/>
    <col min="7697" max="7697" width="13.6640625" customWidth="1"/>
    <col min="7698" max="7698" width="13.44140625" customWidth="1"/>
    <col min="7933" max="7933" width="2.109375" customWidth="1"/>
    <col min="7934" max="7934" width="13.88671875" customWidth="1"/>
    <col min="7935" max="7938" width="13" customWidth="1"/>
    <col min="7939" max="7939" width="16.5546875" customWidth="1"/>
    <col min="7940" max="7944" width="12.21875" customWidth="1"/>
    <col min="7945" max="7945" width="11.109375" customWidth="1"/>
    <col min="7946" max="7946" width="17.44140625" customWidth="1"/>
    <col min="7947" max="7952" width="12.21875" customWidth="1"/>
    <col min="7953" max="7953" width="13.6640625" customWidth="1"/>
    <col min="7954" max="7954" width="13.44140625" customWidth="1"/>
    <col min="8189" max="8189" width="2.109375" customWidth="1"/>
    <col min="8190" max="8190" width="13.88671875" customWidth="1"/>
    <col min="8191" max="8194" width="13" customWidth="1"/>
    <col min="8195" max="8195" width="16.5546875" customWidth="1"/>
    <col min="8196" max="8200" width="12.21875" customWidth="1"/>
    <col min="8201" max="8201" width="11.109375" customWidth="1"/>
    <col min="8202" max="8202" width="17.44140625" customWidth="1"/>
    <col min="8203" max="8208" width="12.21875" customWidth="1"/>
    <col min="8209" max="8209" width="13.6640625" customWidth="1"/>
    <col min="8210" max="8210" width="13.44140625" customWidth="1"/>
    <col min="8445" max="8445" width="2.109375" customWidth="1"/>
    <col min="8446" max="8446" width="13.88671875" customWidth="1"/>
    <col min="8447" max="8450" width="13" customWidth="1"/>
    <col min="8451" max="8451" width="16.5546875" customWidth="1"/>
    <col min="8452" max="8456" width="12.21875" customWidth="1"/>
    <col min="8457" max="8457" width="11.109375" customWidth="1"/>
    <col min="8458" max="8458" width="17.44140625" customWidth="1"/>
    <col min="8459" max="8464" width="12.21875" customWidth="1"/>
    <col min="8465" max="8465" width="13.6640625" customWidth="1"/>
    <col min="8466" max="8466" width="13.44140625" customWidth="1"/>
    <col min="8701" max="8701" width="2.109375" customWidth="1"/>
    <col min="8702" max="8702" width="13.88671875" customWidth="1"/>
    <col min="8703" max="8706" width="13" customWidth="1"/>
    <col min="8707" max="8707" width="16.5546875" customWidth="1"/>
    <col min="8708" max="8712" width="12.21875" customWidth="1"/>
    <col min="8713" max="8713" width="11.109375" customWidth="1"/>
    <col min="8714" max="8714" width="17.44140625" customWidth="1"/>
    <col min="8715" max="8720" width="12.21875" customWidth="1"/>
    <col min="8721" max="8721" width="13.6640625" customWidth="1"/>
    <col min="8722" max="8722" width="13.44140625" customWidth="1"/>
    <col min="8957" max="8957" width="2.109375" customWidth="1"/>
    <col min="8958" max="8958" width="13.88671875" customWidth="1"/>
    <col min="8959" max="8962" width="13" customWidth="1"/>
    <col min="8963" max="8963" width="16.5546875" customWidth="1"/>
    <col min="8964" max="8968" width="12.21875" customWidth="1"/>
    <col min="8969" max="8969" width="11.109375" customWidth="1"/>
    <col min="8970" max="8970" width="17.44140625" customWidth="1"/>
    <col min="8971" max="8976" width="12.21875" customWidth="1"/>
    <col min="8977" max="8977" width="13.6640625" customWidth="1"/>
    <col min="8978" max="8978" width="13.44140625" customWidth="1"/>
    <col min="9213" max="9213" width="2.109375" customWidth="1"/>
    <col min="9214" max="9214" width="13.88671875" customWidth="1"/>
    <col min="9215" max="9218" width="13" customWidth="1"/>
    <col min="9219" max="9219" width="16.5546875" customWidth="1"/>
    <col min="9220" max="9224" width="12.21875" customWidth="1"/>
    <col min="9225" max="9225" width="11.109375" customWidth="1"/>
    <col min="9226" max="9226" width="17.44140625" customWidth="1"/>
    <col min="9227" max="9232" width="12.21875" customWidth="1"/>
    <col min="9233" max="9233" width="13.6640625" customWidth="1"/>
    <col min="9234" max="9234" width="13.44140625" customWidth="1"/>
    <col min="9469" max="9469" width="2.109375" customWidth="1"/>
    <col min="9470" max="9470" width="13.88671875" customWidth="1"/>
    <col min="9471" max="9474" width="13" customWidth="1"/>
    <col min="9475" max="9475" width="16.5546875" customWidth="1"/>
    <col min="9476" max="9480" width="12.21875" customWidth="1"/>
    <col min="9481" max="9481" width="11.109375" customWidth="1"/>
    <col min="9482" max="9482" width="17.44140625" customWidth="1"/>
    <col min="9483" max="9488" width="12.21875" customWidth="1"/>
    <col min="9489" max="9489" width="13.6640625" customWidth="1"/>
    <col min="9490" max="9490" width="13.44140625" customWidth="1"/>
    <col min="9725" max="9725" width="2.109375" customWidth="1"/>
    <col min="9726" max="9726" width="13.88671875" customWidth="1"/>
    <col min="9727" max="9730" width="13" customWidth="1"/>
    <col min="9731" max="9731" width="16.5546875" customWidth="1"/>
    <col min="9732" max="9736" width="12.21875" customWidth="1"/>
    <col min="9737" max="9737" width="11.109375" customWidth="1"/>
    <col min="9738" max="9738" width="17.44140625" customWidth="1"/>
    <col min="9739" max="9744" width="12.21875" customWidth="1"/>
    <col min="9745" max="9745" width="13.6640625" customWidth="1"/>
    <col min="9746" max="9746" width="13.44140625" customWidth="1"/>
    <col min="9981" max="9981" width="2.109375" customWidth="1"/>
    <col min="9982" max="9982" width="13.88671875" customWidth="1"/>
    <col min="9983" max="9986" width="13" customWidth="1"/>
    <col min="9987" max="9987" width="16.5546875" customWidth="1"/>
    <col min="9988" max="9992" width="12.21875" customWidth="1"/>
    <col min="9993" max="9993" width="11.109375" customWidth="1"/>
    <col min="9994" max="9994" width="17.44140625" customWidth="1"/>
    <col min="9995" max="10000" width="12.21875" customWidth="1"/>
    <col min="10001" max="10001" width="13.6640625" customWidth="1"/>
    <col min="10002" max="10002" width="13.44140625" customWidth="1"/>
    <col min="10237" max="10237" width="2.109375" customWidth="1"/>
    <col min="10238" max="10238" width="13.88671875" customWidth="1"/>
    <col min="10239" max="10242" width="13" customWidth="1"/>
    <col min="10243" max="10243" width="16.5546875" customWidth="1"/>
    <col min="10244" max="10248" width="12.21875" customWidth="1"/>
    <col min="10249" max="10249" width="11.109375" customWidth="1"/>
    <col min="10250" max="10250" width="17.44140625" customWidth="1"/>
    <col min="10251" max="10256" width="12.21875" customWidth="1"/>
    <col min="10257" max="10257" width="13.6640625" customWidth="1"/>
    <col min="10258" max="10258" width="13.44140625" customWidth="1"/>
    <col min="10493" max="10493" width="2.109375" customWidth="1"/>
    <col min="10494" max="10494" width="13.88671875" customWidth="1"/>
    <col min="10495" max="10498" width="13" customWidth="1"/>
    <col min="10499" max="10499" width="16.5546875" customWidth="1"/>
    <col min="10500" max="10504" width="12.21875" customWidth="1"/>
    <col min="10505" max="10505" width="11.109375" customWidth="1"/>
    <col min="10506" max="10506" width="17.44140625" customWidth="1"/>
    <col min="10507" max="10512" width="12.21875" customWidth="1"/>
    <col min="10513" max="10513" width="13.6640625" customWidth="1"/>
    <col min="10514" max="10514" width="13.44140625" customWidth="1"/>
    <col min="10749" max="10749" width="2.109375" customWidth="1"/>
    <col min="10750" max="10750" width="13.88671875" customWidth="1"/>
    <col min="10751" max="10754" width="13" customWidth="1"/>
    <col min="10755" max="10755" width="16.5546875" customWidth="1"/>
    <col min="10756" max="10760" width="12.21875" customWidth="1"/>
    <col min="10761" max="10761" width="11.109375" customWidth="1"/>
    <col min="10762" max="10762" width="17.44140625" customWidth="1"/>
    <col min="10763" max="10768" width="12.21875" customWidth="1"/>
    <col min="10769" max="10769" width="13.6640625" customWidth="1"/>
    <col min="10770" max="10770" width="13.44140625" customWidth="1"/>
    <col min="11005" max="11005" width="2.109375" customWidth="1"/>
    <col min="11006" max="11006" width="13.88671875" customWidth="1"/>
    <col min="11007" max="11010" width="13" customWidth="1"/>
    <col min="11011" max="11011" width="16.5546875" customWidth="1"/>
    <col min="11012" max="11016" width="12.21875" customWidth="1"/>
    <col min="11017" max="11017" width="11.109375" customWidth="1"/>
    <col min="11018" max="11018" width="17.44140625" customWidth="1"/>
    <col min="11019" max="11024" width="12.21875" customWidth="1"/>
    <col min="11025" max="11025" width="13.6640625" customWidth="1"/>
    <col min="11026" max="11026" width="13.44140625" customWidth="1"/>
    <col min="11261" max="11261" width="2.109375" customWidth="1"/>
    <col min="11262" max="11262" width="13.88671875" customWidth="1"/>
    <col min="11263" max="11266" width="13" customWidth="1"/>
    <col min="11267" max="11267" width="16.5546875" customWidth="1"/>
    <col min="11268" max="11272" width="12.21875" customWidth="1"/>
    <col min="11273" max="11273" width="11.109375" customWidth="1"/>
    <col min="11274" max="11274" width="17.44140625" customWidth="1"/>
    <col min="11275" max="11280" width="12.21875" customWidth="1"/>
    <col min="11281" max="11281" width="13.6640625" customWidth="1"/>
    <col min="11282" max="11282" width="13.44140625" customWidth="1"/>
    <col min="11517" max="11517" width="2.109375" customWidth="1"/>
    <col min="11518" max="11518" width="13.88671875" customWidth="1"/>
    <col min="11519" max="11522" width="13" customWidth="1"/>
    <col min="11523" max="11523" width="16.5546875" customWidth="1"/>
    <col min="11524" max="11528" width="12.21875" customWidth="1"/>
    <col min="11529" max="11529" width="11.109375" customWidth="1"/>
    <col min="11530" max="11530" width="17.44140625" customWidth="1"/>
    <col min="11531" max="11536" width="12.21875" customWidth="1"/>
    <col min="11537" max="11537" width="13.6640625" customWidth="1"/>
    <col min="11538" max="11538" width="13.44140625" customWidth="1"/>
    <col min="11773" max="11773" width="2.109375" customWidth="1"/>
    <col min="11774" max="11774" width="13.88671875" customWidth="1"/>
    <col min="11775" max="11778" width="13" customWidth="1"/>
    <col min="11779" max="11779" width="16.5546875" customWidth="1"/>
    <col min="11780" max="11784" width="12.21875" customWidth="1"/>
    <col min="11785" max="11785" width="11.109375" customWidth="1"/>
    <col min="11786" max="11786" width="17.44140625" customWidth="1"/>
    <col min="11787" max="11792" width="12.21875" customWidth="1"/>
    <col min="11793" max="11793" width="13.6640625" customWidth="1"/>
    <col min="11794" max="11794" width="13.44140625" customWidth="1"/>
    <col min="12029" max="12029" width="2.109375" customWidth="1"/>
    <col min="12030" max="12030" width="13.88671875" customWidth="1"/>
    <col min="12031" max="12034" width="13" customWidth="1"/>
    <col min="12035" max="12035" width="16.5546875" customWidth="1"/>
    <col min="12036" max="12040" width="12.21875" customWidth="1"/>
    <col min="12041" max="12041" width="11.109375" customWidth="1"/>
    <col min="12042" max="12042" width="17.44140625" customWidth="1"/>
    <col min="12043" max="12048" width="12.21875" customWidth="1"/>
    <col min="12049" max="12049" width="13.6640625" customWidth="1"/>
    <col min="12050" max="12050" width="13.44140625" customWidth="1"/>
    <col min="12285" max="12285" width="2.109375" customWidth="1"/>
    <col min="12286" max="12286" width="13.88671875" customWidth="1"/>
    <col min="12287" max="12290" width="13" customWidth="1"/>
    <col min="12291" max="12291" width="16.5546875" customWidth="1"/>
    <col min="12292" max="12296" width="12.21875" customWidth="1"/>
    <col min="12297" max="12297" width="11.109375" customWidth="1"/>
    <col min="12298" max="12298" width="17.44140625" customWidth="1"/>
    <col min="12299" max="12304" width="12.21875" customWidth="1"/>
    <col min="12305" max="12305" width="13.6640625" customWidth="1"/>
    <col min="12306" max="12306" width="13.44140625" customWidth="1"/>
    <col min="12541" max="12541" width="2.109375" customWidth="1"/>
    <col min="12542" max="12542" width="13.88671875" customWidth="1"/>
    <col min="12543" max="12546" width="13" customWidth="1"/>
    <col min="12547" max="12547" width="16.5546875" customWidth="1"/>
    <col min="12548" max="12552" width="12.21875" customWidth="1"/>
    <col min="12553" max="12553" width="11.109375" customWidth="1"/>
    <col min="12554" max="12554" width="17.44140625" customWidth="1"/>
    <col min="12555" max="12560" width="12.21875" customWidth="1"/>
    <col min="12561" max="12561" width="13.6640625" customWidth="1"/>
    <col min="12562" max="12562" width="13.44140625" customWidth="1"/>
    <col min="12797" max="12797" width="2.109375" customWidth="1"/>
    <col min="12798" max="12798" width="13.88671875" customWidth="1"/>
    <col min="12799" max="12802" width="13" customWidth="1"/>
    <col min="12803" max="12803" width="16.5546875" customWidth="1"/>
    <col min="12804" max="12808" width="12.21875" customWidth="1"/>
    <col min="12809" max="12809" width="11.109375" customWidth="1"/>
    <col min="12810" max="12810" width="17.44140625" customWidth="1"/>
    <col min="12811" max="12816" width="12.21875" customWidth="1"/>
    <col min="12817" max="12817" width="13.6640625" customWidth="1"/>
    <col min="12818" max="12818" width="13.44140625" customWidth="1"/>
    <col min="13053" max="13053" width="2.109375" customWidth="1"/>
    <col min="13054" max="13054" width="13.88671875" customWidth="1"/>
    <col min="13055" max="13058" width="13" customWidth="1"/>
    <col min="13059" max="13059" width="16.5546875" customWidth="1"/>
    <col min="13060" max="13064" width="12.21875" customWidth="1"/>
    <col min="13065" max="13065" width="11.109375" customWidth="1"/>
    <col min="13066" max="13066" width="17.44140625" customWidth="1"/>
    <col min="13067" max="13072" width="12.21875" customWidth="1"/>
    <col min="13073" max="13073" width="13.6640625" customWidth="1"/>
    <col min="13074" max="13074" width="13.44140625" customWidth="1"/>
    <col min="13309" max="13309" width="2.109375" customWidth="1"/>
    <col min="13310" max="13310" width="13.88671875" customWidth="1"/>
    <col min="13311" max="13314" width="13" customWidth="1"/>
    <col min="13315" max="13315" width="16.5546875" customWidth="1"/>
    <col min="13316" max="13320" width="12.21875" customWidth="1"/>
    <col min="13321" max="13321" width="11.109375" customWidth="1"/>
    <col min="13322" max="13322" width="17.44140625" customWidth="1"/>
    <col min="13323" max="13328" width="12.21875" customWidth="1"/>
    <col min="13329" max="13329" width="13.6640625" customWidth="1"/>
    <col min="13330" max="13330" width="13.44140625" customWidth="1"/>
    <col min="13565" max="13565" width="2.109375" customWidth="1"/>
    <col min="13566" max="13566" width="13.88671875" customWidth="1"/>
    <col min="13567" max="13570" width="13" customWidth="1"/>
    <col min="13571" max="13571" width="16.5546875" customWidth="1"/>
    <col min="13572" max="13576" width="12.21875" customWidth="1"/>
    <col min="13577" max="13577" width="11.109375" customWidth="1"/>
    <col min="13578" max="13578" width="17.44140625" customWidth="1"/>
    <col min="13579" max="13584" width="12.21875" customWidth="1"/>
    <col min="13585" max="13585" width="13.6640625" customWidth="1"/>
    <col min="13586" max="13586" width="13.44140625" customWidth="1"/>
    <col min="13821" max="13821" width="2.109375" customWidth="1"/>
    <col min="13822" max="13822" width="13.88671875" customWidth="1"/>
    <col min="13823" max="13826" width="13" customWidth="1"/>
    <col min="13827" max="13827" width="16.5546875" customWidth="1"/>
    <col min="13828" max="13832" width="12.21875" customWidth="1"/>
    <col min="13833" max="13833" width="11.109375" customWidth="1"/>
    <col min="13834" max="13834" width="17.44140625" customWidth="1"/>
    <col min="13835" max="13840" width="12.21875" customWidth="1"/>
    <col min="13841" max="13841" width="13.6640625" customWidth="1"/>
    <col min="13842" max="13842" width="13.44140625" customWidth="1"/>
    <col min="14077" max="14077" width="2.109375" customWidth="1"/>
    <col min="14078" max="14078" width="13.88671875" customWidth="1"/>
    <col min="14079" max="14082" width="13" customWidth="1"/>
    <col min="14083" max="14083" width="16.5546875" customWidth="1"/>
    <col min="14084" max="14088" width="12.21875" customWidth="1"/>
    <col min="14089" max="14089" width="11.109375" customWidth="1"/>
    <col min="14090" max="14090" width="17.44140625" customWidth="1"/>
    <col min="14091" max="14096" width="12.21875" customWidth="1"/>
    <col min="14097" max="14097" width="13.6640625" customWidth="1"/>
    <col min="14098" max="14098" width="13.44140625" customWidth="1"/>
    <col min="14333" max="14333" width="2.109375" customWidth="1"/>
    <col min="14334" max="14334" width="13.88671875" customWidth="1"/>
    <col min="14335" max="14338" width="13" customWidth="1"/>
    <col min="14339" max="14339" width="16.5546875" customWidth="1"/>
    <col min="14340" max="14344" width="12.21875" customWidth="1"/>
    <col min="14345" max="14345" width="11.109375" customWidth="1"/>
    <col min="14346" max="14346" width="17.44140625" customWidth="1"/>
    <col min="14347" max="14352" width="12.21875" customWidth="1"/>
    <col min="14353" max="14353" width="13.6640625" customWidth="1"/>
    <col min="14354" max="14354" width="13.44140625" customWidth="1"/>
    <col min="14589" max="14589" width="2.109375" customWidth="1"/>
    <col min="14590" max="14590" width="13.88671875" customWidth="1"/>
    <col min="14591" max="14594" width="13" customWidth="1"/>
    <col min="14595" max="14595" width="16.5546875" customWidth="1"/>
    <col min="14596" max="14600" width="12.21875" customWidth="1"/>
    <col min="14601" max="14601" width="11.109375" customWidth="1"/>
    <col min="14602" max="14602" width="17.44140625" customWidth="1"/>
    <col min="14603" max="14608" width="12.21875" customWidth="1"/>
    <col min="14609" max="14609" width="13.6640625" customWidth="1"/>
    <col min="14610" max="14610" width="13.44140625" customWidth="1"/>
    <col min="14845" max="14845" width="2.109375" customWidth="1"/>
    <col min="14846" max="14846" width="13.88671875" customWidth="1"/>
    <col min="14847" max="14850" width="13" customWidth="1"/>
    <col min="14851" max="14851" width="16.5546875" customWidth="1"/>
    <col min="14852" max="14856" width="12.21875" customWidth="1"/>
    <col min="14857" max="14857" width="11.109375" customWidth="1"/>
    <col min="14858" max="14858" width="17.44140625" customWidth="1"/>
    <col min="14859" max="14864" width="12.21875" customWidth="1"/>
    <col min="14865" max="14865" width="13.6640625" customWidth="1"/>
    <col min="14866" max="14866" width="13.44140625" customWidth="1"/>
    <col min="15101" max="15101" width="2.109375" customWidth="1"/>
    <col min="15102" max="15102" width="13.88671875" customWidth="1"/>
    <col min="15103" max="15106" width="13" customWidth="1"/>
    <col min="15107" max="15107" width="16.5546875" customWidth="1"/>
    <col min="15108" max="15112" width="12.21875" customWidth="1"/>
    <col min="15113" max="15113" width="11.109375" customWidth="1"/>
    <col min="15114" max="15114" width="17.44140625" customWidth="1"/>
    <col min="15115" max="15120" width="12.21875" customWidth="1"/>
    <col min="15121" max="15121" width="13.6640625" customWidth="1"/>
    <col min="15122" max="15122" width="13.44140625" customWidth="1"/>
    <col min="15357" max="15357" width="2.109375" customWidth="1"/>
    <col min="15358" max="15358" width="13.88671875" customWidth="1"/>
    <col min="15359" max="15362" width="13" customWidth="1"/>
    <col min="15363" max="15363" width="16.5546875" customWidth="1"/>
    <col min="15364" max="15368" width="12.21875" customWidth="1"/>
    <col min="15369" max="15369" width="11.109375" customWidth="1"/>
    <col min="15370" max="15370" width="17.44140625" customWidth="1"/>
    <col min="15371" max="15376" width="12.21875" customWidth="1"/>
    <col min="15377" max="15377" width="13.6640625" customWidth="1"/>
    <col min="15378" max="15378" width="13.44140625" customWidth="1"/>
    <col min="15613" max="15613" width="2.109375" customWidth="1"/>
    <col min="15614" max="15614" width="13.88671875" customWidth="1"/>
    <col min="15615" max="15618" width="13" customWidth="1"/>
    <col min="15619" max="15619" width="16.5546875" customWidth="1"/>
    <col min="15620" max="15624" width="12.21875" customWidth="1"/>
    <col min="15625" max="15625" width="11.109375" customWidth="1"/>
    <col min="15626" max="15626" width="17.44140625" customWidth="1"/>
    <col min="15627" max="15632" width="12.21875" customWidth="1"/>
    <col min="15633" max="15633" width="13.6640625" customWidth="1"/>
    <col min="15634" max="15634" width="13.44140625" customWidth="1"/>
    <col min="15869" max="15869" width="2.109375" customWidth="1"/>
    <col min="15870" max="15870" width="13.88671875" customWidth="1"/>
    <col min="15871" max="15874" width="13" customWidth="1"/>
    <col min="15875" max="15875" width="16.5546875" customWidth="1"/>
    <col min="15876" max="15880" width="12.21875" customWidth="1"/>
    <col min="15881" max="15881" width="11.109375" customWidth="1"/>
    <col min="15882" max="15882" width="17.44140625" customWidth="1"/>
    <col min="15883" max="15888" width="12.21875" customWidth="1"/>
    <col min="15889" max="15889" width="13.6640625" customWidth="1"/>
    <col min="15890" max="15890" width="13.44140625" customWidth="1"/>
    <col min="16125" max="16125" width="2.109375" customWidth="1"/>
    <col min="16126" max="16126" width="13.88671875" customWidth="1"/>
    <col min="16127" max="16130" width="13" customWidth="1"/>
    <col min="16131" max="16131" width="16.5546875" customWidth="1"/>
    <col min="16132" max="16136" width="12.21875" customWidth="1"/>
    <col min="16137" max="16137" width="11.109375" customWidth="1"/>
    <col min="16138" max="16138" width="17.44140625" customWidth="1"/>
    <col min="16139" max="16144" width="12.21875" customWidth="1"/>
    <col min="16145" max="16145" width="13.6640625" customWidth="1"/>
    <col min="16146" max="16146" width="13.44140625" customWidth="1"/>
  </cols>
  <sheetData>
    <row r="1" spans="1:32" x14ac:dyDescent="0.2">
      <c r="A1" s="241"/>
      <c r="B1" s="241"/>
      <c r="C1" s="241"/>
      <c r="D1" s="242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</row>
    <row r="2" spans="1:32" ht="18" x14ac:dyDescent="0.2">
      <c r="A2" s="241"/>
      <c r="B2" s="243" t="s">
        <v>744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</row>
    <row r="3" spans="1:32" ht="15.75" thickBot="1" x14ac:dyDescent="0.25">
      <c r="A3" s="241"/>
      <c r="B3" s="961"/>
      <c r="C3" s="961"/>
      <c r="D3" s="247"/>
      <c r="E3" s="244"/>
      <c r="F3" s="244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64"/>
      <c r="X3" s="264"/>
      <c r="Y3" s="264"/>
      <c r="Z3" s="264"/>
      <c r="AA3" s="264"/>
      <c r="AB3" s="264"/>
      <c r="AC3" s="264"/>
      <c r="AD3" s="264"/>
      <c r="AE3" s="264"/>
      <c r="AF3" s="264"/>
    </row>
    <row r="4" spans="1:32" ht="16.5" thickBot="1" x14ac:dyDescent="0.25">
      <c r="A4" s="241"/>
      <c r="B4" s="962" t="s">
        <v>745</v>
      </c>
      <c r="C4" s="963"/>
      <c r="D4" s="963"/>
      <c r="E4" s="963"/>
      <c r="F4" s="964"/>
      <c r="G4" s="948" t="s">
        <v>746</v>
      </c>
      <c r="H4" s="965"/>
      <c r="I4" s="965"/>
      <c r="J4" s="965"/>
      <c r="K4" s="965"/>
      <c r="L4" s="965"/>
      <c r="M4" s="965"/>
      <c r="N4" s="949"/>
      <c r="O4" s="948" t="s">
        <v>747</v>
      </c>
      <c r="P4" s="965"/>
      <c r="Q4" s="965"/>
      <c r="R4" s="965"/>
      <c r="S4" s="965"/>
      <c r="T4" s="949"/>
      <c r="U4" s="948" t="s">
        <v>748</v>
      </c>
      <c r="V4" s="949"/>
      <c r="W4" s="264"/>
      <c r="X4" s="264"/>
      <c r="Y4" s="264"/>
      <c r="Z4" s="264"/>
      <c r="AA4" s="264"/>
      <c r="AB4" s="264"/>
      <c r="AC4" s="264"/>
      <c r="AD4" s="264"/>
      <c r="AE4" s="264"/>
      <c r="AF4" s="264"/>
    </row>
    <row r="5" spans="1:32" ht="51" x14ac:dyDescent="0.2">
      <c r="A5" s="241"/>
      <c r="B5" s="959" t="s">
        <v>749</v>
      </c>
      <c r="C5" s="295" t="s">
        <v>750</v>
      </c>
      <c r="D5" s="295" t="s">
        <v>751</v>
      </c>
      <c r="E5" s="950" t="s">
        <v>752</v>
      </c>
      <c r="F5" s="951"/>
      <c r="G5" s="296" t="s">
        <v>780</v>
      </c>
      <c r="H5" s="952" t="s">
        <v>775</v>
      </c>
      <c r="I5" s="953"/>
      <c r="J5" s="953"/>
      <c r="K5" s="952" t="s">
        <v>778</v>
      </c>
      <c r="L5" s="953"/>
      <c r="M5" s="953"/>
      <c r="N5" s="297" t="s">
        <v>777</v>
      </c>
      <c r="O5" s="954" t="s">
        <v>776</v>
      </c>
      <c r="P5" s="955"/>
      <c r="Q5" s="956"/>
      <c r="R5" s="957" t="s">
        <v>779</v>
      </c>
      <c r="S5" s="955"/>
      <c r="T5" s="958"/>
      <c r="U5" s="296" t="s">
        <v>753</v>
      </c>
      <c r="V5" s="297" t="s">
        <v>754</v>
      </c>
      <c r="W5" s="264"/>
      <c r="X5" s="264"/>
      <c r="Y5" s="264"/>
      <c r="Z5" s="264"/>
      <c r="AA5" s="264"/>
      <c r="AB5" s="264"/>
      <c r="AC5" s="264"/>
      <c r="AD5" s="264"/>
      <c r="AE5" s="264"/>
      <c r="AF5" s="264"/>
    </row>
    <row r="6" spans="1:32" ht="26.25" customHeight="1" thickBot="1" x14ac:dyDescent="0.25">
      <c r="A6" s="241"/>
      <c r="B6" s="960"/>
      <c r="C6" s="298"/>
      <c r="D6" s="298"/>
      <c r="E6" s="299" t="s">
        <v>755</v>
      </c>
      <c r="F6" s="300" t="s">
        <v>756</v>
      </c>
      <c r="G6" s="301" t="s">
        <v>759</v>
      </c>
      <c r="H6" s="302" t="s">
        <v>757</v>
      </c>
      <c r="I6" s="302" t="s">
        <v>758</v>
      </c>
      <c r="J6" s="299" t="s">
        <v>759</v>
      </c>
      <c r="K6" s="302" t="s">
        <v>757</v>
      </c>
      <c r="L6" s="302" t="s">
        <v>758</v>
      </c>
      <c r="M6" s="299" t="s">
        <v>759</v>
      </c>
      <c r="N6" s="303" t="s">
        <v>759</v>
      </c>
      <c r="O6" s="304" t="s">
        <v>757</v>
      </c>
      <c r="P6" s="305" t="s">
        <v>758</v>
      </c>
      <c r="Q6" s="306" t="s">
        <v>759</v>
      </c>
      <c r="R6" s="305" t="s">
        <v>757</v>
      </c>
      <c r="S6" s="305" t="s">
        <v>758</v>
      </c>
      <c r="T6" s="307" t="s">
        <v>759</v>
      </c>
      <c r="U6" s="308" t="s">
        <v>75</v>
      </c>
      <c r="V6" s="309" t="s">
        <v>75</v>
      </c>
      <c r="W6" s="264"/>
      <c r="X6" s="264"/>
      <c r="Y6" s="264"/>
      <c r="Z6" s="264"/>
      <c r="AA6" s="264"/>
      <c r="AB6" s="264"/>
      <c r="AC6" s="264"/>
      <c r="AD6" s="264"/>
      <c r="AE6" s="264"/>
    </row>
    <row r="7" spans="1:32" x14ac:dyDescent="0.2">
      <c r="A7" s="241"/>
      <c r="B7" s="985" t="s">
        <v>760</v>
      </c>
      <c r="C7" s="522">
        <v>0</v>
      </c>
      <c r="D7" s="523">
        <v>0</v>
      </c>
      <c r="E7" s="522">
        <v>0</v>
      </c>
      <c r="F7" s="524">
        <v>0</v>
      </c>
      <c r="G7" s="525">
        <v>0</v>
      </c>
      <c r="H7" s="310" t="s">
        <v>793</v>
      </c>
      <c r="I7" s="526">
        <v>0</v>
      </c>
      <c r="J7" s="526">
        <v>0</v>
      </c>
      <c r="K7" s="527" t="s">
        <v>793</v>
      </c>
      <c r="L7" s="526">
        <v>0</v>
      </c>
      <c r="M7" s="526">
        <v>0</v>
      </c>
      <c r="N7" s="528">
        <v>0</v>
      </c>
      <c r="O7" s="529" t="s">
        <v>793</v>
      </c>
      <c r="P7" s="530">
        <v>0</v>
      </c>
      <c r="Q7" s="530">
        <v>0</v>
      </c>
      <c r="R7" s="531" t="s">
        <v>793</v>
      </c>
      <c r="S7" s="530">
        <v>0</v>
      </c>
      <c r="T7" s="532">
        <v>0</v>
      </c>
      <c r="U7" s="533"/>
      <c r="V7" s="534"/>
      <c r="W7" s="264"/>
      <c r="X7" s="264"/>
      <c r="Y7" s="264"/>
      <c r="Z7" s="264"/>
      <c r="AA7" s="264"/>
      <c r="AB7" s="264"/>
      <c r="AC7" s="264"/>
      <c r="AD7" s="264"/>
      <c r="AE7" s="264"/>
    </row>
    <row r="8" spans="1:32" x14ac:dyDescent="0.2">
      <c r="A8" s="241"/>
      <c r="B8" s="986"/>
      <c r="C8" s="535">
        <v>0</v>
      </c>
      <c r="D8" s="536">
        <v>0</v>
      </c>
      <c r="E8" s="535">
        <v>0</v>
      </c>
      <c r="F8" s="537">
        <v>0</v>
      </c>
      <c r="G8" s="538">
        <v>0</v>
      </c>
      <c r="H8" s="310" t="s">
        <v>793</v>
      </c>
      <c r="I8" s="539">
        <v>0</v>
      </c>
      <c r="J8" s="539">
        <v>0</v>
      </c>
      <c r="K8" s="527" t="s">
        <v>793</v>
      </c>
      <c r="L8" s="539">
        <v>0</v>
      </c>
      <c r="M8" s="539">
        <v>0</v>
      </c>
      <c r="N8" s="540">
        <v>0</v>
      </c>
      <c r="O8" s="541" t="s">
        <v>793</v>
      </c>
      <c r="P8" s="539">
        <v>0</v>
      </c>
      <c r="Q8" s="539">
        <v>0</v>
      </c>
      <c r="R8" s="542" t="s">
        <v>793</v>
      </c>
      <c r="S8" s="539">
        <v>0</v>
      </c>
      <c r="T8" s="543">
        <v>0</v>
      </c>
      <c r="U8" s="544"/>
      <c r="V8" s="537"/>
      <c r="W8" s="264"/>
      <c r="X8" s="264"/>
      <c r="Y8" s="264"/>
      <c r="Z8" s="264"/>
      <c r="AA8" s="264"/>
      <c r="AB8" s="264"/>
      <c r="AC8" s="264"/>
      <c r="AD8" s="264"/>
      <c r="AE8" s="264"/>
    </row>
    <row r="9" spans="1:32" ht="20.25" customHeight="1" x14ac:dyDescent="0.2">
      <c r="A9" s="241"/>
      <c r="B9" s="987" t="s">
        <v>762</v>
      </c>
      <c r="C9" s="535">
        <v>0</v>
      </c>
      <c r="D9" s="535">
        <v>0</v>
      </c>
      <c r="E9" s="535">
        <v>0</v>
      </c>
      <c r="F9" s="537">
        <v>0</v>
      </c>
      <c r="G9" s="538">
        <v>0</v>
      </c>
      <c r="H9" s="310" t="s">
        <v>793</v>
      </c>
      <c r="I9" s="539">
        <v>0</v>
      </c>
      <c r="J9" s="539">
        <v>0</v>
      </c>
      <c r="K9" s="527" t="s">
        <v>793</v>
      </c>
      <c r="L9" s="539">
        <v>0</v>
      </c>
      <c r="M9" s="539">
        <v>0</v>
      </c>
      <c r="N9" s="540">
        <v>0</v>
      </c>
      <c r="O9" s="541" t="s">
        <v>793</v>
      </c>
      <c r="P9" s="539">
        <v>0</v>
      </c>
      <c r="Q9" s="539">
        <v>0</v>
      </c>
      <c r="R9" s="542" t="s">
        <v>793</v>
      </c>
      <c r="S9" s="539">
        <v>0</v>
      </c>
      <c r="T9" s="543">
        <v>0</v>
      </c>
      <c r="U9" s="544"/>
      <c r="V9" s="537"/>
      <c r="W9" s="264"/>
      <c r="X9" s="264"/>
      <c r="Y9" s="264"/>
      <c r="Z9" s="264"/>
      <c r="AA9" s="264"/>
      <c r="AB9" s="264"/>
      <c r="AC9" s="264"/>
      <c r="AD9" s="264"/>
      <c r="AE9" s="264"/>
    </row>
    <row r="10" spans="1:32" ht="19.5" customHeight="1" thickBot="1" x14ac:dyDescent="0.25">
      <c r="A10" s="241"/>
      <c r="B10" s="988"/>
      <c r="C10" s="545">
        <v>0</v>
      </c>
      <c r="D10" s="545">
        <v>0</v>
      </c>
      <c r="E10" s="546">
        <v>0</v>
      </c>
      <c r="F10" s="547">
        <v>0</v>
      </c>
      <c r="G10" s="548">
        <v>0</v>
      </c>
      <c r="H10" s="549" t="s">
        <v>793</v>
      </c>
      <c r="I10" s="550">
        <v>0</v>
      </c>
      <c r="J10" s="550">
        <v>0</v>
      </c>
      <c r="K10" s="551" t="s">
        <v>793</v>
      </c>
      <c r="L10" s="550">
        <v>0</v>
      </c>
      <c r="M10" s="550">
        <v>0</v>
      </c>
      <c r="N10" s="552">
        <v>0</v>
      </c>
      <c r="O10" s="553" t="s">
        <v>793</v>
      </c>
      <c r="P10" s="550">
        <v>0</v>
      </c>
      <c r="Q10" s="550">
        <v>0</v>
      </c>
      <c r="R10" s="554" t="s">
        <v>793</v>
      </c>
      <c r="S10" s="550">
        <v>0</v>
      </c>
      <c r="T10" s="555">
        <v>0</v>
      </c>
      <c r="U10" s="556"/>
      <c r="V10" s="547"/>
      <c r="W10" s="264"/>
      <c r="X10" s="264"/>
      <c r="Y10" s="264"/>
      <c r="Z10" s="264"/>
      <c r="AA10" s="264"/>
      <c r="AB10" s="264"/>
      <c r="AC10" s="264"/>
      <c r="AD10" s="264"/>
      <c r="AE10" s="264"/>
    </row>
    <row r="11" spans="1:32" x14ac:dyDescent="0.2">
      <c r="A11" s="241"/>
      <c r="B11" s="245"/>
      <c r="C11" s="246"/>
      <c r="D11" s="246"/>
      <c r="E11" s="247"/>
      <c r="F11" s="247"/>
      <c r="G11" s="247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</row>
    <row r="12" spans="1:32" x14ac:dyDescent="0.2">
      <c r="A12" s="241"/>
      <c r="B12" s="247"/>
      <c r="C12" s="989" t="s">
        <v>763</v>
      </c>
      <c r="D12" s="989"/>
      <c r="E12" s="989"/>
      <c r="F12" s="989"/>
      <c r="G12" s="998"/>
      <c r="H12" s="998"/>
      <c r="I12" s="998"/>
      <c r="J12" s="998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</row>
    <row r="13" spans="1:32" ht="15.75" thickBot="1" x14ac:dyDescent="0.25">
      <c r="A13" s="241"/>
      <c r="B13" s="247"/>
      <c r="C13" s="247"/>
      <c r="D13" s="248"/>
      <c r="E13" s="247"/>
      <c r="F13" s="247"/>
      <c r="G13" s="247"/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</row>
    <row r="14" spans="1:32" ht="23.25" x14ac:dyDescent="0.2">
      <c r="A14" s="241"/>
      <c r="B14" s="990" t="s">
        <v>764</v>
      </c>
      <c r="C14" s="991"/>
      <c r="D14" s="991"/>
      <c r="E14" s="991"/>
      <c r="F14" s="991"/>
      <c r="G14" s="991"/>
      <c r="H14" s="991"/>
      <c r="I14" s="991"/>
      <c r="J14" s="991"/>
      <c r="K14" s="991"/>
      <c r="L14" s="991"/>
      <c r="M14" s="991"/>
      <c r="N14" s="991"/>
      <c r="O14" s="991"/>
      <c r="P14" s="992"/>
      <c r="Q14" s="241"/>
      <c r="R14" s="241"/>
      <c r="S14" s="241"/>
      <c r="T14" s="241"/>
      <c r="U14" s="241"/>
      <c r="V14" s="241"/>
    </row>
    <row r="15" spans="1:32" x14ac:dyDescent="0.2">
      <c r="A15" s="241"/>
      <c r="B15" s="249" t="s">
        <v>765</v>
      </c>
      <c r="C15" s="250"/>
      <c r="D15" s="250"/>
      <c r="E15" s="250"/>
      <c r="F15" s="250"/>
      <c r="G15" s="250"/>
      <c r="H15" s="250"/>
      <c r="I15" s="285"/>
      <c r="J15" s="251"/>
      <c r="K15" s="289" t="s">
        <v>766</v>
      </c>
      <c r="L15" s="250"/>
      <c r="M15" s="250"/>
      <c r="N15" s="250"/>
      <c r="O15" s="250"/>
      <c r="P15" s="252"/>
      <c r="Q15" s="241"/>
      <c r="R15" s="241"/>
      <c r="S15" s="241"/>
      <c r="T15" s="241"/>
      <c r="U15" s="241"/>
      <c r="V15" s="241"/>
    </row>
    <row r="16" spans="1:32" ht="84.6" customHeight="1" x14ac:dyDescent="0.2">
      <c r="A16" s="241"/>
      <c r="B16" s="966" t="s">
        <v>790</v>
      </c>
      <c r="C16" s="993"/>
      <c r="D16" s="993"/>
      <c r="E16" s="993"/>
      <c r="F16" s="993"/>
      <c r="G16" s="993"/>
      <c r="H16" s="993"/>
      <c r="I16" s="994"/>
      <c r="J16" s="241"/>
      <c r="K16" s="995" t="s">
        <v>792</v>
      </c>
      <c r="L16" s="996"/>
      <c r="M16" s="996"/>
      <c r="N16" s="996"/>
      <c r="O16" s="996"/>
      <c r="P16" s="997"/>
      <c r="Q16" s="241"/>
      <c r="R16" s="241"/>
      <c r="S16" s="241"/>
      <c r="T16" s="241"/>
      <c r="U16" s="241"/>
      <c r="V16" s="241"/>
    </row>
    <row r="17" spans="1:22" x14ac:dyDescent="0.2">
      <c r="A17" s="241"/>
      <c r="B17" s="253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54"/>
      <c r="Q17" s="241"/>
      <c r="R17" s="241"/>
      <c r="S17" s="241"/>
      <c r="T17" s="241"/>
      <c r="U17" s="241"/>
      <c r="V17" s="241"/>
    </row>
    <row r="18" spans="1:22" x14ac:dyDescent="0.2">
      <c r="A18" s="241"/>
      <c r="B18" s="286" t="s">
        <v>762</v>
      </c>
      <c r="C18" s="287"/>
      <c r="D18" s="287"/>
      <c r="E18" s="287"/>
      <c r="F18" s="287"/>
      <c r="G18" s="287"/>
      <c r="H18" s="287"/>
      <c r="I18" s="285"/>
      <c r="J18" s="251"/>
      <c r="K18" s="289" t="s">
        <v>774</v>
      </c>
      <c r="L18" s="287"/>
      <c r="M18" s="287"/>
      <c r="N18" s="287"/>
      <c r="O18" s="287"/>
      <c r="P18" s="288"/>
      <c r="Q18" s="241"/>
      <c r="R18" s="241"/>
      <c r="S18" s="241"/>
      <c r="T18" s="241"/>
      <c r="U18" s="241"/>
      <c r="V18" s="241"/>
    </row>
    <row r="19" spans="1:22" ht="99.6" customHeight="1" x14ac:dyDescent="0.2">
      <c r="A19" s="241"/>
      <c r="B19" s="966" t="s">
        <v>792</v>
      </c>
      <c r="C19" s="967"/>
      <c r="D19" s="967"/>
      <c r="E19" s="967"/>
      <c r="F19" s="967"/>
      <c r="G19" s="967"/>
      <c r="H19" s="967"/>
      <c r="I19" s="968"/>
      <c r="J19" s="241"/>
      <c r="K19" s="969" t="s">
        <v>791</v>
      </c>
      <c r="L19" s="970"/>
      <c r="M19" s="970"/>
      <c r="N19" s="970"/>
      <c r="O19" s="970"/>
      <c r="P19" s="971"/>
      <c r="Q19" s="241"/>
      <c r="R19" s="241"/>
      <c r="S19" s="241"/>
      <c r="T19" s="241"/>
      <c r="U19" s="241"/>
      <c r="V19" s="241"/>
    </row>
    <row r="20" spans="1:22" x14ac:dyDescent="0.2">
      <c r="A20" s="241"/>
      <c r="B20" s="253"/>
      <c r="C20" s="241"/>
      <c r="D20" s="241"/>
      <c r="E20" s="241"/>
      <c r="F20" s="241"/>
      <c r="G20" s="241"/>
      <c r="H20" s="241"/>
      <c r="I20" s="241"/>
      <c r="J20" s="241"/>
      <c r="K20" s="970"/>
      <c r="L20" s="970"/>
      <c r="M20" s="970"/>
      <c r="N20" s="970"/>
      <c r="O20" s="970"/>
      <c r="P20" s="971"/>
      <c r="Q20" s="241"/>
      <c r="R20" s="241"/>
      <c r="S20" s="241"/>
      <c r="T20" s="241"/>
      <c r="U20" s="241"/>
      <c r="V20" s="241"/>
    </row>
    <row r="21" spans="1:22" x14ac:dyDescent="0.2">
      <c r="A21" s="241"/>
      <c r="B21" s="286" t="s">
        <v>767</v>
      </c>
      <c r="C21" s="287"/>
      <c r="D21" s="287"/>
      <c r="E21" s="287"/>
      <c r="F21" s="287"/>
      <c r="G21" s="287"/>
      <c r="H21" s="287"/>
      <c r="I21" s="285"/>
      <c r="J21" s="241"/>
      <c r="K21" s="970"/>
      <c r="L21" s="970"/>
      <c r="M21" s="970"/>
      <c r="N21" s="970"/>
      <c r="O21" s="970"/>
      <c r="P21" s="971"/>
      <c r="Q21" s="241"/>
      <c r="R21" s="241"/>
      <c r="S21" s="241"/>
      <c r="T21" s="241"/>
      <c r="U21" s="241"/>
      <c r="V21" s="241"/>
    </row>
    <row r="22" spans="1:22" ht="76.900000000000006" customHeight="1" x14ac:dyDescent="0.2">
      <c r="A22" s="241"/>
      <c r="B22" s="966" t="s">
        <v>792</v>
      </c>
      <c r="C22" s="967"/>
      <c r="D22" s="967"/>
      <c r="E22" s="967"/>
      <c r="F22" s="967"/>
      <c r="G22" s="967"/>
      <c r="H22" s="967"/>
      <c r="I22" s="968"/>
      <c r="J22" s="241"/>
      <c r="K22" s="970"/>
      <c r="L22" s="970"/>
      <c r="M22" s="970"/>
      <c r="N22" s="970"/>
      <c r="O22" s="970"/>
      <c r="P22" s="971"/>
      <c r="Q22" s="241"/>
      <c r="R22" s="241"/>
      <c r="S22" s="241"/>
      <c r="T22" s="241"/>
      <c r="U22" s="241"/>
      <c r="V22" s="241"/>
    </row>
    <row r="23" spans="1:22" x14ac:dyDescent="0.2">
      <c r="A23" s="241"/>
      <c r="B23" s="253"/>
      <c r="C23" s="241"/>
      <c r="D23" s="241"/>
      <c r="E23" s="241"/>
      <c r="F23" s="241"/>
      <c r="G23" s="241"/>
      <c r="H23" s="241"/>
      <c r="I23" s="241"/>
      <c r="J23" s="241"/>
      <c r="K23" s="970"/>
      <c r="L23" s="970"/>
      <c r="M23" s="970"/>
      <c r="N23" s="970"/>
      <c r="O23" s="970"/>
      <c r="P23" s="971"/>
      <c r="Q23" s="241"/>
      <c r="R23" s="241"/>
      <c r="S23" s="241"/>
      <c r="T23" s="241"/>
      <c r="U23" s="241"/>
      <c r="V23" s="241"/>
    </row>
    <row r="24" spans="1:22" x14ac:dyDescent="0.2">
      <c r="A24" s="241"/>
      <c r="B24" s="286" t="s">
        <v>768</v>
      </c>
      <c r="C24" s="287"/>
      <c r="D24" s="287"/>
      <c r="E24" s="287"/>
      <c r="F24" s="287"/>
      <c r="G24" s="287"/>
      <c r="H24" s="287"/>
      <c r="I24" s="285"/>
      <c r="J24" s="241"/>
      <c r="K24" s="970"/>
      <c r="L24" s="970"/>
      <c r="M24" s="970"/>
      <c r="N24" s="970"/>
      <c r="O24" s="970"/>
      <c r="P24" s="971"/>
      <c r="Q24" s="241"/>
      <c r="R24" s="241"/>
      <c r="S24" s="241"/>
      <c r="T24" s="241"/>
      <c r="U24" s="241"/>
      <c r="V24" s="241"/>
    </row>
    <row r="25" spans="1:22" x14ac:dyDescent="0.2">
      <c r="A25" s="241"/>
      <c r="B25" s="976" t="s">
        <v>792</v>
      </c>
      <c r="C25" s="977"/>
      <c r="D25" s="977"/>
      <c r="E25" s="977"/>
      <c r="F25" s="977"/>
      <c r="G25" s="977"/>
      <c r="H25" s="977"/>
      <c r="I25" s="978"/>
      <c r="J25" s="241"/>
      <c r="K25" s="970"/>
      <c r="L25" s="970"/>
      <c r="M25" s="970"/>
      <c r="N25" s="970"/>
      <c r="O25" s="970"/>
      <c r="P25" s="971"/>
      <c r="Q25" s="241"/>
      <c r="R25" s="241"/>
      <c r="S25" s="241"/>
      <c r="T25" s="241"/>
      <c r="U25" s="241"/>
      <c r="V25" s="241"/>
    </row>
    <row r="26" spans="1:22" x14ac:dyDescent="0.2">
      <c r="A26" s="241"/>
      <c r="B26" s="979"/>
      <c r="C26" s="980"/>
      <c r="D26" s="980"/>
      <c r="E26" s="980"/>
      <c r="F26" s="980"/>
      <c r="G26" s="980"/>
      <c r="H26" s="980"/>
      <c r="I26" s="981"/>
      <c r="J26" s="241"/>
      <c r="K26" s="970"/>
      <c r="L26" s="970"/>
      <c r="M26" s="970"/>
      <c r="N26" s="970"/>
      <c r="O26" s="970"/>
      <c r="P26" s="971"/>
      <c r="Q26" s="241"/>
      <c r="R26" s="241"/>
      <c r="S26" s="241"/>
      <c r="T26" s="241"/>
      <c r="U26" s="241"/>
      <c r="V26" s="241"/>
    </row>
    <row r="27" spans="1:22" x14ac:dyDescent="0.2">
      <c r="A27" s="241"/>
      <c r="B27" s="979"/>
      <c r="C27" s="980"/>
      <c r="D27" s="980"/>
      <c r="E27" s="980"/>
      <c r="F27" s="980"/>
      <c r="G27" s="980"/>
      <c r="H27" s="980"/>
      <c r="I27" s="981"/>
      <c r="J27" s="241"/>
      <c r="K27" s="972"/>
      <c r="L27" s="972"/>
      <c r="M27" s="972"/>
      <c r="N27" s="972"/>
      <c r="O27" s="972"/>
      <c r="P27" s="973"/>
      <c r="Q27" s="241"/>
      <c r="R27" s="241"/>
      <c r="S27" s="241"/>
      <c r="T27" s="241"/>
      <c r="U27" s="241"/>
      <c r="V27" s="241"/>
    </row>
    <row r="28" spans="1:22" ht="15.75" thickBot="1" x14ac:dyDescent="0.25">
      <c r="A28" s="241"/>
      <c r="B28" s="982"/>
      <c r="C28" s="983"/>
      <c r="D28" s="983"/>
      <c r="E28" s="983"/>
      <c r="F28" s="983"/>
      <c r="G28" s="983"/>
      <c r="H28" s="983"/>
      <c r="I28" s="984"/>
      <c r="J28" s="255"/>
      <c r="K28" s="974"/>
      <c r="L28" s="974"/>
      <c r="M28" s="974"/>
      <c r="N28" s="974"/>
      <c r="O28" s="974"/>
      <c r="P28" s="975"/>
      <c r="Q28" s="241"/>
      <c r="R28" s="241"/>
      <c r="S28" s="241"/>
      <c r="T28" s="241"/>
      <c r="U28" s="241"/>
      <c r="V28" s="241"/>
    </row>
  </sheetData>
  <sheetProtection algorithmName="SHA-512" hashValue="p+BrCIl2tfRZIlUNAmoTsDbQblhzl3ai9UkcJtFvuh9/KB0DGohFs6p9DFAKhpHUUIdUXVJmDhhagdGuTeti4A==" saltValue="7U59yokBep2PHkyhekznZA==" spinCount="100000" sheet="1" objects="1" scenarios="1" selectLockedCells="1" selectUnlockedCells="1"/>
  <mergeCells count="22">
    <mergeCell ref="B19:I19"/>
    <mergeCell ref="K19:P28"/>
    <mergeCell ref="B22:I22"/>
    <mergeCell ref="B25:I28"/>
    <mergeCell ref="B7:B8"/>
    <mergeCell ref="B9:B10"/>
    <mergeCell ref="C12:F12"/>
    <mergeCell ref="B14:P14"/>
    <mergeCell ref="B16:I16"/>
    <mergeCell ref="K16:P16"/>
    <mergeCell ref="G12:J12"/>
    <mergeCell ref="B5:B6"/>
    <mergeCell ref="B3:C3"/>
    <mergeCell ref="B4:F4"/>
    <mergeCell ref="G4:N4"/>
    <mergeCell ref="O4:T4"/>
    <mergeCell ref="U4:V4"/>
    <mergeCell ref="E5:F5"/>
    <mergeCell ref="H5:J5"/>
    <mergeCell ref="K5:M5"/>
    <mergeCell ref="O5:Q5"/>
    <mergeCell ref="R5:T5"/>
  </mergeCells>
  <conditionalFormatting sqref="D11:E11 D7:D10">
    <cfRule type="expression" dxfId="1" priority="2">
      <formula>D7="Y"</formula>
    </cfRule>
  </conditionalFormatting>
  <conditionalFormatting sqref="E11:F11">
    <cfRule type="expression" dxfId="0" priority="1">
      <formula>E11="Y"</formula>
    </cfRule>
  </conditionalFormatting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7"/>
  <sheetViews>
    <sheetView zoomScale="80" zoomScaleNormal="80" workbookViewId="0">
      <selection activeCell="J1" sqref="J1"/>
    </sheetView>
  </sheetViews>
  <sheetFormatPr defaultColWidth="8.88671875" defaultRowHeight="15" x14ac:dyDescent="0.2"/>
  <cols>
    <col min="1" max="1" width="13.33203125" customWidth="1"/>
    <col min="2" max="2" width="22.5546875" customWidth="1"/>
    <col min="3" max="11" width="6.77734375" customWidth="1"/>
    <col min="12" max="28" width="7.77734375" customWidth="1"/>
    <col min="29" max="29" width="8.33203125" customWidth="1"/>
    <col min="30" max="30" width="8.5546875" customWidth="1"/>
    <col min="31" max="31" width="8" customWidth="1"/>
    <col min="32" max="32" width="8.6640625" customWidth="1"/>
    <col min="257" max="257" width="13.33203125" customWidth="1"/>
    <col min="258" max="258" width="22.5546875" customWidth="1"/>
    <col min="259" max="267" width="6.77734375" customWidth="1"/>
    <col min="268" max="284" width="7.77734375" customWidth="1"/>
    <col min="285" max="285" width="8.33203125" customWidth="1"/>
    <col min="286" max="286" width="8.5546875" customWidth="1"/>
    <col min="287" max="287" width="8" customWidth="1"/>
    <col min="288" max="288" width="8.6640625" customWidth="1"/>
    <col min="513" max="513" width="13.33203125" customWidth="1"/>
    <col min="514" max="514" width="22.5546875" customWidth="1"/>
    <col min="515" max="523" width="6.77734375" customWidth="1"/>
    <col min="524" max="540" width="7.77734375" customWidth="1"/>
    <col min="541" max="541" width="8.33203125" customWidth="1"/>
    <col min="542" max="542" width="8.5546875" customWidth="1"/>
    <col min="543" max="543" width="8" customWidth="1"/>
    <col min="544" max="544" width="8.6640625" customWidth="1"/>
    <col min="769" max="769" width="13.33203125" customWidth="1"/>
    <col min="770" max="770" width="22.5546875" customWidth="1"/>
    <col min="771" max="779" width="6.77734375" customWidth="1"/>
    <col min="780" max="796" width="7.77734375" customWidth="1"/>
    <col min="797" max="797" width="8.33203125" customWidth="1"/>
    <col min="798" max="798" width="8.5546875" customWidth="1"/>
    <col min="799" max="799" width="8" customWidth="1"/>
    <col min="800" max="800" width="8.6640625" customWidth="1"/>
    <col min="1025" max="1025" width="13.33203125" customWidth="1"/>
    <col min="1026" max="1026" width="22.5546875" customWidth="1"/>
    <col min="1027" max="1035" width="6.77734375" customWidth="1"/>
    <col min="1036" max="1052" width="7.77734375" customWidth="1"/>
    <col min="1053" max="1053" width="8.33203125" customWidth="1"/>
    <col min="1054" max="1054" width="8.5546875" customWidth="1"/>
    <col min="1055" max="1055" width="8" customWidth="1"/>
    <col min="1056" max="1056" width="8.6640625" customWidth="1"/>
    <col min="1281" max="1281" width="13.33203125" customWidth="1"/>
    <col min="1282" max="1282" width="22.5546875" customWidth="1"/>
    <col min="1283" max="1291" width="6.77734375" customWidth="1"/>
    <col min="1292" max="1308" width="7.77734375" customWidth="1"/>
    <col min="1309" max="1309" width="8.33203125" customWidth="1"/>
    <col min="1310" max="1310" width="8.5546875" customWidth="1"/>
    <col min="1311" max="1311" width="8" customWidth="1"/>
    <col min="1312" max="1312" width="8.6640625" customWidth="1"/>
    <col min="1537" max="1537" width="13.33203125" customWidth="1"/>
    <col min="1538" max="1538" width="22.5546875" customWidth="1"/>
    <col min="1539" max="1547" width="6.77734375" customWidth="1"/>
    <col min="1548" max="1564" width="7.77734375" customWidth="1"/>
    <col min="1565" max="1565" width="8.33203125" customWidth="1"/>
    <col min="1566" max="1566" width="8.5546875" customWidth="1"/>
    <col min="1567" max="1567" width="8" customWidth="1"/>
    <col min="1568" max="1568" width="8.6640625" customWidth="1"/>
    <col min="1793" max="1793" width="13.33203125" customWidth="1"/>
    <col min="1794" max="1794" width="22.5546875" customWidth="1"/>
    <col min="1795" max="1803" width="6.77734375" customWidth="1"/>
    <col min="1804" max="1820" width="7.77734375" customWidth="1"/>
    <col min="1821" max="1821" width="8.33203125" customWidth="1"/>
    <col min="1822" max="1822" width="8.5546875" customWidth="1"/>
    <col min="1823" max="1823" width="8" customWidth="1"/>
    <col min="1824" max="1824" width="8.6640625" customWidth="1"/>
    <col min="2049" max="2049" width="13.33203125" customWidth="1"/>
    <col min="2050" max="2050" width="22.5546875" customWidth="1"/>
    <col min="2051" max="2059" width="6.77734375" customWidth="1"/>
    <col min="2060" max="2076" width="7.77734375" customWidth="1"/>
    <col min="2077" max="2077" width="8.33203125" customWidth="1"/>
    <col min="2078" max="2078" width="8.5546875" customWidth="1"/>
    <col min="2079" max="2079" width="8" customWidth="1"/>
    <col min="2080" max="2080" width="8.6640625" customWidth="1"/>
    <col min="2305" max="2305" width="13.33203125" customWidth="1"/>
    <col min="2306" max="2306" width="22.5546875" customWidth="1"/>
    <col min="2307" max="2315" width="6.77734375" customWidth="1"/>
    <col min="2316" max="2332" width="7.77734375" customWidth="1"/>
    <col min="2333" max="2333" width="8.33203125" customWidth="1"/>
    <col min="2334" max="2334" width="8.5546875" customWidth="1"/>
    <col min="2335" max="2335" width="8" customWidth="1"/>
    <col min="2336" max="2336" width="8.6640625" customWidth="1"/>
    <col min="2561" max="2561" width="13.33203125" customWidth="1"/>
    <col min="2562" max="2562" width="22.5546875" customWidth="1"/>
    <col min="2563" max="2571" width="6.77734375" customWidth="1"/>
    <col min="2572" max="2588" width="7.77734375" customWidth="1"/>
    <col min="2589" max="2589" width="8.33203125" customWidth="1"/>
    <col min="2590" max="2590" width="8.5546875" customWidth="1"/>
    <col min="2591" max="2591" width="8" customWidth="1"/>
    <col min="2592" max="2592" width="8.6640625" customWidth="1"/>
    <col min="2817" max="2817" width="13.33203125" customWidth="1"/>
    <col min="2818" max="2818" width="22.5546875" customWidth="1"/>
    <col min="2819" max="2827" width="6.77734375" customWidth="1"/>
    <col min="2828" max="2844" width="7.77734375" customWidth="1"/>
    <col min="2845" max="2845" width="8.33203125" customWidth="1"/>
    <col min="2846" max="2846" width="8.5546875" customWidth="1"/>
    <col min="2847" max="2847" width="8" customWidth="1"/>
    <col min="2848" max="2848" width="8.6640625" customWidth="1"/>
    <col min="3073" max="3073" width="13.33203125" customWidth="1"/>
    <col min="3074" max="3074" width="22.5546875" customWidth="1"/>
    <col min="3075" max="3083" width="6.77734375" customWidth="1"/>
    <col min="3084" max="3100" width="7.77734375" customWidth="1"/>
    <col min="3101" max="3101" width="8.33203125" customWidth="1"/>
    <col min="3102" max="3102" width="8.5546875" customWidth="1"/>
    <col min="3103" max="3103" width="8" customWidth="1"/>
    <col min="3104" max="3104" width="8.6640625" customWidth="1"/>
    <col min="3329" max="3329" width="13.33203125" customWidth="1"/>
    <col min="3330" max="3330" width="22.5546875" customWidth="1"/>
    <col min="3331" max="3339" width="6.77734375" customWidth="1"/>
    <col min="3340" max="3356" width="7.77734375" customWidth="1"/>
    <col min="3357" max="3357" width="8.33203125" customWidth="1"/>
    <col min="3358" max="3358" width="8.5546875" customWidth="1"/>
    <col min="3359" max="3359" width="8" customWidth="1"/>
    <col min="3360" max="3360" width="8.6640625" customWidth="1"/>
    <col min="3585" max="3585" width="13.33203125" customWidth="1"/>
    <col min="3586" max="3586" width="22.5546875" customWidth="1"/>
    <col min="3587" max="3595" width="6.77734375" customWidth="1"/>
    <col min="3596" max="3612" width="7.77734375" customWidth="1"/>
    <col min="3613" max="3613" width="8.33203125" customWidth="1"/>
    <col min="3614" max="3614" width="8.5546875" customWidth="1"/>
    <col min="3615" max="3615" width="8" customWidth="1"/>
    <col min="3616" max="3616" width="8.6640625" customWidth="1"/>
    <col min="3841" max="3841" width="13.33203125" customWidth="1"/>
    <col min="3842" max="3842" width="22.5546875" customWidth="1"/>
    <col min="3843" max="3851" width="6.77734375" customWidth="1"/>
    <col min="3852" max="3868" width="7.77734375" customWidth="1"/>
    <col min="3869" max="3869" width="8.33203125" customWidth="1"/>
    <col min="3870" max="3870" width="8.5546875" customWidth="1"/>
    <col min="3871" max="3871" width="8" customWidth="1"/>
    <col min="3872" max="3872" width="8.6640625" customWidth="1"/>
    <col min="4097" max="4097" width="13.33203125" customWidth="1"/>
    <col min="4098" max="4098" width="22.5546875" customWidth="1"/>
    <col min="4099" max="4107" width="6.77734375" customWidth="1"/>
    <col min="4108" max="4124" width="7.77734375" customWidth="1"/>
    <col min="4125" max="4125" width="8.33203125" customWidth="1"/>
    <col min="4126" max="4126" width="8.5546875" customWidth="1"/>
    <col min="4127" max="4127" width="8" customWidth="1"/>
    <col min="4128" max="4128" width="8.6640625" customWidth="1"/>
    <col min="4353" max="4353" width="13.33203125" customWidth="1"/>
    <col min="4354" max="4354" width="22.5546875" customWidth="1"/>
    <col min="4355" max="4363" width="6.77734375" customWidth="1"/>
    <col min="4364" max="4380" width="7.77734375" customWidth="1"/>
    <col min="4381" max="4381" width="8.33203125" customWidth="1"/>
    <col min="4382" max="4382" width="8.5546875" customWidth="1"/>
    <col min="4383" max="4383" width="8" customWidth="1"/>
    <col min="4384" max="4384" width="8.6640625" customWidth="1"/>
    <col min="4609" max="4609" width="13.33203125" customWidth="1"/>
    <col min="4610" max="4610" width="22.5546875" customWidth="1"/>
    <col min="4611" max="4619" width="6.77734375" customWidth="1"/>
    <col min="4620" max="4636" width="7.77734375" customWidth="1"/>
    <col min="4637" max="4637" width="8.33203125" customWidth="1"/>
    <col min="4638" max="4638" width="8.5546875" customWidth="1"/>
    <col min="4639" max="4639" width="8" customWidth="1"/>
    <col min="4640" max="4640" width="8.6640625" customWidth="1"/>
    <col min="4865" max="4865" width="13.33203125" customWidth="1"/>
    <col min="4866" max="4866" width="22.5546875" customWidth="1"/>
    <col min="4867" max="4875" width="6.77734375" customWidth="1"/>
    <col min="4876" max="4892" width="7.77734375" customWidth="1"/>
    <col min="4893" max="4893" width="8.33203125" customWidth="1"/>
    <col min="4894" max="4894" width="8.5546875" customWidth="1"/>
    <col min="4895" max="4895" width="8" customWidth="1"/>
    <col min="4896" max="4896" width="8.6640625" customWidth="1"/>
    <col min="5121" max="5121" width="13.33203125" customWidth="1"/>
    <col min="5122" max="5122" width="22.5546875" customWidth="1"/>
    <col min="5123" max="5131" width="6.77734375" customWidth="1"/>
    <col min="5132" max="5148" width="7.77734375" customWidth="1"/>
    <col min="5149" max="5149" width="8.33203125" customWidth="1"/>
    <col min="5150" max="5150" width="8.5546875" customWidth="1"/>
    <col min="5151" max="5151" width="8" customWidth="1"/>
    <col min="5152" max="5152" width="8.6640625" customWidth="1"/>
    <col min="5377" max="5377" width="13.33203125" customWidth="1"/>
    <col min="5378" max="5378" width="22.5546875" customWidth="1"/>
    <col min="5379" max="5387" width="6.77734375" customWidth="1"/>
    <col min="5388" max="5404" width="7.77734375" customWidth="1"/>
    <col min="5405" max="5405" width="8.33203125" customWidth="1"/>
    <col min="5406" max="5406" width="8.5546875" customWidth="1"/>
    <col min="5407" max="5407" width="8" customWidth="1"/>
    <col min="5408" max="5408" width="8.6640625" customWidth="1"/>
    <col min="5633" max="5633" width="13.33203125" customWidth="1"/>
    <col min="5634" max="5634" width="22.5546875" customWidth="1"/>
    <col min="5635" max="5643" width="6.77734375" customWidth="1"/>
    <col min="5644" max="5660" width="7.77734375" customWidth="1"/>
    <col min="5661" max="5661" width="8.33203125" customWidth="1"/>
    <col min="5662" max="5662" width="8.5546875" customWidth="1"/>
    <col min="5663" max="5663" width="8" customWidth="1"/>
    <col min="5664" max="5664" width="8.6640625" customWidth="1"/>
    <col min="5889" max="5889" width="13.33203125" customWidth="1"/>
    <col min="5890" max="5890" width="22.5546875" customWidth="1"/>
    <col min="5891" max="5899" width="6.77734375" customWidth="1"/>
    <col min="5900" max="5916" width="7.77734375" customWidth="1"/>
    <col min="5917" max="5917" width="8.33203125" customWidth="1"/>
    <col min="5918" max="5918" width="8.5546875" customWidth="1"/>
    <col min="5919" max="5919" width="8" customWidth="1"/>
    <col min="5920" max="5920" width="8.6640625" customWidth="1"/>
    <col min="6145" max="6145" width="13.33203125" customWidth="1"/>
    <col min="6146" max="6146" width="22.5546875" customWidth="1"/>
    <col min="6147" max="6155" width="6.77734375" customWidth="1"/>
    <col min="6156" max="6172" width="7.77734375" customWidth="1"/>
    <col min="6173" max="6173" width="8.33203125" customWidth="1"/>
    <col min="6174" max="6174" width="8.5546875" customWidth="1"/>
    <col min="6175" max="6175" width="8" customWidth="1"/>
    <col min="6176" max="6176" width="8.6640625" customWidth="1"/>
    <col min="6401" max="6401" width="13.33203125" customWidth="1"/>
    <col min="6402" max="6402" width="22.5546875" customWidth="1"/>
    <col min="6403" max="6411" width="6.77734375" customWidth="1"/>
    <col min="6412" max="6428" width="7.77734375" customWidth="1"/>
    <col min="6429" max="6429" width="8.33203125" customWidth="1"/>
    <col min="6430" max="6430" width="8.5546875" customWidth="1"/>
    <col min="6431" max="6431" width="8" customWidth="1"/>
    <col min="6432" max="6432" width="8.6640625" customWidth="1"/>
    <col min="6657" max="6657" width="13.33203125" customWidth="1"/>
    <col min="6658" max="6658" width="22.5546875" customWidth="1"/>
    <col min="6659" max="6667" width="6.77734375" customWidth="1"/>
    <col min="6668" max="6684" width="7.77734375" customWidth="1"/>
    <col min="6685" max="6685" width="8.33203125" customWidth="1"/>
    <col min="6686" max="6686" width="8.5546875" customWidth="1"/>
    <col min="6687" max="6687" width="8" customWidth="1"/>
    <col min="6688" max="6688" width="8.6640625" customWidth="1"/>
    <col min="6913" max="6913" width="13.33203125" customWidth="1"/>
    <col min="6914" max="6914" width="22.5546875" customWidth="1"/>
    <col min="6915" max="6923" width="6.77734375" customWidth="1"/>
    <col min="6924" max="6940" width="7.77734375" customWidth="1"/>
    <col min="6941" max="6941" width="8.33203125" customWidth="1"/>
    <col min="6942" max="6942" width="8.5546875" customWidth="1"/>
    <col min="6943" max="6943" width="8" customWidth="1"/>
    <col min="6944" max="6944" width="8.6640625" customWidth="1"/>
    <col min="7169" max="7169" width="13.33203125" customWidth="1"/>
    <col min="7170" max="7170" width="22.5546875" customWidth="1"/>
    <col min="7171" max="7179" width="6.77734375" customWidth="1"/>
    <col min="7180" max="7196" width="7.77734375" customWidth="1"/>
    <col min="7197" max="7197" width="8.33203125" customWidth="1"/>
    <col min="7198" max="7198" width="8.5546875" customWidth="1"/>
    <col min="7199" max="7199" width="8" customWidth="1"/>
    <col min="7200" max="7200" width="8.6640625" customWidth="1"/>
    <col min="7425" max="7425" width="13.33203125" customWidth="1"/>
    <col min="7426" max="7426" width="22.5546875" customWidth="1"/>
    <col min="7427" max="7435" width="6.77734375" customWidth="1"/>
    <col min="7436" max="7452" width="7.77734375" customWidth="1"/>
    <col min="7453" max="7453" width="8.33203125" customWidth="1"/>
    <col min="7454" max="7454" width="8.5546875" customWidth="1"/>
    <col min="7455" max="7455" width="8" customWidth="1"/>
    <col min="7456" max="7456" width="8.6640625" customWidth="1"/>
    <col min="7681" max="7681" width="13.33203125" customWidth="1"/>
    <col min="7682" max="7682" width="22.5546875" customWidth="1"/>
    <col min="7683" max="7691" width="6.77734375" customWidth="1"/>
    <col min="7692" max="7708" width="7.77734375" customWidth="1"/>
    <col min="7709" max="7709" width="8.33203125" customWidth="1"/>
    <col min="7710" max="7710" width="8.5546875" customWidth="1"/>
    <col min="7711" max="7711" width="8" customWidth="1"/>
    <col min="7712" max="7712" width="8.6640625" customWidth="1"/>
    <col min="7937" max="7937" width="13.33203125" customWidth="1"/>
    <col min="7938" max="7938" width="22.5546875" customWidth="1"/>
    <col min="7939" max="7947" width="6.77734375" customWidth="1"/>
    <col min="7948" max="7964" width="7.77734375" customWidth="1"/>
    <col min="7965" max="7965" width="8.33203125" customWidth="1"/>
    <col min="7966" max="7966" width="8.5546875" customWidth="1"/>
    <col min="7967" max="7967" width="8" customWidth="1"/>
    <col min="7968" max="7968" width="8.6640625" customWidth="1"/>
    <col min="8193" max="8193" width="13.33203125" customWidth="1"/>
    <col min="8194" max="8194" width="22.5546875" customWidth="1"/>
    <col min="8195" max="8203" width="6.77734375" customWidth="1"/>
    <col min="8204" max="8220" width="7.77734375" customWidth="1"/>
    <col min="8221" max="8221" width="8.33203125" customWidth="1"/>
    <col min="8222" max="8222" width="8.5546875" customWidth="1"/>
    <col min="8223" max="8223" width="8" customWidth="1"/>
    <col min="8224" max="8224" width="8.6640625" customWidth="1"/>
    <col min="8449" max="8449" width="13.33203125" customWidth="1"/>
    <col min="8450" max="8450" width="22.5546875" customWidth="1"/>
    <col min="8451" max="8459" width="6.77734375" customWidth="1"/>
    <col min="8460" max="8476" width="7.77734375" customWidth="1"/>
    <col min="8477" max="8477" width="8.33203125" customWidth="1"/>
    <col min="8478" max="8478" width="8.5546875" customWidth="1"/>
    <col min="8479" max="8479" width="8" customWidth="1"/>
    <col min="8480" max="8480" width="8.6640625" customWidth="1"/>
    <col min="8705" max="8705" width="13.33203125" customWidth="1"/>
    <col min="8706" max="8706" width="22.5546875" customWidth="1"/>
    <col min="8707" max="8715" width="6.77734375" customWidth="1"/>
    <col min="8716" max="8732" width="7.77734375" customWidth="1"/>
    <col min="8733" max="8733" width="8.33203125" customWidth="1"/>
    <col min="8734" max="8734" width="8.5546875" customWidth="1"/>
    <col min="8735" max="8735" width="8" customWidth="1"/>
    <col min="8736" max="8736" width="8.6640625" customWidth="1"/>
    <col min="8961" max="8961" width="13.33203125" customWidth="1"/>
    <col min="8962" max="8962" width="22.5546875" customWidth="1"/>
    <col min="8963" max="8971" width="6.77734375" customWidth="1"/>
    <col min="8972" max="8988" width="7.77734375" customWidth="1"/>
    <col min="8989" max="8989" width="8.33203125" customWidth="1"/>
    <col min="8990" max="8990" width="8.5546875" customWidth="1"/>
    <col min="8991" max="8991" width="8" customWidth="1"/>
    <col min="8992" max="8992" width="8.6640625" customWidth="1"/>
    <col min="9217" max="9217" width="13.33203125" customWidth="1"/>
    <col min="9218" max="9218" width="22.5546875" customWidth="1"/>
    <col min="9219" max="9227" width="6.77734375" customWidth="1"/>
    <col min="9228" max="9244" width="7.77734375" customWidth="1"/>
    <col min="9245" max="9245" width="8.33203125" customWidth="1"/>
    <col min="9246" max="9246" width="8.5546875" customWidth="1"/>
    <col min="9247" max="9247" width="8" customWidth="1"/>
    <col min="9248" max="9248" width="8.6640625" customWidth="1"/>
    <col min="9473" max="9473" width="13.33203125" customWidth="1"/>
    <col min="9474" max="9474" width="22.5546875" customWidth="1"/>
    <col min="9475" max="9483" width="6.77734375" customWidth="1"/>
    <col min="9484" max="9500" width="7.77734375" customWidth="1"/>
    <col min="9501" max="9501" width="8.33203125" customWidth="1"/>
    <col min="9502" max="9502" width="8.5546875" customWidth="1"/>
    <col min="9503" max="9503" width="8" customWidth="1"/>
    <col min="9504" max="9504" width="8.6640625" customWidth="1"/>
    <col min="9729" max="9729" width="13.33203125" customWidth="1"/>
    <col min="9730" max="9730" width="22.5546875" customWidth="1"/>
    <col min="9731" max="9739" width="6.77734375" customWidth="1"/>
    <col min="9740" max="9756" width="7.77734375" customWidth="1"/>
    <col min="9757" max="9757" width="8.33203125" customWidth="1"/>
    <col min="9758" max="9758" width="8.5546875" customWidth="1"/>
    <col min="9759" max="9759" width="8" customWidth="1"/>
    <col min="9760" max="9760" width="8.6640625" customWidth="1"/>
    <col min="9985" max="9985" width="13.33203125" customWidth="1"/>
    <col min="9986" max="9986" width="22.5546875" customWidth="1"/>
    <col min="9987" max="9995" width="6.77734375" customWidth="1"/>
    <col min="9996" max="10012" width="7.77734375" customWidth="1"/>
    <col min="10013" max="10013" width="8.33203125" customWidth="1"/>
    <col min="10014" max="10014" width="8.5546875" customWidth="1"/>
    <col min="10015" max="10015" width="8" customWidth="1"/>
    <col min="10016" max="10016" width="8.6640625" customWidth="1"/>
    <col min="10241" max="10241" width="13.33203125" customWidth="1"/>
    <col min="10242" max="10242" width="22.5546875" customWidth="1"/>
    <col min="10243" max="10251" width="6.77734375" customWidth="1"/>
    <col min="10252" max="10268" width="7.77734375" customWidth="1"/>
    <col min="10269" max="10269" width="8.33203125" customWidth="1"/>
    <col min="10270" max="10270" width="8.5546875" customWidth="1"/>
    <col min="10271" max="10271" width="8" customWidth="1"/>
    <col min="10272" max="10272" width="8.6640625" customWidth="1"/>
    <col min="10497" max="10497" width="13.33203125" customWidth="1"/>
    <col min="10498" max="10498" width="22.5546875" customWidth="1"/>
    <col min="10499" max="10507" width="6.77734375" customWidth="1"/>
    <col min="10508" max="10524" width="7.77734375" customWidth="1"/>
    <col min="10525" max="10525" width="8.33203125" customWidth="1"/>
    <col min="10526" max="10526" width="8.5546875" customWidth="1"/>
    <col min="10527" max="10527" width="8" customWidth="1"/>
    <col min="10528" max="10528" width="8.6640625" customWidth="1"/>
    <col min="10753" max="10753" width="13.33203125" customWidth="1"/>
    <col min="10754" max="10754" width="22.5546875" customWidth="1"/>
    <col min="10755" max="10763" width="6.77734375" customWidth="1"/>
    <col min="10764" max="10780" width="7.77734375" customWidth="1"/>
    <col min="10781" max="10781" width="8.33203125" customWidth="1"/>
    <col min="10782" max="10782" width="8.5546875" customWidth="1"/>
    <col min="10783" max="10783" width="8" customWidth="1"/>
    <col min="10784" max="10784" width="8.6640625" customWidth="1"/>
    <col min="11009" max="11009" width="13.33203125" customWidth="1"/>
    <col min="11010" max="11010" width="22.5546875" customWidth="1"/>
    <col min="11011" max="11019" width="6.77734375" customWidth="1"/>
    <col min="11020" max="11036" width="7.77734375" customWidth="1"/>
    <col min="11037" max="11037" width="8.33203125" customWidth="1"/>
    <col min="11038" max="11038" width="8.5546875" customWidth="1"/>
    <col min="11039" max="11039" width="8" customWidth="1"/>
    <col min="11040" max="11040" width="8.6640625" customWidth="1"/>
    <col min="11265" max="11265" width="13.33203125" customWidth="1"/>
    <col min="11266" max="11266" width="22.5546875" customWidth="1"/>
    <col min="11267" max="11275" width="6.77734375" customWidth="1"/>
    <col min="11276" max="11292" width="7.77734375" customWidth="1"/>
    <col min="11293" max="11293" width="8.33203125" customWidth="1"/>
    <col min="11294" max="11294" width="8.5546875" customWidth="1"/>
    <col min="11295" max="11295" width="8" customWidth="1"/>
    <col min="11296" max="11296" width="8.6640625" customWidth="1"/>
    <col min="11521" max="11521" width="13.33203125" customWidth="1"/>
    <col min="11522" max="11522" width="22.5546875" customWidth="1"/>
    <col min="11523" max="11531" width="6.77734375" customWidth="1"/>
    <col min="11532" max="11548" width="7.77734375" customWidth="1"/>
    <col min="11549" max="11549" width="8.33203125" customWidth="1"/>
    <col min="11550" max="11550" width="8.5546875" customWidth="1"/>
    <col min="11551" max="11551" width="8" customWidth="1"/>
    <col min="11552" max="11552" width="8.6640625" customWidth="1"/>
    <col min="11777" max="11777" width="13.33203125" customWidth="1"/>
    <col min="11778" max="11778" width="22.5546875" customWidth="1"/>
    <col min="11779" max="11787" width="6.77734375" customWidth="1"/>
    <col min="11788" max="11804" width="7.77734375" customWidth="1"/>
    <col min="11805" max="11805" width="8.33203125" customWidth="1"/>
    <col min="11806" max="11806" width="8.5546875" customWidth="1"/>
    <col min="11807" max="11807" width="8" customWidth="1"/>
    <col min="11808" max="11808" width="8.6640625" customWidth="1"/>
    <col min="12033" max="12033" width="13.33203125" customWidth="1"/>
    <col min="12034" max="12034" width="22.5546875" customWidth="1"/>
    <col min="12035" max="12043" width="6.77734375" customWidth="1"/>
    <col min="12044" max="12060" width="7.77734375" customWidth="1"/>
    <col min="12061" max="12061" width="8.33203125" customWidth="1"/>
    <col min="12062" max="12062" width="8.5546875" customWidth="1"/>
    <col min="12063" max="12063" width="8" customWidth="1"/>
    <col min="12064" max="12064" width="8.6640625" customWidth="1"/>
    <col min="12289" max="12289" width="13.33203125" customWidth="1"/>
    <col min="12290" max="12290" width="22.5546875" customWidth="1"/>
    <col min="12291" max="12299" width="6.77734375" customWidth="1"/>
    <col min="12300" max="12316" width="7.77734375" customWidth="1"/>
    <col min="12317" max="12317" width="8.33203125" customWidth="1"/>
    <col min="12318" max="12318" width="8.5546875" customWidth="1"/>
    <col min="12319" max="12319" width="8" customWidth="1"/>
    <col min="12320" max="12320" width="8.6640625" customWidth="1"/>
    <col min="12545" max="12545" width="13.33203125" customWidth="1"/>
    <col min="12546" max="12546" width="22.5546875" customWidth="1"/>
    <col min="12547" max="12555" width="6.77734375" customWidth="1"/>
    <col min="12556" max="12572" width="7.77734375" customWidth="1"/>
    <col min="12573" max="12573" width="8.33203125" customWidth="1"/>
    <col min="12574" max="12574" width="8.5546875" customWidth="1"/>
    <col min="12575" max="12575" width="8" customWidth="1"/>
    <col min="12576" max="12576" width="8.6640625" customWidth="1"/>
    <col min="12801" max="12801" width="13.33203125" customWidth="1"/>
    <col min="12802" max="12802" width="22.5546875" customWidth="1"/>
    <col min="12803" max="12811" width="6.77734375" customWidth="1"/>
    <col min="12812" max="12828" width="7.77734375" customWidth="1"/>
    <col min="12829" max="12829" width="8.33203125" customWidth="1"/>
    <col min="12830" max="12830" width="8.5546875" customWidth="1"/>
    <col min="12831" max="12831" width="8" customWidth="1"/>
    <col min="12832" max="12832" width="8.6640625" customWidth="1"/>
    <col min="13057" max="13057" width="13.33203125" customWidth="1"/>
    <col min="13058" max="13058" width="22.5546875" customWidth="1"/>
    <col min="13059" max="13067" width="6.77734375" customWidth="1"/>
    <col min="13068" max="13084" width="7.77734375" customWidth="1"/>
    <col min="13085" max="13085" width="8.33203125" customWidth="1"/>
    <col min="13086" max="13086" width="8.5546875" customWidth="1"/>
    <col min="13087" max="13087" width="8" customWidth="1"/>
    <col min="13088" max="13088" width="8.6640625" customWidth="1"/>
    <col min="13313" max="13313" width="13.33203125" customWidth="1"/>
    <col min="13314" max="13314" width="22.5546875" customWidth="1"/>
    <col min="13315" max="13323" width="6.77734375" customWidth="1"/>
    <col min="13324" max="13340" width="7.77734375" customWidth="1"/>
    <col min="13341" max="13341" width="8.33203125" customWidth="1"/>
    <col min="13342" max="13342" width="8.5546875" customWidth="1"/>
    <col min="13343" max="13343" width="8" customWidth="1"/>
    <col min="13344" max="13344" width="8.6640625" customWidth="1"/>
    <col min="13569" max="13569" width="13.33203125" customWidth="1"/>
    <col min="13570" max="13570" width="22.5546875" customWidth="1"/>
    <col min="13571" max="13579" width="6.77734375" customWidth="1"/>
    <col min="13580" max="13596" width="7.77734375" customWidth="1"/>
    <col min="13597" max="13597" width="8.33203125" customWidth="1"/>
    <col min="13598" max="13598" width="8.5546875" customWidth="1"/>
    <col min="13599" max="13599" width="8" customWidth="1"/>
    <col min="13600" max="13600" width="8.6640625" customWidth="1"/>
    <col min="13825" max="13825" width="13.33203125" customWidth="1"/>
    <col min="13826" max="13826" width="22.5546875" customWidth="1"/>
    <col min="13827" max="13835" width="6.77734375" customWidth="1"/>
    <col min="13836" max="13852" width="7.77734375" customWidth="1"/>
    <col min="13853" max="13853" width="8.33203125" customWidth="1"/>
    <col min="13854" max="13854" width="8.5546875" customWidth="1"/>
    <col min="13855" max="13855" width="8" customWidth="1"/>
    <col min="13856" max="13856" width="8.6640625" customWidth="1"/>
    <col min="14081" max="14081" width="13.33203125" customWidth="1"/>
    <col min="14082" max="14082" width="22.5546875" customWidth="1"/>
    <col min="14083" max="14091" width="6.77734375" customWidth="1"/>
    <col min="14092" max="14108" width="7.77734375" customWidth="1"/>
    <col min="14109" max="14109" width="8.33203125" customWidth="1"/>
    <col min="14110" max="14110" width="8.5546875" customWidth="1"/>
    <col min="14111" max="14111" width="8" customWidth="1"/>
    <col min="14112" max="14112" width="8.6640625" customWidth="1"/>
    <col min="14337" max="14337" width="13.33203125" customWidth="1"/>
    <col min="14338" max="14338" width="22.5546875" customWidth="1"/>
    <col min="14339" max="14347" width="6.77734375" customWidth="1"/>
    <col min="14348" max="14364" width="7.77734375" customWidth="1"/>
    <col min="14365" max="14365" width="8.33203125" customWidth="1"/>
    <col min="14366" max="14366" width="8.5546875" customWidth="1"/>
    <col min="14367" max="14367" width="8" customWidth="1"/>
    <col min="14368" max="14368" width="8.6640625" customWidth="1"/>
    <col min="14593" max="14593" width="13.33203125" customWidth="1"/>
    <col min="14594" max="14594" width="22.5546875" customWidth="1"/>
    <col min="14595" max="14603" width="6.77734375" customWidth="1"/>
    <col min="14604" max="14620" width="7.77734375" customWidth="1"/>
    <col min="14621" max="14621" width="8.33203125" customWidth="1"/>
    <col min="14622" max="14622" width="8.5546875" customWidth="1"/>
    <col min="14623" max="14623" width="8" customWidth="1"/>
    <col min="14624" max="14624" width="8.6640625" customWidth="1"/>
    <col min="14849" max="14849" width="13.33203125" customWidth="1"/>
    <col min="14850" max="14850" width="22.5546875" customWidth="1"/>
    <col min="14851" max="14859" width="6.77734375" customWidth="1"/>
    <col min="14860" max="14876" width="7.77734375" customWidth="1"/>
    <col min="14877" max="14877" width="8.33203125" customWidth="1"/>
    <col min="14878" max="14878" width="8.5546875" customWidth="1"/>
    <col min="14879" max="14879" width="8" customWidth="1"/>
    <col min="14880" max="14880" width="8.6640625" customWidth="1"/>
    <col min="15105" max="15105" width="13.33203125" customWidth="1"/>
    <col min="15106" max="15106" width="22.5546875" customWidth="1"/>
    <col min="15107" max="15115" width="6.77734375" customWidth="1"/>
    <col min="15116" max="15132" width="7.77734375" customWidth="1"/>
    <col min="15133" max="15133" width="8.33203125" customWidth="1"/>
    <col min="15134" max="15134" width="8.5546875" customWidth="1"/>
    <col min="15135" max="15135" width="8" customWidth="1"/>
    <col min="15136" max="15136" width="8.6640625" customWidth="1"/>
    <col min="15361" max="15361" width="13.33203125" customWidth="1"/>
    <col min="15362" max="15362" width="22.5546875" customWidth="1"/>
    <col min="15363" max="15371" width="6.77734375" customWidth="1"/>
    <col min="15372" max="15388" width="7.77734375" customWidth="1"/>
    <col min="15389" max="15389" width="8.33203125" customWidth="1"/>
    <col min="15390" max="15390" width="8.5546875" customWidth="1"/>
    <col min="15391" max="15391" width="8" customWidth="1"/>
    <col min="15392" max="15392" width="8.6640625" customWidth="1"/>
    <col min="15617" max="15617" width="13.33203125" customWidth="1"/>
    <col min="15618" max="15618" width="22.5546875" customWidth="1"/>
    <col min="15619" max="15627" width="6.77734375" customWidth="1"/>
    <col min="15628" max="15644" width="7.77734375" customWidth="1"/>
    <col min="15645" max="15645" width="8.33203125" customWidth="1"/>
    <col min="15646" max="15646" width="8.5546875" customWidth="1"/>
    <col min="15647" max="15647" width="8" customWidth="1"/>
    <col min="15648" max="15648" width="8.6640625" customWidth="1"/>
    <col min="15873" max="15873" width="13.33203125" customWidth="1"/>
    <col min="15874" max="15874" width="22.5546875" customWidth="1"/>
    <col min="15875" max="15883" width="6.77734375" customWidth="1"/>
    <col min="15884" max="15900" width="7.77734375" customWidth="1"/>
    <col min="15901" max="15901" width="8.33203125" customWidth="1"/>
    <col min="15902" max="15902" width="8.5546875" customWidth="1"/>
    <col min="15903" max="15903" width="8" customWidth="1"/>
    <col min="15904" max="15904" width="8.6640625" customWidth="1"/>
    <col min="16129" max="16129" width="13.33203125" customWidth="1"/>
    <col min="16130" max="16130" width="22.5546875" customWidth="1"/>
    <col min="16131" max="16139" width="6.77734375" customWidth="1"/>
    <col min="16140" max="16156" width="7.77734375" customWidth="1"/>
    <col min="16157" max="16157" width="8.33203125" customWidth="1"/>
    <col min="16158" max="16158" width="8.5546875" customWidth="1"/>
    <col min="16159" max="16159" width="8" customWidth="1"/>
    <col min="16160" max="16160" width="8.6640625" customWidth="1"/>
  </cols>
  <sheetData>
    <row r="1" spans="1:36" x14ac:dyDescent="0.2">
      <c r="A1" s="63"/>
      <c r="B1" s="63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36" ht="18" x14ac:dyDescent="0.25">
      <c r="A2" s="65" t="s">
        <v>47</v>
      </c>
      <c r="B2" s="66"/>
      <c r="C2" s="67"/>
      <c r="D2" s="67"/>
      <c r="E2" s="67"/>
      <c r="F2" s="67"/>
      <c r="G2" s="67"/>
      <c r="H2" s="68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36" ht="25.5" x14ac:dyDescent="0.2">
      <c r="A3" s="69" t="s">
        <v>48</v>
      </c>
      <c r="B3" s="70" t="s">
        <v>49</v>
      </c>
      <c r="C3" s="71" t="s">
        <v>50</v>
      </c>
      <c r="D3" s="72" t="str">
        <f>'TITLE PAGE'!D14</f>
        <v>2016-17</v>
      </c>
      <c r="E3" s="72" t="s">
        <v>51</v>
      </c>
      <c r="F3" s="72" t="s">
        <v>52</v>
      </c>
      <c r="G3" s="72" t="s">
        <v>53</v>
      </c>
      <c r="H3" s="73" t="s">
        <v>54</v>
      </c>
      <c r="I3" s="73" t="s">
        <v>55</v>
      </c>
      <c r="J3" s="73" t="s">
        <v>56</v>
      </c>
      <c r="K3" s="73" t="s">
        <v>57</v>
      </c>
      <c r="L3" s="73" t="s">
        <v>58</v>
      </c>
      <c r="M3" s="73" t="s">
        <v>59</v>
      </c>
      <c r="N3" s="73" t="s">
        <v>60</v>
      </c>
      <c r="O3" s="73" t="s">
        <v>61</v>
      </c>
      <c r="P3" s="73" t="s">
        <v>62</v>
      </c>
      <c r="Q3" s="73" t="s">
        <v>563</v>
      </c>
      <c r="R3" s="73" t="s">
        <v>565</v>
      </c>
      <c r="S3" s="73" t="s">
        <v>567</v>
      </c>
      <c r="T3" s="73" t="s">
        <v>63</v>
      </c>
      <c r="U3" s="73" t="s">
        <v>64</v>
      </c>
      <c r="V3" s="73" t="s">
        <v>65</v>
      </c>
      <c r="W3" s="73" t="s">
        <v>66</v>
      </c>
      <c r="X3" s="73" t="s">
        <v>67</v>
      </c>
      <c r="Y3" s="73" t="s">
        <v>68</v>
      </c>
      <c r="Z3" s="73" t="s">
        <v>69</v>
      </c>
      <c r="AA3" s="73" t="s">
        <v>70</v>
      </c>
      <c r="AB3" s="73" t="s">
        <v>71</v>
      </c>
      <c r="AC3" s="73" t="s">
        <v>103</v>
      </c>
      <c r="AD3" s="73" t="s">
        <v>104</v>
      </c>
      <c r="AE3" s="73" t="s">
        <v>105</v>
      </c>
      <c r="AF3" s="73" t="s">
        <v>106</v>
      </c>
      <c r="AG3" s="264"/>
      <c r="AH3" s="264"/>
      <c r="AI3" s="264"/>
      <c r="AJ3" s="264"/>
    </row>
    <row r="4" spans="1:36" x14ac:dyDescent="0.2">
      <c r="A4" s="74"/>
      <c r="B4" s="75" t="s">
        <v>72</v>
      </c>
      <c r="C4" s="69"/>
      <c r="D4" s="76"/>
      <c r="E4" s="76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264"/>
      <c r="AH4" s="264"/>
      <c r="AI4" s="264"/>
      <c r="AJ4" s="264"/>
    </row>
    <row r="5" spans="1:36" x14ac:dyDescent="0.2">
      <c r="A5" s="78" t="s">
        <v>73</v>
      </c>
      <c r="B5" s="79" t="s">
        <v>74</v>
      </c>
      <c r="C5" s="78" t="s">
        <v>75</v>
      </c>
      <c r="D5" s="80">
        <f>'4. BL SDB'!H5</f>
        <v>4.8136021606972443</v>
      </c>
      <c r="E5" s="80">
        <f>'4. BL SDB'!I5</f>
        <v>4.8136021606972443</v>
      </c>
      <c r="F5" s="80">
        <f>'4. BL SDB'!J5</f>
        <v>4.8136021606972443</v>
      </c>
      <c r="G5" s="80">
        <f>'4. BL SDB'!K5</f>
        <v>4.8136021606972443</v>
      </c>
      <c r="H5" s="80">
        <f>'4. BL SDB'!L5</f>
        <v>4.8136021606972443</v>
      </c>
      <c r="I5" s="80">
        <f>'4. BL SDB'!M5</f>
        <v>4.8136021606972443</v>
      </c>
      <c r="J5" s="80">
        <f>'4. BL SDB'!N5</f>
        <v>4.8136021606972443</v>
      </c>
      <c r="K5" s="80">
        <f>'4. BL SDB'!O5</f>
        <v>4.8136021606972443</v>
      </c>
      <c r="L5" s="80">
        <f>'4. BL SDB'!P5</f>
        <v>4.8136021606972443</v>
      </c>
      <c r="M5" s="80">
        <f>'4. BL SDB'!Q5</f>
        <v>4.8136021606972443</v>
      </c>
      <c r="N5" s="80">
        <f>'4. BL SDB'!R5</f>
        <v>4.8136021606972443</v>
      </c>
      <c r="O5" s="80">
        <f>'4. BL SDB'!S5</f>
        <v>4.8136021606972443</v>
      </c>
      <c r="P5" s="80">
        <f>'4. BL SDB'!T5</f>
        <v>4.8136021606972443</v>
      </c>
      <c r="Q5" s="80">
        <f>'4. BL SDB'!U5</f>
        <v>4.8136021606972443</v>
      </c>
      <c r="R5" s="80">
        <f>'4. BL SDB'!V5</f>
        <v>4.3036021606972445</v>
      </c>
      <c r="S5" s="80">
        <f>'4. BL SDB'!W5</f>
        <v>4.3036021606972445</v>
      </c>
      <c r="T5" s="80">
        <f>'4. BL SDB'!X5</f>
        <v>4.3036021606972445</v>
      </c>
      <c r="U5" s="80">
        <f>'4. BL SDB'!Y5</f>
        <v>4.3036021606972445</v>
      </c>
      <c r="V5" s="80">
        <f>'4. BL SDB'!Z5</f>
        <v>4.3036021606972445</v>
      </c>
      <c r="W5" s="80">
        <f>'4. BL SDB'!AA5</f>
        <v>4.3036021606972445</v>
      </c>
      <c r="X5" s="80">
        <f>'4. BL SDB'!AB5</f>
        <v>4.3036021606972445</v>
      </c>
      <c r="Y5" s="80">
        <f>'4. BL SDB'!AC5</f>
        <v>4.3036021606972445</v>
      </c>
      <c r="Z5" s="80">
        <f>'4. BL SDB'!AD5</f>
        <v>4.3036021606972445</v>
      </c>
      <c r="AA5" s="80">
        <f>'4. BL SDB'!AE5</f>
        <v>4.3036021606972445</v>
      </c>
      <c r="AB5" s="80">
        <f>'4. BL SDB'!AF5</f>
        <v>4.3036021606972445</v>
      </c>
      <c r="AC5" s="80">
        <f>'4. BL SDB'!AG5</f>
        <v>4.3036021606972445</v>
      </c>
      <c r="AD5" s="80">
        <f>'4. BL SDB'!AH5</f>
        <v>4.3036021606972445</v>
      </c>
      <c r="AE5" s="80">
        <f>'4. BL SDB'!AI5</f>
        <v>4.3036021606972445</v>
      </c>
      <c r="AF5" s="80">
        <f>'4. BL SDB'!AJ5</f>
        <v>4.3036021606972445</v>
      </c>
      <c r="AG5" s="264"/>
      <c r="AH5" s="264"/>
      <c r="AI5" s="264"/>
      <c r="AJ5" s="264"/>
    </row>
    <row r="6" spans="1:36" x14ac:dyDescent="0.2">
      <c r="A6" s="78" t="s">
        <v>76</v>
      </c>
      <c r="B6" s="79" t="s">
        <v>74</v>
      </c>
      <c r="C6" s="78" t="s">
        <v>75</v>
      </c>
      <c r="D6" s="80">
        <f>'9. FP SDB'!H5</f>
        <v>4.8136021606972443</v>
      </c>
      <c r="E6" s="80">
        <f>'9. FP SDB'!I5</f>
        <v>4.8136021606972443</v>
      </c>
      <c r="F6" s="80">
        <f>'9. FP SDB'!J5</f>
        <v>4.8136021606972443</v>
      </c>
      <c r="G6" s="80">
        <f>'9. FP SDB'!K5</f>
        <v>4.8136021606972443</v>
      </c>
      <c r="H6" s="80">
        <f>'9. FP SDB'!L5</f>
        <v>4.8136021606972443</v>
      </c>
      <c r="I6" s="80">
        <f>'9. FP SDB'!M5</f>
        <v>4.8136021606972443</v>
      </c>
      <c r="J6" s="80">
        <f>'9. FP SDB'!N5</f>
        <v>4.8136021606972443</v>
      </c>
      <c r="K6" s="80">
        <f>'9. FP SDB'!O5</f>
        <v>4.8136021606972443</v>
      </c>
      <c r="L6" s="80">
        <f>'9. FP SDB'!P5</f>
        <v>4.8136021606972443</v>
      </c>
      <c r="M6" s="80">
        <f>'9. FP SDB'!Q5</f>
        <v>4.8136021606972443</v>
      </c>
      <c r="N6" s="80">
        <f>'9. FP SDB'!R5</f>
        <v>4.8136021606972443</v>
      </c>
      <c r="O6" s="80">
        <f>'9. FP SDB'!S5</f>
        <v>4.8136021606972443</v>
      </c>
      <c r="P6" s="80">
        <f>'9. FP SDB'!T5</f>
        <v>4.8136021606972443</v>
      </c>
      <c r="Q6" s="80">
        <f>'9. FP SDB'!U5</f>
        <v>4.8136021606972443</v>
      </c>
      <c r="R6" s="80">
        <f>'9. FP SDB'!V5</f>
        <v>4.3036021606972445</v>
      </c>
      <c r="S6" s="80">
        <f>'9. FP SDB'!W5</f>
        <v>4.3036021606972445</v>
      </c>
      <c r="T6" s="80">
        <f>'9. FP SDB'!X5</f>
        <v>4.3036021606972445</v>
      </c>
      <c r="U6" s="80">
        <f>'9. FP SDB'!Y5</f>
        <v>4.3036021606972445</v>
      </c>
      <c r="V6" s="80">
        <f>'9. FP SDB'!Z5</f>
        <v>4.3036021606972445</v>
      </c>
      <c r="W6" s="80">
        <f>'9. FP SDB'!AA5</f>
        <v>4.3036021606972445</v>
      </c>
      <c r="X6" s="80">
        <f>'9. FP SDB'!AB5</f>
        <v>4.3036021606972445</v>
      </c>
      <c r="Y6" s="80">
        <f>'9. FP SDB'!AC5</f>
        <v>4.3036021606972445</v>
      </c>
      <c r="Z6" s="80">
        <f>'9. FP SDB'!AD5</f>
        <v>4.3036021606972445</v>
      </c>
      <c r="AA6" s="80">
        <f>'9. FP SDB'!AE5</f>
        <v>4.3036021606972445</v>
      </c>
      <c r="AB6" s="80">
        <f>'9. FP SDB'!AF5</f>
        <v>4.3036021606972445</v>
      </c>
      <c r="AC6" s="80">
        <f>'9. FP SDB'!AG5</f>
        <v>4.3036021606972445</v>
      </c>
      <c r="AD6" s="80">
        <f>'9. FP SDB'!AH5</f>
        <v>4.3036021606972445</v>
      </c>
      <c r="AE6" s="80">
        <f>'9. FP SDB'!AI5</f>
        <v>4.3036021606972445</v>
      </c>
      <c r="AF6" s="80">
        <f>'9. FP SDB'!AJ5</f>
        <v>4.3036021606972445</v>
      </c>
      <c r="AG6" s="264"/>
      <c r="AH6" s="264"/>
      <c r="AI6" s="264"/>
      <c r="AJ6" s="264"/>
    </row>
    <row r="7" spans="1:36" x14ac:dyDescent="0.2">
      <c r="A7" s="69"/>
      <c r="B7" s="75" t="s">
        <v>77</v>
      </c>
      <c r="C7" s="69"/>
      <c r="D7" s="80">
        <f>'9. FP SDB'!H6</f>
        <v>0</v>
      </c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264"/>
      <c r="AH7" s="264"/>
      <c r="AI7" s="264"/>
      <c r="AJ7" s="264"/>
    </row>
    <row r="8" spans="1:36" x14ac:dyDescent="0.2">
      <c r="A8" s="78" t="s">
        <v>78</v>
      </c>
      <c r="B8" s="79" t="s">
        <v>79</v>
      </c>
      <c r="C8" s="78" t="s">
        <v>75</v>
      </c>
      <c r="D8" s="80">
        <f>'3. BL Demand'!H10</f>
        <v>0.88493701952662418</v>
      </c>
      <c r="E8" s="80">
        <f>'3. BL Demand'!I10</f>
        <v>0.86303132090839751</v>
      </c>
      <c r="F8" s="80">
        <f>'3. BL Demand'!J10</f>
        <v>0.84182019575559941</v>
      </c>
      <c r="G8" s="80">
        <f>'3. BL Demand'!K10</f>
        <v>0.82170477926140684</v>
      </c>
      <c r="H8" s="80">
        <f>'3. BL Demand'!L10</f>
        <v>0.80145235411220916</v>
      </c>
      <c r="I8" s="80">
        <f>'3. BL Demand'!M10</f>
        <v>0.78169575746300557</v>
      </c>
      <c r="J8" s="80">
        <f>'3. BL Demand'!N10</f>
        <v>0.7627267007428411</v>
      </c>
      <c r="K8" s="80">
        <f>'3. BL Demand'!O10</f>
        <v>0.74423107618409523</v>
      </c>
      <c r="L8" s="80">
        <f>'3. BL Demand'!P10</f>
        <v>0.72624196891546267</v>
      </c>
      <c r="M8" s="80">
        <f>'3. BL Demand'!Q10</f>
        <v>0.7088453087569444</v>
      </c>
      <c r="N8" s="80">
        <f>'3. BL Demand'!R10</f>
        <v>0.69233979163848358</v>
      </c>
      <c r="O8" s="80">
        <f>'3. BL Demand'!S10</f>
        <v>0.67634598852840677</v>
      </c>
      <c r="P8" s="80">
        <f>'3. BL Demand'!T10</f>
        <v>0.66067339623506205</v>
      </c>
      <c r="Q8" s="80">
        <f>'3. BL Demand'!U10</f>
        <v>0.64545684397463443</v>
      </c>
      <c r="R8" s="80">
        <f>'3. BL Demand'!V10</f>
        <v>0.63021063928863175</v>
      </c>
      <c r="S8" s="80">
        <f>'3. BL Demand'!W10</f>
        <v>0.61539946058505446</v>
      </c>
      <c r="T8" s="80">
        <f>'3. BL Demand'!X10</f>
        <v>0.60098921479835554</v>
      </c>
      <c r="U8" s="80">
        <f>'3. BL Demand'!Y10</f>
        <v>0.5870031547144251</v>
      </c>
      <c r="V8" s="80">
        <f>'3. BL Demand'!Z10</f>
        <v>0.57327317462409133</v>
      </c>
      <c r="W8" s="80">
        <f>'3. BL Demand'!AA10</f>
        <v>0.56028100528861347</v>
      </c>
      <c r="X8" s="80">
        <f>'3. BL Demand'!AB10</f>
        <v>0.54759530944875723</v>
      </c>
      <c r="Y8" s="80">
        <f>'3. BL Demand'!AC10</f>
        <v>0.53520493071597786</v>
      </c>
      <c r="Z8" s="80">
        <f>'3. BL Demand'!AD10</f>
        <v>0.52300456671096296</v>
      </c>
      <c r="AA8" s="80">
        <f>'3. BL Demand'!AE10</f>
        <v>0.51120247552301068</v>
      </c>
      <c r="AB8" s="80">
        <f>'3. BL Demand'!AF10</f>
        <v>0.49966126556869006</v>
      </c>
      <c r="AC8" s="80">
        <f>'3. BL Demand'!AG10</f>
        <v>0.48837883058097648</v>
      </c>
      <c r="AD8" s="80">
        <f>'3. BL Demand'!AH10</f>
        <v>0.47743026112322584</v>
      </c>
      <c r="AE8" s="80">
        <f>'3. BL Demand'!AI10</f>
        <v>0.46672971589230466</v>
      </c>
      <c r="AF8" s="80">
        <f>'3. BL Demand'!AJ10</f>
        <v>0.45607863221259481</v>
      </c>
      <c r="AG8" s="264"/>
      <c r="AH8" s="264"/>
      <c r="AI8" s="264"/>
      <c r="AJ8" s="264"/>
    </row>
    <row r="9" spans="1:36" x14ac:dyDescent="0.2">
      <c r="A9" s="78" t="s">
        <v>80</v>
      </c>
      <c r="B9" s="79" t="s">
        <v>79</v>
      </c>
      <c r="C9" s="78" t="s">
        <v>75</v>
      </c>
      <c r="D9" s="80">
        <f>'8. FP Demand'!H10</f>
        <v>0.88493701952662418</v>
      </c>
      <c r="E9" s="80">
        <f>'8. FP Demand'!I10</f>
        <v>0.86303132090839751</v>
      </c>
      <c r="F9" s="80">
        <f>'8. FP Demand'!J10</f>
        <v>0.84182019575559941</v>
      </c>
      <c r="G9" s="80">
        <f>'8. FP Demand'!K10</f>
        <v>0.82170477926140684</v>
      </c>
      <c r="H9" s="80">
        <f>'8. FP Demand'!L10</f>
        <v>0.80145235411220916</v>
      </c>
      <c r="I9" s="80">
        <f>'8. FP Demand'!M10</f>
        <v>0.78169575746300557</v>
      </c>
      <c r="J9" s="80">
        <f>'8. FP Demand'!N10</f>
        <v>0.7627267007428411</v>
      </c>
      <c r="K9" s="80">
        <f>'8. FP Demand'!O10</f>
        <v>0.74423107618409523</v>
      </c>
      <c r="L9" s="80">
        <f>'8. FP Demand'!P10</f>
        <v>0.72624196891546267</v>
      </c>
      <c r="M9" s="80">
        <f>'8. FP Demand'!Q10</f>
        <v>0.7088453087569444</v>
      </c>
      <c r="N9" s="80">
        <f>'8. FP Demand'!R10</f>
        <v>0.69233979163848358</v>
      </c>
      <c r="O9" s="80">
        <f>'8. FP Demand'!S10</f>
        <v>0.67634598852840677</v>
      </c>
      <c r="P9" s="80">
        <f>'8. FP Demand'!T10</f>
        <v>0.66067339623506205</v>
      </c>
      <c r="Q9" s="80">
        <f>'8. FP Demand'!U10</f>
        <v>-6.2429519854367149E-4</v>
      </c>
      <c r="R9" s="80">
        <f>'8. FP Demand'!V10</f>
        <v>-4.4549383879724513E-6</v>
      </c>
      <c r="S9" s="80">
        <f>'8. FP Demand'!W10</f>
        <v>1.0079956332697121E-3</v>
      </c>
      <c r="T9" s="80">
        <f>'8. FP Demand'!X10</f>
        <v>2.0018056783117147E-3</v>
      </c>
      <c r="U9" s="80">
        <f>'8. FP Demand'!Y10</f>
        <v>2.9775573200288979E-3</v>
      </c>
      <c r="V9" s="80">
        <f>'8. FP Demand'!Z10</f>
        <v>3.9356028231834206E-3</v>
      </c>
      <c r="W9" s="80">
        <f>'8. FP Demand'!AA10</f>
        <v>4.8762552599701317E-3</v>
      </c>
      <c r="X9" s="80">
        <f>'8. FP Demand'!AB10</f>
        <v>5.7997223210442053E-3</v>
      </c>
      <c r="Y9" s="80">
        <f>'8. FP Demand'!AC10</f>
        <v>6.7064264312999278E-3</v>
      </c>
      <c r="Z9" s="80">
        <f>'8. FP Demand'!AD10</f>
        <v>7.5966804288627385E-3</v>
      </c>
      <c r="AA9" s="80">
        <f>'8. FP Demand'!AE10</f>
        <v>8.4707971231350668E-3</v>
      </c>
      <c r="AB9" s="80">
        <f>'8. FP Demand'!AF10</f>
        <v>9.3290501045018015E-3</v>
      </c>
      <c r="AC9" s="80">
        <f>'8. FP Demand'!AG10</f>
        <v>1.0170226533823004E-2</v>
      </c>
      <c r="AD9" s="80">
        <f>'8. FP Demand'!AH10</f>
        <v>1.0996192340615565E-2</v>
      </c>
      <c r="AE9" s="80">
        <f>'8. FP Demand'!AI10</f>
        <v>1.1807179363626207E-2</v>
      </c>
      <c r="AF9" s="80">
        <f>'8. FP Demand'!AJ10</f>
        <v>1.2603767247179577E-2</v>
      </c>
      <c r="AG9" s="264"/>
      <c r="AH9" s="264"/>
      <c r="AI9" s="264"/>
      <c r="AJ9" s="264"/>
    </row>
    <row r="10" spans="1:36" x14ac:dyDescent="0.2">
      <c r="A10" s="78" t="s">
        <v>81</v>
      </c>
      <c r="B10" s="79" t="s">
        <v>82</v>
      </c>
      <c r="C10" s="78" t="s">
        <v>75</v>
      </c>
      <c r="D10" s="80">
        <f>'3. BL Demand'!H9</f>
        <v>0.74479657311418757</v>
      </c>
      <c r="E10" s="80">
        <f>'3. BL Demand'!I9</f>
        <v>0.7684400166319999</v>
      </c>
      <c r="F10" s="80">
        <f>'3. BL Demand'!J9</f>
        <v>0.79239354414952379</v>
      </c>
      <c r="G10" s="80">
        <f>'3. BL Demand'!K9</f>
        <v>0.81718635508890269</v>
      </c>
      <c r="H10" s="80">
        <f>'3. BL Demand'!L9</f>
        <v>0.84032371455761046</v>
      </c>
      <c r="I10" s="80">
        <f>'3. BL Demand'!M9</f>
        <v>0.86470094063872904</v>
      </c>
      <c r="J10" s="80">
        <f>'3. BL Demand'!N9</f>
        <v>0.88914962784097062</v>
      </c>
      <c r="K10" s="80">
        <f>'3. BL Demand'!O9</f>
        <v>0.91332650544374749</v>
      </c>
      <c r="L10" s="80">
        <f>'3. BL Demand'!P9</f>
        <v>0.93730933084954826</v>
      </c>
      <c r="M10" s="80">
        <f>'3. BL Demand'!Q9</f>
        <v>0.96126495420190761</v>
      </c>
      <c r="N10" s="80">
        <f>'3. BL Demand'!R9</f>
        <v>0.98399767786563697</v>
      </c>
      <c r="O10" s="80">
        <f>'3. BL Demand'!S9</f>
        <v>1.0067354078771427</v>
      </c>
      <c r="P10" s="80">
        <f>'3. BL Demand'!T9</f>
        <v>1.0292046792004637</v>
      </c>
      <c r="Q10" s="80">
        <f>'3. BL Demand'!U9</f>
        <v>1.0516549516247276</v>
      </c>
      <c r="R10" s="80">
        <f>'3. BL Demand'!V9</f>
        <v>1.0696309009045959</v>
      </c>
      <c r="S10" s="80">
        <f>'3. BL Demand'!W9</f>
        <v>1.087258549035339</v>
      </c>
      <c r="T10" s="80">
        <f>'3. BL Demand'!X9</f>
        <v>1.104514341537141</v>
      </c>
      <c r="U10" s="80">
        <f>'3. BL Demand'!Y9</f>
        <v>1.1214852171011582</v>
      </c>
      <c r="V10" s="80">
        <f>'3. BL Demand'!Z9</f>
        <v>1.1378557413741648</v>
      </c>
      <c r="W10" s="80">
        <f>'3. BL Demand'!AA9</f>
        <v>1.1547451361146792</v>
      </c>
      <c r="X10" s="80">
        <f>'3. BL Demand'!AB9</f>
        <v>1.171701964140125</v>
      </c>
      <c r="Y10" s="80">
        <f>'3. BL Demand'!AC9</f>
        <v>1.1882715005989057</v>
      </c>
      <c r="Z10" s="80">
        <f>'3. BL Demand'!AD9</f>
        <v>1.2042145076726163</v>
      </c>
      <c r="AA10" s="80">
        <f>'3. BL Demand'!AE9</f>
        <v>1.2200742457932456</v>
      </c>
      <c r="AB10" s="80">
        <f>'3. BL Demand'!AF9</f>
        <v>1.2355372314908553</v>
      </c>
      <c r="AC10" s="80">
        <f>'3. BL Demand'!AG9</f>
        <v>1.2506207757860703</v>
      </c>
      <c r="AD10" s="80">
        <f>'3. BL Demand'!AH9</f>
        <v>1.2655699041380817</v>
      </c>
      <c r="AE10" s="80">
        <f>'3. BL Demand'!AI9</f>
        <v>1.2801695509859969</v>
      </c>
      <c r="AF10" s="80">
        <f>'3. BL Demand'!AJ9</f>
        <v>1.2947460681008889</v>
      </c>
      <c r="AG10" s="264"/>
      <c r="AH10" s="264"/>
      <c r="AI10" s="264"/>
      <c r="AJ10" s="264"/>
    </row>
    <row r="11" spans="1:36" x14ac:dyDescent="0.2">
      <c r="A11" s="78" t="s">
        <v>83</v>
      </c>
      <c r="B11" s="79" t="s">
        <v>82</v>
      </c>
      <c r="C11" s="78" t="s">
        <v>75</v>
      </c>
      <c r="D11" s="80">
        <f>'8. FP Demand'!H9</f>
        <v>0.74479657311418757</v>
      </c>
      <c r="E11" s="80">
        <f>'8. FP Demand'!I9</f>
        <v>0.7684400166319999</v>
      </c>
      <c r="F11" s="80">
        <f>'8. FP Demand'!J9</f>
        <v>0.79239354414952379</v>
      </c>
      <c r="G11" s="80">
        <f>'8. FP Demand'!K9</f>
        <v>0.81718635508890269</v>
      </c>
      <c r="H11" s="80">
        <f>'8. FP Demand'!L9</f>
        <v>0.84032371455761046</v>
      </c>
      <c r="I11" s="80">
        <f>'8. FP Demand'!M9</f>
        <v>0.86470094063872904</v>
      </c>
      <c r="J11" s="80">
        <f>'8. FP Demand'!N9</f>
        <v>0.88914962784097062</v>
      </c>
      <c r="K11" s="80">
        <f>'8. FP Demand'!O9</f>
        <v>0.91332650544374749</v>
      </c>
      <c r="L11" s="80">
        <f>'8. FP Demand'!P9</f>
        <v>0.93730933084954826</v>
      </c>
      <c r="M11" s="80">
        <f>'8. FP Demand'!Q9</f>
        <v>0.96126495420190761</v>
      </c>
      <c r="N11" s="80">
        <f>'8. FP Demand'!R9</f>
        <v>0.98399767786563697</v>
      </c>
      <c r="O11" s="80">
        <f>'8. FP Demand'!S9</f>
        <v>1.0067354078771427</v>
      </c>
      <c r="P11" s="80">
        <f>'8. FP Demand'!T9</f>
        <v>1.0292046792004637</v>
      </c>
      <c r="Q11" s="80">
        <f>'8. FP Demand'!U9</f>
        <v>1.6561279768805877</v>
      </c>
      <c r="R11" s="80">
        <f>'8. FP Demand'!V9</f>
        <v>1.6588244857089136</v>
      </c>
      <c r="S11" s="80">
        <f>'8. FP Demand'!W9</f>
        <v>1.6602108674919454</v>
      </c>
      <c r="T11" s="80">
        <f>'8. FP Demand'!X9</f>
        <v>1.6626030097451805</v>
      </c>
      <c r="U11" s="80">
        <f>'8. FP Demand'!Y9</f>
        <v>1.6741082547561148</v>
      </c>
      <c r="V11" s="80">
        <f>'8. FP Demand'!Z9</f>
        <v>1.6590445559949818</v>
      </c>
      <c r="W11" s="80">
        <f>'8. FP Demand'!AA9</f>
        <v>1.637841755140458</v>
      </c>
      <c r="X11" s="80">
        <f>'8. FP Demand'!AB9</f>
        <v>1.6511022255550667</v>
      </c>
      <c r="Y11" s="80">
        <f>'8. FP Demand'!AC9</f>
        <v>1.6552466874551159</v>
      </c>
      <c r="Z11" s="80">
        <f>'8. FP Demand'!AD9</f>
        <v>1.6589410183265068</v>
      </c>
      <c r="AA11" s="80">
        <f>'8. FP Demand'!AE9</f>
        <v>1.6629157913531336</v>
      </c>
      <c r="AB11" s="80">
        <f>'8. FP Demand'!AF9</f>
        <v>1.6667337864086247</v>
      </c>
      <c r="AC11" s="80">
        <f>'8. FP Demand'!AG9</f>
        <v>1.6704116674285086</v>
      </c>
      <c r="AD11" s="80">
        <f>'8. FP Demand'!AH9</f>
        <v>1.6832605180424309</v>
      </c>
      <c r="AE11" s="80">
        <f>'8. FP Demand'!AI9</f>
        <v>1.7116659578618074</v>
      </c>
      <c r="AF11" s="80">
        <f>'8. FP Demand'!AJ9</f>
        <v>1.7243984465697628</v>
      </c>
    </row>
    <row r="12" spans="1:36" x14ac:dyDescent="0.2">
      <c r="A12" s="78" t="s">
        <v>84</v>
      </c>
      <c r="B12" s="79" t="s">
        <v>85</v>
      </c>
      <c r="C12" s="78" t="s">
        <v>75</v>
      </c>
      <c r="D12" s="80">
        <f>'3. BL Demand'!H7+'3. BL Demand'!H8</f>
        <v>1.4458901932817416</v>
      </c>
      <c r="E12" s="80">
        <f>'3. BL Demand'!I7+'3. BL Demand'!I8</f>
        <v>1.449617571313635</v>
      </c>
      <c r="F12" s="80">
        <f>'3. BL Demand'!J7+'3. BL Demand'!J8</f>
        <v>1.4497074566733914</v>
      </c>
      <c r="G12" s="80">
        <f>'3. BL Demand'!K7+'3. BL Demand'!K8</f>
        <v>1.4522744881246075</v>
      </c>
      <c r="H12" s="80">
        <f>'3. BL Demand'!L7+'3. BL Demand'!L8</f>
        <v>1.4512377304068904</v>
      </c>
      <c r="I12" s="80">
        <f>'3. BL Demand'!M7+'3. BL Demand'!M8</f>
        <v>1.4592577507244353</v>
      </c>
      <c r="J12" s="80">
        <f>'3. BL Demand'!N7+'3. BL Demand'!N8</f>
        <v>1.465455782117403</v>
      </c>
      <c r="K12" s="80">
        <f>'3. BL Demand'!O7+'3. BL Demand'!O8</f>
        <v>1.4716159005617913</v>
      </c>
      <c r="L12" s="80">
        <f>'3. BL Demand'!P7+'3. BL Demand'!P8</f>
        <v>1.4720485148937947</v>
      </c>
      <c r="M12" s="80">
        <f>'3. BL Demand'!Q7+'3. BL Demand'!Q8</f>
        <v>1.4778682680901674</v>
      </c>
      <c r="N12" s="80">
        <f>'3. BL Demand'!R7+'3. BL Demand'!R8</f>
        <v>1.4793456310413799</v>
      </c>
      <c r="O12" s="80">
        <f>'3. BL Demand'!S7+'3. BL Demand'!S8</f>
        <v>1.4807490983508784</v>
      </c>
      <c r="P12" s="80">
        <f>'3. BL Demand'!T7+'3. BL Demand'!T8</f>
        <v>1.4782043637507301</v>
      </c>
      <c r="Q12" s="80">
        <f>'3. BL Demand'!U7+'3. BL Demand'!U8</f>
        <v>1.4835160512657599</v>
      </c>
      <c r="R12" s="80">
        <f>'3. BL Demand'!V7+'3. BL Demand'!V8</f>
        <v>1.4851421397469968</v>
      </c>
      <c r="S12" s="80">
        <f>'3. BL Demand'!W7+'3. BL Demand'!W8</f>
        <v>1.48679964510957</v>
      </c>
      <c r="T12" s="80">
        <f>'3. BL Demand'!X7+'3. BL Demand'!X8</f>
        <v>1.4842272302676389</v>
      </c>
      <c r="U12" s="80">
        <f>'3. BL Demand'!Y7+'3. BL Demand'!Y8</f>
        <v>1.4893520277523995</v>
      </c>
      <c r="V12" s="80">
        <f>'3. BL Demand'!Z7+'3. BL Demand'!Z8</f>
        <v>1.4901555172624066</v>
      </c>
      <c r="W12" s="80">
        <f>'3. BL Demand'!AA7+'3. BL Demand'!AA8</f>
        <v>1.4906919758413613</v>
      </c>
      <c r="X12" s="80">
        <f>'3. BL Demand'!AB7+'3. BL Demand'!AB8</f>
        <v>1.486912456173934</v>
      </c>
      <c r="Y12" s="80">
        <f>'3. BL Demand'!AC7+'3. BL Demand'!AC8</f>
        <v>1.4918021473047078</v>
      </c>
      <c r="Z12" s="80">
        <f>'3. BL Demand'!AD7+'3. BL Demand'!AD8</f>
        <v>1.4928579326856932</v>
      </c>
      <c r="AA12" s="80">
        <f>'3. BL Demand'!AE7+'3. BL Demand'!AE8</f>
        <v>1.4939590495613433</v>
      </c>
      <c r="AB12" s="80">
        <f>'3. BL Demand'!AF7+'3. BL Demand'!AF8</f>
        <v>1.491047832919949</v>
      </c>
      <c r="AC12" s="80">
        <f>'3. BL Demand'!AG7+'3. BL Demand'!AG8</f>
        <v>1.4963105352459587</v>
      </c>
      <c r="AD12" s="80">
        <f>'3. BL Demand'!AH7+'3. BL Demand'!AH8</f>
        <v>1.4975625758050102</v>
      </c>
      <c r="AE12" s="80">
        <f>'3. BL Demand'!AI7+'3. BL Demand'!AI8</f>
        <v>1.4988465939000448</v>
      </c>
      <c r="AF12" s="80">
        <f>'3. BL Demand'!AJ7+'3. BL Demand'!AJ8</f>
        <v>1.4960968640838639</v>
      </c>
    </row>
    <row r="13" spans="1:36" x14ac:dyDescent="0.2">
      <c r="A13" s="78" t="s">
        <v>86</v>
      </c>
      <c r="B13" s="79" t="s">
        <v>85</v>
      </c>
      <c r="C13" s="78" t="s">
        <v>75</v>
      </c>
      <c r="D13" s="80">
        <f>'8. FP Demand'!H7+'8. FP Demand'!H8</f>
        <v>1.4458901932817416</v>
      </c>
      <c r="E13" s="80">
        <f>'8. FP Demand'!I7+'8. FP Demand'!I8</f>
        <v>1.449617571313635</v>
      </c>
      <c r="F13" s="80">
        <f>'8. FP Demand'!J7+'8. FP Demand'!J8</f>
        <v>1.4497074566733914</v>
      </c>
      <c r="G13" s="80">
        <f>'8. FP Demand'!K7+'8. FP Demand'!K8</f>
        <v>1.4522744881246075</v>
      </c>
      <c r="H13" s="80">
        <f>'8. FP Demand'!L7+'8. FP Demand'!L8</f>
        <v>1.4512377304068904</v>
      </c>
      <c r="I13" s="80">
        <f>'8. FP Demand'!M7+'8. FP Demand'!M8</f>
        <v>1.4592577507244353</v>
      </c>
      <c r="J13" s="80">
        <f>'8. FP Demand'!N7+'8. FP Demand'!N8</f>
        <v>1.465455782117403</v>
      </c>
      <c r="K13" s="80">
        <f>'8. FP Demand'!O7+'8. FP Demand'!O8</f>
        <v>1.4716159005617913</v>
      </c>
      <c r="L13" s="80">
        <f>'8. FP Demand'!P7+'8. FP Demand'!P8</f>
        <v>1.4720485148937947</v>
      </c>
      <c r="M13" s="80">
        <f>'8. FP Demand'!Q7+'8. FP Demand'!Q8</f>
        <v>1.4778682680901674</v>
      </c>
      <c r="N13" s="80">
        <f>'8. FP Demand'!R7+'8. FP Demand'!R8</f>
        <v>1.4793456310413799</v>
      </c>
      <c r="O13" s="80">
        <f>'8. FP Demand'!S7+'8. FP Demand'!S8</f>
        <v>1.4807490983508784</v>
      </c>
      <c r="P13" s="80">
        <f>'8. FP Demand'!T7+'8. FP Demand'!T8</f>
        <v>1.4782043637507301</v>
      </c>
      <c r="Q13" s="80">
        <f>'8. FP Demand'!U7+'8. FP Demand'!U8</f>
        <v>1.4835160512657599</v>
      </c>
      <c r="R13" s="80">
        <f>'8. FP Demand'!V7+'8. FP Demand'!V8</f>
        <v>1.4851421397469968</v>
      </c>
      <c r="S13" s="80">
        <f>'8. FP Demand'!W7+'8. FP Demand'!W8</f>
        <v>1.48679964510957</v>
      </c>
      <c r="T13" s="80">
        <f>'8. FP Demand'!X7+'8. FP Demand'!X8</f>
        <v>1.4842272302676389</v>
      </c>
      <c r="U13" s="80">
        <f>'8. FP Demand'!Y7+'8. FP Demand'!Y8</f>
        <v>1.4893520277523995</v>
      </c>
      <c r="V13" s="80">
        <f>'8. FP Demand'!Z7+'8. FP Demand'!Z8</f>
        <v>1.4901555172624066</v>
      </c>
      <c r="W13" s="80">
        <f>'8. FP Demand'!AA7+'8. FP Demand'!AA8</f>
        <v>1.4906919758413613</v>
      </c>
      <c r="X13" s="80">
        <f>'8. FP Demand'!AB7+'8. FP Demand'!AB8</f>
        <v>1.486912456173934</v>
      </c>
      <c r="Y13" s="80">
        <f>'8. FP Demand'!AC7+'8. FP Demand'!AC8</f>
        <v>1.4918021473047078</v>
      </c>
      <c r="Z13" s="80">
        <f>'8. FP Demand'!AD7+'8. FP Demand'!AD8</f>
        <v>1.4928579326856932</v>
      </c>
      <c r="AA13" s="80">
        <f>'8. FP Demand'!AE7+'8. FP Demand'!AE8</f>
        <v>1.4939590495613433</v>
      </c>
      <c r="AB13" s="80">
        <f>'8. FP Demand'!AF7+'8. FP Demand'!AF8</f>
        <v>1.491047832919949</v>
      </c>
      <c r="AC13" s="80">
        <f>'8. FP Demand'!AG7+'8. FP Demand'!AG8</f>
        <v>1.4963105352459587</v>
      </c>
      <c r="AD13" s="80">
        <f>'8. FP Demand'!AH7+'8. FP Demand'!AH8</f>
        <v>1.4975625758050102</v>
      </c>
      <c r="AE13" s="80">
        <f>'8. FP Demand'!AI7+'8. FP Demand'!AI8</f>
        <v>1.4988465939000448</v>
      </c>
      <c r="AF13" s="80">
        <f>'8. FP Demand'!AJ7+'8. FP Demand'!AJ8</f>
        <v>1.4960968640838639</v>
      </c>
    </row>
    <row r="14" spans="1:36" x14ac:dyDescent="0.2">
      <c r="A14" s="78" t="s">
        <v>87</v>
      </c>
      <c r="B14" s="79" t="s">
        <v>88</v>
      </c>
      <c r="C14" s="78" t="s">
        <v>75</v>
      </c>
      <c r="D14" s="80">
        <f>'3. BL Demand'!H38</f>
        <v>1.17</v>
      </c>
      <c r="E14" s="80">
        <f>'3. BL Demand'!I38</f>
        <v>1.150065939946086</v>
      </c>
      <c r="F14" s="80">
        <f>'3. BL Demand'!J38</f>
        <v>1.1401515557578863</v>
      </c>
      <c r="G14" s="80">
        <f>'3. BL Demand'!K38</f>
        <v>1.1202564859970672</v>
      </c>
      <c r="H14" s="80">
        <f>'3. BL Demand'!L38</f>
        <v>1.1203346305728212</v>
      </c>
      <c r="I14" s="80">
        <f>'3. BL Demand'!M38</f>
        <v>1.1204112260063628</v>
      </c>
      <c r="J14" s="80">
        <f>'3. BL Demand'!N38</f>
        <v>1.12048637790673</v>
      </c>
      <c r="K14" s="80">
        <f>'3. BL Demand'!O38</f>
        <v>1.1205600573610954</v>
      </c>
      <c r="L14" s="80">
        <f>'3. BL Demand'!P38</f>
        <v>1.1206323369591389</v>
      </c>
      <c r="M14" s="80">
        <f>'3. BL Demand'!Q38</f>
        <v>1.1207032189346791</v>
      </c>
      <c r="N14" s="80">
        <f>'3. BL Demand'!R38</f>
        <v>1.1207727400358107</v>
      </c>
      <c r="O14" s="80">
        <f>'3. BL Demand'!S38</f>
        <v>1.1208409331165954</v>
      </c>
      <c r="P14" s="80">
        <f>'3. BL Demand'!T38</f>
        <v>1.1209078056222672</v>
      </c>
      <c r="Q14" s="80">
        <f>'3. BL Demand'!U38</f>
        <v>1.1209734289479898</v>
      </c>
      <c r="R14" s="80">
        <f>'3. BL Demand'!V38</f>
        <v>1.1210377710416</v>
      </c>
      <c r="S14" s="80">
        <f>'3. BL Demand'!W38</f>
        <v>1.1211009033974006</v>
      </c>
      <c r="T14" s="80">
        <f>'3. BL Demand'!X38</f>
        <v>1.1211628574989676</v>
      </c>
      <c r="U14" s="80">
        <f>'3. BL Demand'!Y38</f>
        <v>1.1212236317989814</v>
      </c>
      <c r="V14" s="80">
        <f>'3. BL Demand'!Z38</f>
        <v>1.1212832622976552</v>
      </c>
      <c r="W14" s="80">
        <f>'3. BL Demand'!AA38</f>
        <v>1.1213417493092073</v>
      </c>
      <c r="X14" s="80">
        <f>'3. BL Demand'!AB38</f>
        <v>1.1213991287872955</v>
      </c>
      <c r="Y14" s="80">
        <f>'3. BL Demand'!AC38</f>
        <v>1.121455403084691</v>
      </c>
      <c r="Z14" s="80">
        <f>'3. BL Demand'!AD38</f>
        <v>1.1215106081316513</v>
      </c>
      <c r="AA14" s="80">
        <f>'3. BL Demand'!AE38</f>
        <v>1.1215648154221274</v>
      </c>
      <c r="AB14" s="80">
        <f>'3. BL Demand'!AF38</f>
        <v>1.1216179896427687</v>
      </c>
      <c r="AC14" s="80">
        <f>'3. BL Demand'!AG38</f>
        <v>1.1223610270332389</v>
      </c>
      <c r="AD14" s="80">
        <f>'3. BL Demand'!AH38</f>
        <v>1.1230906551322464</v>
      </c>
      <c r="AE14" s="80">
        <f>'3. BL Demand'!AI38</f>
        <v>1.1238070876790083</v>
      </c>
      <c r="AF14" s="80">
        <f>'3. BL Demand'!AJ38</f>
        <v>1.1245106095397963</v>
      </c>
    </row>
    <row r="15" spans="1:36" x14ac:dyDescent="0.2">
      <c r="A15" s="78" t="s">
        <v>89</v>
      </c>
      <c r="B15" s="79" t="s">
        <v>88</v>
      </c>
      <c r="C15" s="78" t="s">
        <v>75</v>
      </c>
      <c r="D15" s="80">
        <f>'8. FP Demand'!H38</f>
        <v>1.17</v>
      </c>
      <c r="E15" s="80">
        <f>'8. FP Demand'!I38</f>
        <v>1.150065939946086</v>
      </c>
      <c r="F15" s="80">
        <f>'8. FP Demand'!J38</f>
        <v>1.1401515557578863</v>
      </c>
      <c r="G15" s="80">
        <f>'8. FP Demand'!K38</f>
        <v>1.1202564859970672</v>
      </c>
      <c r="H15" s="80">
        <f>'8. FP Demand'!L38</f>
        <v>1.1200000000000001</v>
      </c>
      <c r="I15" s="80">
        <f>'8. FP Demand'!M38</f>
        <v>1.1200000000000001</v>
      </c>
      <c r="J15" s="80">
        <f>'8. FP Demand'!N38</f>
        <v>1.1200000000000001</v>
      </c>
      <c r="K15" s="80">
        <f>'8. FP Demand'!O38</f>
        <v>1.1200000000000001</v>
      </c>
      <c r="L15" s="80">
        <f>'8. FP Demand'!P38</f>
        <v>1.1200000000000001</v>
      </c>
      <c r="M15" s="80">
        <f>'8. FP Demand'!Q38</f>
        <v>1.0864</v>
      </c>
      <c r="N15" s="80">
        <f>'8. FP Demand'!R38</f>
        <v>1.0528</v>
      </c>
      <c r="O15" s="80">
        <f>'8. FP Demand'!S38</f>
        <v>1.0191999999999999</v>
      </c>
      <c r="P15" s="80">
        <f>'8. FP Demand'!T38</f>
        <v>0.98560000000000003</v>
      </c>
      <c r="Q15" s="80">
        <f>'8. FP Demand'!U38</f>
        <v>0.95200000000000007</v>
      </c>
      <c r="R15" s="80">
        <f>'8. FP Demand'!V38</f>
        <v>0.92344000000000004</v>
      </c>
      <c r="S15" s="80">
        <f>'8. FP Demand'!W38</f>
        <v>0.89488000000000001</v>
      </c>
      <c r="T15" s="80">
        <f>'8. FP Demand'!X38</f>
        <v>0.86631999999999998</v>
      </c>
      <c r="U15" s="80">
        <f>'8. FP Demand'!Y38</f>
        <v>0.83775999999999995</v>
      </c>
      <c r="V15" s="80">
        <f>'8. FP Demand'!Z38</f>
        <v>0.80919999999999992</v>
      </c>
      <c r="W15" s="80">
        <f>'8. FP Demand'!AA38</f>
        <v>0.79301600000000005</v>
      </c>
      <c r="X15" s="80">
        <f>'8. FP Demand'!AB38</f>
        <v>0.77683200000000008</v>
      </c>
      <c r="Y15" s="80">
        <f>'8. FP Demand'!AC38</f>
        <v>0.7606480000000001</v>
      </c>
      <c r="Z15" s="80">
        <f>'8. FP Demand'!AD38</f>
        <v>0.74446400000000001</v>
      </c>
      <c r="AA15" s="80">
        <f>'8. FP Demand'!AE38</f>
        <v>0.72828000000000004</v>
      </c>
      <c r="AB15" s="80">
        <f>'8. FP Demand'!AF38</f>
        <v>0.71371440000000019</v>
      </c>
      <c r="AC15" s="80">
        <f>'8. FP Demand'!AG38</f>
        <v>0.69914880000000013</v>
      </c>
      <c r="AD15" s="80">
        <f>'8. FP Demand'!AH38</f>
        <v>0.68458320000000017</v>
      </c>
      <c r="AE15" s="80">
        <f>'8. FP Demand'!AI38</f>
        <v>0.67001760000000021</v>
      </c>
      <c r="AF15" s="80">
        <f>'8. FP Demand'!AJ38</f>
        <v>0.65545200000000003</v>
      </c>
    </row>
    <row r="16" spans="1:36" x14ac:dyDescent="0.2">
      <c r="A16" s="78" t="s">
        <v>90</v>
      </c>
      <c r="B16" s="79" t="s">
        <v>91</v>
      </c>
      <c r="C16" s="78" t="s">
        <v>75</v>
      </c>
      <c r="D16" s="80">
        <f>'4. BL SDB'!H3-('3. BL Demand'!H7+'3. BL Demand'!H8+'3. BL Demand'!H9+'3. BL Demand'!H10)-'3. BL Demand'!H38</f>
        <v>0.11069675500858844</v>
      </c>
      <c r="E16" s="80">
        <f>'4. BL SDB'!I3-('3. BL Demand'!I7+'3. BL Demand'!I8+'3. BL Demand'!I9+'3. BL Demand'!I10)-'3. BL Demand'!I38</f>
        <v>0.11069675500858889</v>
      </c>
      <c r="F16" s="80">
        <f>'4. BL SDB'!J3-('3. BL Demand'!J7+'3. BL Demand'!J8+'3. BL Demand'!J9+'3. BL Demand'!J10)-'3. BL Demand'!J38</f>
        <v>0.11069675500858978</v>
      </c>
      <c r="G16" s="80">
        <f>'4. BL SDB'!K3-('3. BL Demand'!K7+'3. BL Demand'!K8+'3. BL Demand'!K9+'3. BL Demand'!K10)-'3. BL Demand'!K38</f>
        <v>0.11069675500858867</v>
      </c>
      <c r="H16" s="80">
        <f>'4. BL SDB'!L3-('3. BL Demand'!L7+'3. BL Demand'!L8+'3. BL Demand'!L9+'3. BL Demand'!L10)-'3. BL Demand'!L38</f>
        <v>0.11069675500858933</v>
      </c>
      <c r="I16" s="80">
        <f>'4. BL SDB'!M3-('3. BL Demand'!M7+'3. BL Demand'!M8+'3. BL Demand'!M9+'3. BL Demand'!M10)-'3. BL Demand'!M38</f>
        <v>0.11069675500858933</v>
      </c>
      <c r="J16" s="80">
        <f>'4. BL SDB'!N3-('3. BL Demand'!N7+'3. BL Demand'!N8+'3. BL Demand'!N9+'3. BL Demand'!N10)-'3. BL Demand'!N38</f>
        <v>0.11069675500858933</v>
      </c>
      <c r="K16" s="80">
        <f>'4. BL SDB'!O3-('3. BL Demand'!O7+'3. BL Demand'!O8+'3. BL Demand'!O9+'3. BL Demand'!O10)-'3. BL Demand'!O38</f>
        <v>0.11069675500858911</v>
      </c>
      <c r="L16" s="80">
        <f>'4. BL SDB'!P3-('3. BL Demand'!P7+'3. BL Demand'!P8+'3. BL Demand'!P9+'3. BL Demand'!P10)-'3. BL Demand'!P38</f>
        <v>0.11069675500858933</v>
      </c>
      <c r="M16" s="80">
        <f>'4. BL SDB'!Q3-('3. BL Demand'!Q7+'3. BL Demand'!Q8+'3. BL Demand'!Q9+'3. BL Demand'!Q10)-'3. BL Demand'!Q38</f>
        <v>0.11069675500858978</v>
      </c>
      <c r="N16" s="80">
        <f>'4. BL SDB'!R3-('3. BL Demand'!R7+'3. BL Demand'!R8+'3. BL Demand'!R9+'3. BL Demand'!R10)-'3. BL Demand'!R38</f>
        <v>0.11069675500858911</v>
      </c>
      <c r="O16" s="80">
        <f>'4. BL SDB'!S3-('3. BL Demand'!S7+'3. BL Demand'!S8+'3. BL Demand'!S9+'3. BL Demand'!S10)-'3. BL Demand'!S38</f>
        <v>0.11069675500858933</v>
      </c>
      <c r="P16" s="80">
        <f>'4. BL SDB'!T3-('3. BL Demand'!T7+'3. BL Demand'!T8+'3. BL Demand'!T9+'3. BL Demand'!T10)-'3. BL Demand'!T38</f>
        <v>0.11069675500858867</v>
      </c>
      <c r="Q16" s="80">
        <f>'4. BL SDB'!U3-('3. BL Demand'!U7+'3. BL Demand'!U8+'3. BL Demand'!U9+'3. BL Demand'!U10)-'3. BL Demand'!U38</f>
        <v>0.11069675500858889</v>
      </c>
      <c r="R16" s="80">
        <f>'4. BL SDB'!V3-('3. BL Demand'!V7+'3. BL Demand'!V8+'3. BL Demand'!V9+'3. BL Demand'!V10)-'3. BL Demand'!V38</f>
        <v>0.11069675500858911</v>
      </c>
      <c r="S16" s="80">
        <f>'4. BL SDB'!W3-('3. BL Demand'!W7+'3. BL Demand'!W8+'3. BL Demand'!W9+'3. BL Demand'!W10)-'3. BL Demand'!W38</f>
        <v>0.11069675500858889</v>
      </c>
      <c r="T16" s="80">
        <f>'4. BL SDB'!X3-('3. BL Demand'!X7+'3. BL Demand'!X8+'3. BL Demand'!X9+'3. BL Demand'!X10)-'3. BL Demand'!X38</f>
        <v>0.11069675500858911</v>
      </c>
      <c r="U16" s="80">
        <f>'4. BL SDB'!Y3-('3. BL Demand'!Y7+'3. BL Demand'!Y8+'3. BL Demand'!Y9+'3. BL Demand'!Y10)-'3. BL Demand'!Y38</f>
        <v>0.11069675500858867</v>
      </c>
      <c r="V16" s="80">
        <f>'4. BL SDB'!Z3-('3. BL Demand'!Z7+'3. BL Demand'!Z8+'3. BL Demand'!Z9+'3. BL Demand'!Z10)-'3. BL Demand'!Z38</f>
        <v>0.11069675500858844</v>
      </c>
      <c r="W16" s="80">
        <f>'4. BL SDB'!AA3-('3. BL Demand'!AA7+'3. BL Demand'!AA8+'3. BL Demand'!AA9+'3. BL Demand'!AA10)-'3. BL Demand'!AA38</f>
        <v>0.11069675500858889</v>
      </c>
      <c r="X16" s="80">
        <f>'4. BL SDB'!AB3-('3. BL Demand'!AB7+'3. BL Demand'!AB8+'3. BL Demand'!AB9+'3. BL Demand'!AB10)-'3. BL Demand'!AB38</f>
        <v>0.11069675500858955</v>
      </c>
      <c r="Y16" s="80">
        <f>'4. BL SDB'!AC3-('3. BL Demand'!AC7+'3. BL Demand'!AC8+'3. BL Demand'!AC9+'3. BL Demand'!AC10)-'3. BL Demand'!AC38</f>
        <v>0.11069675500858933</v>
      </c>
      <c r="Z16" s="80">
        <f>'4. BL SDB'!AD3-('3. BL Demand'!AD7+'3. BL Demand'!AD8+'3. BL Demand'!AD9+'3. BL Demand'!AD10)-'3. BL Demand'!AD38</f>
        <v>0.11069675500858911</v>
      </c>
      <c r="AA16" s="80">
        <f>'4. BL SDB'!AE3-('3. BL Demand'!AE7+'3. BL Demand'!AE8+'3. BL Demand'!AE9+'3. BL Demand'!AE10)-'3. BL Demand'!AE38</f>
        <v>0.11069675500858889</v>
      </c>
      <c r="AB16" s="80">
        <f>'4. BL SDB'!AF3-('3. BL Demand'!AF7+'3. BL Demand'!AF8+'3. BL Demand'!AF9+'3. BL Demand'!AF10)-'3. BL Demand'!AF38</f>
        <v>0.11069675500858933</v>
      </c>
      <c r="AC16" s="80">
        <f>'4. BL SDB'!AG3-('3. BL Demand'!AG7+'3. BL Demand'!AG8+'3. BL Demand'!AG9+'3. BL Demand'!AG10)-'3. BL Demand'!AG38</f>
        <v>0.11069675500858889</v>
      </c>
      <c r="AD16" s="80">
        <f>'4. BL SDB'!AH3-('3. BL Demand'!AH7+'3. BL Demand'!AH8+'3. BL Demand'!AH9+'3. BL Demand'!AH10)-'3. BL Demand'!AH38</f>
        <v>0.11069675500858867</v>
      </c>
      <c r="AE16" s="80">
        <f>'4. BL SDB'!AI3-('3. BL Demand'!AI7+'3. BL Demand'!AI8+'3. BL Demand'!AI9+'3. BL Demand'!AI10)-'3. BL Demand'!AI38</f>
        <v>0.11069675500858933</v>
      </c>
      <c r="AF16" s="80">
        <f>'4. BL SDB'!AJ3-('3. BL Demand'!AJ7+'3. BL Demand'!AJ8+'3. BL Demand'!AJ9+'3. BL Demand'!AJ10)-'3. BL Demand'!AJ38</f>
        <v>0.11069675500858889</v>
      </c>
    </row>
    <row r="17" spans="1:32" x14ac:dyDescent="0.2">
      <c r="A17" s="78" t="s">
        <v>92</v>
      </c>
      <c r="B17" s="79" t="s">
        <v>91</v>
      </c>
      <c r="C17" s="78" t="s">
        <v>75</v>
      </c>
      <c r="D17" s="80">
        <f>'9. FP SDB'!H3-('8. FP Demand'!H7+'8. FP Demand'!H8+'8. FP Demand'!H9+'8. FP Demand'!H10)-'8. FP Demand'!H38</f>
        <v>0.11069675500858844</v>
      </c>
      <c r="E17" s="80">
        <f>'9. FP SDB'!I3-('8. FP Demand'!I7+'8. FP Demand'!I8+'8. FP Demand'!I9+'8. FP Demand'!I10)-'8. FP Demand'!I38</f>
        <v>0.11069675500858889</v>
      </c>
      <c r="F17" s="80">
        <f>'9. FP SDB'!J3-('8. FP Demand'!J7+'8. FP Demand'!J8+'8. FP Demand'!J9+'8. FP Demand'!J10)-'8. FP Demand'!J38</f>
        <v>0.11069675500858978</v>
      </c>
      <c r="G17" s="80">
        <f>'9. FP SDB'!K3-('8. FP Demand'!K7+'8. FP Demand'!K8+'8. FP Demand'!K9+'8. FP Demand'!K10)-'8. FP Demand'!K38</f>
        <v>0.11069675500858867</v>
      </c>
      <c r="H17" s="80">
        <f>'9. FP SDB'!L3-('8. FP Demand'!L7+'8. FP Demand'!L8+'8. FP Demand'!L9+'8. FP Demand'!L10)-'8. FP Demand'!L38</f>
        <v>0.11069675500858933</v>
      </c>
      <c r="I17" s="80">
        <f>'9. FP SDB'!M3-('8. FP Demand'!M7+'8. FP Demand'!M8+'8. FP Demand'!M9+'8. FP Demand'!M10)-'8. FP Demand'!M38</f>
        <v>0.11069675500858933</v>
      </c>
      <c r="J17" s="80">
        <f>'9. FP SDB'!N3-('8. FP Demand'!N7+'8. FP Demand'!N8+'8. FP Demand'!N9+'8. FP Demand'!N10)-'8. FP Demand'!N38</f>
        <v>0.11069675500858889</v>
      </c>
      <c r="K17" s="80">
        <f>'9. FP SDB'!O3-('8. FP Demand'!O7+'8. FP Demand'!O8+'8. FP Demand'!O9+'8. FP Demand'!O10)-'8. FP Demand'!O38</f>
        <v>0.11069675500858889</v>
      </c>
      <c r="L17" s="80">
        <f>'9. FP SDB'!P3-('8. FP Demand'!P7+'8. FP Demand'!P8+'8. FP Demand'!P9+'8. FP Demand'!P10)-'8. FP Demand'!P38</f>
        <v>0.11069675500858978</v>
      </c>
      <c r="M17" s="80">
        <f>'9. FP SDB'!Q3-('8. FP Demand'!Q7+'8. FP Demand'!Q8+'8. FP Demand'!Q9+'8. FP Demand'!Q10)-'8. FP Demand'!Q38</f>
        <v>0.11069675500858911</v>
      </c>
      <c r="N17" s="80">
        <f>'9. FP SDB'!R3-('8. FP Demand'!R7+'8. FP Demand'!R8+'8. FP Demand'!R9+'8. FP Demand'!R10)-'8. FP Demand'!R38</f>
        <v>0.11069675500858844</v>
      </c>
      <c r="O17" s="80">
        <f>'9. FP SDB'!S3-('8. FP Demand'!S7+'8. FP Demand'!S8+'8. FP Demand'!S9+'8. FP Demand'!S10)-'8. FP Demand'!S38</f>
        <v>0.11069675500858867</v>
      </c>
      <c r="P17" s="80">
        <f>'9. FP SDB'!T3-('8. FP Demand'!T7+'8. FP Demand'!T8+'8. FP Demand'!T9+'8. FP Demand'!T10)-'8. FP Demand'!T38</f>
        <v>0.11069675500858911</v>
      </c>
      <c r="Q17" s="80">
        <f>'9. FP SDB'!U3-('8. FP Demand'!U7+'8. FP Demand'!U8+'8. FP Demand'!U9+'8. FP Demand'!U10)-'8. FP Demand'!U38</f>
        <v>0.11069675500858966</v>
      </c>
      <c r="R17" s="80">
        <f>'9. FP SDB'!V3-('8. FP Demand'!V7+'8. FP Demand'!V8+'8. FP Demand'!V9+'8. FP Demand'!V10)-'8. FP Demand'!V38</f>
        <v>0.11069675500858867</v>
      </c>
      <c r="S17" s="80">
        <f>'9. FP SDB'!W3-('8. FP Demand'!W7+'8. FP Demand'!W8+'8. FP Demand'!W9+'8. FP Demand'!W10)-'8. FP Demand'!W38</f>
        <v>0.110696755008589</v>
      </c>
      <c r="T17" s="80">
        <f>'9. FP SDB'!X3-('8. FP Demand'!X7+'8. FP Demand'!X8+'8. FP Demand'!X9+'8. FP Demand'!X10)-'8. FP Demand'!X38</f>
        <v>0.11069675500858844</v>
      </c>
      <c r="U17" s="80">
        <f>'9. FP SDB'!Y3-('8. FP Demand'!Y7+'8. FP Demand'!Y8+'8. FP Demand'!Y9+'8. FP Demand'!Y10)-'8. FP Demand'!Y38</f>
        <v>0.11069675500858922</v>
      </c>
      <c r="V17" s="80">
        <f>'9. FP SDB'!Z3-('8. FP Demand'!Z7+'8. FP Demand'!Z8+'8. FP Demand'!Z9+'8. FP Demand'!Z10)-'8. FP Demand'!Z38</f>
        <v>0.11069675500858955</v>
      </c>
      <c r="W17" s="80">
        <f>'9. FP SDB'!AA3-('8. FP Demand'!AA7+'8. FP Demand'!AA8+'8. FP Demand'!AA9+'8. FP Demand'!AA10)-'8. FP Demand'!AA38</f>
        <v>0.11069675500858944</v>
      </c>
      <c r="X17" s="80">
        <f>'9. FP SDB'!AB3-('8. FP Demand'!AB7+'8. FP Demand'!AB8+'8. FP Demand'!AB9+'8. FP Demand'!AB10)-'8. FP Demand'!AB38</f>
        <v>0.11069675500858944</v>
      </c>
      <c r="Y17" s="80">
        <f>'9. FP SDB'!AC3-('8. FP Demand'!AC7+'8. FP Demand'!AC8+'8. FP Demand'!AC9+'8. FP Demand'!AC10)-'8. FP Demand'!AC38</f>
        <v>0.110696755008589</v>
      </c>
      <c r="Z17" s="80">
        <f>'9. FP SDB'!AD3-('8. FP Demand'!AD7+'8. FP Demand'!AD8+'8. FP Demand'!AD9+'8. FP Demand'!AD10)-'8. FP Demand'!AD38</f>
        <v>0.11069675500858911</v>
      </c>
      <c r="AA17" s="80">
        <f>'9. FP SDB'!AE3-('8. FP Demand'!AE7+'8. FP Demand'!AE8+'8. FP Demand'!AE9+'8. FP Demand'!AE10)-'8. FP Demand'!AE38</f>
        <v>0.11069675500858911</v>
      </c>
      <c r="AB17" s="80">
        <f>'9. FP SDB'!AF3-('8. FP Demand'!AF7+'8. FP Demand'!AF8+'8. FP Demand'!AF9+'8. FP Demand'!AF10)-'8. FP Demand'!AF38</f>
        <v>0.11069675500858933</v>
      </c>
      <c r="AC17" s="80">
        <f>'9. FP SDB'!AG3-('8. FP Demand'!AG7+'8. FP Demand'!AG8+'8. FP Demand'!AG9+'8. FP Demand'!AG10)-'8. FP Demand'!AG38</f>
        <v>0.11069675500858889</v>
      </c>
      <c r="AD17" s="80">
        <f>'9. FP SDB'!AH3-('8. FP Demand'!AH7+'8. FP Demand'!AH8+'8. FP Demand'!AH9+'8. FP Demand'!AH10)-'8. FP Demand'!AH38</f>
        <v>0.11069675500858878</v>
      </c>
      <c r="AE17" s="80">
        <f>'9. FP SDB'!AI3-('8. FP Demand'!AI7+'8. FP Demand'!AI8+'8. FP Demand'!AI9+'8. FP Demand'!AI10)-'8. FP Demand'!AI38</f>
        <v>0.11069675500858867</v>
      </c>
      <c r="AF17" s="80">
        <f>'9. FP SDB'!AJ3-('8. FP Demand'!AJ7+'8. FP Demand'!AJ8+'8. FP Demand'!AJ9+'8. FP Demand'!AJ10)-'8. FP Demand'!AJ38</f>
        <v>0.11069675500858878</v>
      </c>
    </row>
    <row r="18" spans="1:32" x14ac:dyDescent="0.2">
      <c r="A18" s="78"/>
      <c r="B18" s="82" t="s">
        <v>93</v>
      </c>
      <c r="C18" s="78" t="s">
        <v>75</v>
      </c>
      <c r="D18" s="80">
        <f>D16+D14+D12+D10+D8+D21</f>
        <v>4.5280274261688316</v>
      </c>
      <c r="E18" s="80">
        <f t="shared" ref="E18:AB18" si="0">E16+E14+E12+E10+E8+E21</f>
        <v>4.5097814967267151</v>
      </c>
      <c r="F18" s="80">
        <f t="shared" si="0"/>
        <v>4.5006114382414779</v>
      </c>
      <c r="G18" s="80">
        <f t="shared" si="0"/>
        <v>4.4781670649675922</v>
      </c>
      <c r="H18" s="80">
        <f t="shared" si="0"/>
        <v>4.4753868108092245</v>
      </c>
      <c r="I18" s="80">
        <f t="shared" si="0"/>
        <v>4.478261234777781</v>
      </c>
      <c r="J18" s="80">
        <f t="shared" si="0"/>
        <v>4.4899026304950551</v>
      </c>
      <c r="K18" s="80">
        <f t="shared" si="0"/>
        <v>4.4999682983753821</v>
      </c>
      <c r="L18" s="80">
        <f t="shared" si="0"/>
        <v>4.5041422819688721</v>
      </c>
      <c r="M18" s="80">
        <f t="shared" si="0"/>
        <v>4.4844710144834048</v>
      </c>
      <c r="N18" s="80">
        <f t="shared" si="0"/>
        <v>4.4931129564573142</v>
      </c>
      <c r="O18" s="80">
        <f t="shared" si="0"/>
        <v>4.5020660448935814</v>
      </c>
      <c r="P18" s="80">
        <f t="shared" si="0"/>
        <v>4.5018876142490409</v>
      </c>
      <c r="Q18" s="80">
        <f t="shared" si="0"/>
        <v>4.5182051919412869</v>
      </c>
      <c r="R18" s="80">
        <f t="shared" si="0"/>
        <v>4.5229792649345821</v>
      </c>
      <c r="S18" s="80">
        <f t="shared" si="0"/>
        <v>4.5274197470140152</v>
      </c>
      <c r="T18" s="80">
        <f t="shared" si="0"/>
        <v>4.5308815650942398</v>
      </c>
      <c r="U18" s="80">
        <f t="shared" si="0"/>
        <v>4.5383884465291766</v>
      </c>
      <c r="V18" s="80">
        <f t="shared" si="0"/>
        <v>4.5448773078873206</v>
      </c>
      <c r="W18" s="80">
        <f t="shared" si="0"/>
        <v>4.5483558886175031</v>
      </c>
      <c r="X18" s="80">
        <f t="shared" si="0"/>
        <v>4.5540394201003771</v>
      </c>
      <c r="Y18" s="80">
        <f t="shared" si="0"/>
        <v>4.5596799842509945</v>
      </c>
      <c r="Z18" s="80">
        <f t="shared" si="0"/>
        <v>4.5668984922183702</v>
      </c>
      <c r="AA18" s="80">
        <f t="shared" si="0"/>
        <v>4.5755045738287619</v>
      </c>
      <c r="AB18" s="80">
        <f t="shared" si="0"/>
        <v>4.5802014018771136</v>
      </c>
      <c r="AC18" s="80">
        <f t="shared" ref="AC18:AF18" si="1">AC16+AC14+AC12+AC10+AC8+AC21</f>
        <v>4.586372240055371</v>
      </c>
      <c r="AD18" s="80">
        <f t="shared" si="1"/>
        <v>4.5976978468517968</v>
      </c>
      <c r="AE18" s="80">
        <f t="shared" si="1"/>
        <v>4.6044553820828922</v>
      </c>
      <c r="AF18" s="80">
        <f t="shared" si="1"/>
        <v>4.6147817466740868</v>
      </c>
    </row>
    <row r="19" spans="1:32" x14ac:dyDescent="0.2">
      <c r="A19" s="78"/>
      <c r="B19" s="79" t="s">
        <v>94</v>
      </c>
      <c r="C19" s="78" t="s">
        <v>75</v>
      </c>
      <c r="D19" s="80">
        <f>D9+D11+D13+D15+D17+D22</f>
        <v>4.5280274261688316</v>
      </c>
      <c r="E19" s="80">
        <f t="shared" ref="E19:AB19" si="2">E9+E11+E13+E15+E17+E22</f>
        <v>4.5097814967267151</v>
      </c>
      <c r="F19" s="80">
        <f t="shared" si="2"/>
        <v>4.5006114382414779</v>
      </c>
      <c r="G19" s="80">
        <f t="shared" si="2"/>
        <v>4.4781670649675922</v>
      </c>
      <c r="H19" s="80">
        <f t="shared" si="2"/>
        <v>4.4750521802364043</v>
      </c>
      <c r="I19" s="80">
        <f t="shared" si="2"/>
        <v>4.4778500087714184</v>
      </c>
      <c r="J19" s="80">
        <f t="shared" si="2"/>
        <v>4.4894162525883248</v>
      </c>
      <c r="K19" s="80">
        <f t="shared" si="2"/>
        <v>4.4994082410142866</v>
      </c>
      <c r="L19" s="80">
        <f t="shared" si="2"/>
        <v>4.5035099450097347</v>
      </c>
      <c r="M19" s="80">
        <f t="shared" si="2"/>
        <v>4.4501677955487251</v>
      </c>
      <c r="N19" s="80">
        <f t="shared" si="2"/>
        <v>4.4251402164215019</v>
      </c>
      <c r="O19" s="80">
        <f t="shared" si="2"/>
        <v>4.4004251117769853</v>
      </c>
      <c r="P19" s="80">
        <f t="shared" si="2"/>
        <v>4.3665798086267733</v>
      </c>
      <c r="Q19" s="80">
        <f t="shared" si="2"/>
        <v>4.3076236490759801</v>
      </c>
      <c r="R19" s="80">
        <f t="shared" si="2"/>
        <v>4.2843599844702798</v>
      </c>
      <c r="S19" s="80">
        <f t="shared" si="2"/>
        <v>4.259759697121436</v>
      </c>
      <c r="T19" s="80">
        <f t="shared" si="2"/>
        <v>4.235139966683267</v>
      </c>
      <c r="U19" s="80">
        <f t="shared" si="2"/>
        <v>4.2235222549907556</v>
      </c>
      <c r="V19" s="80">
        <f t="shared" si="2"/>
        <v>4.1846452884095751</v>
      </c>
      <c r="W19" s="80">
        <f t="shared" si="2"/>
        <v>4.1477220083054327</v>
      </c>
      <c r="X19" s="80">
        <f t="shared" si="2"/>
        <v>4.1470769656003101</v>
      </c>
      <c r="Y19" s="80">
        <f t="shared" si="2"/>
        <v>4.1373492637378355</v>
      </c>
      <c r="Z19" s="80">
        <f t="shared" si="2"/>
        <v>4.1291705084585093</v>
      </c>
      <c r="AA19" s="80">
        <f t="shared" si="2"/>
        <v>4.1223296255666471</v>
      </c>
      <c r="AB19" s="80">
        <f t="shared" si="2"/>
        <v>4.1131621516879262</v>
      </c>
      <c r="AC19" s="80">
        <f t="shared" ref="AC19:AF19" si="3">AC9+AC11+AC13+AC15+AC17+AC22</f>
        <v>4.1047423006174171</v>
      </c>
      <c r="AD19" s="80">
        <f t="shared" si="3"/>
        <v>4.1104469368412904</v>
      </c>
      <c r="AE19" s="80">
        <f t="shared" si="3"/>
        <v>4.1272397647510157</v>
      </c>
      <c r="AF19" s="80">
        <f t="shared" si="3"/>
        <v>4.1319006506377498</v>
      </c>
    </row>
    <row r="20" spans="1:32" x14ac:dyDescent="0.2">
      <c r="A20" s="74"/>
      <c r="B20" s="75" t="s">
        <v>95</v>
      </c>
      <c r="C20" s="69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</row>
    <row r="21" spans="1:32" x14ac:dyDescent="0.2">
      <c r="A21" s="78" t="s">
        <v>96</v>
      </c>
      <c r="B21" s="83" t="s">
        <v>97</v>
      </c>
      <c r="C21" s="78" t="s">
        <v>75</v>
      </c>
      <c r="D21" s="84">
        <f>'4. BL SDB'!H8</f>
        <v>0.17170688523769001</v>
      </c>
      <c r="E21" s="84">
        <f>'4. BL SDB'!I8</f>
        <v>0.167929892918008</v>
      </c>
      <c r="F21" s="84">
        <f>'4. BL SDB'!J8</f>
        <v>0.16584193089648699</v>
      </c>
      <c r="G21" s="84">
        <f>'4. BL SDB'!K8</f>
        <v>0.15604820148701901</v>
      </c>
      <c r="H21" s="84">
        <f>'4. BL SDB'!L8</f>
        <v>0.151341626151104</v>
      </c>
      <c r="I21" s="84">
        <f>'4. BL SDB'!M8</f>
        <v>0.14149880493665901</v>
      </c>
      <c r="J21" s="84">
        <f>'4. BL SDB'!N8</f>
        <v>0.14138738687852101</v>
      </c>
      <c r="K21" s="84">
        <f>'4. BL SDB'!O8</f>
        <v>0.13953800381606399</v>
      </c>
      <c r="L21" s="84">
        <f>'4. BL SDB'!P8</f>
        <v>0.13721337534233899</v>
      </c>
      <c r="M21" s="84">
        <f>'4. BL SDB'!Q8</f>
        <v>0.10509250949111699</v>
      </c>
      <c r="N21" s="84">
        <f>'4. BL SDB'!R8</f>
        <v>0.10596036086741401</v>
      </c>
      <c r="O21" s="84">
        <f>'4. BL SDB'!S8</f>
        <v>0.106697862011969</v>
      </c>
      <c r="P21" s="84">
        <f>'4. BL SDB'!T8</f>
        <v>0.102200614431929</v>
      </c>
      <c r="Q21" s="84">
        <f>'4. BL SDB'!U8</f>
        <v>0.10590716111958599</v>
      </c>
      <c r="R21" s="84">
        <f>'4. BL SDB'!V8</f>
        <v>0.106261058944169</v>
      </c>
      <c r="S21" s="84">
        <f>'4. BL SDB'!W8</f>
        <v>0.106164433878062</v>
      </c>
      <c r="T21" s="84">
        <f>'4. BL SDB'!X8</f>
        <v>0.109291165983548</v>
      </c>
      <c r="U21" s="84">
        <f>'4. BL SDB'!Y8</f>
        <v>0.108627660153624</v>
      </c>
      <c r="V21" s="84">
        <f>'4. BL SDB'!Z8</f>
        <v>0.111612857320414</v>
      </c>
      <c r="W21" s="84">
        <f>'4. BL SDB'!AA8</f>
        <v>0.110599267055053</v>
      </c>
      <c r="X21" s="84">
        <f>'4. BL SDB'!AB8</f>
        <v>0.115733806541676</v>
      </c>
      <c r="Y21" s="84">
        <f>'4. BL SDB'!AC8</f>
        <v>0.112249247538123</v>
      </c>
      <c r="Z21" s="84">
        <f>'4. BL SDB'!AD8</f>
        <v>0.114614122008858</v>
      </c>
      <c r="AA21" s="84">
        <f>'4. BL SDB'!AE8</f>
        <v>0.118007232520446</v>
      </c>
      <c r="AB21" s="84">
        <f>'4. BL SDB'!AF8</f>
        <v>0.121640327246261</v>
      </c>
      <c r="AC21" s="84">
        <f>'4. BL SDB'!AG8</f>
        <v>0.118004316400538</v>
      </c>
      <c r="AD21" s="84">
        <f>'4. BL SDB'!AH8</f>
        <v>0.123347695644644</v>
      </c>
      <c r="AE21" s="84">
        <f>'4. BL SDB'!AI8</f>
        <v>0.12420567861694801</v>
      </c>
      <c r="AF21" s="84">
        <f>'4. BL SDB'!AJ8</f>
        <v>0.13265281772835499</v>
      </c>
    </row>
    <row r="22" spans="1:32" x14ac:dyDescent="0.2">
      <c r="A22" s="78" t="s">
        <v>98</v>
      </c>
      <c r="B22" s="83" t="s">
        <v>97</v>
      </c>
      <c r="C22" s="78" t="s">
        <v>75</v>
      </c>
      <c r="D22" s="84">
        <f>'9. FP SDB'!H8</f>
        <v>0.17170688523769001</v>
      </c>
      <c r="E22" s="84">
        <f>'9. FP SDB'!I8</f>
        <v>0.167929892918008</v>
      </c>
      <c r="F22" s="84">
        <f>'9. FP SDB'!J8</f>
        <v>0.16584193089648699</v>
      </c>
      <c r="G22" s="84">
        <f>'9. FP SDB'!K8</f>
        <v>0.15604820148701901</v>
      </c>
      <c r="H22" s="84">
        <f>'9. FP SDB'!L8</f>
        <v>0.151341626151104</v>
      </c>
      <c r="I22" s="84">
        <f>'9. FP SDB'!M8</f>
        <v>0.14149880493665901</v>
      </c>
      <c r="J22" s="84">
        <f>'9. FP SDB'!N8</f>
        <v>0.14138738687852101</v>
      </c>
      <c r="K22" s="84">
        <f>'9. FP SDB'!O8</f>
        <v>0.13953800381606399</v>
      </c>
      <c r="L22" s="84">
        <f>'9. FP SDB'!P8</f>
        <v>0.13721337534233899</v>
      </c>
      <c r="M22" s="84">
        <f>'9. FP SDB'!Q8</f>
        <v>0.10509250949111699</v>
      </c>
      <c r="N22" s="84">
        <f>'9. FP SDB'!R8</f>
        <v>0.10596036086741401</v>
      </c>
      <c r="O22" s="84">
        <f>'9. FP SDB'!S8</f>
        <v>0.106697862011969</v>
      </c>
      <c r="P22" s="84">
        <f>'9. FP SDB'!T8</f>
        <v>0.102200614431929</v>
      </c>
      <c r="Q22" s="84">
        <f>'9. FP SDB'!U8</f>
        <v>0.10590716111958599</v>
      </c>
      <c r="R22" s="84">
        <f>'9. FP SDB'!V8</f>
        <v>0.106261058944169</v>
      </c>
      <c r="S22" s="84">
        <f>'9. FP SDB'!W8</f>
        <v>0.106164433878062</v>
      </c>
      <c r="T22" s="84">
        <f>'9. FP SDB'!X8</f>
        <v>0.109291165983548</v>
      </c>
      <c r="U22" s="84">
        <f>'9. FP SDB'!Y8</f>
        <v>0.108627660153624</v>
      </c>
      <c r="V22" s="84">
        <f>'9. FP SDB'!Z8</f>
        <v>0.111612857320414</v>
      </c>
      <c r="W22" s="84">
        <f>'9. FP SDB'!AA8</f>
        <v>0.110599267055053</v>
      </c>
      <c r="X22" s="84">
        <f>'9. FP SDB'!AB8</f>
        <v>0.115733806541676</v>
      </c>
      <c r="Y22" s="84">
        <f>'9. FP SDB'!AC8</f>
        <v>0.112249247538123</v>
      </c>
      <c r="Z22" s="84">
        <f>'9. FP SDB'!AD8</f>
        <v>0.114614122008858</v>
      </c>
      <c r="AA22" s="84">
        <f>'9. FP SDB'!AE8</f>
        <v>0.118007232520446</v>
      </c>
      <c r="AB22" s="84">
        <f>'9. FP SDB'!AF8</f>
        <v>0.121640327246261</v>
      </c>
      <c r="AC22" s="84">
        <f>'9. FP SDB'!AG8</f>
        <v>0.118004316400538</v>
      </c>
      <c r="AD22" s="84">
        <f>'9. FP SDB'!AH8</f>
        <v>0.123347695644644</v>
      </c>
      <c r="AE22" s="84">
        <f>'9. FP SDB'!AI8</f>
        <v>0.12420567861694801</v>
      </c>
      <c r="AF22" s="84">
        <f>'9. FP SDB'!AJ8</f>
        <v>0.13265281772835499</v>
      </c>
    </row>
    <row r="23" spans="1:32" x14ac:dyDescent="0.2">
      <c r="A23" s="78" t="s">
        <v>99</v>
      </c>
      <c r="B23" s="79" t="s">
        <v>100</v>
      </c>
      <c r="C23" s="78" t="s">
        <v>75</v>
      </c>
      <c r="D23" s="80">
        <f>'4. BL SDB'!H9</f>
        <v>0.45728161976610249</v>
      </c>
      <c r="E23" s="80">
        <f>'4. BL SDB'!I9</f>
        <v>0.47175055688853718</v>
      </c>
      <c r="F23" s="80">
        <f>'4. BL SDB'!J9</f>
        <v>0.47883265335225378</v>
      </c>
      <c r="G23" s="80">
        <f>'4. BL SDB'!K9</f>
        <v>0.49148329721667139</v>
      </c>
      <c r="H23" s="80">
        <f>'4. BL SDB'!L9</f>
        <v>0.48955697603912363</v>
      </c>
      <c r="I23" s="80">
        <f>'4. BL SDB'!M9</f>
        <v>0.4768397308561223</v>
      </c>
      <c r="J23" s="80">
        <f>'4. BL SDB'!N9</f>
        <v>0.46508691708071037</v>
      </c>
      <c r="K23" s="80">
        <f>'4. BL SDB'!O9</f>
        <v>0.45317186613792604</v>
      </c>
      <c r="L23" s="80">
        <f>'4. BL SDB'!P9</f>
        <v>0.44667325407071079</v>
      </c>
      <c r="M23" s="80">
        <f>'4. BL SDB'!Q9</f>
        <v>0.43422365570495636</v>
      </c>
      <c r="N23" s="80">
        <f>'4. BL SDB'!R9</f>
        <v>0.42644956510734389</v>
      </c>
      <c r="O23" s="80">
        <f>'4. BL SDB'!S9</f>
        <v>0.41823397781563187</v>
      </c>
      <c r="P23" s="80">
        <f>'4. BL SDB'!T9</f>
        <v>0.41391516088013258</v>
      </c>
      <c r="Q23" s="80">
        <f>'4. BL SDB'!U9</f>
        <v>0.40130412987554376</v>
      </c>
      <c r="R23" s="80">
        <f>'4. BL SDB'!V9</f>
        <v>-0.11311604529316899</v>
      </c>
      <c r="S23" s="80">
        <f>'4. BL SDB'!W9</f>
        <v>-0.11765315243870855</v>
      </c>
      <c r="T23" s="80">
        <f>'4. BL SDB'!X9</f>
        <v>-0.11798823841344763</v>
      </c>
      <c r="U23" s="80">
        <f>'4. BL SDB'!Y9</f>
        <v>-0.12615862567830849</v>
      </c>
      <c r="V23" s="80">
        <f>'4. BL SDB'!Z9</f>
        <v>-0.12966228986966222</v>
      </c>
      <c r="W23" s="80">
        <f>'4. BL SDB'!AA9</f>
        <v>-0.13415446086520522</v>
      </c>
      <c r="X23" s="80">
        <f>'4. BL SDB'!AB9</f>
        <v>-0.1347034528614568</v>
      </c>
      <c r="Y23" s="80">
        <f>'4. BL SDB'!AC9</f>
        <v>-0.14382857601562726</v>
      </c>
      <c r="Z23" s="80">
        <f>'4. BL SDB'!AD9</f>
        <v>-0.14868220951226796</v>
      </c>
      <c r="AA23" s="80">
        <f>'4. BL SDB'!AE9</f>
        <v>-0.15389518061107132</v>
      </c>
      <c r="AB23" s="80">
        <f>'4. BL SDB'!AF9</f>
        <v>-0.15495891393360761</v>
      </c>
      <c r="AC23" s="80">
        <f>'4. BL SDB'!AG9</f>
        <v>-0.16476576295758871</v>
      </c>
      <c r="AD23" s="80">
        <f>'4. BL SDB'!AH9</f>
        <v>-0.1707479905099083</v>
      </c>
      <c r="AE23" s="80">
        <f>'4. BL SDB'!AI9</f>
        <v>-0.17664754276869932</v>
      </c>
      <c r="AF23" s="80">
        <f>'4. BL SDB'!AJ9</f>
        <v>-0.17852676824848857</v>
      </c>
    </row>
    <row r="24" spans="1:32" ht="14.45" customHeight="1" x14ac:dyDescent="0.2">
      <c r="A24" s="78" t="s">
        <v>101</v>
      </c>
      <c r="B24" s="79" t="s">
        <v>100</v>
      </c>
      <c r="C24" s="78" t="s">
        <v>75</v>
      </c>
      <c r="D24" s="80">
        <f>'9. FP SDB'!H9</f>
        <v>0.45728161976610249</v>
      </c>
      <c r="E24" s="80">
        <f>'9. FP SDB'!I9</f>
        <v>0.47175055688853718</v>
      </c>
      <c r="F24" s="80">
        <f>'9. FP SDB'!J9</f>
        <v>0.47883265335225378</v>
      </c>
      <c r="G24" s="80">
        <f>'9. FP SDB'!K9</f>
        <v>0.49148329721667139</v>
      </c>
      <c r="H24" s="80">
        <f>'9. FP SDB'!L9</f>
        <v>0.48989160661194475</v>
      </c>
      <c r="I24" s="80">
        <f>'9. FP SDB'!M9</f>
        <v>0.47725095686248498</v>
      </c>
      <c r="J24" s="80">
        <f>'9. FP SDB'!N9</f>
        <v>0.46557329498744071</v>
      </c>
      <c r="K24" s="80">
        <f>'9. FP SDB'!O9</f>
        <v>0.45373192349902158</v>
      </c>
      <c r="L24" s="80">
        <f>'9. FP SDB'!P9</f>
        <v>0.44730559102984913</v>
      </c>
      <c r="M24" s="80">
        <f>'9. FP SDB'!Q9</f>
        <v>0.46852687463963605</v>
      </c>
      <c r="N24" s="80">
        <f>'9. FP SDB'!R9</f>
        <v>0.49442230514315533</v>
      </c>
      <c r="O24" s="80">
        <f>'9. FP SDB'!S9</f>
        <v>0.51987491093222804</v>
      </c>
      <c r="P24" s="80">
        <f>'9. FP SDB'!T9</f>
        <v>0.54922296650239932</v>
      </c>
      <c r="Q24" s="80">
        <f>'9. FP SDB'!U9</f>
        <v>0.61188567274085059</v>
      </c>
      <c r="R24" s="80">
        <f>'9. FP SDB'!V9</f>
        <v>0.12550323517113338</v>
      </c>
      <c r="S24" s="80">
        <f>'9. FP SDB'!W9</f>
        <v>0.15000689745387064</v>
      </c>
      <c r="T24" s="80">
        <f>'9. FP SDB'!X9</f>
        <v>0.17775335999752517</v>
      </c>
      <c r="U24" s="80">
        <f>'9. FP SDB'!Y9</f>
        <v>0.1887075658601125</v>
      </c>
      <c r="V24" s="80">
        <f>'9. FP SDB'!Z9</f>
        <v>0.23056972960808331</v>
      </c>
      <c r="W24" s="80">
        <f>'9. FP SDB'!AA9</f>
        <v>0.26647941944686604</v>
      </c>
      <c r="X24" s="80">
        <f>'9. FP SDB'!AB9</f>
        <v>0.27225900163861017</v>
      </c>
      <c r="Y24" s="80">
        <f>'9. FP SDB'!AC9</f>
        <v>0.27850214449753175</v>
      </c>
      <c r="Z24" s="80">
        <f>'9. FP SDB'!AD9</f>
        <v>0.28904577424759292</v>
      </c>
      <c r="AA24" s="80">
        <f>'9. FP SDB'!AE9</f>
        <v>0.29927976765104347</v>
      </c>
      <c r="AB24" s="80">
        <f>'9. FP SDB'!AF9</f>
        <v>0.31208033625557974</v>
      </c>
      <c r="AC24" s="80">
        <f>'9. FP SDB'!AG9</f>
        <v>0.31686417648036524</v>
      </c>
      <c r="AD24" s="80">
        <f>'9. FP SDB'!AH9</f>
        <v>0.31650291950059906</v>
      </c>
      <c r="AE24" s="80">
        <f>'9. FP SDB'!AI9</f>
        <v>0.30056807456317713</v>
      </c>
      <c r="AF24" s="80">
        <f>'9. FP SDB'!AJ9</f>
        <v>0.30435432778784932</v>
      </c>
    </row>
    <row r="25" spans="1:32" x14ac:dyDescent="0.2">
      <c r="A25" s="85"/>
      <c r="B25" s="85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</row>
    <row r="26" spans="1:32" x14ac:dyDescent="0.2">
      <c r="A26" s="63"/>
      <c r="B26" s="63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2" ht="15.75" x14ac:dyDescent="0.25">
      <c r="A27" s="87" t="s">
        <v>102</v>
      </c>
      <c r="B27" s="63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32" ht="45" x14ac:dyDescent="0.2">
      <c r="A28" s="88"/>
      <c r="B28" s="89"/>
      <c r="C28" s="90" t="str">
        <f t="shared" ref="C28:AA28" si="4">H3</f>
        <v>2020-21</v>
      </c>
      <c r="D28" s="90" t="str">
        <f t="shared" si="4"/>
        <v>2021-22</v>
      </c>
      <c r="E28" s="90" t="str">
        <f t="shared" si="4"/>
        <v>2022-23</v>
      </c>
      <c r="F28" s="90" t="str">
        <f t="shared" si="4"/>
        <v>2023-24</v>
      </c>
      <c r="G28" s="90" t="str">
        <f t="shared" si="4"/>
        <v>2024-25</v>
      </c>
      <c r="H28" s="90" t="str">
        <f t="shared" si="4"/>
        <v>2025-26</v>
      </c>
      <c r="I28" s="90" t="str">
        <f t="shared" si="4"/>
        <v>2026-27</v>
      </c>
      <c r="J28" s="90" t="str">
        <f t="shared" si="4"/>
        <v>2027-28</v>
      </c>
      <c r="K28" s="90" t="str">
        <f t="shared" si="4"/>
        <v>2028-29</v>
      </c>
      <c r="L28" s="90" t="str">
        <f t="shared" si="4"/>
        <v>2029-30</v>
      </c>
      <c r="M28" s="90" t="str">
        <f t="shared" si="4"/>
        <v>2030-31</v>
      </c>
      <c r="N28" s="90" t="str">
        <f t="shared" si="4"/>
        <v>2031-32</v>
      </c>
      <c r="O28" s="90" t="str">
        <f t="shared" si="4"/>
        <v>2032-33</v>
      </c>
      <c r="P28" s="90" t="str">
        <f t="shared" si="4"/>
        <v>2033-34</v>
      </c>
      <c r="Q28" s="90" t="str">
        <f t="shared" si="4"/>
        <v>2034-35</v>
      </c>
      <c r="R28" s="90" t="str">
        <f t="shared" si="4"/>
        <v>2035-36</v>
      </c>
      <c r="S28" s="90" t="str">
        <f t="shared" si="4"/>
        <v>2036-37</v>
      </c>
      <c r="T28" s="90" t="str">
        <f t="shared" si="4"/>
        <v>2037-38</v>
      </c>
      <c r="U28" s="90" t="str">
        <f t="shared" si="4"/>
        <v>2038-39</v>
      </c>
      <c r="V28" s="90" t="str">
        <f t="shared" si="4"/>
        <v>2039-40</v>
      </c>
      <c r="W28" s="90" t="str">
        <f t="shared" si="4"/>
        <v>2040-41</v>
      </c>
      <c r="X28" s="90" t="str">
        <f t="shared" si="4"/>
        <v>2041-42</v>
      </c>
      <c r="Y28" s="90" t="str">
        <f t="shared" si="4"/>
        <v>2042-43</v>
      </c>
      <c r="Z28" s="90" t="str">
        <f t="shared" si="4"/>
        <v>2043-44</v>
      </c>
      <c r="AA28" s="90" t="str">
        <f t="shared" si="4"/>
        <v>2044-45</v>
      </c>
      <c r="AB28" s="91"/>
    </row>
    <row r="29" spans="1:32" x14ac:dyDescent="0.2">
      <c r="A29" s="92"/>
      <c r="B29" s="93" t="s">
        <v>107</v>
      </c>
      <c r="C29" s="94">
        <f>'4. BL SDB'!L10</f>
        <v>0.3382153498880196</v>
      </c>
      <c r="D29" s="94">
        <f>'4. BL SDB'!M10</f>
        <v>0.3353409259194633</v>
      </c>
      <c r="E29" s="94">
        <f>'4. BL SDB'!N10</f>
        <v>0.32369953020218933</v>
      </c>
      <c r="F29" s="94">
        <f>'4. BL SDB'!O10</f>
        <v>0.31363386232186208</v>
      </c>
      <c r="G29" s="94">
        <f>'4. BL SDB'!P10</f>
        <v>0.30945987872837177</v>
      </c>
      <c r="H29" s="94">
        <f>'4. BL SDB'!Q10</f>
        <v>0.32913114621383938</v>
      </c>
      <c r="I29" s="94">
        <f>'4. BL SDB'!R10</f>
        <v>0.32048920423992988</v>
      </c>
      <c r="J29" s="94">
        <f>'4. BL SDB'!S10</f>
        <v>0.31153611580366286</v>
      </c>
      <c r="K29" s="94">
        <f>'4. BL SDB'!T10</f>
        <v>0.31171454644820357</v>
      </c>
      <c r="L29" s="94">
        <f>'4. BL SDB'!U10</f>
        <v>0.29539696875595778</v>
      </c>
      <c r="M29" s="94">
        <f>'4. BL SDB'!V10</f>
        <v>-0.21937710423733797</v>
      </c>
      <c r="N29" s="94">
        <f>'4. BL SDB'!W10</f>
        <v>-0.22381758631677057</v>
      </c>
      <c r="O29" s="94">
        <f>'4. BL SDB'!X10</f>
        <v>-0.22727940439699562</v>
      </c>
      <c r="P29" s="94">
        <f>'4. BL SDB'!Y10</f>
        <v>-0.23478628583193251</v>
      </c>
      <c r="Q29" s="94">
        <f>'4. BL SDB'!Z10</f>
        <v>-0.2412751471900762</v>
      </c>
      <c r="R29" s="94">
        <f>'4. BL SDB'!AA10</f>
        <v>-0.24475372792025823</v>
      </c>
      <c r="S29" s="94">
        <f>'4. BL SDB'!AB10</f>
        <v>-0.25043725940313277</v>
      </c>
      <c r="T29" s="94">
        <f>'4. BL SDB'!AC10</f>
        <v>-0.25607782355375025</v>
      </c>
      <c r="U29" s="94">
        <f>'4. BL SDB'!AD10</f>
        <v>-0.26329633152112597</v>
      </c>
      <c r="V29" s="94">
        <f>'4. BL SDB'!AE10</f>
        <v>-0.27190241313151731</v>
      </c>
      <c r="W29" s="94">
        <f>'4. BL SDB'!AF10</f>
        <v>-0.27659924117986862</v>
      </c>
      <c r="X29" s="94">
        <f>'4. BL SDB'!AG10</f>
        <v>-0.2827700793581267</v>
      </c>
      <c r="Y29" s="94">
        <f>'4. BL SDB'!AH10</f>
        <v>-0.29409568615455228</v>
      </c>
      <c r="Z29" s="94">
        <f>'4. BL SDB'!AI10</f>
        <v>-0.3008532213856473</v>
      </c>
      <c r="AA29" s="94">
        <f>'4. BL SDB'!AJ10</f>
        <v>-0.31117958597684359</v>
      </c>
      <c r="AB29" s="95"/>
    </row>
    <row r="30" spans="1:32" x14ac:dyDescent="0.2">
      <c r="A30" s="63"/>
      <c r="B30" s="63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32" x14ac:dyDescent="0.2">
      <c r="A31" s="63"/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32" x14ac:dyDescent="0.2">
      <c r="A32" s="63"/>
      <c r="B32" s="63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28" x14ac:dyDescent="0.2">
      <c r="A33" s="96"/>
      <c r="B33" s="96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</row>
    <row r="34" spans="1:28" x14ac:dyDescent="0.2">
      <c r="A34" s="96"/>
      <c r="B34" s="96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</row>
    <row r="35" spans="1:28" x14ac:dyDescent="0.2">
      <c r="A35" s="96"/>
      <c r="B35" s="96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</row>
    <row r="36" spans="1:28" x14ac:dyDescent="0.2">
      <c r="A36" s="96"/>
      <c r="B36" s="96"/>
      <c r="C36" s="97"/>
      <c r="D36" s="97"/>
      <c r="E36" s="97"/>
      <c r="F36" s="97"/>
      <c r="G36" s="97"/>
      <c r="H36" s="97"/>
      <c r="I36" s="97"/>
      <c r="J36" s="97"/>
      <c r="K36" s="97"/>
      <c r="L36" s="98"/>
      <c r="M36" s="97"/>
      <c r="N36" s="99"/>
      <c r="O36" s="97"/>
      <c r="P36" s="100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</row>
    <row r="37" spans="1:28" x14ac:dyDescent="0.2">
      <c r="A37" s="96"/>
      <c r="B37" s="96"/>
      <c r="C37" s="97"/>
      <c r="D37" s="97"/>
      <c r="E37" s="97"/>
      <c r="F37" s="97"/>
      <c r="G37" s="97"/>
      <c r="H37" s="97"/>
      <c r="I37" s="97"/>
      <c r="J37" s="97"/>
      <c r="K37" s="97"/>
      <c r="L37" s="98"/>
      <c r="M37" s="97"/>
      <c r="N37" s="99"/>
      <c r="O37" s="97"/>
      <c r="P37" s="100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</row>
    <row r="38" spans="1:28" x14ac:dyDescent="0.2">
      <c r="A38" s="96"/>
      <c r="B38" s="96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</row>
    <row r="39" spans="1:28" x14ac:dyDescent="0.2">
      <c r="A39" s="63"/>
      <c r="B39" s="63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</row>
    <row r="40" spans="1:28" x14ac:dyDescent="0.2">
      <c r="A40" s="63"/>
      <c r="B40" s="63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1:28" x14ac:dyDescent="0.2">
      <c r="A41" s="63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1:28" x14ac:dyDescent="0.2">
      <c r="A42" s="63"/>
      <c r="B42" s="63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1:28" x14ac:dyDescent="0.2">
      <c r="A43" s="63"/>
      <c r="B43" s="63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</row>
    <row r="44" spans="1:28" x14ac:dyDescent="0.2">
      <c r="A44" s="63"/>
      <c r="B44" s="63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28" x14ac:dyDescent="0.2">
      <c r="A45" s="63"/>
      <c r="B45" s="63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</row>
    <row r="46" spans="1:28" x14ac:dyDescent="0.2">
      <c r="A46" s="63"/>
      <c r="B46" s="63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</row>
    <row r="47" spans="1:28" x14ac:dyDescent="0.2">
      <c r="A47" s="63"/>
      <c r="B47" s="63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</row>
    <row r="48" spans="1:28" x14ac:dyDescent="0.2">
      <c r="A48" s="63"/>
      <c r="B48" s="63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</row>
    <row r="49" spans="1:28" x14ac:dyDescent="0.2">
      <c r="A49" s="63"/>
      <c r="B49" s="63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</row>
    <row r="50" spans="1:28" x14ac:dyDescent="0.2">
      <c r="A50" s="63"/>
      <c r="B50" s="63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</row>
    <row r="51" spans="1:28" x14ac:dyDescent="0.2">
      <c r="A51" s="63"/>
      <c r="B51" s="63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</row>
    <row r="52" spans="1:28" x14ac:dyDescent="0.2">
      <c r="A52" s="63"/>
      <c r="B52" s="63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</row>
    <row r="53" spans="1:28" x14ac:dyDescent="0.2">
      <c r="A53" s="63"/>
      <c r="B53" s="63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</row>
    <row r="54" spans="1:28" x14ac:dyDescent="0.2">
      <c r="A54" s="63"/>
      <c r="B54" s="63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</row>
    <row r="55" spans="1:28" x14ac:dyDescent="0.2">
      <c r="A55" s="63"/>
      <c r="B55" s="63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</row>
    <row r="56" spans="1:28" x14ac:dyDescent="0.2">
      <c r="A56" s="101"/>
      <c r="B56" s="101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</row>
    <row r="57" spans="1:28" x14ac:dyDescent="0.2">
      <c r="A57" s="101"/>
      <c r="B57" s="101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</row>
    <row r="58" spans="1:28" x14ac:dyDescent="0.2">
      <c r="A58" s="101"/>
      <c r="B58" s="101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</row>
    <row r="59" spans="1:28" x14ac:dyDescent="0.2">
      <c r="A59" s="63"/>
      <c r="B59" s="103"/>
      <c r="C59" s="104"/>
      <c r="D59" s="104"/>
      <c r="E59" s="104"/>
      <c r="F59" s="104"/>
      <c r="G59" s="104"/>
      <c r="H59" s="10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</row>
    <row r="60" spans="1:28" x14ac:dyDescent="0.2">
      <c r="A60" s="101"/>
      <c r="B60" s="101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</row>
    <row r="61" spans="1:28" x14ac:dyDescent="0.2">
      <c r="A61" s="101"/>
      <c r="B61" s="101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</row>
    <row r="62" spans="1:28" ht="15.75" x14ac:dyDescent="0.25">
      <c r="A62" s="87" t="s">
        <v>108</v>
      </c>
      <c r="B62" s="63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</row>
    <row r="63" spans="1:28" ht="45" x14ac:dyDescent="0.2">
      <c r="A63" s="105"/>
      <c r="B63" s="106"/>
      <c r="C63" s="90" t="str">
        <f t="shared" ref="C63:AA63" si="5">H3</f>
        <v>2020-21</v>
      </c>
      <c r="D63" s="90" t="str">
        <f t="shared" si="5"/>
        <v>2021-22</v>
      </c>
      <c r="E63" s="90" t="str">
        <f t="shared" si="5"/>
        <v>2022-23</v>
      </c>
      <c r="F63" s="90" t="str">
        <f t="shared" si="5"/>
        <v>2023-24</v>
      </c>
      <c r="G63" s="90" t="str">
        <f t="shared" si="5"/>
        <v>2024-25</v>
      </c>
      <c r="H63" s="90" t="str">
        <f t="shared" si="5"/>
        <v>2025-26</v>
      </c>
      <c r="I63" s="90" t="str">
        <f t="shared" si="5"/>
        <v>2026-27</v>
      </c>
      <c r="J63" s="90" t="str">
        <f t="shared" si="5"/>
        <v>2027-28</v>
      </c>
      <c r="K63" s="90" t="str">
        <f t="shared" si="5"/>
        <v>2028-29</v>
      </c>
      <c r="L63" s="90" t="str">
        <f t="shared" si="5"/>
        <v>2029-30</v>
      </c>
      <c r="M63" s="90" t="str">
        <f t="shared" si="5"/>
        <v>2030-31</v>
      </c>
      <c r="N63" s="90" t="str">
        <f t="shared" si="5"/>
        <v>2031-32</v>
      </c>
      <c r="O63" s="90" t="str">
        <f t="shared" si="5"/>
        <v>2032-33</v>
      </c>
      <c r="P63" s="90" t="str">
        <f t="shared" si="5"/>
        <v>2033-34</v>
      </c>
      <c r="Q63" s="90" t="str">
        <f t="shared" si="5"/>
        <v>2034-35</v>
      </c>
      <c r="R63" s="90" t="str">
        <f t="shared" si="5"/>
        <v>2035-36</v>
      </c>
      <c r="S63" s="90" t="str">
        <f t="shared" si="5"/>
        <v>2036-37</v>
      </c>
      <c r="T63" s="90" t="str">
        <f t="shared" si="5"/>
        <v>2037-38</v>
      </c>
      <c r="U63" s="90" t="str">
        <f t="shared" si="5"/>
        <v>2038-39</v>
      </c>
      <c r="V63" s="90" t="str">
        <f t="shared" si="5"/>
        <v>2039-40</v>
      </c>
      <c r="W63" s="90" t="str">
        <f t="shared" si="5"/>
        <v>2040-41</v>
      </c>
      <c r="X63" s="90" t="str">
        <f t="shared" si="5"/>
        <v>2041-42</v>
      </c>
      <c r="Y63" s="90" t="str">
        <f t="shared" si="5"/>
        <v>2042-43</v>
      </c>
      <c r="Z63" s="90" t="str">
        <f t="shared" si="5"/>
        <v>2043-44</v>
      </c>
      <c r="AA63" s="90" t="str">
        <f t="shared" si="5"/>
        <v>2044-45</v>
      </c>
      <c r="AB63" s="107"/>
    </row>
    <row r="64" spans="1:28" x14ac:dyDescent="0.2">
      <c r="A64" s="108"/>
      <c r="B64" s="93" t="s">
        <v>107</v>
      </c>
      <c r="C64" s="94">
        <f>'9. FP SDB'!L10</f>
        <v>0.33854998046084073</v>
      </c>
      <c r="D64" s="94">
        <f>'9. FP SDB'!M10</f>
        <v>0.33575215192582597</v>
      </c>
      <c r="E64" s="94">
        <f>'9. FP SDB'!N10</f>
        <v>0.32418590810891967</v>
      </c>
      <c r="F64" s="94">
        <f>'9. FP SDB'!O10</f>
        <v>0.31419391968295762</v>
      </c>
      <c r="G64" s="94">
        <f>'9. FP SDB'!P10</f>
        <v>0.31009221568751011</v>
      </c>
      <c r="H64" s="94">
        <f>'9. FP SDB'!Q10</f>
        <v>0.36343436514851907</v>
      </c>
      <c r="I64" s="94">
        <f>'9. FP SDB'!R10</f>
        <v>0.38846194427574132</v>
      </c>
      <c r="J64" s="94">
        <f>'9. FP SDB'!S10</f>
        <v>0.41317704892025903</v>
      </c>
      <c r="K64" s="94">
        <f>'9. FP SDB'!T10</f>
        <v>0.44702235207047031</v>
      </c>
      <c r="L64" s="94">
        <f>'9. FP SDB'!U10</f>
        <v>0.50597851162126461</v>
      </c>
      <c r="M64" s="94">
        <f>'9. FP SDB'!V10</f>
        <v>1.9242176226964378E-2</v>
      </c>
      <c r="N64" s="94">
        <f>'9. FP SDB'!W10</f>
        <v>4.3842463575808635E-2</v>
      </c>
      <c r="O64" s="94">
        <f>'9. FP SDB'!X10</f>
        <v>6.8462194013977171E-2</v>
      </c>
      <c r="P64" s="94">
        <f>'9. FP SDB'!Y10</f>
        <v>8.0079905706488499E-2</v>
      </c>
      <c r="Q64" s="94">
        <f>'9. FP SDB'!Z10</f>
        <v>0.11895687228766931</v>
      </c>
      <c r="R64" s="94">
        <f>'9. FP SDB'!AA10</f>
        <v>0.15588015239181302</v>
      </c>
      <c r="S64" s="94">
        <f>'9. FP SDB'!AB10</f>
        <v>0.15652519509693416</v>
      </c>
      <c r="T64" s="94">
        <f>'9. FP SDB'!AC10</f>
        <v>0.16625289695940876</v>
      </c>
      <c r="U64" s="94">
        <f>'9. FP SDB'!AD10</f>
        <v>0.17443165223873491</v>
      </c>
      <c r="V64" s="94">
        <f>'9. FP SDB'!AE10</f>
        <v>0.18127253513059749</v>
      </c>
      <c r="W64" s="94">
        <f>'9. FP SDB'!AF10</f>
        <v>0.19044000900931873</v>
      </c>
      <c r="X64" s="94">
        <f>'9. FP SDB'!AG10</f>
        <v>0.19885986007982726</v>
      </c>
      <c r="Y64" s="94">
        <f>'9. FP SDB'!AH10</f>
        <v>0.19315522385595507</v>
      </c>
      <c r="Z64" s="94">
        <f>'9. FP SDB'!AI10</f>
        <v>0.17636239594622913</v>
      </c>
      <c r="AA64" s="94">
        <f>'9. FP SDB'!AJ10</f>
        <v>0.17170151005949433</v>
      </c>
      <c r="AB64" s="95"/>
    </row>
    <row r="65" spans="1:28" x14ac:dyDescent="0.2">
      <c r="A65" s="109"/>
      <c r="B65" s="103"/>
      <c r="C65" s="104"/>
      <c r="D65" s="104"/>
      <c r="E65" s="104"/>
      <c r="F65" s="104"/>
      <c r="G65" s="104"/>
      <c r="H65" s="104"/>
      <c r="I65" s="110"/>
      <c r="J65" s="104"/>
      <c r="K65" s="104"/>
      <c r="L65" s="104"/>
      <c r="M65" s="104"/>
      <c r="N65" s="10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</row>
    <row r="66" spans="1:28" x14ac:dyDescent="0.2">
      <c r="A66" s="101"/>
      <c r="B66" s="101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</row>
    <row r="67" spans="1:28" x14ac:dyDescent="0.2">
      <c r="A67" s="101"/>
      <c r="B67" s="101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</row>
    <row r="68" spans="1:28" x14ac:dyDescent="0.2">
      <c r="A68" s="101"/>
      <c r="B68" s="10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</row>
    <row r="69" spans="1:28" x14ac:dyDescent="0.2">
      <c r="A69" s="101"/>
      <c r="B69" s="101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</row>
    <row r="70" spans="1:28" x14ac:dyDescent="0.2">
      <c r="A70" s="101"/>
      <c r="B70" s="101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</row>
    <row r="71" spans="1:28" x14ac:dyDescent="0.2">
      <c r="A71" s="101"/>
      <c r="B71" s="101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</row>
    <row r="72" spans="1:28" x14ac:dyDescent="0.2">
      <c r="A72" s="63"/>
      <c r="B72" s="111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</row>
    <row r="73" spans="1:28" x14ac:dyDescent="0.2">
      <c r="A73" s="63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</row>
    <row r="74" spans="1:28" x14ac:dyDescent="0.2">
      <c r="A74" s="63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</row>
    <row r="75" spans="1:28" x14ac:dyDescent="0.2">
      <c r="A75" s="63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</row>
    <row r="76" spans="1:28" x14ac:dyDescent="0.2">
      <c r="A76" s="63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</row>
    <row r="77" spans="1:28" x14ac:dyDescent="0.2">
      <c r="A77" s="63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</row>
    <row r="78" spans="1:28" x14ac:dyDescent="0.2">
      <c r="A78" s="63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</row>
    <row r="79" spans="1:28" x14ac:dyDescent="0.2">
      <c r="A79" s="63"/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</row>
    <row r="80" spans="1:28" x14ac:dyDescent="0.2">
      <c r="A80" s="63"/>
      <c r="B80" s="63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</row>
    <row r="81" spans="1:28" x14ac:dyDescent="0.2">
      <c r="A81" s="101"/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</row>
    <row r="82" spans="1:28" x14ac:dyDescent="0.2">
      <c r="A82" s="101"/>
      <c r="B82" s="101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</row>
    <row r="83" spans="1:28" x14ac:dyDescent="0.2">
      <c r="A83" s="101"/>
      <c r="B83" s="101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</row>
    <row r="84" spans="1:28" x14ac:dyDescent="0.2">
      <c r="A84" s="101"/>
      <c r="B84" s="101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</row>
    <row r="85" spans="1:28" x14ac:dyDescent="0.2">
      <c r="A85" s="101"/>
      <c r="B85" s="101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</row>
    <row r="86" spans="1:28" x14ac:dyDescent="0.2">
      <c r="A86" s="101"/>
      <c r="B86" s="101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</row>
    <row r="87" spans="1:28" x14ac:dyDescent="0.2">
      <c r="A87" s="101"/>
      <c r="B87" s="101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</row>
    <row r="88" spans="1:28" x14ac:dyDescent="0.2">
      <c r="A88" s="101"/>
      <c r="B88" s="101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</row>
    <row r="89" spans="1:28" x14ac:dyDescent="0.2">
      <c r="A89" s="101"/>
      <c r="B89" s="101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</row>
    <row r="90" spans="1:28" x14ac:dyDescent="0.2">
      <c r="A90" s="101"/>
      <c r="B90" s="101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</row>
    <row r="91" spans="1:28" x14ac:dyDescent="0.2">
      <c r="A91" s="101"/>
      <c r="B91" s="101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</row>
    <row r="92" spans="1:28" x14ac:dyDescent="0.2">
      <c r="A92" s="101"/>
      <c r="B92" s="101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</row>
    <row r="93" spans="1:28" x14ac:dyDescent="0.2">
      <c r="A93" s="101"/>
      <c r="B93" s="101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</row>
    <row r="94" spans="1:28" x14ac:dyDescent="0.2">
      <c r="A94" s="101"/>
      <c r="B94" s="101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</row>
    <row r="95" spans="1:28" x14ac:dyDescent="0.2">
      <c r="A95" s="101"/>
      <c r="B95" s="101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</row>
    <row r="96" spans="1:28" x14ac:dyDescent="0.2">
      <c r="A96" s="101"/>
      <c r="B96" s="101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</row>
    <row r="97" spans="1:28" x14ac:dyDescent="0.2">
      <c r="A97" s="101"/>
      <c r="B97" s="101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</row>
    <row r="98" spans="1:28" x14ac:dyDescent="0.2">
      <c r="A98" s="101"/>
      <c r="B98" s="101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</row>
    <row r="99" spans="1:28" x14ac:dyDescent="0.2">
      <c r="A99" s="101"/>
      <c r="B99" s="101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</row>
    <row r="100" spans="1:28" x14ac:dyDescent="0.2">
      <c r="A100" s="109"/>
      <c r="B100" s="113" t="s">
        <v>4</v>
      </c>
      <c r="C100" s="114"/>
      <c r="D100" s="114"/>
      <c r="E100" s="114"/>
      <c r="F100" s="115"/>
      <c r="G100" s="116"/>
      <c r="H100" s="116"/>
      <c r="I100" s="897" t="str">
        <f>'TITLE PAGE'!D9</f>
        <v>Severn Trent Water</v>
      </c>
      <c r="J100" s="898"/>
      <c r="K100" s="899"/>
      <c r="L100" s="116"/>
      <c r="M100" s="116"/>
      <c r="N100" s="117"/>
      <c r="O100" s="118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</row>
    <row r="101" spans="1:28" x14ac:dyDescent="0.2">
      <c r="A101" s="63"/>
      <c r="B101" s="119" t="s">
        <v>109</v>
      </c>
      <c r="C101" s="120"/>
      <c r="D101" s="120"/>
      <c r="E101" s="120"/>
      <c r="F101" s="121"/>
      <c r="G101" s="122"/>
      <c r="H101" s="122"/>
      <c r="I101" s="900" t="str">
        <f>'TITLE PAGE'!D10</f>
        <v>Kinsall</v>
      </c>
      <c r="J101" s="901"/>
      <c r="K101" s="902"/>
      <c r="L101" s="122"/>
      <c r="M101" s="122"/>
      <c r="N101" s="123"/>
      <c r="O101" s="118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</row>
    <row r="102" spans="1:28" x14ac:dyDescent="0.2">
      <c r="A102" s="63"/>
      <c r="B102" s="119" t="s">
        <v>6</v>
      </c>
      <c r="C102" s="124"/>
      <c r="D102" s="124"/>
      <c r="E102" s="124"/>
      <c r="F102" s="121"/>
      <c r="G102" s="122"/>
      <c r="H102" s="122"/>
      <c r="I102" s="903">
        <f>'TITLE PAGE'!D11</f>
        <v>3</v>
      </c>
      <c r="J102" s="904"/>
      <c r="K102" s="905"/>
      <c r="L102" s="122"/>
      <c r="M102" s="122"/>
      <c r="N102" s="123"/>
      <c r="O102" s="118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</row>
    <row r="103" spans="1:28" x14ac:dyDescent="0.2">
      <c r="A103" s="63"/>
      <c r="B103" s="119" t="s">
        <v>7</v>
      </c>
      <c r="C103" s="120"/>
      <c r="D103" s="120"/>
      <c r="E103" s="120"/>
      <c r="F103" s="121"/>
      <c r="G103" s="122"/>
      <c r="H103" s="122"/>
      <c r="I103" s="125" t="str">
        <f>'TITLE PAGE'!D12</f>
        <v>Dry Year Annual Average</v>
      </c>
      <c r="J103" s="126"/>
      <c r="K103" s="126"/>
      <c r="L103" s="127"/>
      <c r="M103" s="122"/>
      <c r="N103" s="123"/>
      <c r="O103" s="118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</row>
    <row r="104" spans="1:28" x14ac:dyDescent="0.2">
      <c r="A104" s="63"/>
      <c r="B104" s="119" t="s">
        <v>8</v>
      </c>
      <c r="C104" s="120"/>
      <c r="D104" s="120"/>
      <c r="E104" s="120"/>
      <c r="F104" s="121"/>
      <c r="G104" s="122"/>
      <c r="H104" s="122"/>
      <c r="I104" s="900" t="str">
        <f>'TITLE PAGE'!D13</f>
        <v>No more than 3 in 100 Temporary Use Bans</v>
      </c>
      <c r="J104" s="901"/>
      <c r="K104" s="902"/>
      <c r="L104" s="122"/>
      <c r="M104" s="122"/>
      <c r="N104" s="123"/>
      <c r="O104" s="118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</row>
    <row r="105" spans="1:28" x14ac:dyDescent="0.2">
      <c r="A105" s="63"/>
      <c r="B105" s="128"/>
      <c r="C105" s="129"/>
      <c r="D105" s="129"/>
      <c r="E105" s="129"/>
      <c r="F105" s="130"/>
      <c r="G105" s="131"/>
      <c r="H105" s="131"/>
      <c r="I105" s="130"/>
      <c r="J105" s="132"/>
      <c r="K105" s="130"/>
      <c r="L105" s="133"/>
      <c r="M105" s="131"/>
      <c r="N105" s="134"/>
      <c r="O105" s="118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</row>
    <row r="106" spans="1:28" x14ac:dyDescent="0.2">
      <c r="A106" s="101"/>
      <c r="B106" s="101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</row>
    <row r="107" spans="1:28" x14ac:dyDescent="0.2">
      <c r="A107" s="101"/>
      <c r="B107" s="101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</row>
  </sheetData>
  <sheetProtection algorithmName="SHA-512" hashValue="b+CQJA3l6JOJsRuGfnIwv1G4zzZEfqKjN15yFSs7dl04HAhwcJyEDWPsmme686DkpuycJOJ/+lPZs3iAsEZw/g==" saltValue="LdEEH6zL7y/o01hbtT1WhQ==" spinCount="100000" sheet="1" objects="1" scenarios="1" selectLockedCells="1" selectUnlockedCells="1"/>
  <mergeCells count="4">
    <mergeCell ref="I100:K100"/>
    <mergeCell ref="I101:K101"/>
    <mergeCell ref="I102:K102"/>
    <mergeCell ref="I104:K104"/>
  </mergeCells>
  <conditionalFormatting sqref="C29:AA29 C64:AA64">
    <cfRule type="cellIs" dxfId="10" priority="1" stopIfTrue="1" operator="lessThan">
      <formula>0</formula>
    </cfRule>
  </conditionalFormatting>
  <pageMargins left="0.7" right="0.7" top="0.75" bottom="0.75" header="0.3" footer="0.3"/>
  <pageSetup paperSize="9" orientation="portrait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zoomScale="80" zoomScaleNormal="80" workbookViewId="0">
      <selection activeCell="G25" sqref="G25"/>
    </sheetView>
  </sheetViews>
  <sheetFormatPr defaultColWidth="8.88671875" defaultRowHeight="15" x14ac:dyDescent="0.2"/>
  <cols>
    <col min="1" max="1" width="1.44140625" style="465" customWidth="1"/>
    <col min="2" max="2" width="3.77734375" style="465" customWidth="1"/>
    <col min="3" max="3" width="17.109375" style="465" customWidth="1"/>
    <col min="4" max="4" width="16.21875" style="465" customWidth="1"/>
    <col min="5" max="5" width="23.21875" style="465" customWidth="1"/>
    <col min="6" max="6" width="29.88671875" style="465" bestFit="1" customWidth="1"/>
    <col min="7" max="7" width="16.109375" style="465" customWidth="1"/>
    <col min="8" max="8" width="26.21875" style="465" bestFit="1" customWidth="1"/>
    <col min="9" max="9" width="25" style="465" bestFit="1" customWidth="1"/>
    <col min="10" max="10" width="36.6640625" style="465" customWidth="1"/>
    <col min="11" max="11" width="2" style="465" customWidth="1"/>
    <col min="12" max="251" width="8.88671875" style="465"/>
    <col min="252" max="252" width="1.44140625" style="465" customWidth="1"/>
    <col min="253" max="253" width="3.77734375" style="465" customWidth="1"/>
    <col min="254" max="254" width="17.109375" style="465" customWidth="1"/>
    <col min="255" max="255" width="16.21875" style="465" customWidth="1"/>
    <col min="256" max="256" width="23.21875" style="465" customWidth="1"/>
    <col min="257" max="257" width="29.88671875" style="465" bestFit="1" customWidth="1"/>
    <col min="258" max="258" width="16.109375" style="465" customWidth="1"/>
    <col min="259" max="259" width="16.5546875" style="465" customWidth="1"/>
    <col min="260" max="260" width="16.44140625" style="465" customWidth="1"/>
    <col min="261" max="261" width="36.6640625" style="465" customWidth="1"/>
    <col min="262" max="262" width="8.88671875" style="465"/>
    <col min="263" max="263" width="2" style="465" customWidth="1"/>
    <col min="264" max="507" width="8.88671875" style="465"/>
    <col min="508" max="508" width="1.44140625" style="465" customWidth="1"/>
    <col min="509" max="509" width="3.77734375" style="465" customWidth="1"/>
    <col min="510" max="510" width="17.109375" style="465" customWidth="1"/>
    <col min="511" max="511" width="16.21875" style="465" customWidth="1"/>
    <col min="512" max="512" width="23.21875" style="465" customWidth="1"/>
    <col min="513" max="513" width="29.88671875" style="465" bestFit="1" customWidth="1"/>
    <col min="514" max="514" width="16.109375" style="465" customWidth="1"/>
    <col min="515" max="515" width="16.5546875" style="465" customWidth="1"/>
    <col min="516" max="516" width="16.44140625" style="465" customWidth="1"/>
    <col min="517" max="517" width="36.6640625" style="465" customWidth="1"/>
    <col min="518" max="518" width="8.88671875" style="465"/>
    <col min="519" max="519" width="2" style="465" customWidth="1"/>
    <col min="520" max="763" width="8.88671875" style="465"/>
    <col min="764" max="764" width="1.44140625" style="465" customWidth="1"/>
    <col min="765" max="765" width="3.77734375" style="465" customWidth="1"/>
    <col min="766" max="766" width="17.109375" style="465" customWidth="1"/>
    <col min="767" max="767" width="16.21875" style="465" customWidth="1"/>
    <col min="768" max="768" width="23.21875" style="465" customWidth="1"/>
    <col min="769" max="769" width="29.88671875" style="465" bestFit="1" customWidth="1"/>
    <col min="770" max="770" width="16.109375" style="465" customWidth="1"/>
    <col min="771" max="771" width="16.5546875" style="465" customWidth="1"/>
    <col min="772" max="772" width="16.44140625" style="465" customWidth="1"/>
    <col min="773" max="773" width="36.6640625" style="465" customWidth="1"/>
    <col min="774" max="774" width="8.88671875" style="465"/>
    <col min="775" max="775" width="2" style="465" customWidth="1"/>
    <col min="776" max="1019" width="8.88671875" style="465"/>
    <col min="1020" max="1020" width="1.44140625" style="465" customWidth="1"/>
    <col min="1021" max="1021" width="3.77734375" style="465" customWidth="1"/>
    <col min="1022" max="1022" width="17.109375" style="465" customWidth="1"/>
    <col min="1023" max="1023" width="16.21875" style="465" customWidth="1"/>
    <col min="1024" max="1024" width="23.21875" style="465" customWidth="1"/>
    <col min="1025" max="1025" width="29.88671875" style="465" bestFit="1" customWidth="1"/>
    <col min="1026" max="1026" width="16.109375" style="465" customWidth="1"/>
    <col min="1027" max="1027" width="16.5546875" style="465" customWidth="1"/>
    <col min="1028" max="1028" width="16.44140625" style="465" customWidth="1"/>
    <col min="1029" max="1029" width="36.6640625" style="465" customWidth="1"/>
    <col min="1030" max="1030" width="8.88671875" style="465"/>
    <col min="1031" max="1031" width="2" style="465" customWidth="1"/>
    <col min="1032" max="1275" width="8.88671875" style="465"/>
    <col min="1276" max="1276" width="1.44140625" style="465" customWidth="1"/>
    <col min="1277" max="1277" width="3.77734375" style="465" customWidth="1"/>
    <col min="1278" max="1278" width="17.109375" style="465" customWidth="1"/>
    <col min="1279" max="1279" width="16.21875" style="465" customWidth="1"/>
    <col min="1280" max="1280" width="23.21875" style="465" customWidth="1"/>
    <col min="1281" max="1281" width="29.88671875" style="465" bestFit="1" customWidth="1"/>
    <col min="1282" max="1282" width="16.109375" style="465" customWidth="1"/>
    <col min="1283" max="1283" width="16.5546875" style="465" customWidth="1"/>
    <col min="1284" max="1284" width="16.44140625" style="465" customWidth="1"/>
    <col min="1285" max="1285" width="36.6640625" style="465" customWidth="1"/>
    <col min="1286" max="1286" width="8.88671875" style="465"/>
    <col min="1287" max="1287" width="2" style="465" customWidth="1"/>
    <col min="1288" max="1531" width="8.88671875" style="465"/>
    <col min="1532" max="1532" width="1.44140625" style="465" customWidth="1"/>
    <col min="1533" max="1533" width="3.77734375" style="465" customWidth="1"/>
    <col min="1534" max="1534" width="17.109375" style="465" customWidth="1"/>
    <col min="1535" max="1535" width="16.21875" style="465" customWidth="1"/>
    <col min="1536" max="1536" width="23.21875" style="465" customWidth="1"/>
    <col min="1537" max="1537" width="29.88671875" style="465" bestFit="1" customWidth="1"/>
    <col min="1538" max="1538" width="16.109375" style="465" customWidth="1"/>
    <col min="1539" max="1539" width="16.5546875" style="465" customWidth="1"/>
    <col min="1540" max="1540" width="16.44140625" style="465" customWidth="1"/>
    <col min="1541" max="1541" width="36.6640625" style="465" customWidth="1"/>
    <col min="1542" max="1542" width="8.88671875" style="465"/>
    <col min="1543" max="1543" width="2" style="465" customWidth="1"/>
    <col min="1544" max="1787" width="8.88671875" style="465"/>
    <col min="1788" max="1788" width="1.44140625" style="465" customWidth="1"/>
    <col min="1789" max="1789" width="3.77734375" style="465" customWidth="1"/>
    <col min="1790" max="1790" width="17.109375" style="465" customWidth="1"/>
    <col min="1791" max="1791" width="16.21875" style="465" customWidth="1"/>
    <col min="1792" max="1792" width="23.21875" style="465" customWidth="1"/>
    <col min="1793" max="1793" width="29.88671875" style="465" bestFit="1" customWidth="1"/>
    <col min="1794" max="1794" width="16.109375" style="465" customWidth="1"/>
    <col min="1795" max="1795" width="16.5546875" style="465" customWidth="1"/>
    <col min="1796" max="1796" width="16.44140625" style="465" customWidth="1"/>
    <col min="1797" max="1797" width="36.6640625" style="465" customWidth="1"/>
    <col min="1798" max="1798" width="8.88671875" style="465"/>
    <col min="1799" max="1799" width="2" style="465" customWidth="1"/>
    <col min="1800" max="2043" width="8.88671875" style="465"/>
    <col min="2044" max="2044" width="1.44140625" style="465" customWidth="1"/>
    <col min="2045" max="2045" width="3.77734375" style="465" customWidth="1"/>
    <col min="2046" max="2046" width="17.109375" style="465" customWidth="1"/>
    <col min="2047" max="2047" width="16.21875" style="465" customWidth="1"/>
    <col min="2048" max="2048" width="23.21875" style="465" customWidth="1"/>
    <col min="2049" max="2049" width="29.88671875" style="465" bestFit="1" customWidth="1"/>
    <col min="2050" max="2050" width="16.109375" style="465" customWidth="1"/>
    <col min="2051" max="2051" width="16.5546875" style="465" customWidth="1"/>
    <col min="2052" max="2052" width="16.44140625" style="465" customWidth="1"/>
    <col min="2053" max="2053" width="36.6640625" style="465" customWidth="1"/>
    <col min="2054" max="2054" width="8.88671875" style="465"/>
    <col min="2055" max="2055" width="2" style="465" customWidth="1"/>
    <col min="2056" max="2299" width="8.88671875" style="465"/>
    <col min="2300" max="2300" width="1.44140625" style="465" customWidth="1"/>
    <col min="2301" max="2301" width="3.77734375" style="465" customWidth="1"/>
    <col min="2302" max="2302" width="17.109375" style="465" customWidth="1"/>
    <col min="2303" max="2303" width="16.21875" style="465" customWidth="1"/>
    <col min="2304" max="2304" width="23.21875" style="465" customWidth="1"/>
    <col min="2305" max="2305" width="29.88671875" style="465" bestFit="1" customWidth="1"/>
    <col min="2306" max="2306" width="16.109375" style="465" customWidth="1"/>
    <col min="2307" max="2307" width="16.5546875" style="465" customWidth="1"/>
    <col min="2308" max="2308" width="16.44140625" style="465" customWidth="1"/>
    <col min="2309" max="2309" width="36.6640625" style="465" customWidth="1"/>
    <col min="2310" max="2310" width="8.88671875" style="465"/>
    <col min="2311" max="2311" width="2" style="465" customWidth="1"/>
    <col min="2312" max="2555" width="8.88671875" style="465"/>
    <col min="2556" max="2556" width="1.44140625" style="465" customWidth="1"/>
    <col min="2557" max="2557" width="3.77734375" style="465" customWidth="1"/>
    <col min="2558" max="2558" width="17.109375" style="465" customWidth="1"/>
    <col min="2559" max="2559" width="16.21875" style="465" customWidth="1"/>
    <col min="2560" max="2560" width="23.21875" style="465" customWidth="1"/>
    <col min="2561" max="2561" width="29.88671875" style="465" bestFit="1" customWidth="1"/>
    <col min="2562" max="2562" width="16.109375" style="465" customWidth="1"/>
    <col min="2563" max="2563" width="16.5546875" style="465" customWidth="1"/>
    <col min="2564" max="2564" width="16.44140625" style="465" customWidth="1"/>
    <col min="2565" max="2565" width="36.6640625" style="465" customWidth="1"/>
    <col min="2566" max="2566" width="8.88671875" style="465"/>
    <col min="2567" max="2567" width="2" style="465" customWidth="1"/>
    <col min="2568" max="2811" width="8.88671875" style="465"/>
    <col min="2812" max="2812" width="1.44140625" style="465" customWidth="1"/>
    <col min="2813" max="2813" width="3.77734375" style="465" customWidth="1"/>
    <col min="2814" max="2814" width="17.109375" style="465" customWidth="1"/>
    <col min="2815" max="2815" width="16.21875" style="465" customWidth="1"/>
    <col min="2816" max="2816" width="23.21875" style="465" customWidth="1"/>
    <col min="2817" max="2817" width="29.88671875" style="465" bestFit="1" customWidth="1"/>
    <col min="2818" max="2818" width="16.109375" style="465" customWidth="1"/>
    <col min="2819" max="2819" width="16.5546875" style="465" customWidth="1"/>
    <col min="2820" max="2820" width="16.44140625" style="465" customWidth="1"/>
    <col min="2821" max="2821" width="36.6640625" style="465" customWidth="1"/>
    <col min="2822" max="2822" width="8.88671875" style="465"/>
    <col min="2823" max="2823" width="2" style="465" customWidth="1"/>
    <col min="2824" max="3067" width="8.88671875" style="465"/>
    <col min="3068" max="3068" width="1.44140625" style="465" customWidth="1"/>
    <col min="3069" max="3069" width="3.77734375" style="465" customWidth="1"/>
    <col min="3070" max="3070" width="17.109375" style="465" customWidth="1"/>
    <col min="3071" max="3071" width="16.21875" style="465" customWidth="1"/>
    <col min="3072" max="3072" width="23.21875" style="465" customWidth="1"/>
    <col min="3073" max="3073" width="29.88671875" style="465" bestFit="1" customWidth="1"/>
    <col min="3074" max="3074" width="16.109375" style="465" customWidth="1"/>
    <col min="3075" max="3075" width="16.5546875" style="465" customWidth="1"/>
    <col min="3076" max="3076" width="16.44140625" style="465" customWidth="1"/>
    <col min="3077" max="3077" width="36.6640625" style="465" customWidth="1"/>
    <col min="3078" max="3078" width="8.88671875" style="465"/>
    <col min="3079" max="3079" width="2" style="465" customWidth="1"/>
    <col min="3080" max="3323" width="8.88671875" style="465"/>
    <col min="3324" max="3324" width="1.44140625" style="465" customWidth="1"/>
    <col min="3325" max="3325" width="3.77734375" style="465" customWidth="1"/>
    <col min="3326" max="3326" width="17.109375" style="465" customWidth="1"/>
    <col min="3327" max="3327" width="16.21875" style="465" customWidth="1"/>
    <col min="3328" max="3328" width="23.21875" style="465" customWidth="1"/>
    <col min="3329" max="3329" width="29.88671875" style="465" bestFit="1" customWidth="1"/>
    <col min="3330" max="3330" width="16.109375" style="465" customWidth="1"/>
    <col min="3331" max="3331" width="16.5546875" style="465" customWidth="1"/>
    <col min="3332" max="3332" width="16.44140625" style="465" customWidth="1"/>
    <col min="3333" max="3333" width="36.6640625" style="465" customWidth="1"/>
    <col min="3334" max="3334" width="8.88671875" style="465"/>
    <col min="3335" max="3335" width="2" style="465" customWidth="1"/>
    <col min="3336" max="3579" width="8.88671875" style="465"/>
    <col min="3580" max="3580" width="1.44140625" style="465" customWidth="1"/>
    <col min="3581" max="3581" width="3.77734375" style="465" customWidth="1"/>
    <col min="3582" max="3582" width="17.109375" style="465" customWidth="1"/>
    <col min="3583" max="3583" width="16.21875" style="465" customWidth="1"/>
    <col min="3584" max="3584" width="23.21875" style="465" customWidth="1"/>
    <col min="3585" max="3585" width="29.88671875" style="465" bestFit="1" customWidth="1"/>
    <col min="3586" max="3586" width="16.109375" style="465" customWidth="1"/>
    <col min="3587" max="3587" width="16.5546875" style="465" customWidth="1"/>
    <col min="3588" max="3588" width="16.44140625" style="465" customWidth="1"/>
    <col min="3589" max="3589" width="36.6640625" style="465" customWidth="1"/>
    <col min="3590" max="3590" width="8.88671875" style="465"/>
    <col min="3591" max="3591" width="2" style="465" customWidth="1"/>
    <col min="3592" max="3835" width="8.88671875" style="465"/>
    <col min="3836" max="3836" width="1.44140625" style="465" customWidth="1"/>
    <col min="3837" max="3837" width="3.77734375" style="465" customWidth="1"/>
    <col min="3838" max="3838" width="17.109375" style="465" customWidth="1"/>
    <col min="3839" max="3839" width="16.21875" style="465" customWidth="1"/>
    <col min="3840" max="3840" width="23.21875" style="465" customWidth="1"/>
    <col min="3841" max="3841" width="29.88671875" style="465" bestFit="1" customWidth="1"/>
    <col min="3842" max="3842" width="16.109375" style="465" customWidth="1"/>
    <col min="3843" max="3843" width="16.5546875" style="465" customWidth="1"/>
    <col min="3844" max="3844" width="16.44140625" style="465" customWidth="1"/>
    <col min="3845" max="3845" width="36.6640625" style="465" customWidth="1"/>
    <col min="3846" max="3846" width="8.88671875" style="465"/>
    <col min="3847" max="3847" width="2" style="465" customWidth="1"/>
    <col min="3848" max="4091" width="8.88671875" style="465"/>
    <col min="4092" max="4092" width="1.44140625" style="465" customWidth="1"/>
    <col min="4093" max="4093" width="3.77734375" style="465" customWidth="1"/>
    <col min="4094" max="4094" width="17.109375" style="465" customWidth="1"/>
    <col min="4095" max="4095" width="16.21875" style="465" customWidth="1"/>
    <col min="4096" max="4096" width="23.21875" style="465" customWidth="1"/>
    <col min="4097" max="4097" width="29.88671875" style="465" bestFit="1" customWidth="1"/>
    <col min="4098" max="4098" width="16.109375" style="465" customWidth="1"/>
    <col min="4099" max="4099" width="16.5546875" style="465" customWidth="1"/>
    <col min="4100" max="4100" width="16.44140625" style="465" customWidth="1"/>
    <col min="4101" max="4101" width="36.6640625" style="465" customWidth="1"/>
    <col min="4102" max="4102" width="8.88671875" style="465"/>
    <col min="4103" max="4103" width="2" style="465" customWidth="1"/>
    <col min="4104" max="4347" width="8.88671875" style="465"/>
    <col min="4348" max="4348" width="1.44140625" style="465" customWidth="1"/>
    <col min="4349" max="4349" width="3.77734375" style="465" customWidth="1"/>
    <col min="4350" max="4350" width="17.109375" style="465" customWidth="1"/>
    <col min="4351" max="4351" width="16.21875" style="465" customWidth="1"/>
    <col min="4352" max="4352" width="23.21875" style="465" customWidth="1"/>
    <col min="4353" max="4353" width="29.88671875" style="465" bestFit="1" customWidth="1"/>
    <col min="4354" max="4354" width="16.109375" style="465" customWidth="1"/>
    <col min="4355" max="4355" width="16.5546875" style="465" customWidth="1"/>
    <col min="4356" max="4356" width="16.44140625" style="465" customWidth="1"/>
    <col min="4357" max="4357" width="36.6640625" style="465" customWidth="1"/>
    <col min="4358" max="4358" width="8.88671875" style="465"/>
    <col min="4359" max="4359" width="2" style="465" customWidth="1"/>
    <col min="4360" max="4603" width="8.88671875" style="465"/>
    <col min="4604" max="4604" width="1.44140625" style="465" customWidth="1"/>
    <col min="4605" max="4605" width="3.77734375" style="465" customWidth="1"/>
    <col min="4606" max="4606" width="17.109375" style="465" customWidth="1"/>
    <col min="4607" max="4607" width="16.21875" style="465" customWidth="1"/>
    <col min="4608" max="4608" width="23.21875" style="465" customWidth="1"/>
    <col min="4609" max="4609" width="29.88671875" style="465" bestFit="1" customWidth="1"/>
    <col min="4610" max="4610" width="16.109375" style="465" customWidth="1"/>
    <col min="4611" max="4611" width="16.5546875" style="465" customWidth="1"/>
    <col min="4612" max="4612" width="16.44140625" style="465" customWidth="1"/>
    <col min="4613" max="4613" width="36.6640625" style="465" customWidth="1"/>
    <col min="4614" max="4614" width="8.88671875" style="465"/>
    <col min="4615" max="4615" width="2" style="465" customWidth="1"/>
    <col min="4616" max="4859" width="8.88671875" style="465"/>
    <col min="4860" max="4860" width="1.44140625" style="465" customWidth="1"/>
    <col min="4861" max="4861" width="3.77734375" style="465" customWidth="1"/>
    <col min="4862" max="4862" width="17.109375" style="465" customWidth="1"/>
    <col min="4863" max="4863" width="16.21875" style="465" customWidth="1"/>
    <col min="4864" max="4864" width="23.21875" style="465" customWidth="1"/>
    <col min="4865" max="4865" width="29.88671875" style="465" bestFit="1" customWidth="1"/>
    <col min="4866" max="4866" width="16.109375" style="465" customWidth="1"/>
    <col min="4867" max="4867" width="16.5546875" style="465" customWidth="1"/>
    <col min="4868" max="4868" width="16.44140625" style="465" customWidth="1"/>
    <col min="4869" max="4869" width="36.6640625" style="465" customWidth="1"/>
    <col min="4870" max="4870" width="8.88671875" style="465"/>
    <col min="4871" max="4871" width="2" style="465" customWidth="1"/>
    <col min="4872" max="5115" width="8.88671875" style="465"/>
    <col min="5116" max="5116" width="1.44140625" style="465" customWidth="1"/>
    <col min="5117" max="5117" width="3.77734375" style="465" customWidth="1"/>
    <col min="5118" max="5118" width="17.109375" style="465" customWidth="1"/>
    <col min="5119" max="5119" width="16.21875" style="465" customWidth="1"/>
    <col min="5120" max="5120" width="23.21875" style="465" customWidth="1"/>
    <col min="5121" max="5121" width="29.88671875" style="465" bestFit="1" customWidth="1"/>
    <col min="5122" max="5122" width="16.109375" style="465" customWidth="1"/>
    <col min="5123" max="5123" width="16.5546875" style="465" customWidth="1"/>
    <col min="5124" max="5124" width="16.44140625" style="465" customWidth="1"/>
    <col min="5125" max="5125" width="36.6640625" style="465" customWidth="1"/>
    <col min="5126" max="5126" width="8.88671875" style="465"/>
    <col min="5127" max="5127" width="2" style="465" customWidth="1"/>
    <col min="5128" max="5371" width="8.88671875" style="465"/>
    <col min="5372" max="5372" width="1.44140625" style="465" customWidth="1"/>
    <col min="5373" max="5373" width="3.77734375" style="465" customWidth="1"/>
    <col min="5374" max="5374" width="17.109375" style="465" customWidth="1"/>
    <col min="5375" max="5375" width="16.21875" style="465" customWidth="1"/>
    <col min="5376" max="5376" width="23.21875" style="465" customWidth="1"/>
    <col min="5377" max="5377" width="29.88671875" style="465" bestFit="1" customWidth="1"/>
    <col min="5378" max="5378" width="16.109375" style="465" customWidth="1"/>
    <col min="5379" max="5379" width="16.5546875" style="465" customWidth="1"/>
    <col min="5380" max="5380" width="16.44140625" style="465" customWidth="1"/>
    <col min="5381" max="5381" width="36.6640625" style="465" customWidth="1"/>
    <col min="5382" max="5382" width="8.88671875" style="465"/>
    <col min="5383" max="5383" width="2" style="465" customWidth="1"/>
    <col min="5384" max="5627" width="8.88671875" style="465"/>
    <col min="5628" max="5628" width="1.44140625" style="465" customWidth="1"/>
    <col min="5629" max="5629" width="3.77734375" style="465" customWidth="1"/>
    <col min="5630" max="5630" width="17.109375" style="465" customWidth="1"/>
    <col min="5631" max="5631" width="16.21875" style="465" customWidth="1"/>
    <col min="5632" max="5632" width="23.21875" style="465" customWidth="1"/>
    <col min="5633" max="5633" width="29.88671875" style="465" bestFit="1" customWidth="1"/>
    <col min="5634" max="5634" width="16.109375" style="465" customWidth="1"/>
    <col min="5635" max="5635" width="16.5546875" style="465" customWidth="1"/>
    <col min="5636" max="5636" width="16.44140625" style="465" customWidth="1"/>
    <col min="5637" max="5637" width="36.6640625" style="465" customWidth="1"/>
    <col min="5638" max="5638" width="8.88671875" style="465"/>
    <col min="5639" max="5639" width="2" style="465" customWidth="1"/>
    <col min="5640" max="5883" width="8.88671875" style="465"/>
    <col min="5884" max="5884" width="1.44140625" style="465" customWidth="1"/>
    <col min="5885" max="5885" width="3.77734375" style="465" customWidth="1"/>
    <col min="5886" max="5886" width="17.109375" style="465" customWidth="1"/>
    <col min="5887" max="5887" width="16.21875" style="465" customWidth="1"/>
    <col min="5888" max="5888" width="23.21875" style="465" customWidth="1"/>
    <col min="5889" max="5889" width="29.88671875" style="465" bestFit="1" customWidth="1"/>
    <col min="5890" max="5890" width="16.109375" style="465" customWidth="1"/>
    <col min="5891" max="5891" width="16.5546875" style="465" customWidth="1"/>
    <col min="5892" max="5892" width="16.44140625" style="465" customWidth="1"/>
    <col min="5893" max="5893" width="36.6640625" style="465" customWidth="1"/>
    <col min="5894" max="5894" width="8.88671875" style="465"/>
    <col min="5895" max="5895" width="2" style="465" customWidth="1"/>
    <col min="5896" max="6139" width="8.88671875" style="465"/>
    <col min="6140" max="6140" width="1.44140625" style="465" customWidth="1"/>
    <col min="6141" max="6141" width="3.77734375" style="465" customWidth="1"/>
    <col min="6142" max="6142" width="17.109375" style="465" customWidth="1"/>
    <col min="6143" max="6143" width="16.21875" style="465" customWidth="1"/>
    <col min="6144" max="6144" width="23.21875" style="465" customWidth="1"/>
    <col min="6145" max="6145" width="29.88671875" style="465" bestFit="1" customWidth="1"/>
    <col min="6146" max="6146" width="16.109375" style="465" customWidth="1"/>
    <col min="6147" max="6147" width="16.5546875" style="465" customWidth="1"/>
    <col min="6148" max="6148" width="16.44140625" style="465" customWidth="1"/>
    <col min="6149" max="6149" width="36.6640625" style="465" customWidth="1"/>
    <col min="6150" max="6150" width="8.88671875" style="465"/>
    <col min="6151" max="6151" width="2" style="465" customWidth="1"/>
    <col min="6152" max="6395" width="8.88671875" style="465"/>
    <col min="6396" max="6396" width="1.44140625" style="465" customWidth="1"/>
    <col min="6397" max="6397" width="3.77734375" style="465" customWidth="1"/>
    <col min="6398" max="6398" width="17.109375" style="465" customWidth="1"/>
    <col min="6399" max="6399" width="16.21875" style="465" customWidth="1"/>
    <col min="6400" max="6400" width="23.21875" style="465" customWidth="1"/>
    <col min="6401" max="6401" width="29.88671875" style="465" bestFit="1" customWidth="1"/>
    <col min="6402" max="6402" width="16.109375" style="465" customWidth="1"/>
    <col min="6403" max="6403" width="16.5546875" style="465" customWidth="1"/>
    <col min="6404" max="6404" width="16.44140625" style="465" customWidth="1"/>
    <col min="6405" max="6405" width="36.6640625" style="465" customWidth="1"/>
    <col min="6406" max="6406" width="8.88671875" style="465"/>
    <col min="6407" max="6407" width="2" style="465" customWidth="1"/>
    <col min="6408" max="6651" width="8.88671875" style="465"/>
    <col min="6652" max="6652" width="1.44140625" style="465" customWidth="1"/>
    <col min="6653" max="6653" width="3.77734375" style="465" customWidth="1"/>
    <col min="6654" max="6654" width="17.109375" style="465" customWidth="1"/>
    <col min="6655" max="6655" width="16.21875" style="465" customWidth="1"/>
    <col min="6656" max="6656" width="23.21875" style="465" customWidth="1"/>
    <col min="6657" max="6657" width="29.88671875" style="465" bestFit="1" customWidth="1"/>
    <col min="6658" max="6658" width="16.109375" style="465" customWidth="1"/>
    <col min="6659" max="6659" width="16.5546875" style="465" customWidth="1"/>
    <col min="6660" max="6660" width="16.44140625" style="465" customWidth="1"/>
    <col min="6661" max="6661" width="36.6640625" style="465" customWidth="1"/>
    <col min="6662" max="6662" width="8.88671875" style="465"/>
    <col min="6663" max="6663" width="2" style="465" customWidth="1"/>
    <col min="6664" max="6907" width="8.88671875" style="465"/>
    <col min="6908" max="6908" width="1.44140625" style="465" customWidth="1"/>
    <col min="6909" max="6909" width="3.77734375" style="465" customWidth="1"/>
    <col min="6910" max="6910" width="17.109375" style="465" customWidth="1"/>
    <col min="6911" max="6911" width="16.21875" style="465" customWidth="1"/>
    <col min="6912" max="6912" width="23.21875" style="465" customWidth="1"/>
    <col min="6913" max="6913" width="29.88671875" style="465" bestFit="1" customWidth="1"/>
    <col min="6914" max="6914" width="16.109375" style="465" customWidth="1"/>
    <col min="6915" max="6915" width="16.5546875" style="465" customWidth="1"/>
    <col min="6916" max="6916" width="16.44140625" style="465" customWidth="1"/>
    <col min="6917" max="6917" width="36.6640625" style="465" customWidth="1"/>
    <col min="6918" max="6918" width="8.88671875" style="465"/>
    <col min="6919" max="6919" width="2" style="465" customWidth="1"/>
    <col min="6920" max="7163" width="8.88671875" style="465"/>
    <col min="7164" max="7164" width="1.44140625" style="465" customWidth="1"/>
    <col min="7165" max="7165" width="3.77734375" style="465" customWidth="1"/>
    <col min="7166" max="7166" width="17.109375" style="465" customWidth="1"/>
    <col min="7167" max="7167" width="16.21875" style="465" customWidth="1"/>
    <col min="7168" max="7168" width="23.21875" style="465" customWidth="1"/>
    <col min="7169" max="7169" width="29.88671875" style="465" bestFit="1" customWidth="1"/>
    <col min="7170" max="7170" width="16.109375" style="465" customWidth="1"/>
    <col min="7171" max="7171" width="16.5546875" style="465" customWidth="1"/>
    <col min="7172" max="7172" width="16.44140625" style="465" customWidth="1"/>
    <col min="7173" max="7173" width="36.6640625" style="465" customWidth="1"/>
    <col min="7174" max="7174" width="8.88671875" style="465"/>
    <col min="7175" max="7175" width="2" style="465" customWidth="1"/>
    <col min="7176" max="7419" width="8.88671875" style="465"/>
    <col min="7420" max="7420" width="1.44140625" style="465" customWidth="1"/>
    <col min="7421" max="7421" width="3.77734375" style="465" customWidth="1"/>
    <col min="7422" max="7422" width="17.109375" style="465" customWidth="1"/>
    <col min="7423" max="7423" width="16.21875" style="465" customWidth="1"/>
    <col min="7424" max="7424" width="23.21875" style="465" customWidth="1"/>
    <col min="7425" max="7425" width="29.88671875" style="465" bestFit="1" customWidth="1"/>
    <col min="7426" max="7426" width="16.109375" style="465" customWidth="1"/>
    <col min="7427" max="7427" width="16.5546875" style="465" customWidth="1"/>
    <col min="7428" max="7428" width="16.44140625" style="465" customWidth="1"/>
    <col min="7429" max="7429" width="36.6640625" style="465" customWidth="1"/>
    <col min="7430" max="7430" width="8.88671875" style="465"/>
    <col min="7431" max="7431" width="2" style="465" customWidth="1"/>
    <col min="7432" max="7675" width="8.88671875" style="465"/>
    <col min="7676" max="7676" width="1.44140625" style="465" customWidth="1"/>
    <col min="7677" max="7677" width="3.77734375" style="465" customWidth="1"/>
    <col min="7678" max="7678" width="17.109375" style="465" customWidth="1"/>
    <col min="7679" max="7679" width="16.21875" style="465" customWidth="1"/>
    <col min="7680" max="7680" width="23.21875" style="465" customWidth="1"/>
    <col min="7681" max="7681" width="29.88671875" style="465" bestFit="1" customWidth="1"/>
    <col min="7682" max="7682" width="16.109375" style="465" customWidth="1"/>
    <col min="7683" max="7683" width="16.5546875" style="465" customWidth="1"/>
    <col min="7684" max="7684" width="16.44140625" style="465" customWidth="1"/>
    <col min="7685" max="7685" width="36.6640625" style="465" customWidth="1"/>
    <col min="7686" max="7686" width="8.88671875" style="465"/>
    <col min="7687" max="7687" width="2" style="465" customWidth="1"/>
    <col min="7688" max="7931" width="8.88671875" style="465"/>
    <col min="7932" max="7932" width="1.44140625" style="465" customWidth="1"/>
    <col min="7933" max="7933" width="3.77734375" style="465" customWidth="1"/>
    <col min="7934" max="7934" width="17.109375" style="465" customWidth="1"/>
    <col min="7935" max="7935" width="16.21875" style="465" customWidth="1"/>
    <col min="7936" max="7936" width="23.21875" style="465" customWidth="1"/>
    <col min="7937" max="7937" width="29.88671875" style="465" bestFit="1" customWidth="1"/>
    <col min="7938" max="7938" width="16.109375" style="465" customWidth="1"/>
    <col min="7939" max="7939" width="16.5546875" style="465" customWidth="1"/>
    <col min="7940" max="7940" width="16.44140625" style="465" customWidth="1"/>
    <col min="7941" max="7941" width="36.6640625" style="465" customWidth="1"/>
    <col min="7942" max="7942" width="8.88671875" style="465"/>
    <col min="7943" max="7943" width="2" style="465" customWidth="1"/>
    <col min="7944" max="8187" width="8.88671875" style="465"/>
    <col min="8188" max="8188" width="1.44140625" style="465" customWidth="1"/>
    <col min="8189" max="8189" width="3.77734375" style="465" customWidth="1"/>
    <col min="8190" max="8190" width="17.109375" style="465" customWidth="1"/>
    <col min="8191" max="8191" width="16.21875" style="465" customWidth="1"/>
    <col min="8192" max="8192" width="23.21875" style="465" customWidth="1"/>
    <col min="8193" max="8193" width="29.88671875" style="465" bestFit="1" customWidth="1"/>
    <col min="8194" max="8194" width="16.109375" style="465" customWidth="1"/>
    <col min="8195" max="8195" width="16.5546875" style="465" customWidth="1"/>
    <col min="8196" max="8196" width="16.44140625" style="465" customWidth="1"/>
    <col min="8197" max="8197" width="36.6640625" style="465" customWidth="1"/>
    <col min="8198" max="8198" width="8.88671875" style="465"/>
    <col min="8199" max="8199" width="2" style="465" customWidth="1"/>
    <col min="8200" max="8443" width="8.88671875" style="465"/>
    <col min="8444" max="8444" width="1.44140625" style="465" customWidth="1"/>
    <col min="8445" max="8445" width="3.77734375" style="465" customWidth="1"/>
    <col min="8446" max="8446" width="17.109375" style="465" customWidth="1"/>
    <col min="8447" max="8447" width="16.21875" style="465" customWidth="1"/>
    <col min="8448" max="8448" width="23.21875" style="465" customWidth="1"/>
    <col min="8449" max="8449" width="29.88671875" style="465" bestFit="1" customWidth="1"/>
    <col min="8450" max="8450" width="16.109375" style="465" customWidth="1"/>
    <col min="8451" max="8451" width="16.5546875" style="465" customWidth="1"/>
    <col min="8452" max="8452" width="16.44140625" style="465" customWidth="1"/>
    <col min="8453" max="8453" width="36.6640625" style="465" customWidth="1"/>
    <col min="8454" max="8454" width="8.88671875" style="465"/>
    <col min="8455" max="8455" width="2" style="465" customWidth="1"/>
    <col min="8456" max="8699" width="8.88671875" style="465"/>
    <col min="8700" max="8700" width="1.44140625" style="465" customWidth="1"/>
    <col min="8701" max="8701" width="3.77734375" style="465" customWidth="1"/>
    <col min="8702" max="8702" width="17.109375" style="465" customWidth="1"/>
    <col min="8703" max="8703" width="16.21875" style="465" customWidth="1"/>
    <col min="8704" max="8704" width="23.21875" style="465" customWidth="1"/>
    <col min="8705" max="8705" width="29.88671875" style="465" bestFit="1" customWidth="1"/>
    <col min="8706" max="8706" width="16.109375" style="465" customWidth="1"/>
    <col min="8707" max="8707" width="16.5546875" style="465" customWidth="1"/>
    <col min="8708" max="8708" width="16.44140625" style="465" customWidth="1"/>
    <col min="8709" max="8709" width="36.6640625" style="465" customWidth="1"/>
    <col min="8710" max="8710" width="8.88671875" style="465"/>
    <col min="8711" max="8711" width="2" style="465" customWidth="1"/>
    <col min="8712" max="8955" width="8.88671875" style="465"/>
    <col min="8956" max="8956" width="1.44140625" style="465" customWidth="1"/>
    <col min="8957" max="8957" width="3.77734375" style="465" customWidth="1"/>
    <col min="8958" max="8958" width="17.109375" style="465" customWidth="1"/>
    <col min="8959" max="8959" width="16.21875" style="465" customWidth="1"/>
    <col min="8960" max="8960" width="23.21875" style="465" customWidth="1"/>
    <col min="8961" max="8961" width="29.88671875" style="465" bestFit="1" customWidth="1"/>
    <col min="8962" max="8962" width="16.109375" style="465" customWidth="1"/>
    <col min="8963" max="8963" width="16.5546875" style="465" customWidth="1"/>
    <col min="8964" max="8964" width="16.44140625" style="465" customWidth="1"/>
    <col min="8965" max="8965" width="36.6640625" style="465" customWidth="1"/>
    <col min="8966" max="8966" width="8.88671875" style="465"/>
    <col min="8967" max="8967" width="2" style="465" customWidth="1"/>
    <col min="8968" max="9211" width="8.88671875" style="465"/>
    <col min="9212" max="9212" width="1.44140625" style="465" customWidth="1"/>
    <col min="9213" max="9213" width="3.77734375" style="465" customWidth="1"/>
    <col min="9214" max="9214" width="17.109375" style="465" customWidth="1"/>
    <col min="9215" max="9215" width="16.21875" style="465" customWidth="1"/>
    <col min="9216" max="9216" width="23.21875" style="465" customWidth="1"/>
    <col min="9217" max="9217" width="29.88671875" style="465" bestFit="1" customWidth="1"/>
    <col min="9218" max="9218" width="16.109375" style="465" customWidth="1"/>
    <col min="9219" max="9219" width="16.5546875" style="465" customWidth="1"/>
    <col min="9220" max="9220" width="16.44140625" style="465" customWidth="1"/>
    <col min="9221" max="9221" width="36.6640625" style="465" customWidth="1"/>
    <col min="9222" max="9222" width="8.88671875" style="465"/>
    <col min="9223" max="9223" width="2" style="465" customWidth="1"/>
    <col min="9224" max="9467" width="8.88671875" style="465"/>
    <col min="9468" max="9468" width="1.44140625" style="465" customWidth="1"/>
    <col min="9469" max="9469" width="3.77734375" style="465" customWidth="1"/>
    <col min="9470" max="9470" width="17.109375" style="465" customWidth="1"/>
    <col min="9471" max="9471" width="16.21875" style="465" customWidth="1"/>
    <col min="9472" max="9472" width="23.21875" style="465" customWidth="1"/>
    <col min="9473" max="9473" width="29.88671875" style="465" bestFit="1" customWidth="1"/>
    <col min="9474" max="9474" width="16.109375" style="465" customWidth="1"/>
    <col min="9475" max="9475" width="16.5546875" style="465" customWidth="1"/>
    <col min="9476" max="9476" width="16.44140625" style="465" customWidth="1"/>
    <col min="9477" max="9477" width="36.6640625" style="465" customWidth="1"/>
    <col min="9478" max="9478" width="8.88671875" style="465"/>
    <col min="9479" max="9479" width="2" style="465" customWidth="1"/>
    <col min="9480" max="9723" width="8.88671875" style="465"/>
    <col min="9724" max="9724" width="1.44140625" style="465" customWidth="1"/>
    <col min="9725" max="9725" width="3.77734375" style="465" customWidth="1"/>
    <col min="9726" max="9726" width="17.109375" style="465" customWidth="1"/>
    <col min="9727" max="9727" width="16.21875" style="465" customWidth="1"/>
    <col min="9728" max="9728" width="23.21875" style="465" customWidth="1"/>
    <col min="9729" max="9729" width="29.88671875" style="465" bestFit="1" customWidth="1"/>
    <col min="9730" max="9730" width="16.109375" style="465" customWidth="1"/>
    <col min="9731" max="9731" width="16.5546875" style="465" customWidth="1"/>
    <col min="9732" max="9732" width="16.44140625" style="465" customWidth="1"/>
    <col min="9733" max="9733" width="36.6640625" style="465" customWidth="1"/>
    <col min="9734" max="9734" width="8.88671875" style="465"/>
    <col min="9735" max="9735" width="2" style="465" customWidth="1"/>
    <col min="9736" max="9979" width="8.88671875" style="465"/>
    <col min="9980" max="9980" width="1.44140625" style="465" customWidth="1"/>
    <col min="9981" max="9981" width="3.77734375" style="465" customWidth="1"/>
    <col min="9982" max="9982" width="17.109375" style="465" customWidth="1"/>
    <col min="9983" max="9983" width="16.21875" style="465" customWidth="1"/>
    <col min="9984" max="9984" width="23.21875" style="465" customWidth="1"/>
    <col min="9985" max="9985" width="29.88671875" style="465" bestFit="1" customWidth="1"/>
    <col min="9986" max="9986" width="16.109375" style="465" customWidth="1"/>
    <col min="9987" max="9987" width="16.5546875" style="465" customWidth="1"/>
    <col min="9988" max="9988" width="16.44140625" style="465" customWidth="1"/>
    <col min="9989" max="9989" width="36.6640625" style="465" customWidth="1"/>
    <col min="9990" max="9990" width="8.88671875" style="465"/>
    <col min="9991" max="9991" width="2" style="465" customWidth="1"/>
    <col min="9992" max="10235" width="8.88671875" style="465"/>
    <col min="10236" max="10236" width="1.44140625" style="465" customWidth="1"/>
    <col min="10237" max="10237" width="3.77734375" style="465" customWidth="1"/>
    <col min="10238" max="10238" width="17.109375" style="465" customWidth="1"/>
    <col min="10239" max="10239" width="16.21875" style="465" customWidth="1"/>
    <col min="10240" max="10240" width="23.21875" style="465" customWidth="1"/>
    <col min="10241" max="10241" width="29.88671875" style="465" bestFit="1" customWidth="1"/>
    <col min="10242" max="10242" width="16.109375" style="465" customWidth="1"/>
    <col min="10243" max="10243" width="16.5546875" style="465" customWidth="1"/>
    <col min="10244" max="10244" width="16.44140625" style="465" customWidth="1"/>
    <col min="10245" max="10245" width="36.6640625" style="465" customWidth="1"/>
    <col min="10246" max="10246" width="8.88671875" style="465"/>
    <col min="10247" max="10247" width="2" style="465" customWidth="1"/>
    <col min="10248" max="10491" width="8.88671875" style="465"/>
    <col min="10492" max="10492" width="1.44140625" style="465" customWidth="1"/>
    <col min="10493" max="10493" width="3.77734375" style="465" customWidth="1"/>
    <col min="10494" max="10494" width="17.109375" style="465" customWidth="1"/>
    <col min="10495" max="10495" width="16.21875" style="465" customWidth="1"/>
    <col min="10496" max="10496" width="23.21875" style="465" customWidth="1"/>
    <col min="10497" max="10497" width="29.88671875" style="465" bestFit="1" customWidth="1"/>
    <col min="10498" max="10498" width="16.109375" style="465" customWidth="1"/>
    <col min="10499" max="10499" width="16.5546875" style="465" customWidth="1"/>
    <col min="10500" max="10500" width="16.44140625" style="465" customWidth="1"/>
    <col min="10501" max="10501" width="36.6640625" style="465" customWidth="1"/>
    <col min="10502" max="10502" width="8.88671875" style="465"/>
    <col min="10503" max="10503" width="2" style="465" customWidth="1"/>
    <col min="10504" max="10747" width="8.88671875" style="465"/>
    <col min="10748" max="10748" width="1.44140625" style="465" customWidth="1"/>
    <col min="10749" max="10749" width="3.77734375" style="465" customWidth="1"/>
    <col min="10750" max="10750" width="17.109375" style="465" customWidth="1"/>
    <col min="10751" max="10751" width="16.21875" style="465" customWidth="1"/>
    <col min="10752" max="10752" width="23.21875" style="465" customWidth="1"/>
    <col min="10753" max="10753" width="29.88671875" style="465" bestFit="1" customWidth="1"/>
    <col min="10754" max="10754" width="16.109375" style="465" customWidth="1"/>
    <col min="10755" max="10755" width="16.5546875" style="465" customWidth="1"/>
    <col min="10756" max="10756" width="16.44140625" style="465" customWidth="1"/>
    <col min="10757" max="10757" width="36.6640625" style="465" customWidth="1"/>
    <col min="10758" max="10758" width="8.88671875" style="465"/>
    <col min="10759" max="10759" width="2" style="465" customWidth="1"/>
    <col min="10760" max="11003" width="8.88671875" style="465"/>
    <col min="11004" max="11004" width="1.44140625" style="465" customWidth="1"/>
    <col min="11005" max="11005" width="3.77734375" style="465" customWidth="1"/>
    <col min="11006" max="11006" width="17.109375" style="465" customWidth="1"/>
    <col min="11007" max="11007" width="16.21875" style="465" customWidth="1"/>
    <col min="11008" max="11008" width="23.21875" style="465" customWidth="1"/>
    <col min="11009" max="11009" width="29.88671875" style="465" bestFit="1" customWidth="1"/>
    <col min="11010" max="11010" width="16.109375" style="465" customWidth="1"/>
    <col min="11011" max="11011" width="16.5546875" style="465" customWidth="1"/>
    <col min="11012" max="11012" width="16.44140625" style="465" customWidth="1"/>
    <col min="11013" max="11013" width="36.6640625" style="465" customWidth="1"/>
    <col min="11014" max="11014" width="8.88671875" style="465"/>
    <col min="11015" max="11015" width="2" style="465" customWidth="1"/>
    <col min="11016" max="11259" width="8.88671875" style="465"/>
    <col min="11260" max="11260" width="1.44140625" style="465" customWidth="1"/>
    <col min="11261" max="11261" width="3.77734375" style="465" customWidth="1"/>
    <col min="11262" max="11262" width="17.109375" style="465" customWidth="1"/>
    <col min="11263" max="11263" width="16.21875" style="465" customWidth="1"/>
    <col min="11264" max="11264" width="23.21875" style="465" customWidth="1"/>
    <col min="11265" max="11265" width="29.88671875" style="465" bestFit="1" customWidth="1"/>
    <col min="11266" max="11266" width="16.109375" style="465" customWidth="1"/>
    <col min="11267" max="11267" width="16.5546875" style="465" customWidth="1"/>
    <col min="11268" max="11268" width="16.44140625" style="465" customWidth="1"/>
    <col min="11269" max="11269" width="36.6640625" style="465" customWidth="1"/>
    <col min="11270" max="11270" width="8.88671875" style="465"/>
    <col min="11271" max="11271" width="2" style="465" customWidth="1"/>
    <col min="11272" max="11515" width="8.88671875" style="465"/>
    <col min="11516" max="11516" width="1.44140625" style="465" customWidth="1"/>
    <col min="11517" max="11517" width="3.77734375" style="465" customWidth="1"/>
    <col min="11518" max="11518" width="17.109375" style="465" customWidth="1"/>
    <col min="11519" max="11519" width="16.21875" style="465" customWidth="1"/>
    <col min="11520" max="11520" width="23.21875" style="465" customWidth="1"/>
    <col min="11521" max="11521" width="29.88671875" style="465" bestFit="1" customWidth="1"/>
    <col min="11522" max="11522" width="16.109375" style="465" customWidth="1"/>
    <col min="11523" max="11523" width="16.5546875" style="465" customWidth="1"/>
    <col min="11524" max="11524" width="16.44140625" style="465" customWidth="1"/>
    <col min="11525" max="11525" width="36.6640625" style="465" customWidth="1"/>
    <col min="11526" max="11526" width="8.88671875" style="465"/>
    <col min="11527" max="11527" width="2" style="465" customWidth="1"/>
    <col min="11528" max="11771" width="8.88671875" style="465"/>
    <col min="11772" max="11772" width="1.44140625" style="465" customWidth="1"/>
    <col min="11773" max="11773" width="3.77734375" style="465" customWidth="1"/>
    <col min="11774" max="11774" width="17.109375" style="465" customWidth="1"/>
    <col min="11775" max="11775" width="16.21875" style="465" customWidth="1"/>
    <col min="11776" max="11776" width="23.21875" style="465" customWidth="1"/>
    <col min="11777" max="11777" width="29.88671875" style="465" bestFit="1" customWidth="1"/>
    <col min="11778" max="11778" width="16.109375" style="465" customWidth="1"/>
    <col min="11779" max="11779" width="16.5546875" style="465" customWidth="1"/>
    <col min="11780" max="11780" width="16.44140625" style="465" customWidth="1"/>
    <col min="11781" max="11781" width="36.6640625" style="465" customWidth="1"/>
    <col min="11782" max="11782" width="8.88671875" style="465"/>
    <col min="11783" max="11783" width="2" style="465" customWidth="1"/>
    <col min="11784" max="12027" width="8.88671875" style="465"/>
    <col min="12028" max="12028" width="1.44140625" style="465" customWidth="1"/>
    <col min="12029" max="12029" width="3.77734375" style="465" customWidth="1"/>
    <col min="12030" max="12030" width="17.109375" style="465" customWidth="1"/>
    <col min="12031" max="12031" width="16.21875" style="465" customWidth="1"/>
    <col min="12032" max="12032" width="23.21875" style="465" customWidth="1"/>
    <col min="12033" max="12033" width="29.88671875" style="465" bestFit="1" customWidth="1"/>
    <col min="12034" max="12034" width="16.109375" style="465" customWidth="1"/>
    <col min="12035" max="12035" width="16.5546875" style="465" customWidth="1"/>
    <col min="12036" max="12036" width="16.44140625" style="465" customWidth="1"/>
    <col min="12037" max="12037" width="36.6640625" style="465" customWidth="1"/>
    <col min="12038" max="12038" width="8.88671875" style="465"/>
    <col min="12039" max="12039" width="2" style="465" customWidth="1"/>
    <col min="12040" max="12283" width="8.88671875" style="465"/>
    <col min="12284" max="12284" width="1.44140625" style="465" customWidth="1"/>
    <col min="12285" max="12285" width="3.77734375" style="465" customWidth="1"/>
    <col min="12286" max="12286" width="17.109375" style="465" customWidth="1"/>
    <col min="12287" max="12287" width="16.21875" style="465" customWidth="1"/>
    <col min="12288" max="12288" width="23.21875" style="465" customWidth="1"/>
    <col min="12289" max="12289" width="29.88671875" style="465" bestFit="1" customWidth="1"/>
    <col min="12290" max="12290" width="16.109375" style="465" customWidth="1"/>
    <col min="12291" max="12291" width="16.5546875" style="465" customWidth="1"/>
    <col min="12292" max="12292" width="16.44140625" style="465" customWidth="1"/>
    <col min="12293" max="12293" width="36.6640625" style="465" customWidth="1"/>
    <col min="12294" max="12294" width="8.88671875" style="465"/>
    <col min="12295" max="12295" width="2" style="465" customWidth="1"/>
    <col min="12296" max="12539" width="8.88671875" style="465"/>
    <col min="12540" max="12540" width="1.44140625" style="465" customWidth="1"/>
    <col min="12541" max="12541" width="3.77734375" style="465" customWidth="1"/>
    <col min="12542" max="12542" width="17.109375" style="465" customWidth="1"/>
    <col min="12543" max="12543" width="16.21875" style="465" customWidth="1"/>
    <col min="12544" max="12544" width="23.21875" style="465" customWidth="1"/>
    <col min="12545" max="12545" width="29.88671875" style="465" bestFit="1" customWidth="1"/>
    <col min="12546" max="12546" width="16.109375" style="465" customWidth="1"/>
    <col min="12547" max="12547" width="16.5546875" style="465" customWidth="1"/>
    <col min="12548" max="12548" width="16.44140625" style="465" customWidth="1"/>
    <col min="12549" max="12549" width="36.6640625" style="465" customWidth="1"/>
    <col min="12550" max="12550" width="8.88671875" style="465"/>
    <col min="12551" max="12551" width="2" style="465" customWidth="1"/>
    <col min="12552" max="12795" width="8.88671875" style="465"/>
    <col min="12796" max="12796" width="1.44140625" style="465" customWidth="1"/>
    <col min="12797" max="12797" width="3.77734375" style="465" customWidth="1"/>
    <col min="12798" max="12798" width="17.109375" style="465" customWidth="1"/>
    <col min="12799" max="12799" width="16.21875" style="465" customWidth="1"/>
    <col min="12800" max="12800" width="23.21875" style="465" customWidth="1"/>
    <col min="12801" max="12801" width="29.88671875" style="465" bestFit="1" customWidth="1"/>
    <col min="12802" max="12802" width="16.109375" style="465" customWidth="1"/>
    <col min="12803" max="12803" width="16.5546875" style="465" customWidth="1"/>
    <col min="12804" max="12804" width="16.44140625" style="465" customWidth="1"/>
    <col min="12805" max="12805" width="36.6640625" style="465" customWidth="1"/>
    <col min="12806" max="12806" width="8.88671875" style="465"/>
    <col min="12807" max="12807" width="2" style="465" customWidth="1"/>
    <col min="12808" max="13051" width="8.88671875" style="465"/>
    <col min="13052" max="13052" width="1.44140625" style="465" customWidth="1"/>
    <col min="13053" max="13053" width="3.77734375" style="465" customWidth="1"/>
    <col min="13054" max="13054" width="17.109375" style="465" customWidth="1"/>
    <col min="13055" max="13055" width="16.21875" style="465" customWidth="1"/>
    <col min="13056" max="13056" width="23.21875" style="465" customWidth="1"/>
    <col min="13057" max="13057" width="29.88671875" style="465" bestFit="1" customWidth="1"/>
    <col min="13058" max="13058" width="16.109375" style="465" customWidth="1"/>
    <col min="13059" max="13059" width="16.5546875" style="465" customWidth="1"/>
    <col min="13060" max="13060" width="16.44140625" style="465" customWidth="1"/>
    <col min="13061" max="13061" width="36.6640625" style="465" customWidth="1"/>
    <col min="13062" max="13062" width="8.88671875" style="465"/>
    <col min="13063" max="13063" width="2" style="465" customWidth="1"/>
    <col min="13064" max="13307" width="8.88671875" style="465"/>
    <col min="13308" max="13308" width="1.44140625" style="465" customWidth="1"/>
    <col min="13309" max="13309" width="3.77734375" style="465" customWidth="1"/>
    <col min="13310" max="13310" width="17.109375" style="465" customWidth="1"/>
    <col min="13311" max="13311" width="16.21875" style="465" customWidth="1"/>
    <col min="13312" max="13312" width="23.21875" style="465" customWidth="1"/>
    <col min="13313" max="13313" width="29.88671875" style="465" bestFit="1" customWidth="1"/>
    <col min="13314" max="13314" width="16.109375" style="465" customWidth="1"/>
    <col min="13315" max="13315" width="16.5546875" style="465" customWidth="1"/>
    <col min="13316" max="13316" width="16.44140625" style="465" customWidth="1"/>
    <col min="13317" max="13317" width="36.6640625" style="465" customWidth="1"/>
    <col min="13318" max="13318" width="8.88671875" style="465"/>
    <col min="13319" max="13319" width="2" style="465" customWidth="1"/>
    <col min="13320" max="13563" width="8.88671875" style="465"/>
    <col min="13564" max="13564" width="1.44140625" style="465" customWidth="1"/>
    <col min="13565" max="13565" width="3.77734375" style="465" customWidth="1"/>
    <col min="13566" max="13566" width="17.109375" style="465" customWidth="1"/>
    <col min="13567" max="13567" width="16.21875" style="465" customWidth="1"/>
    <col min="13568" max="13568" width="23.21875" style="465" customWidth="1"/>
    <col min="13569" max="13569" width="29.88671875" style="465" bestFit="1" customWidth="1"/>
    <col min="13570" max="13570" width="16.109375" style="465" customWidth="1"/>
    <col min="13571" max="13571" width="16.5546875" style="465" customWidth="1"/>
    <col min="13572" max="13572" width="16.44140625" style="465" customWidth="1"/>
    <col min="13573" max="13573" width="36.6640625" style="465" customWidth="1"/>
    <col min="13574" max="13574" width="8.88671875" style="465"/>
    <col min="13575" max="13575" width="2" style="465" customWidth="1"/>
    <col min="13576" max="13819" width="8.88671875" style="465"/>
    <col min="13820" max="13820" width="1.44140625" style="465" customWidth="1"/>
    <col min="13821" max="13821" width="3.77734375" style="465" customWidth="1"/>
    <col min="13822" max="13822" width="17.109375" style="465" customWidth="1"/>
    <col min="13823" max="13823" width="16.21875" style="465" customWidth="1"/>
    <col min="13824" max="13824" width="23.21875" style="465" customWidth="1"/>
    <col min="13825" max="13825" width="29.88671875" style="465" bestFit="1" customWidth="1"/>
    <col min="13826" max="13826" width="16.109375" style="465" customWidth="1"/>
    <col min="13827" max="13827" width="16.5546875" style="465" customWidth="1"/>
    <col min="13828" max="13828" width="16.44140625" style="465" customWidth="1"/>
    <col min="13829" max="13829" width="36.6640625" style="465" customWidth="1"/>
    <col min="13830" max="13830" width="8.88671875" style="465"/>
    <col min="13831" max="13831" width="2" style="465" customWidth="1"/>
    <col min="13832" max="14075" width="8.88671875" style="465"/>
    <col min="14076" max="14076" width="1.44140625" style="465" customWidth="1"/>
    <col min="14077" max="14077" width="3.77734375" style="465" customWidth="1"/>
    <col min="14078" max="14078" width="17.109375" style="465" customWidth="1"/>
    <col min="14079" max="14079" width="16.21875" style="465" customWidth="1"/>
    <col min="14080" max="14080" width="23.21875" style="465" customWidth="1"/>
    <col min="14081" max="14081" width="29.88671875" style="465" bestFit="1" customWidth="1"/>
    <col min="14082" max="14082" width="16.109375" style="465" customWidth="1"/>
    <col min="14083" max="14083" width="16.5546875" style="465" customWidth="1"/>
    <col min="14084" max="14084" width="16.44140625" style="465" customWidth="1"/>
    <col min="14085" max="14085" width="36.6640625" style="465" customWidth="1"/>
    <col min="14086" max="14086" width="8.88671875" style="465"/>
    <col min="14087" max="14087" width="2" style="465" customWidth="1"/>
    <col min="14088" max="14331" width="8.88671875" style="465"/>
    <col min="14332" max="14332" width="1.44140625" style="465" customWidth="1"/>
    <col min="14333" max="14333" width="3.77734375" style="465" customWidth="1"/>
    <col min="14334" max="14334" width="17.109375" style="465" customWidth="1"/>
    <col min="14335" max="14335" width="16.21875" style="465" customWidth="1"/>
    <col min="14336" max="14336" width="23.21875" style="465" customWidth="1"/>
    <col min="14337" max="14337" width="29.88671875" style="465" bestFit="1" customWidth="1"/>
    <col min="14338" max="14338" width="16.109375" style="465" customWidth="1"/>
    <col min="14339" max="14339" width="16.5546875" style="465" customWidth="1"/>
    <col min="14340" max="14340" width="16.44140625" style="465" customWidth="1"/>
    <col min="14341" max="14341" width="36.6640625" style="465" customWidth="1"/>
    <col min="14342" max="14342" width="8.88671875" style="465"/>
    <col min="14343" max="14343" width="2" style="465" customWidth="1"/>
    <col min="14344" max="14587" width="8.88671875" style="465"/>
    <col min="14588" max="14588" width="1.44140625" style="465" customWidth="1"/>
    <col min="14589" max="14589" width="3.77734375" style="465" customWidth="1"/>
    <col min="14590" max="14590" width="17.109375" style="465" customWidth="1"/>
    <col min="14591" max="14591" width="16.21875" style="465" customWidth="1"/>
    <col min="14592" max="14592" width="23.21875" style="465" customWidth="1"/>
    <col min="14593" max="14593" width="29.88671875" style="465" bestFit="1" customWidth="1"/>
    <col min="14594" max="14594" width="16.109375" style="465" customWidth="1"/>
    <col min="14595" max="14595" width="16.5546875" style="465" customWidth="1"/>
    <col min="14596" max="14596" width="16.44140625" style="465" customWidth="1"/>
    <col min="14597" max="14597" width="36.6640625" style="465" customWidth="1"/>
    <col min="14598" max="14598" width="8.88671875" style="465"/>
    <col min="14599" max="14599" width="2" style="465" customWidth="1"/>
    <col min="14600" max="14843" width="8.88671875" style="465"/>
    <col min="14844" max="14844" width="1.44140625" style="465" customWidth="1"/>
    <col min="14845" max="14845" width="3.77734375" style="465" customWidth="1"/>
    <col min="14846" max="14846" width="17.109375" style="465" customWidth="1"/>
    <col min="14847" max="14847" width="16.21875" style="465" customWidth="1"/>
    <col min="14848" max="14848" width="23.21875" style="465" customWidth="1"/>
    <col min="14849" max="14849" width="29.88671875" style="465" bestFit="1" customWidth="1"/>
    <col min="14850" max="14850" width="16.109375" style="465" customWidth="1"/>
    <col min="14851" max="14851" width="16.5546875" style="465" customWidth="1"/>
    <col min="14852" max="14852" width="16.44140625" style="465" customWidth="1"/>
    <col min="14853" max="14853" width="36.6640625" style="465" customWidth="1"/>
    <col min="14854" max="14854" width="8.88671875" style="465"/>
    <col min="14855" max="14855" width="2" style="465" customWidth="1"/>
    <col min="14856" max="15099" width="8.88671875" style="465"/>
    <col min="15100" max="15100" width="1.44140625" style="465" customWidth="1"/>
    <col min="15101" max="15101" width="3.77734375" style="465" customWidth="1"/>
    <col min="15102" max="15102" width="17.109375" style="465" customWidth="1"/>
    <col min="15103" max="15103" width="16.21875" style="465" customWidth="1"/>
    <col min="15104" max="15104" width="23.21875" style="465" customWidth="1"/>
    <col min="15105" max="15105" width="29.88671875" style="465" bestFit="1" customWidth="1"/>
    <col min="15106" max="15106" width="16.109375" style="465" customWidth="1"/>
    <col min="15107" max="15107" width="16.5546875" style="465" customWidth="1"/>
    <col min="15108" max="15108" width="16.44140625" style="465" customWidth="1"/>
    <col min="15109" max="15109" width="36.6640625" style="465" customWidth="1"/>
    <col min="15110" max="15110" width="8.88671875" style="465"/>
    <col min="15111" max="15111" width="2" style="465" customWidth="1"/>
    <col min="15112" max="15355" width="8.88671875" style="465"/>
    <col min="15356" max="15356" width="1.44140625" style="465" customWidth="1"/>
    <col min="15357" max="15357" width="3.77734375" style="465" customWidth="1"/>
    <col min="15358" max="15358" width="17.109375" style="465" customWidth="1"/>
    <col min="15359" max="15359" width="16.21875" style="465" customWidth="1"/>
    <col min="15360" max="15360" width="23.21875" style="465" customWidth="1"/>
    <col min="15361" max="15361" width="29.88671875" style="465" bestFit="1" customWidth="1"/>
    <col min="15362" max="15362" width="16.109375" style="465" customWidth="1"/>
    <col min="15363" max="15363" width="16.5546875" style="465" customWidth="1"/>
    <col min="15364" max="15364" width="16.44140625" style="465" customWidth="1"/>
    <col min="15365" max="15365" width="36.6640625" style="465" customWidth="1"/>
    <col min="15366" max="15366" width="8.88671875" style="465"/>
    <col min="15367" max="15367" width="2" style="465" customWidth="1"/>
    <col min="15368" max="15611" width="8.88671875" style="465"/>
    <col min="15612" max="15612" width="1.44140625" style="465" customWidth="1"/>
    <col min="15613" max="15613" width="3.77734375" style="465" customWidth="1"/>
    <col min="15614" max="15614" width="17.109375" style="465" customWidth="1"/>
    <col min="15615" max="15615" width="16.21875" style="465" customWidth="1"/>
    <col min="15616" max="15616" width="23.21875" style="465" customWidth="1"/>
    <col min="15617" max="15617" width="29.88671875" style="465" bestFit="1" customWidth="1"/>
    <col min="15618" max="15618" width="16.109375" style="465" customWidth="1"/>
    <col min="15619" max="15619" width="16.5546875" style="465" customWidth="1"/>
    <col min="15620" max="15620" width="16.44140625" style="465" customWidth="1"/>
    <col min="15621" max="15621" width="36.6640625" style="465" customWidth="1"/>
    <col min="15622" max="15622" width="8.88671875" style="465"/>
    <col min="15623" max="15623" width="2" style="465" customWidth="1"/>
    <col min="15624" max="15867" width="8.88671875" style="465"/>
    <col min="15868" max="15868" width="1.44140625" style="465" customWidth="1"/>
    <col min="15869" max="15869" width="3.77734375" style="465" customWidth="1"/>
    <col min="15870" max="15870" width="17.109375" style="465" customWidth="1"/>
    <col min="15871" max="15871" width="16.21875" style="465" customWidth="1"/>
    <col min="15872" max="15872" width="23.21875" style="465" customWidth="1"/>
    <col min="15873" max="15873" width="29.88671875" style="465" bestFit="1" customWidth="1"/>
    <col min="15874" max="15874" width="16.109375" style="465" customWidth="1"/>
    <col min="15875" max="15875" width="16.5546875" style="465" customWidth="1"/>
    <col min="15876" max="15876" width="16.44140625" style="465" customWidth="1"/>
    <col min="15877" max="15877" width="36.6640625" style="465" customWidth="1"/>
    <col min="15878" max="15878" width="8.88671875" style="465"/>
    <col min="15879" max="15879" width="2" style="465" customWidth="1"/>
    <col min="15880" max="16123" width="8.88671875" style="465"/>
    <col min="16124" max="16124" width="1.44140625" style="465" customWidth="1"/>
    <col min="16125" max="16125" width="3.77734375" style="465" customWidth="1"/>
    <col min="16126" max="16126" width="17.109375" style="465" customWidth="1"/>
    <col min="16127" max="16127" width="16.21875" style="465" customWidth="1"/>
    <col min="16128" max="16128" width="23.21875" style="465" customWidth="1"/>
    <col min="16129" max="16129" width="29.88671875" style="465" bestFit="1" customWidth="1"/>
    <col min="16130" max="16130" width="16.109375" style="465" customWidth="1"/>
    <col min="16131" max="16131" width="16.5546875" style="465" customWidth="1"/>
    <col min="16132" max="16132" width="16.44140625" style="465" customWidth="1"/>
    <col min="16133" max="16133" width="36.6640625" style="465" customWidth="1"/>
    <col min="16134" max="16134" width="8.88671875" style="465"/>
    <col min="16135" max="16135" width="2" style="465" customWidth="1"/>
    <col min="16136" max="16384" width="8.88671875" style="465"/>
  </cols>
  <sheetData>
    <row r="1" spans="1:31" ht="18.75" thickBot="1" x14ac:dyDescent="0.25">
      <c r="A1" s="449"/>
      <c r="B1" s="449"/>
      <c r="C1" s="495" t="s">
        <v>110</v>
      </c>
      <c r="D1" s="495"/>
      <c r="E1" s="496"/>
      <c r="F1" s="497"/>
      <c r="G1" s="498"/>
      <c r="H1" s="499" t="s">
        <v>111</v>
      </c>
      <c r="I1" s="497"/>
      <c r="J1" s="500"/>
    </row>
    <row r="2" spans="1:31" ht="32.25" thickBot="1" x14ac:dyDescent="0.25">
      <c r="A2" s="501"/>
      <c r="B2" s="501"/>
      <c r="C2" s="136" t="s">
        <v>112</v>
      </c>
      <c r="D2" s="137" t="s">
        <v>113</v>
      </c>
      <c r="E2" s="138" t="s">
        <v>114</v>
      </c>
      <c r="F2" s="138" t="s">
        <v>115</v>
      </c>
      <c r="G2" s="138" t="s">
        <v>116</v>
      </c>
      <c r="H2" s="138" t="s">
        <v>117</v>
      </c>
      <c r="I2" s="138" t="s">
        <v>118</v>
      </c>
      <c r="J2" s="138" t="s">
        <v>119</v>
      </c>
    </row>
    <row r="3" spans="1:31" ht="25.5" customHeight="1" x14ac:dyDescent="0.2">
      <c r="A3" s="506"/>
      <c r="B3" s="506"/>
      <c r="C3" s="271" t="s">
        <v>120</v>
      </c>
      <c r="D3" s="338"/>
      <c r="E3" s="338"/>
      <c r="F3" s="338"/>
      <c r="G3" s="338"/>
      <c r="H3" s="338"/>
      <c r="I3" s="338"/>
      <c r="J3" s="338"/>
      <c r="K3" s="507"/>
      <c r="L3" s="507"/>
      <c r="M3" s="507"/>
      <c r="N3" s="507"/>
      <c r="O3" s="507"/>
      <c r="P3" s="507"/>
      <c r="Q3" s="507"/>
      <c r="R3" s="507"/>
      <c r="S3" s="507"/>
      <c r="T3" s="507"/>
      <c r="U3" s="507"/>
      <c r="V3" s="507"/>
      <c r="W3" s="507"/>
      <c r="X3" s="507"/>
      <c r="Y3" s="507"/>
      <c r="Z3" s="507"/>
      <c r="AA3" s="507"/>
      <c r="AB3" s="507"/>
      <c r="AC3" s="507"/>
      <c r="AD3" s="507"/>
      <c r="AE3" s="507"/>
    </row>
    <row r="4" spans="1:31" x14ac:dyDescent="0.2">
      <c r="A4" s="508"/>
      <c r="B4" s="508"/>
      <c r="C4" s="330" t="s">
        <v>121</v>
      </c>
      <c r="D4" s="331" t="s">
        <v>122</v>
      </c>
      <c r="E4" s="331" t="s">
        <v>123</v>
      </c>
      <c r="F4" s="331" t="s">
        <v>123</v>
      </c>
      <c r="G4" s="331" t="s">
        <v>123</v>
      </c>
      <c r="H4" s="332">
        <f>SUM(H5:H6)</f>
        <v>0</v>
      </c>
      <c r="I4" s="332">
        <f>SUM(I5:I6)</f>
        <v>0</v>
      </c>
      <c r="J4" s="333" t="s">
        <v>123</v>
      </c>
      <c r="K4" s="507"/>
      <c r="L4" s="507"/>
      <c r="M4" s="507"/>
      <c r="N4" s="507"/>
      <c r="O4" s="507"/>
      <c r="P4" s="507"/>
      <c r="Q4" s="507"/>
      <c r="R4" s="507"/>
      <c r="S4" s="507"/>
      <c r="T4" s="507"/>
      <c r="U4" s="507"/>
      <c r="V4" s="507"/>
      <c r="W4" s="507"/>
      <c r="X4" s="507"/>
      <c r="Y4" s="507"/>
      <c r="Z4" s="507"/>
      <c r="AA4" s="507"/>
      <c r="AB4" s="507"/>
      <c r="AC4" s="507"/>
      <c r="AD4" s="507"/>
      <c r="AE4" s="507"/>
    </row>
    <row r="5" spans="1:31" x14ac:dyDescent="0.2">
      <c r="A5" s="509"/>
      <c r="B5" s="509"/>
      <c r="C5" s="334" t="s">
        <v>123</v>
      </c>
      <c r="D5" s="335" t="s">
        <v>124</v>
      </c>
      <c r="E5" s="293"/>
      <c r="F5" s="290"/>
      <c r="G5" s="290"/>
      <c r="H5" s="906"/>
      <c r="I5" s="908"/>
      <c r="J5" s="290"/>
      <c r="K5" s="507"/>
      <c r="L5" s="507"/>
      <c r="M5" s="507"/>
      <c r="N5" s="507"/>
      <c r="O5" s="507"/>
      <c r="P5" s="507"/>
      <c r="Q5" s="507"/>
      <c r="R5" s="507"/>
      <c r="S5" s="507"/>
      <c r="T5" s="507"/>
      <c r="U5" s="507"/>
      <c r="V5" s="507"/>
      <c r="W5" s="507"/>
      <c r="X5" s="507"/>
      <c r="Y5" s="507"/>
      <c r="Z5" s="507"/>
      <c r="AA5" s="507"/>
      <c r="AB5" s="507"/>
      <c r="AC5" s="507"/>
      <c r="AD5" s="507"/>
      <c r="AE5" s="507"/>
    </row>
    <row r="6" spans="1:31" x14ac:dyDescent="0.2">
      <c r="A6" s="509"/>
      <c r="B6" s="509"/>
      <c r="C6" s="334"/>
      <c r="D6" s="335" t="s">
        <v>124</v>
      </c>
      <c r="E6" s="293"/>
      <c r="F6" s="290"/>
      <c r="G6" s="290"/>
      <c r="H6" s="907"/>
      <c r="I6" s="909"/>
      <c r="J6" s="292"/>
      <c r="K6" s="507"/>
      <c r="L6" s="507"/>
      <c r="M6" s="507"/>
      <c r="N6" s="507"/>
      <c r="O6" s="507"/>
      <c r="P6" s="507"/>
      <c r="Q6" s="507"/>
      <c r="R6" s="507"/>
      <c r="S6" s="507"/>
      <c r="T6" s="507"/>
      <c r="U6" s="507"/>
      <c r="V6" s="507"/>
      <c r="W6" s="507"/>
      <c r="X6" s="507"/>
      <c r="Y6" s="507"/>
      <c r="Z6" s="507"/>
      <c r="AA6" s="507"/>
      <c r="AB6" s="507"/>
      <c r="AC6" s="507"/>
      <c r="AD6" s="507"/>
      <c r="AE6" s="507"/>
    </row>
    <row r="7" spans="1:31" x14ac:dyDescent="0.2">
      <c r="A7" s="510"/>
      <c r="B7" s="511"/>
      <c r="C7" s="336" t="s">
        <v>125</v>
      </c>
      <c r="D7" s="333" t="s">
        <v>126</v>
      </c>
      <c r="E7" s="331" t="s">
        <v>123</v>
      </c>
      <c r="F7" s="263" t="s">
        <v>127</v>
      </c>
      <c r="G7" s="331" t="s">
        <v>123</v>
      </c>
      <c r="H7" s="314">
        <f>SUM(H9:H14)</f>
        <v>5</v>
      </c>
      <c r="I7" s="333" t="s">
        <v>123</v>
      </c>
      <c r="J7" s="333" t="s">
        <v>123</v>
      </c>
      <c r="K7" s="507"/>
      <c r="L7" s="507"/>
      <c r="M7" s="507"/>
      <c r="N7" s="507"/>
      <c r="O7" s="507"/>
      <c r="P7" s="507"/>
      <c r="Q7" s="507"/>
      <c r="R7" s="507"/>
      <c r="S7" s="507"/>
      <c r="T7" s="507"/>
      <c r="U7" s="507"/>
      <c r="V7" s="507"/>
      <c r="W7" s="507"/>
      <c r="X7" s="507"/>
      <c r="Y7" s="507"/>
      <c r="Z7" s="507"/>
      <c r="AA7" s="507"/>
      <c r="AB7" s="507"/>
      <c r="AC7" s="507"/>
      <c r="AD7" s="507"/>
      <c r="AE7" s="507"/>
    </row>
    <row r="8" spans="1:31" x14ac:dyDescent="0.2">
      <c r="A8" s="510"/>
      <c r="B8" s="511"/>
      <c r="C8" s="334" t="s">
        <v>123</v>
      </c>
      <c r="D8" s="335" t="s">
        <v>123</v>
      </c>
      <c r="E8" s="263" t="s">
        <v>128</v>
      </c>
      <c r="F8" s="263" t="s">
        <v>785</v>
      </c>
      <c r="G8" s="331" t="s">
        <v>123</v>
      </c>
      <c r="H8" s="314">
        <f>SUM(H9:H13)</f>
        <v>5</v>
      </c>
      <c r="I8" s="333" t="s">
        <v>123</v>
      </c>
      <c r="J8" s="333" t="s">
        <v>123</v>
      </c>
      <c r="K8" s="507"/>
      <c r="L8" s="507"/>
      <c r="M8" s="507"/>
      <c r="N8" s="507"/>
      <c r="O8" s="507"/>
      <c r="P8" s="507"/>
      <c r="Q8" s="507"/>
      <c r="R8" s="507"/>
      <c r="S8" s="507"/>
      <c r="T8" s="507"/>
      <c r="U8" s="507"/>
      <c r="V8" s="507"/>
      <c r="W8" s="507"/>
      <c r="X8" s="507"/>
      <c r="Y8" s="507"/>
      <c r="Z8" s="507"/>
      <c r="AA8" s="507"/>
      <c r="AB8" s="507"/>
      <c r="AC8" s="507"/>
      <c r="AD8" s="507"/>
      <c r="AE8" s="507"/>
    </row>
    <row r="9" spans="1:31" x14ac:dyDescent="0.2">
      <c r="A9" s="509"/>
      <c r="B9" s="509"/>
      <c r="C9" s="334" t="s">
        <v>123</v>
      </c>
      <c r="D9" s="335" t="s">
        <v>124</v>
      </c>
      <c r="E9" s="339"/>
      <c r="F9" s="339"/>
      <c r="G9" s="339"/>
      <c r="H9" s="906">
        <v>5</v>
      </c>
      <c r="I9" s="908">
        <v>5</v>
      </c>
      <c r="J9" s="910"/>
      <c r="K9" s="507"/>
      <c r="L9" s="507"/>
      <c r="M9" s="507"/>
      <c r="N9" s="507"/>
      <c r="O9" s="507"/>
      <c r="P9" s="507"/>
      <c r="Q9" s="507"/>
      <c r="R9" s="507"/>
      <c r="S9" s="507"/>
      <c r="T9" s="507"/>
      <c r="U9" s="507"/>
      <c r="V9" s="507"/>
      <c r="W9" s="507"/>
      <c r="X9" s="507"/>
      <c r="Y9" s="507"/>
      <c r="Z9" s="507"/>
      <c r="AA9" s="507"/>
      <c r="AB9" s="507"/>
      <c r="AC9" s="507"/>
      <c r="AD9" s="507"/>
      <c r="AE9" s="507"/>
    </row>
    <row r="10" spans="1:31" x14ac:dyDescent="0.2">
      <c r="A10" s="509"/>
      <c r="B10" s="509"/>
      <c r="C10" s="334" t="s">
        <v>123</v>
      </c>
      <c r="D10" s="335" t="s">
        <v>124</v>
      </c>
      <c r="E10" s="339"/>
      <c r="F10" s="339"/>
      <c r="G10" s="339"/>
      <c r="H10" s="907"/>
      <c r="I10" s="909"/>
      <c r="J10" s="911"/>
      <c r="K10" s="507"/>
      <c r="L10" s="507"/>
      <c r="M10" s="507"/>
      <c r="N10" s="507"/>
      <c r="O10" s="507"/>
      <c r="P10" s="507"/>
      <c r="Q10" s="507"/>
      <c r="R10" s="507"/>
      <c r="S10" s="507"/>
      <c r="T10" s="507"/>
      <c r="U10" s="507"/>
      <c r="V10" s="507"/>
      <c r="W10" s="507"/>
      <c r="X10" s="507"/>
      <c r="Y10" s="507"/>
      <c r="Z10" s="507"/>
      <c r="AA10" s="507"/>
      <c r="AB10" s="507"/>
      <c r="AC10" s="507"/>
      <c r="AD10" s="507"/>
      <c r="AE10" s="507"/>
    </row>
    <row r="11" spans="1:31" x14ac:dyDescent="0.2">
      <c r="A11" s="509"/>
      <c r="B11" s="509"/>
      <c r="C11" s="334" t="s">
        <v>123</v>
      </c>
      <c r="D11" s="335" t="s">
        <v>124</v>
      </c>
      <c r="E11" s="339"/>
      <c r="F11" s="340"/>
      <c r="G11" s="341"/>
      <c r="H11" s="342"/>
      <c r="I11" s="343"/>
      <c r="J11" s="290"/>
    </row>
    <row r="12" spans="1:31" x14ac:dyDescent="0.2">
      <c r="A12" s="509"/>
      <c r="B12" s="509"/>
      <c r="C12" s="334" t="s">
        <v>123</v>
      </c>
      <c r="D12" s="335" t="s">
        <v>124</v>
      </c>
      <c r="E12" s="339"/>
      <c r="F12" s="340"/>
      <c r="G12" s="341"/>
      <c r="H12" s="342"/>
      <c r="I12" s="343"/>
      <c r="J12" s="290"/>
    </row>
    <row r="13" spans="1:31" x14ac:dyDescent="0.2">
      <c r="A13" s="509"/>
      <c r="B13" s="509"/>
      <c r="C13" s="334" t="s">
        <v>123</v>
      </c>
      <c r="D13" s="335" t="s">
        <v>124</v>
      </c>
      <c r="E13" s="339"/>
      <c r="F13" s="340"/>
      <c r="G13" s="341"/>
      <c r="H13" s="342"/>
      <c r="I13" s="343"/>
      <c r="J13" s="290"/>
    </row>
    <row r="14" spans="1:31" x14ac:dyDescent="0.2">
      <c r="A14" s="486"/>
      <c r="B14" s="486"/>
      <c r="C14" s="271" t="s">
        <v>129</v>
      </c>
      <c r="D14" s="272" t="s">
        <v>113</v>
      </c>
      <c r="E14" s="273" t="s">
        <v>114</v>
      </c>
      <c r="F14" s="273" t="s">
        <v>115</v>
      </c>
      <c r="G14" s="273" t="s">
        <v>116</v>
      </c>
      <c r="H14" s="273" t="s">
        <v>130</v>
      </c>
      <c r="I14" s="273" t="s">
        <v>118</v>
      </c>
      <c r="J14" s="273" t="s">
        <v>131</v>
      </c>
    </row>
    <row r="15" spans="1:31" x14ac:dyDescent="0.2">
      <c r="A15" s="419"/>
      <c r="B15" s="511"/>
      <c r="C15" s="336" t="s">
        <v>132</v>
      </c>
      <c r="D15" s="333" t="s">
        <v>133</v>
      </c>
      <c r="E15" s="333" t="s">
        <v>123</v>
      </c>
      <c r="F15" s="333" t="s">
        <v>123</v>
      </c>
      <c r="G15" s="333" t="s">
        <v>123</v>
      </c>
      <c r="H15" s="332">
        <f>SUM(H16:H17)</f>
        <v>0</v>
      </c>
      <c r="I15" s="332">
        <f>SUM(I16:I17)</f>
        <v>0</v>
      </c>
      <c r="J15" s="333" t="s">
        <v>123</v>
      </c>
    </row>
    <row r="16" spans="1:31" x14ac:dyDescent="0.2">
      <c r="A16" s="509"/>
      <c r="B16" s="509"/>
      <c r="C16" s="334"/>
      <c r="D16" s="335" t="s">
        <v>124</v>
      </c>
      <c r="E16" s="337"/>
      <c r="F16" s="292"/>
      <c r="G16" s="292"/>
      <c r="H16" s="294"/>
      <c r="I16" s="294"/>
      <c r="J16" s="292"/>
    </row>
    <row r="17" spans="1:10" x14ac:dyDescent="0.2">
      <c r="A17" s="509"/>
      <c r="B17" s="509"/>
      <c r="C17" s="334" t="s">
        <v>123</v>
      </c>
      <c r="D17" s="335" t="s">
        <v>124</v>
      </c>
      <c r="E17" s="293"/>
      <c r="F17" s="290"/>
      <c r="G17" s="290"/>
      <c r="H17" s="294"/>
      <c r="I17" s="294"/>
      <c r="J17" s="290"/>
    </row>
    <row r="18" spans="1:10" ht="25.5" x14ac:dyDescent="0.2">
      <c r="A18" s="419"/>
      <c r="B18" s="511"/>
      <c r="C18" s="271" t="s">
        <v>134</v>
      </c>
      <c r="D18" s="272" t="s">
        <v>113</v>
      </c>
      <c r="E18" s="273" t="s">
        <v>114</v>
      </c>
      <c r="F18" s="273" t="s">
        <v>115</v>
      </c>
      <c r="G18" s="273" t="s">
        <v>116</v>
      </c>
      <c r="H18" s="273" t="s">
        <v>130</v>
      </c>
      <c r="I18" s="273" t="s">
        <v>118</v>
      </c>
      <c r="J18" s="273" t="s">
        <v>135</v>
      </c>
    </row>
    <row r="19" spans="1:10" x14ac:dyDescent="0.2">
      <c r="A19" s="419"/>
      <c r="B19" s="511"/>
      <c r="C19" s="336" t="s">
        <v>136</v>
      </c>
      <c r="D19" s="333" t="s">
        <v>137</v>
      </c>
      <c r="E19" s="333" t="s">
        <v>123</v>
      </c>
      <c r="F19" s="333" t="s">
        <v>123</v>
      </c>
      <c r="G19" s="333" t="s">
        <v>123</v>
      </c>
      <c r="H19" s="332">
        <f>SUM(H20:H21)</f>
        <v>0</v>
      </c>
      <c r="I19" s="332">
        <f>SUM(I20:I21)</f>
        <v>0</v>
      </c>
      <c r="J19" s="333" t="s">
        <v>123</v>
      </c>
    </row>
    <row r="20" spans="1:10" x14ac:dyDescent="0.2">
      <c r="A20" s="419"/>
      <c r="B20" s="511"/>
      <c r="C20" s="334"/>
      <c r="D20" s="335" t="s">
        <v>124</v>
      </c>
      <c r="E20" s="337"/>
      <c r="F20" s="292"/>
      <c r="G20" s="292"/>
      <c r="H20" s="294"/>
      <c r="I20" s="294"/>
      <c r="J20" s="292"/>
    </row>
    <row r="21" spans="1:10" x14ac:dyDescent="0.2">
      <c r="A21" s="419"/>
      <c r="B21" s="511"/>
      <c r="C21" s="334" t="s">
        <v>123</v>
      </c>
      <c r="D21" s="335" t="s">
        <v>124</v>
      </c>
      <c r="E21" s="293"/>
      <c r="F21" s="290"/>
      <c r="G21" s="290"/>
      <c r="H21" s="294"/>
      <c r="I21" s="294"/>
      <c r="J21" s="290"/>
    </row>
    <row r="22" spans="1:10" x14ac:dyDescent="0.2">
      <c r="A22" s="512"/>
      <c r="B22" s="513"/>
      <c r="C22" s="514" t="s">
        <v>123</v>
      </c>
      <c r="D22" s="514" t="s">
        <v>123</v>
      </c>
      <c r="E22" s="514" t="s">
        <v>123</v>
      </c>
      <c r="F22" s="514" t="s">
        <v>123</v>
      </c>
      <c r="G22" s="514" t="s">
        <v>123</v>
      </c>
      <c r="H22" s="514" t="s">
        <v>123</v>
      </c>
      <c r="I22" s="514" t="s">
        <v>123</v>
      </c>
      <c r="J22" s="503" t="s">
        <v>123</v>
      </c>
    </row>
    <row r="23" spans="1:10" x14ac:dyDescent="0.2">
      <c r="A23" s="486"/>
      <c r="B23" s="486"/>
      <c r="C23" s="458" t="s">
        <v>4</v>
      </c>
      <c r="D23" s="502"/>
      <c r="E23" s="459" t="str">
        <f>'TITLE PAGE'!D9</f>
        <v>Severn Trent Water</v>
      </c>
      <c r="F23" s="514"/>
      <c r="G23" s="514"/>
      <c r="H23" s="514"/>
      <c r="I23" s="514"/>
      <c r="J23" s="503"/>
    </row>
    <row r="24" spans="1:10" x14ac:dyDescent="0.2">
      <c r="A24" s="486"/>
      <c r="B24" s="486"/>
      <c r="C24" s="460" t="s">
        <v>5</v>
      </c>
      <c r="D24" s="487"/>
      <c r="E24" s="461" t="str">
        <f>'TITLE PAGE'!D10</f>
        <v>Kinsall</v>
      </c>
      <c r="F24" s="514"/>
      <c r="G24" s="514"/>
      <c r="H24" s="514"/>
      <c r="I24" s="514"/>
      <c r="J24" s="503"/>
    </row>
    <row r="25" spans="1:10" x14ac:dyDescent="0.2">
      <c r="A25" s="486"/>
      <c r="B25" s="486"/>
      <c r="C25" s="460" t="s">
        <v>6</v>
      </c>
      <c r="D25" s="144"/>
      <c r="E25" s="462">
        <f>'TITLE PAGE'!D11</f>
        <v>3</v>
      </c>
      <c r="F25" s="144"/>
      <c r="G25" s="144"/>
      <c r="H25" s="144"/>
      <c r="I25" s="144"/>
      <c r="J25" s="503"/>
    </row>
    <row r="26" spans="1:10" ht="30" x14ac:dyDescent="0.2">
      <c r="A26" s="486"/>
      <c r="B26" s="486"/>
      <c r="C26" s="518" t="s">
        <v>7</v>
      </c>
      <c r="D26" s="487"/>
      <c r="E26" s="461" t="str">
        <f>'TITLE PAGE'!D12</f>
        <v>Dry Year Annual Average</v>
      </c>
      <c r="F26" s="514"/>
      <c r="G26" s="514"/>
      <c r="H26" s="514"/>
      <c r="I26" s="514"/>
      <c r="J26" s="503"/>
    </row>
    <row r="27" spans="1:10" x14ac:dyDescent="0.2">
      <c r="A27" s="486"/>
      <c r="B27" s="486"/>
      <c r="C27" s="463" t="s">
        <v>8</v>
      </c>
      <c r="D27" s="504"/>
      <c r="E27" s="505" t="str">
        <f>'TITLE PAGE'!D13</f>
        <v>No more than 3 in 100 Temporary Use Bans</v>
      </c>
      <c r="F27" s="514"/>
      <c r="G27" s="514"/>
      <c r="H27" s="514"/>
      <c r="I27" s="514"/>
      <c r="J27" s="515"/>
    </row>
    <row r="28" spans="1:10" x14ac:dyDescent="0.2">
      <c r="A28" s="449"/>
      <c r="B28" s="449"/>
      <c r="C28" s="516"/>
      <c r="D28" s="516"/>
      <c r="E28" s="516"/>
      <c r="F28" s="327"/>
      <c r="G28" s="516"/>
      <c r="H28" s="516"/>
      <c r="I28" s="516"/>
      <c r="J28" s="517"/>
    </row>
    <row r="29" spans="1:10" x14ac:dyDescent="0.2">
      <c r="A29" s="449"/>
      <c r="B29" s="449"/>
      <c r="C29" s="516"/>
      <c r="D29" s="516"/>
      <c r="E29" s="516"/>
      <c r="F29" s="327"/>
      <c r="G29" s="516"/>
      <c r="H29" s="516"/>
      <c r="I29" s="516"/>
      <c r="J29" s="517"/>
    </row>
    <row r="30" spans="1:10" ht="18" x14ac:dyDescent="0.2">
      <c r="A30" s="449"/>
      <c r="B30" s="449"/>
      <c r="C30" s="476"/>
      <c r="D30" s="516"/>
      <c r="E30" s="516"/>
      <c r="F30" s="327"/>
      <c r="G30" s="516"/>
      <c r="H30" s="516"/>
      <c r="I30" s="516"/>
      <c r="J30" s="517"/>
    </row>
  </sheetData>
  <sheetProtection selectLockedCells="1" selectUnlockedCells="1"/>
  <mergeCells count="5">
    <mergeCell ref="H5:H6"/>
    <mergeCell ref="H9:H10"/>
    <mergeCell ref="I9:I10"/>
    <mergeCell ref="J9:J10"/>
    <mergeCell ref="I5:I6"/>
  </mergeCells>
  <dataValidations count="2">
    <dataValidation type="list" allowBlank="1" showInputMessage="1" showErrorMessage="1" sqref="G5:G6">
      <formula1>Source_Types</formula1>
    </dataValidation>
    <dataValidation type="list" allowBlank="1" showInputMessage="1" showErrorMessage="1" sqref="J20:J21">
      <formula1>"Approved, Granted yet to be implemented, Other"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3"/>
  <sheetViews>
    <sheetView zoomScale="80" zoomScaleNormal="80" workbookViewId="0">
      <selection activeCell="B4" sqref="B4:B17"/>
    </sheetView>
  </sheetViews>
  <sheetFormatPr defaultColWidth="8.88671875" defaultRowHeight="27" customHeight="1" x14ac:dyDescent="0.2"/>
  <cols>
    <col min="1" max="1" width="1.33203125" style="465" customWidth="1"/>
    <col min="2" max="2" width="7.88671875" style="465" customWidth="1"/>
    <col min="3" max="3" width="8.33203125" style="465" customWidth="1"/>
    <col min="4" max="4" width="52.21875" style="465" bestFit="1" customWidth="1"/>
    <col min="5" max="5" width="26.109375" style="465" bestFit="1" customWidth="1"/>
    <col min="6" max="6" width="9.33203125" style="465" customWidth="1"/>
    <col min="7" max="7" width="14.44140625" style="465" bestFit="1" customWidth="1"/>
    <col min="8" max="8" width="15.88671875" style="465" customWidth="1"/>
    <col min="9" max="11" width="14.88671875" style="465" bestFit="1" customWidth="1"/>
    <col min="12" max="36" width="11.44140625" style="465" customWidth="1"/>
    <col min="37" max="37" width="8.88671875" style="465"/>
    <col min="38" max="38" width="10.109375" style="465" bestFit="1" customWidth="1"/>
    <col min="39" max="39" width="8.88671875" style="465"/>
    <col min="40" max="40" width="13.109375" style="465" customWidth="1"/>
    <col min="41" max="41" width="8.88671875" style="465"/>
    <col min="42" max="42" width="9.88671875" style="465" customWidth="1"/>
    <col min="43" max="248" width="8.88671875" style="465"/>
    <col min="249" max="249" width="1.33203125" style="465" customWidth="1"/>
    <col min="250" max="250" width="7.88671875" style="465" customWidth="1"/>
    <col min="251" max="251" width="8.33203125" style="465" customWidth="1"/>
    <col min="252" max="252" width="23.33203125" style="465" customWidth="1"/>
    <col min="253" max="253" width="21.33203125" style="465" customWidth="1"/>
    <col min="254" max="254" width="9.33203125" style="465" customWidth="1"/>
    <col min="255" max="255" width="8" style="465" bestFit="1" customWidth="1"/>
    <col min="256" max="256" width="15.88671875" style="465" customWidth="1"/>
    <col min="257" max="284" width="11.44140625" style="465" customWidth="1"/>
    <col min="285" max="504" width="8.88671875" style="465"/>
    <col min="505" max="505" width="1.33203125" style="465" customWidth="1"/>
    <col min="506" max="506" width="7.88671875" style="465" customWidth="1"/>
    <col min="507" max="507" width="8.33203125" style="465" customWidth="1"/>
    <col min="508" max="508" width="23.33203125" style="465" customWidth="1"/>
    <col min="509" max="509" width="21.33203125" style="465" customWidth="1"/>
    <col min="510" max="510" width="9.33203125" style="465" customWidth="1"/>
    <col min="511" max="511" width="8" style="465" bestFit="1" customWidth="1"/>
    <col min="512" max="512" width="15.88671875" style="465" customWidth="1"/>
    <col min="513" max="540" width="11.44140625" style="465" customWidth="1"/>
    <col min="541" max="760" width="8.88671875" style="465"/>
    <col min="761" max="761" width="1.33203125" style="465" customWidth="1"/>
    <col min="762" max="762" width="7.88671875" style="465" customWidth="1"/>
    <col min="763" max="763" width="8.33203125" style="465" customWidth="1"/>
    <col min="764" max="764" width="23.33203125" style="465" customWidth="1"/>
    <col min="765" max="765" width="21.33203125" style="465" customWidth="1"/>
    <col min="766" max="766" width="9.33203125" style="465" customWidth="1"/>
    <col min="767" max="767" width="8" style="465" bestFit="1" customWidth="1"/>
    <col min="768" max="768" width="15.88671875" style="465" customWidth="1"/>
    <col min="769" max="796" width="11.44140625" style="465" customWidth="1"/>
    <col min="797" max="1016" width="8.88671875" style="465"/>
    <col min="1017" max="1017" width="1.33203125" style="465" customWidth="1"/>
    <col min="1018" max="1018" width="7.88671875" style="465" customWidth="1"/>
    <col min="1019" max="1019" width="8.33203125" style="465" customWidth="1"/>
    <col min="1020" max="1020" width="23.33203125" style="465" customWidth="1"/>
    <col min="1021" max="1021" width="21.33203125" style="465" customWidth="1"/>
    <col min="1022" max="1022" width="9.33203125" style="465" customWidth="1"/>
    <col min="1023" max="1023" width="8" style="465" bestFit="1" customWidth="1"/>
    <col min="1024" max="1024" width="15.88671875" style="465" customWidth="1"/>
    <col min="1025" max="1052" width="11.44140625" style="465" customWidth="1"/>
    <col min="1053" max="1272" width="8.88671875" style="465"/>
    <col min="1273" max="1273" width="1.33203125" style="465" customWidth="1"/>
    <col min="1274" max="1274" width="7.88671875" style="465" customWidth="1"/>
    <col min="1275" max="1275" width="8.33203125" style="465" customWidth="1"/>
    <col min="1276" max="1276" width="23.33203125" style="465" customWidth="1"/>
    <col min="1277" max="1277" width="21.33203125" style="465" customWidth="1"/>
    <col min="1278" max="1278" width="9.33203125" style="465" customWidth="1"/>
    <col min="1279" max="1279" width="8" style="465" bestFit="1" customWidth="1"/>
    <col min="1280" max="1280" width="15.88671875" style="465" customWidth="1"/>
    <col min="1281" max="1308" width="11.44140625" style="465" customWidth="1"/>
    <col min="1309" max="1528" width="8.88671875" style="465"/>
    <col min="1529" max="1529" width="1.33203125" style="465" customWidth="1"/>
    <col min="1530" max="1530" width="7.88671875" style="465" customWidth="1"/>
    <col min="1531" max="1531" width="8.33203125" style="465" customWidth="1"/>
    <col min="1532" max="1532" width="23.33203125" style="465" customWidth="1"/>
    <col min="1533" max="1533" width="21.33203125" style="465" customWidth="1"/>
    <col min="1534" max="1534" width="9.33203125" style="465" customWidth="1"/>
    <col min="1535" max="1535" width="8" style="465" bestFit="1" customWidth="1"/>
    <col min="1536" max="1536" width="15.88671875" style="465" customWidth="1"/>
    <col min="1537" max="1564" width="11.44140625" style="465" customWidth="1"/>
    <col min="1565" max="1784" width="8.88671875" style="465"/>
    <col min="1785" max="1785" width="1.33203125" style="465" customWidth="1"/>
    <col min="1786" max="1786" width="7.88671875" style="465" customWidth="1"/>
    <col min="1787" max="1787" width="8.33203125" style="465" customWidth="1"/>
    <col min="1788" max="1788" width="23.33203125" style="465" customWidth="1"/>
    <col min="1789" max="1789" width="21.33203125" style="465" customWidth="1"/>
    <col min="1790" max="1790" width="9.33203125" style="465" customWidth="1"/>
    <col min="1791" max="1791" width="8" style="465" bestFit="1" customWidth="1"/>
    <col min="1792" max="1792" width="15.88671875" style="465" customWidth="1"/>
    <col min="1793" max="1820" width="11.44140625" style="465" customWidth="1"/>
    <col min="1821" max="2040" width="8.88671875" style="465"/>
    <col min="2041" max="2041" width="1.33203125" style="465" customWidth="1"/>
    <col min="2042" max="2042" width="7.88671875" style="465" customWidth="1"/>
    <col min="2043" max="2043" width="8.33203125" style="465" customWidth="1"/>
    <col min="2044" max="2044" width="23.33203125" style="465" customWidth="1"/>
    <col min="2045" max="2045" width="21.33203125" style="465" customWidth="1"/>
    <col min="2046" max="2046" width="9.33203125" style="465" customWidth="1"/>
    <col min="2047" max="2047" width="8" style="465" bestFit="1" customWidth="1"/>
    <col min="2048" max="2048" width="15.88671875" style="465" customWidth="1"/>
    <col min="2049" max="2076" width="11.44140625" style="465" customWidth="1"/>
    <col min="2077" max="2296" width="8.88671875" style="465"/>
    <col min="2297" max="2297" width="1.33203125" style="465" customWidth="1"/>
    <col min="2298" max="2298" width="7.88671875" style="465" customWidth="1"/>
    <col min="2299" max="2299" width="8.33203125" style="465" customWidth="1"/>
    <col min="2300" max="2300" width="23.33203125" style="465" customWidth="1"/>
    <col min="2301" max="2301" width="21.33203125" style="465" customWidth="1"/>
    <col min="2302" max="2302" width="9.33203125" style="465" customWidth="1"/>
    <col min="2303" max="2303" width="8" style="465" bestFit="1" customWidth="1"/>
    <col min="2304" max="2304" width="15.88671875" style="465" customWidth="1"/>
    <col min="2305" max="2332" width="11.44140625" style="465" customWidth="1"/>
    <col min="2333" max="2552" width="8.88671875" style="465"/>
    <col min="2553" max="2553" width="1.33203125" style="465" customWidth="1"/>
    <col min="2554" max="2554" width="7.88671875" style="465" customWidth="1"/>
    <col min="2555" max="2555" width="8.33203125" style="465" customWidth="1"/>
    <col min="2556" max="2556" width="23.33203125" style="465" customWidth="1"/>
    <col min="2557" max="2557" width="21.33203125" style="465" customWidth="1"/>
    <col min="2558" max="2558" width="9.33203125" style="465" customWidth="1"/>
    <col min="2559" max="2559" width="8" style="465" bestFit="1" customWidth="1"/>
    <col min="2560" max="2560" width="15.88671875" style="465" customWidth="1"/>
    <col min="2561" max="2588" width="11.44140625" style="465" customWidth="1"/>
    <col min="2589" max="2808" width="8.88671875" style="465"/>
    <col min="2809" max="2809" width="1.33203125" style="465" customWidth="1"/>
    <col min="2810" max="2810" width="7.88671875" style="465" customWidth="1"/>
    <col min="2811" max="2811" width="8.33203125" style="465" customWidth="1"/>
    <col min="2812" max="2812" width="23.33203125" style="465" customWidth="1"/>
    <col min="2813" max="2813" width="21.33203125" style="465" customWidth="1"/>
    <col min="2814" max="2814" width="9.33203125" style="465" customWidth="1"/>
    <col min="2815" max="2815" width="8" style="465" bestFit="1" customWidth="1"/>
    <col min="2816" max="2816" width="15.88671875" style="465" customWidth="1"/>
    <col min="2817" max="2844" width="11.44140625" style="465" customWidth="1"/>
    <col min="2845" max="3064" width="8.88671875" style="465"/>
    <col min="3065" max="3065" width="1.33203125" style="465" customWidth="1"/>
    <col min="3066" max="3066" width="7.88671875" style="465" customWidth="1"/>
    <col min="3067" max="3067" width="8.33203125" style="465" customWidth="1"/>
    <col min="3068" max="3068" width="23.33203125" style="465" customWidth="1"/>
    <col min="3069" max="3069" width="21.33203125" style="465" customWidth="1"/>
    <col min="3070" max="3070" width="9.33203125" style="465" customWidth="1"/>
    <col min="3071" max="3071" width="8" style="465" bestFit="1" customWidth="1"/>
    <col min="3072" max="3072" width="15.88671875" style="465" customWidth="1"/>
    <col min="3073" max="3100" width="11.44140625" style="465" customWidth="1"/>
    <col min="3101" max="3320" width="8.88671875" style="465"/>
    <col min="3321" max="3321" width="1.33203125" style="465" customWidth="1"/>
    <col min="3322" max="3322" width="7.88671875" style="465" customWidth="1"/>
    <col min="3323" max="3323" width="8.33203125" style="465" customWidth="1"/>
    <col min="3324" max="3324" width="23.33203125" style="465" customWidth="1"/>
    <col min="3325" max="3325" width="21.33203125" style="465" customWidth="1"/>
    <col min="3326" max="3326" width="9.33203125" style="465" customWidth="1"/>
    <col min="3327" max="3327" width="8" style="465" bestFit="1" customWidth="1"/>
    <col min="3328" max="3328" width="15.88671875" style="465" customWidth="1"/>
    <col min="3329" max="3356" width="11.44140625" style="465" customWidth="1"/>
    <col min="3357" max="3576" width="8.88671875" style="465"/>
    <col min="3577" max="3577" width="1.33203125" style="465" customWidth="1"/>
    <col min="3578" max="3578" width="7.88671875" style="465" customWidth="1"/>
    <col min="3579" max="3579" width="8.33203125" style="465" customWidth="1"/>
    <col min="3580" max="3580" width="23.33203125" style="465" customWidth="1"/>
    <col min="3581" max="3581" width="21.33203125" style="465" customWidth="1"/>
    <col min="3582" max="3582" width="9.33203125" style="465" customWidth="1"/>
    <col min="3583" max="3583" width="8" style="465" bestFit="1" customWidth="1"/>
    <col min="3584" max="3584" width="15.88671875" style="465" customWidth="1"/>
    <col min="3585" max="3612" width="11.44140625" style="465" customWidth="1"/>
    <col min="3613" max="3832" width="8.88671875" style="465"/>
    <col min="3833" max="3833" width="1.33203125" style="465" customWidth="1"/>
    <col min="3834" max="3834" width="7.88671875" style="465" customWidth="1"/>
    <col min="3835" max="3835" width="8.33203125" style="465" customWidth="1"/>
    <col min="3836" max="3836" width="23.33203125" style="465" customWidth="1"/>
    <col min="3837" max="3837" width="21.33203125" style="465" customWidth="1"/>
    <col min="3838" max="3838" width="9.33203125" style="465" customWidth="1"/>
    <col min="3839" max="3839" width="8" style="465" bestFit="1" customWidth="1"/>
    <col min="3840" max="3840" width="15.88671875" style="465" customWidth="1"/>
    <col min="3841" max="3868" width="11.44140625" style="465" customWidth="1"/>
    <col min="3869" max="4088" width="8.88671875" style="465"/>
    <col min="4089" max="4089" width="1.33203125" style="465" customWidth="1"/>
    <col min="4090" max="4090" width="7.88671875" style="465" customWidth="1"/>
    <col min="4091" max="4091" width="8.33203125" style="465" customWidth="1"/>
    <col min="4092" max="4092" width="23.33203125" style="465" customWidth="1"/>
    <col min="4093" max="4093" width="21.33203125" style="465" customWidth="1"/>
    <col min="4094" max="4094" width="9.33203125" style="465" customWidth="1"/>
    <col min="4095" max="4095" width="8" style="465" bestFit="1" customWidth="1"/>
    <col min="4096" max="4096" width="15.88671875" style="465" customWidth="1"/>
    <col min="4097" max="4124" width="11.44140625" style="465" customWidth="1"/>
    <col min="4125" max="4344" width="8.88671875" style="465"/>
    <col min="4345" max="4345" width="1.33203125" style="465" customWidth="1"/>
    <col min="4346" max="4346" width="7.88671875" style="465" customWidth="1"/>
    <col min="4347" max="4347" width="8.33203125" style="465" customWidth="1"/>
    <col min="4348" max="4348" width="23.33203125" style="465" customWidth="1"/>
    <col min="4349" max="4349" width="21.33203125" style="465" customWidth="1"/>
    <col min="4350" max="4350" width="9.33203125" style="465" customWidth="1"/>
    <col min="4351" max="4351" width="8" style="465" bestFit="1" customWidth="1"/>
    <col min="4352" max="4352" width="15.88671875" style="465" customWidth="1"/>
    <col min="4353" max="4380" width="11.44140625" style="465" customWidth="1"/>
    <col min="4381" max="4600" width="8.88671875" style="465"/>
    <col min="4601" max="4601" width="1.33203125" style="465" customWidth="1"/>
    <col min="4602" max="4602" width="7.88671875" style="465" customWidth="1"/>
    <col min="4603" max="4603" width="8.33203125" style="465" customWidth="1"/>
    <col min="4604" max="4604" width="23.33203125" style="465" customWidth="1"/>
    <col min="4605" max="4605" width="21.33203125" style="465" customWidth="1"/>
    <col min="4606" max="4606" width="9.33203125" style="465" customWidth="1"/>
    <col min="4607" max="4607" width="8" style="465" bestFit="1" customWidth="1"/>
    <col min="4608" max="4608" width="15.88671875" style="465" customWidth="1"/>
    <col min="4609" max="4636" width="11.44140625" style="465" customWidth="1"/>
    <col min="4637" max="4856" width="8.88671875" style="465"/>
    <col min="4857" max="4857" width="1.33203125" style="465" customWidth="1"/>
    <col min="4858" max="4858" width="7.88671875" style="465" customWidth="1"/>
    <col min="4859" max="4859" width="8.33203125" style="465" customWidth="1"/>
    <col min="4860" max="4860" width="23.33203125" style="465" customWidth="1"/>
    <col min="4861" max="4861" width="21.33203125" style="465" customWidth="1"/>
    <col min="4862" max="4862" width="9.33203125" style="465" customWidth="1"/>
    <col min="4863" max="4863" width="8" style="465" bestFit="1" customWidth="1"/>
    <col min="4864" max="4864" width="15.88671875" style="465" customWidth="1"/>
    <col min="4865" max="4892" width="11.44140625" style="465" customWidth="1"/>
    <col min="4893" max="5112" width="8.88671875" style="465"/>
    <col min="5113" max="5113" width="1.33203125" style="465" customWidth="1"/>
    <col min="5114" max="5114" width="7.88671875" style="465" customWidth="1"/>
    <col min="5115" max="5115" width="8.33203125" style="465" customWidth="1"/>
    <col min="5116" max="5116" width="23.33203125" style="465" customWidth="1"/>
    <col min="5117" max="5117" width="21.33203125" style="465" customWidth="1"/>
    <col min="5118" max="5118" width="9.33203125" style="465" customWidth="1"/>
    <col min="5119" max="5119" width="8" style="465" bestFit="1" customWidth="1"/>
    <col min="5120" max="5120" width="15.88671875" style="465" customWidth="1"/>
    <col min="5121" max="5148" width="11.44140625" style="465" customWidth="1"/>
    <col min="5149" max="5368" width="8.88671875" style="465"/>
    <col min="5369" max="5369" width="1.33203125" style="465" customWidth="1"/>
    <col min="5370" max="5370" width="7.88671875" style="465" customWidth="1"/>
    <col min="5371" max="5371" width="8.33203125" style="465" customWidth="1"/>
    <col min="5372" max="5372" width="23.33203125" style="465" customWidth="1"/>
    <col min="5373" max="5373" width="21.33203125" style="465" customWidth="1"/>
    <col min="5374" max="5374" width="9.33203125" style="465" customWidth="1"/>
    <col min="5375" max="5375" width="8" style="465" bestFit="1" customWidth="1"/>
    <col min="5376" max="5376" width="15.88671875" style="465" customWidth="1"/>
    <col min="5377" max="5404" width="11.44140625" style="465" customWidth="1"/>
    <col min="5405" max="5624" width="8.88671875" style="465"/>
    <col min="5625" max="5625" width="1.33203125" style="465" customWidth="1"/>
    <col min="5626" max="5626" width="7.88671875" style="465" customWidth="1"/>
    <col min="5627" max="5627" width="8.33203125" style="465" customWidth="1"/>
    <col min="5628" max="5628" width="23.33203125" style="465" customWidth="1"/>
    <col min="5629" max="5629" width="21.33203125" style="465" customWidth="1"/>
    <col min="5630" max="5630" width="9.33203125" style="465" customWidth="1"/>
    <col min="5631" max="5631" width="8" style="465" bestFit="1" customWidth="1"/>
    <col min="5632" max="5632" width="15.88671875" style="465" customWidth="1"/>
    <col min="5633" max="5660" width="11.44140625" style="465" customWidth="1"/>
    <col min="5661" max="5880" width="8.88671875" style="465"/>
    <col min="5881" max="5881" width="1.33203125" style="465" customWidth="1"/>
    <col min="5882" max="5882" width="7.88671875" style="465" customWidth="1"/>
    <col min="5883" max="5883" width="8.33203125" style="465" customWidth="1"/>
    <col min="5884" max="5884" width="23.33203125" style="465" customWidth="1"/>
    <col min="5885" max="5885" width="21.33203125" style="465" customWidth="1"/>
    <col min="5886" max="5886" width="9.33203125" style="465" customWidth="1"/>
    <col min="5887" max="5887" width="8" style="465" bestFit="1" customWidth="1"/>
    <col min="5888" max="5888" width="15.88671875" style="465" customWidth="1"/>
    <col min="5889" max="5916" width="11.44140625" style="465" customWidth="1"/>
    <col min="5917" max="6136" width="8.88671875" style="465"/>
    <col min="6137" max="6137" width="1.33203125" style="465" customWidth="1"/>
    <col min="6138" max="6138" width="7.88671875" style="465" customWidth="1"/>
    <col min="6139" max="6139" width="8.33203125" style="465" customWidth="1"/>
    <col min="6140" max="6140" width="23.33203125" style="465" customWidth="1"/>
    <col min="6141" max="6141" width="21.33203125" style="465" customWidth="1"/>
    <col min="6142" max="6142" width="9.33203125" style="465" customWidth="1"/>
    <col min="6143" max="6143" width="8" style="465" bestFit="1" customWidth="1"/>
    <col min="6144" max="6144" width="15.88671875" style="465" customWidth="1"/>
    <col min="6145" max="6172" width="11.44140625" style="465" customWidth="1"/>
    <col min="6173" max="6392" width="8.88671875" style="465"/>
    <col min="6393" max="6393" width="1.33203125" style="465" customWidth="1"/>
    <col min="6394" max="6394" width="7.88671875" style="465" customWidth="1"/>
    <col min="6395" max="6395" width="8.33203125" style="465" customWidth="1"/>
    <col min="6396" max="6396" width="23.33203125" style="465" customWidth="1"/>
    <col min="6397" max="6397" width="21.33203125" style="465" customWidth="1"/>
    <col min="6398" max="6398" width="9.33203125" style="465" customWidth="1"/>
    <col min="6399" max="6399" width="8" style="465" bestFit="1" customWidth="1"/>
    <col min="6400" max="6400" width="15.88671875" style="465" customWidth="1"/>
    <col min="6401" max="6428" width="11.44140625" style="465" customWidth="1"/>
    <col min="6429" max="6648" width="8.88671875" style="465"/>
    <col min="6649" max="6649" width="1.33203125" style="465" customWidth="1"/>
    <col min="6650" max="6650" width="7.88671875" style="465" customWidth="1"/>
    <col min="6651" max="6651" width="8.33203125" style="465" customWidth="1"/>
    <col min="6652" max="6652" width="23.33203125" style="465" customWidth="1"/>
    <col min="6653" max="6653" width="21.33203125" style="465" customWidth="1"/>
    <col min="6654" max="6654" width="9.33203125" style="465" customWidth="1"/>
    <col min="6655" max="6655" width="8" style="465" bestFit="1" customWidth="1"/>
    <col min="6656" max="6656" width="15.88671875" style="465" customWidth="1"/>
    <col min="6657" max="6684" width="11.44140625" style="465" customWidth="1"/>
    <col min="6685" max="6904" width="8.88671875" style="465"/>
    <col min="6905" max="6905" width="1.33203125" style="465" customWidth="1"/>
    <col min="6906" max="6906" width="7.88671875" style="465" customWidth="1"/>
    <col min="6907" max="6907" width="8.33203125" style="465" customWidth="1"/>
    <col min="6908" max="6908" width="23.33203125" style="465" customWidth="1"/>
    <col min="6909" max="6909" width="21.33203125" style="465" customWidth="1"/>
    <col min="6910" max="6910" width="9.33203125" style="465" customWidth="1"/>
    <col min="6911" max="6911" width="8" style="465" bestFit="1" customWidth="1"/>
    <col min="6912" max="6912" width="15.88671875" style="465" customWidth="1"/>
    <col min="6913" max="6940" width="11.44140625" style="465" customWidth="1"/>
    <col min="6941" max="7160" width="8.88671875" style="465"/>
    <col min="7161" max="7161" width="1.33203125" style="465" customWidth="1"/>
    <col min="7162" max="7162" width="7.88671875" style="465" customWidth="1"/>
    <col min="7163" max="7163" width="8.33203125" style="465" customWidth="1"/>
    <col min="7164" max="7164" width="23.33203125" style="465" customWidth="1"/>
    <col min="7165" max="7165" width="21.33203125" style="465" customWidth="1"/>
    <col min="7166" max="7166" width="9.33203125" style="465" customWidth="1"/>
    <col min="7167" max="7167" width="8" style="465" bestFit="1" customWidth="1"/>
    <col min="7168" max="7168" width="15.88671875" style="465" customWidth="1"/>
    <col min="7169" max="7196" width="11.44140625" style="465" customWidth="1"/>
    <col min="7197" max="7416" width="8.88671875" style="465"/>
    <col min="7417" max="7417" width="1.33203125" style="465" customWidth="1"/>
    <col min="7418" max="7418" width="7.88671875" style="465" customWidth="1"/>
    <col min="7419" max="7419" width="8.33203125" style="465" customWidth="1"/>
    <col min="7420" max="7420" width="23.33203125" style="465" customWidth="1"/>
    <col min="7421" max="7421" width="21.33203125" style="465" customWidth="1"/>
    <col min="7422" max="7422" width="9.33203125" style="465" customWidth="1"/>
    <col min="7423" max="7423" width="8" style="465" bestFit="1" customWidth="1"/>
    <col min="7424" max="7424" width="15.88671875" style="465" customWidth="1"/>
    <col min="7425" max="7452" width="11.44140625" style="465" customWidth="1"/>
    <col min="7453" max="7672" width="8.88671875" style="465"/>
    <col min="7673" max="7673" width="1.33203125" style="465" customWidth="1"/>
    <col min="7674" max="7674" width="7.88671875" style="465" customWidth="1"/>
    <col min="7675" max="7675" width="8.33203125" style="465" customWidth="1"/>
    <col min="7676" max="7676" width="23.33203125" style="465" customWidth="1"/>
    <col min="7677" max="7677" width="21.33203125" style="465" customWidth="1"/>
    <col min="7678" max="7678" width="9.33203125" style="465" customWidth="1"/>
    <col min="7679" max="7679" width="8" style="465" bestFit="1" customWidth="1"/>
    <col min="7680" max="7680" width="15.88671875" style="465" customWidth="1"/>
    <col min="7681" max="7708" width="11.44140625" style="465" customWidth="1"/>
    <col min="7709" max="7928" width="8.88671875" style="465"/>
    <col min="7929" max="7929" width="1.33203125" style="465" customWidth="1"/>
    <col min="7930" max="7930" width="7.88671875" style="465" customWidth="1"/>
    <col min="7931" max="7931" width="8.33203125" style="465" customWidth="1"/>
    <col min="7932" max="7932" width="23.33203125" style="465" customWidth="1"/>
    <col min="7933" max="7933" width="21.33203125" style="465" customWidth="1"/>
    <col min="7934" max="7934" width="9.33203125" style="465" customWidth="1"/>
    <col min="7935" max="7935" width="8" style="465" bestFit="1" customWidth="1"/>
    <col min="7936" max="7936" width="15.88671875" style="465" customWidth="1"/>
    <col min="7937" max="7964" width="11.44140625" style="465" customWidth="1"/>
    <col min="7965" max="8184" width="8.88671875" style="465"/>
    <col min="8185" max="8185" width="1.33203125" style="465" customWidth="1"/>
    <col min="8186" max="8186" width="7.88671875" style="465" customWidth="1"/>
    <col min="8187" max="8187" width="8.33203125" style="465" customWidth="1"/>
    <col min="8188" max="8188" width="23.33203125" style="465" customWidth="1"/>
    <col min="8189" max="8189" width="21.33203125" style="465" customWidth="1"/>
    <col min="8190" max="8190" width="9.33203125" style="465" customWidth="1"/>
    <col min="8191" max="8191" width="8" style="465" bestFit="1" customWidth="1"/>
    <col min="8192" max="8192" width="15.88671875" style="465" customWidth="1"/>
    <col min="8193" max="8220" width="11.44140625" style="465" customWidth="1"/>
    <col min="8221" max="8440" width="8.88671875" style="465"/>
    <col min="8441" max="8441" width="1.33203125" style="465" customWidth="1"/>
    <col min="8442" max="8442" width="7.88671875" style="465" customWidth="1"/>
    <col min="8443" max="8443" width="8.33203125" style="465" customWidth="1"/>
    <col min="8444" max="8444" width="23.33203125" style="465" customWidth="1"/>
    <col min="8445" max="8445" width="21.33203125" style="465" customWidth="1"/>
    <col min="8446" max="8446" width="9.33203125" style="465" customWidth="1"/>
    <col min="8447" max="8447" width="8" style="465" bestFit="1" customWidth="1"/>
    <col min="8448" max="8448" width="15.88671875" style="465" customWidth="1"/>
    <col min="8449" max="8476" width="11.44140625" style="465" customWidth="1"/>
    <col min="8477" max="8696" width="8.88671875" style="465"/>
    <col min="8697" max="8697" width="1.33203125" style="465" customWidth="1"/>
    <col min="8698" max="8698" width="7.88671875" style="465" customWidth="1"/>
    <col min="8699" max="8699" width="8.33203125" style="465" customWidth="1"/>
    <col min="8700" max="8700" width="23.33203125" style="465" customWidth="1"/>
    <col min="8701" max="8701" width="21.33203125" style="465" customWidth="1"/>
    <col min="8702" max="8702" width="9.33203125" style="465" customWidth="1"/>
    <col min="8703" max="8703" width="8" style="465" bestFit="1" customWidth="1"/>
    <col min="8704" max="8704" width="15.88671875" style="465" customWidth="1"/>
    <col min="8705" max="8732" width="11.44140625" style="465" customWidth="1"/>
    <col min="8733" max="8952" width="8.88671875" style="465"/>
    <col min="8953" max="8953" width="1.33203125" style="465" customWidth="1"/>
    <col min="8954" max="8954" width="7.88671875" style="465" customWidth="1"/>
    <col min="8955" max="8955" width="8.33203125" style="465" customWidth="1"/>
    <col min="8956" max="8956" width="23.33203125" style="465" customWidth="1"/>
    <col min="8957" max="8957" width="21.33203125" style="465" customWidth="1"/>
    <col min="8958" max="8958" width="9.33203125" style="465" customWidth="1"/>
    <col min="8959" max="8959" width="8" style="465" bestFit="1" customWidth="1"/>
    <col min="8960" max="8960" width="15.88671875" style="465" customWidth="1"/>
    <col min="8961" max="8988" width="11.44140625" style="465" customWidth="1"/>
    <col min="8989" max="9208" width="8.88671875" style="465"/>
    <col min="9209" max="9209" width="1.33203125" style="465" customWidth="1"/>
    <col min="9210" max="9210" width="7.88671875" style="465" customWidth="1"/>
    <col min="9211" max="9211" width="8.33203125" style="465" customWidth="1"/>
    <col min="9212" max="9212" width="23.33203125" style="465" customWidth="1"/>
    <col min="9213" max="9213" width="21.33203125" style="465" customWidth="1"/>
    <col min="9214" max="9214" width="9.33203125" style="465" customWidth="1"/>
    <col min="9215" max="9215" width="8" style="465" bestFit="1" customWidth="1"/>
    <col min="9216" max="9216" width="15.88671875" style="465" customWidth="1"/>
    <col min="9217" max="9244" width="11.44140625" style="465" customWidth="1"/>
    <col min="9245" max="9464" width="8.88671875" style="465"/>
    <col min="9465" max="9465" width="1.33203125" style="465" customWidth="1"/>
    <col min="9466" max="9466" width="7.88671875" style="465" customWidth="1"/>
    <col min="9467" max="9467" width="8.33203125" style="465" customWidth="1"/>
    <col min="9468" max="9468" width="23.33203125" style="465" customWidth="1"/>
    <col min="9469" max="9469" width="21.33203125" style="465" customWidth="1"/>
    <col min="9470" max="9470" width="9.33203125" style="465" customWidth="1"/>
    <col min="9471" max="9471" width="8" style="465" bestFit="1" customWidth="1"/>
    <col min="9472" max="9472" width="15.88671875" style="465" customWidth="1"/>
    <col min="9473" max="9500" width="11.44140625" style="465" customWidth="1"/>
    <col min="9501" max="9720" width="8.88671875" style="465"/>
    <col min="9721" max="9721" width="1.33203125" style="465" customWidth="1"/>
    <col min="9722" max="9722" width="7.88671875" style="465" customWidth="1"/>
    <col min="9723" max="9723" width="8.33203125" style="465" customWidth="1"/>
    <col min="9724" max="9724" width="23.33203125" style="465" customWidth="1"/>
    <col min="9725" max="9725" width="21.33203125" style="465" customWidth="1"/>
    <col min="9726" max="9726" width="9.33203125" style="465" customWidth="1"/>
    <col min="9727" max="9727" width="8" style="465" bestFit="1" customWidth="1"/>
    <col min="9728" max="9728" width="15.88671875" style="465" customWidth="1"/>
    <col min="9729" max="9756" width="11.44140625" style="465" customWidth="1"/>
    <col min="9757" max="9976" width="8.88671875" style="465"/>
    <col min="9977" max="9977" width="1.33203125" style="465" customWidth="1"/>
    <col min="9978" max="9978" width="7.88671875" style="465" customWidth="1"/>
    <col min="9979" max="9979" width="8.33203125" style="465" customWidth="1"/>
    <col min="9980" max="9980" width="23.33203125" style="465" customWidth="1"/>
    <col min="9981" max="9981" width="21.33203125" style="465" customWidth="1"/>
    <col min="9982" max="9982" width="9.33203125" style="465" customWidth="1"/>
    <col min="9983" max="9983" width="8" style="465" bestFit="1" customWidth="1"/>
    <col min="9984" max="9984" width="15.88671875" style="465" customWidth="1"/>
    <col min="9985" max="10012" width="11.44140625" style="465" customWidth="1"/>
    <col min="10013" max="10232" width="8.88671875" style="465"/>
    <col min="10233" max="10233" width="1.33203125" style="465" customWidth="1"/>
    <col min="10234" max="10234" width="7.88671875" style="465" customWidth="1"/>
    <col min="10235" max="10235" width="8.33203125" style="465" customWidth="1"/>
    <col min="10236" max="10236" width="23.33203125" style="465" customWidth="1"/>
    <col min="10237" max="10237" width="21.33203125" style="465" customWidth="1"/>
    <col min="10238" max="10238" width="9.33203125" style="465" customWidth="1"/>
    <col min="10239" max="10239" width="8" style="465" bestFit="1" customWidth="1"/>
    <col min="10240" max="10240" width="15.88671875" style="465" customWidth="1"/>
    <col min="10241" max="10268" width="11.44140625" style="465" customWidth="1"/>
    <col min="10269" max="10488" width="8.88671875" style="465"/>
    <col min="10489" max="10489" width="1.33203125" style="465" customWidth="1"/>
    <col min="10490" max="10490" width="7.88671875" style="465" customWidth="1"/>
    <col min="10491" max="10491" width="8.33203125" style="465" customWidth="1"/>
    <col min="10492" max="10492" width="23.33203125" style="465" customWidth="1"/>
    <col min="10493" max="10493" width="21.33203125" style="465" customWidth="1"/>
    <col min="10494" max="10494" width="9.33203125" style="465" customWidth="1"/>
    <col min="10495" max="10495" width="8" style="465" bestFit="1" customWidth="1"/>
    <col min="10496" max="10496" width="15.88671875" style="465" customWidth="1"/>
    <col min="10497" max="10524" width="11.44140625" style="465" customWidth="1"/>
    <col min="10525" max="10744" width="8.88671875" style="465"/>
    <col min="10745" max="10745" width="1.33203125" style="465" customWidth="1"/>
    <col min="10746" max="10746" width="7.88671875" style="465" customWidth="1"/>
    <col min="10747" max="10747" width="8.33203125" style="465" customWidth="1"/>
    <col min="10748" max="10748" width="23.33203125" style="465" customWidth="1"/>
    <col min="10749" max="10749" width="21.33203125" style="465" customWidth="1"/>
    <col min="10750" max="10750" width="9.33203125" style="465" customWidth="1"/>
    <col min="10751" max="10751" width="8" style="465" bestFit="1" customWidth="1"/>
    <col min="10752" max="10752" width="15.88671875" style="465" customWidth="1"/>
    <col min="10753" max="10780" width="11.44140625" style="465" customWidth="1"/>
    <col min="10781" max="11000" width="8.88671875" style="465"/>
    <col min="11001" max="11001" width="1.33203125" style="465" customWidth="1"/>
    <col min="11002" max="11002" width="7.88671875" style="465" customWidth="1"/>
    <col min="11003" max="11003" width="8.33203125" style="465" customWidth="1"/>
    <col min="11004" max="11004" width="23.33203125" style="465" customWidth="1"/>
    <col min="11005" max="11005" width="21.33203125" style="465" customWidth="1"/>
    <col min="11006" max="11006" width="9.33203125" style="465" customWidth="1"/>
    <col min="11007" max="11007" width="8" style="465" bestFit="1" customWidth="1"/>
    <col min="11008" max="11008" width="15.88671875" style="465" customWidth="1"/>
    <col min="11009" max="11036" width="11.44140625" style="465" customWidth="1"/>
    <col min="11037" max="11256" width="8.88671875" style="465"/>
    <col min="11257" max="11257" width="1.33203125" style="465" customWidth="1"/>
    <col min="11258" max="11258" width="7.88671875" style="465" customWidth="1"/>
    <col min="11259" max="11259" width="8.33203125" style="465" customWidth="1"/>
    <col min="11260" max="11260" width="23.33203125" style="465" customWidth="1"/>
    <col min="11261" max="11261" width="21.33203125" style="465" customWidth="1"/>
    <col min="11262" max="11262" width="9.33203125" style="465" customWidth="1"/>
    <col min="11263" max="11263" width="8" style="465" bestFit="1" customWidth="1"/>
    <col min="11264" max="11264" width="15.88671875" style="465" customWidth="1"/>
    <col min="11265" max="11292" width="11.44140625" style="465" customWidth="1"/>
    <col min="11293" max="11512" width="8.88671875" style="465"/>
    <col min="11513" max="11513" width="1.33203125" style="465" customWidth="1"/>
    <col min="11514" max="11514" width="7.88671875" style="465" customWidth="1"/>
    <col min="11515" max="11515" width="8.33203125" style="465" customWidth="1"/>
    <col min="11516" max="11516" width="23.33203125" style="465" customWidth="1"/>
    <col min="11517" max="11517" width="21.33203125" style="465" customWidth="1"/>
    <col min="11518" max="11518" width="9.33203125" style="465" customWidth="1"/>
    <col min="11519" max="11519" width="8" style="465" bestFit="1" customWidth="1"/>
    <col min="11520" max="11520" width="15.88671875" style="465" customWidth="1"/>
    <col min="11521" max="11548" width="11.44140625" style="465" customWidth="1"/>
    <col min="11549" max="11768" width="8.88671875" style="465"/>
    <col min="11769" max="11769" width="1.33203125" style="465" customWidth="1"/>
    <col min="11770" max="11770" width="7.88671875" style="465" customWidth="1"/>
    <col min="11771" max="11771" width="8.33203125" style="465" customWidth="1"/>
    <col min="11772" max="11772" width="23.33203125" style="465" customWidth="1"/>
    <col min="11773" max="11773" width="21.33203125" style="465" customWidth="1"/>
    <col min="11774" max="11774" width="9.33203125" style="465" customWidth="1"/>
    <col min="11775" max="11775" width="8" style="465" bestFit="1" customWidth="1"/>
    <col min="11776" max="11776" width="15.88671875" style="465" customWidth="1"/>
    <col min="11777" max="11804" width="11.44140625" style="465" customWidth="1"/>
    <col min="11805" max="12024" width="8.88671875" style="465"/>
    <col min="12025" max="12025" width="1.33203125" style="465" customWidth="1"/>
    <col min="12026" max="12026" width="7.88671875" style="465" customWidth="1"/>
    <col min="12027" max="12027" width="8.33203125" style="465" customWidth="1"/>
    <col min="12028" max="12028" width="23.33203125" style="465" customWidth="1"/>
    <col min="12029" max="12029" width="21.33203125" style="465" customWidth="1"/>
    <col min="12030" max="12030" width="9.33203125" style="465" customWidth="1"/>
    <col min="12031" max="12031" width="8" style="465" bestFit="1" customWidth="1"/>
    <col min="12032" max="12032" width="15.88671875" style="465" customWidth="1"/>
    <col min="12033" max="12060" width="11.44140625" style="465" customWidth="1"/>
    <col min="12061" max="12280" width="8.88671875" style="465"/>
    <col min="12281" max="12281" width="1.33203125" style="465" customWidth="1"/>
    <col min="12282" max="12282" width="7.88671875" style="465" customWidth="1"/>
    <col min="12283" max="12283" width="8.33203125" style="465" customWidth="1"/>
    <col min="12284" max="12284" width="23.33203125" style="465" customWidth="1"/>
    <col min="12285" max="12285" width="21.33203125" style="465" customWidth="1"/>
    <col min="12286" max="12286" width="9.33203125" style="465" customWidth="1"/>
    <col min="12287" max="12287" width="8" style="465" bestFit="1" customWidth="1"/>
    <col min="12288" max="12288" width="15.88671875" style="465" customWidth="1"/>
    <col min="12289" max="12316" width="11.44140625" style="465" customWidth="1"/>
    <col min="12317" max="12536" width="8.88671875" style="465"/>
    <col min="12537" max="12537" width="1.33203125" style="465" customWidth="1"/>
    <col min="12538" max="12538" width="7.88671875" style="465" customWidth="1"/>
    <col min="12539" max="12539" width="8.33203125" style="465" customWidth="1"/>
    <col min="12540" max="12540" width="23.33203125" style="465" customWidth="1"/>
    <col min="12541" max="12541" width="21.33203125" style="465" customWidth="1"/>
    <col min="12542" max="12542" width="9.33203125" style="465" customWidth="1"/>
    <col min="12543" max="12543" width="8" style="465" bestFit="1" customWidth="1"/>
    <col min="12544" max="12544" width="15.88671875" style="465" customWidth="1"/>
    <col min="12545" max="12572" width="11.44140625" style="465" customWidth="1"/>
    <col min="12573" max="12792" width="8.88671875" style="465"/>
    <col min="12793" max="12793" width="1.33203125" style="465" customWidth="1"/>
    <col min="12794" max="12794" width="7.88671875" style="465" customWidth="1"/>
    <col min="12795" max="12795" width="8.33203125" style="465" customWidth="1"/>
    <col min="12796" max="12796" width="23.33203125" style="465" customWidth="1"/>
    <col min="12797" max="12797" width="21.33203125" style="465" customWidth="1"/>
    <col min="12798" max="12798" width="9.33203125" style="465" customWidth="1"/>
    <col min="12799" max="12799" width="8" style="465" bestFit="1" customWidth="1"/>
    <col min="12800" max="12800" width="15.88671875" style="465" customWidth="1"/>
    <col min="12801" max="12828" width="11.44140625" style="465" customWidth="1"/>
    <col min="12829" max="13048" width="8.88671875" style="465"/>
    <col min="13049" max="13049" width="1.33203125" style="465" customWidth="1"/>
    <col min="13050" max="13050" width="7.88671875" style="465" customWidth="1"/>
    <col min="13051" max="13051" width="8.33203125" style="465" customWidth="1"/>
    <col min="13052" max="13052" width="23.33203125" style="465" customWidth="1"/>
    <col min="13053" max="13053" width="21.33203125" style="465" customWidth="1"/>
    <col min="13054" max="13054" width="9.33203125" style="465" customWidth="1"/>
    <col min="13055" max="13055" width="8" style="465" bestFit="1" customWidth="1"/>
    <col min="13056" max="13056" width="15.88671875" style="465" customWidth="1"/>
    <col min="13057" max="13084" width="11.44140625" style="465" customWidth="1"/>
    <col min="13085" max="13304" width="8.88671875" style="465"/>
    <col min="13305" max="13305" width="1.33203125" style="465" customWidth="1"/>
    <col min="13306" max="13306" width="7.88671875" style="465" customWidth="1"/>
    <col min="13307" max="13307" width="8.33203125" style="465" customWidth="1"/>
    <col min="13308" max="13308" width="23.33203125" style="465" customWidth="1"/>
    <col min="13309" max="13309" width="21.33203125" style="465" customWidth="1"/>
    <col min="13310" max="13310" width="9.33203125" style="465" customWidth="1"/>
    <col min="13311" max="13311" width="8" style="465" bestFit="1" customWidth="1"/>
    <col min="13312" max="13312" width="15.88671875" style="465" customWidth="1"/>
    <col min="13313" max="13340" width="11.44140625" style="465" customWidth="1"/>
    <col min="13341" max="13560" width="8.88671875" style="465"/>
    <col min="13561" max="13561" width="1.33203125" style="465" customWidth="1"/>
    <col min="13562" max="13562" width="7.88671875" style="465" customWidth="1"/>
    <col min="13563" max="13563" width="8.33203125" style="465" customWidth="1"/>
    <col min="13564" max="13564" width="23.33203125" style="465" customWidth="1"/>
    <col min="13565" max="13565" width="21.33203125" style="465" customWidth="1"/>
    <col min="13566" max="13566" width="9.33203125" style="465" customWidth="1"/>
    <col min="13567" max="13567" width="8" style="465" bestFit="1" customWidth="1"/>
    <col min="13568" max="13568" width="15.88671875" style="465" customWidth="1"/>
    <col min="13569" max="13596" width="11.44140625" style="465" customWidth="1"/>
    <col min="13597" max="13816" width="8.88671875" style="465"/>
    <col min="13817" max="13817" width="1.33203125" style="465" customWidth="1"/>
    <col min="13818" max="13818" width="7.88671875" style="465" customWidth="1"/>
    <col min="13819" max="13819" width="8.33203125" style="465" customWidth="1"/>
    <col min="13820" max="13820" width="23.33203125" style="465" customWidth="1"/>
    <col min="13821" max="13821" width="21.33203125" style="465" customWidth="1"/>
    <col min="13822" max="13822" width="9.33203125" style="465" customWidth="1"/>
    <col min="13823" max="13823" width="8" style="465" bestFit="1" customWidth="1"/>
    <col min="13824" max="13824" width="15.88671875" style="465" customWidth="1"/>
    <col min="13825" max="13852" width="11.44140625" style="465" customWidth="1"/>
    <col min="13853" max="14072" width="8.88671875" style="465"/>
    <col min="14073" max="14073" width="1.33203125" style="465" customWidth="1"/>
    <col min="14074" max="14074" width="7.88671875" style="465" customWidth="1"/>
    <col min="14075" max="14075" width="8.33203125" style="465" customWidth="1"/>
    <col min="14076" max="14076" width="23.33203125" style="465" customWidth="1"/>
    <col min="14077" max="14077" width="21.33203125" style="465" customWidth="1"/>
    <col min="14078" max="14078" width="9.33203125" style="465" customWidth="1"/>
    <col min="14079" max="14079" width="8" style="465" bestFit="1" customWidth="1"/>
    <col min="14080" max="14080" width="15.88671875" style="465" customWidth="1"/>
    <col min="14081" max="14108" width="11.44140625" style="465" customWidth="1"/>
    <col min="14109" max="14328" width="8.88671875" style="465"/>
    <col min="14329" max="14329" width="1.33203125" style="465" customWidth="1"/>
    <col min="14330" max="14330" width="7.88671875" style="465" customWidth="1"/>
    <col min="14331" max="14331" width="8.33203125" style="465" customWidth="1"/>
    <col min="14332" max="14332" width="23.33203125" style="465" customWidth="1"/>
    <col min="14333" max="14333" width="21.33203125" style="465" customWidth="1"/>
    <col min="14334" max="14334" width="9.33203125" style="465" customWidth="1"/>
    <col min="14335" max="14335" width="8" style="465" bestFit="1" customWidth="1"/>
    <col min="14336" max="14336" width="15.88671875" style="465" customWidth="1"/>
    <col min="14337" max="14364" width="11.44140625" style="465" customWidth="1"/>
    <col min="14365" max="14584" width="8.88671875" style="465"/>
    <col min="14585" max="14585" width="1.33203125" style="465" customWidth="1"/>
    <col min="14586" max="14586" width="7.88671875" style="465" customWidth="1"/>
    <col min="14587" max="14587" width="8.33203125" style="465" customWidth="1"/>
    <col min="14588" max="14588" width="23.33203125" style="465" customWidth="1"/>
    <col min="14589" max="14589" width="21.33203125" style="465" customWidth="1"/>
    <col min="14590" max="14590" width="9.33203125" style="465" customWidth="1"/>
    <col min="14591" max="14591" width="8" style="465" bestFit="1" customWidth="1"/>
    <col min="14592" max="14592" width="15.88671875" style="465" customWidth="1"/>
    <col min="14593" max="14620" width="11.44140625" style="465" customWidth="1"/>
    <col min="14621" max="14840" width="8.88671875" style="465"/>
    <col min="14841" max="14841" width="1.33203125" style="465" customWidth="1"/>
    <col min="14842" max="14842" width="7.88671875" style="465" customWidth="1"/>
    <col min="14843" max="14843" width="8.33203125" style="465" customWidth="1"/>
    <col min="14844" max="14844" width="23.33203125" style="465" customWidth="1"/>
    <col min="14845" max="14845" width="21.33203125" style="465" customWidth="1"/>
    <col min="14846" max="14846" width="9.33203125" style="465" customWidth="1"/>
    <col min="14847" max="14847" width="8" style="465" bestFit="1" customWidth="1"/>
    <col min="14848" max="14848" width="15.88671875" style="465" customWidth="1"/>
    <col min="14849" max="14876" width="11.44140625" style="465" customWidth="1"/>
    <col min="14877" max="15096" width="8.88671875" style="465"/>
    <col min="15097" max="15097" width="1.33203125" style="465" customWidth="1"/>
    <col min="15098" max="15098" width="7.88671875" style="465" customWidth="1"/>
    <col min="15099" max="15099" width="8.33203125" style="465" customWidth="1"/>
    <col min="15100" max="15100" width="23.33203125" style="465" customWidth="1"/>
    <col min="15101" max="15101" width="21.33203125" style="465" customWidth="1"/>
    <col min="15102" max="15102" width="9.33203125" style="465" customWidth="1"/>
    <col min="15103" max="15103" width="8" style="465" bestFit="1" customWidth="1"/>
    <col min="15104" max="15104" width="15.88671875" style="465" customWidth="1"/>
    <col min="15105" max="15132" width="11.44140625" style="465" customWidth="1"/>
    <col min="15133" max="15352" width="8.88671875" style="465"/>
    <col min="15353" max="15353" width="1.33203125" style="465" customWidth="1"/>
    <col min="15354" max="15354" width="7.88671875" style="465" customWidth="1"/>
    <col min="15355" max="15355" width="8.33203125" style="465" customWidth="1"/>
    <col min="15356" max="15356" width="23.33203125" style="465" customWidth="1"/>
    <col min="15357" max="15357" width="21.33203125" style="465" customWidth="1"/>
    <col min="15358" max="15358" width="9.33203125" style="465" customWidth="1"/>
    <col min="15359" max="15359" width="8" style="465" bestFit="1" customWidth="1"/>
    <col min="15360" max="15360" width="15.88671875" style="465" customWidth="1"/>
    <col min="15361" max="15388" width="11.44140625" style="465" customWidth="1"/>
    <col min="15389" max="15608" width="8.88671875" style="465"/>
    <col min="15609" max="15609" width="1.33203125" style="465" customWidth="1"/>
    <col min="15610" max="15610" width="7.88671875" style="465" customWidth="1"/>
    <col min="15611" max="15611" width="8.33203125" style="465" customWidth="1"/>
    <col min="15612" max="15612" width="23.33203125" style="465" customWidth="1"/>
    <col min="15613" max="15613" width="21.33203125" style="465" customWidth="1"/>
    <col min="15614" max="15614" width="9.33203125" style="465" customWidth="1"/>
    <col min="15615" max="15615" width="8" style="465" bestFit="1" customWidth="1"/>
    <col min="15616" max="15616" width="15.88671875" style="465" customWidth="1"/>
    <col min="15617" max="15644" width="11.44140625" style="465" customWidth="1"/>
    <col min="15645" max="15864" width="8.88671875" style="465"/>
    <col min="15865" max="15865" width="1.33203125" style="465" customWidth="1"/>
    <col min="15866" max="15866" width="7.88671875" style="465" customWidth="1"/>
    <col min="15867" max="15867" width="8.33203125" style="465" customWidth="1"/>
    <col min="15868" max="15868" width="23.33203125" style="465" customWidth="1"/>
    <col min="15869" max="15869" width="21.33203125" style="465" customWidth="1"/>
    <col min="15870" max="15870" width="9.33203125" style="465" customWidth="1"/>
    <col min="15871" max="15871" width="8" style="465" bestFit="1" customWidth="1"/>
    <col min="15872" max="15872" width="15.88671875" style="465" customWidth="1"/>
    <col min="15873" max="15900" width="11.44140625" style="465" customWidth="1"/>
    <col min="15901" max="16120" width="8.88671875" style="465"/>
    <col min="16121" max="16121" width="1.33203125" style="465" customWidth="1"/>
    <col min="16122" max="16122" width="7.88671875" style="465" customWidth="1"/>
    <col min="16123" max="16123" width="8.33203125" style="465" customWidth="1"/>
    <col min="16124" max="16124" width="23.33203125" style="465" customWidth="1"/>
    <col min="16125" max="16125" width="21.33203125" style="465" customWidth="1"/>
    <col min="16126" max="16126" width="9.33203125" style="465" customWidth="1"/>
    <col min="16127" max="16127" width="8" style="465" bestFit="1" customWidth="1"/>
    <col min="16128" max="16128" width="15.88671875" style="465" customWidth="1"/>
    <col min="16129" max="16156" width="11.44140625" style="465" customWidth="1"/>
    <col min="16157" max="16384" width="8.88671875" style="465"/>
  </cols>
  <sheetData>
    <row r="1" spans="1:44" ht="27" customHeight="1" thickBot="1" x14ac:dyDescent="0.25">
      <c r="A1" s="449"/>
      <c r="B1" s="450"/>
      <c r="C1" s="451" t="s">
        <v>138</v>
      </c>
      <c r="D1" s="476"/>
      <c r="E1" s="477"/>
      <c r="F1" s="478"/>
      <c r="G1" s="478"/>
      <c r="H1" s="453"/>
      <c r="I1" s="912"/>
      <c r="J1" s="913"/>
      <c r="K1" s="327"/>
      <c r="L1" s="328"/>
      <c r="M1" s="453"/>
      <c r="N1" s="478"/>
      <c r="O1" s="453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454"/>
      <c r="AI1" s="327"/>
      <c r="AJ1" s="327"/>
      <c r="AL1"/>
      <c r="AM1"/>
      <c r="AN1"/>
      <c r="AO1"/>
      <c r="AP1" s="919"/>
      <c r="AQ1" s="919"/>
      <c r="AR1" s="919"/>
    </row>
    <row r="2" spans="1:44" ht="27" customHeight="1" thickBot="1" x14ac:dyDescent="0.25">
      <c r="A2" s="161"/>
      <c r="B2" s="162"/>
      <c r="C2" s="215" t="s">
        <v>112</v>
      </c>
      <c r="D2" s="163" t="s">
        <v>139</v>
      </c>
      <c r="E2" s="807" t="s">
        <v>113</v>
      </c>
      <c r="F2" s="163" t="s">
        <v>140</v>
      </c>
      <c r="G2" s="163" t="s">
        <v>141</v>
      </c>
      <c r="H2" s="178" t="str">
        <f>'TITLE PAGE'!D14</f>
        <v>2016-17</v>
      </c>
      <c r="I2" s="217" t="str">
        <f>'WRZ summary'!E3</f>
        <v>For info 2017-18</v>
      </c>
      <c r="J2" s="217" t="str">
        <f>'WRZ summary'!F3</f>
        <v>For info 2018-19</v>
      </c>
      <c r="K2" s="217" t="str">
        <f>'WRZ summary'!G3</f>
        <v>For info 2019-20</v>
      </c>
      <c r="L2" s="179" t="str">
        <f>'WRZ summary'!H3</f>
        <v>2020-21</v>
      </c>
      <c r="M2" s="179" t="str">
        <f>'WRZ summary'!I3</f>
        <v>2021-22</v>
      </c>
      <c r="N2" s="179" t="str">
        <f>'WRZ summary'!J3</f>
        <v>2022-23</v>
      </c>
      <c r="O2" s="179" t="str">
        <f>'WRZ summary'!K3</f>
        <v>2023-24</v>
      </c>
      <c r="P2" s="179" t="str">
        <f>'WRZ summary'!L3</f>
        <v>2024-25</v>
      </c>
      <c r="Q2" s="179" t="str">
        <f>'WRZ summary'!M3</f>
        <v>2025-26</v>
      </c>
      <c r="R2" s="179" t="str">
        <f>'WRZ summary'!N3</f>
        <v>2026-27</v>
      </c>
      <c r="S2" s="179" t="str">
        <f>'WRZ summary'!O3</f>
        <v>2027-28</v>
      </c>
      <c r="T2" s="179" t="str">
        <f>'WRZ summary'!P3</f>
        <v>2028-29</v>
      </c>
      <c r="U2" s="179" t="str">
        <f>'WRZ summary'!Q3</f>
        <v>2029-30</v>
      </c>
      <c r="V2" s="179" t="str">
        <f>'WRZ summary'!R3</f>
        <v>2030-31</v>
      </c>
      <c r="W2" s="179" t="str">
        <f>'WRZ summary'!S3</f>
        <v>2031-32</v>
      </c>
      <c r="X2" s="179" t="str">
        <f>'WRZ summary'!T3</f>
        <v>2032-33</v>
      </c>
      <c r="Y2" s="179" t="str">
        <f>'WRZ summary'!U3</f>
        <v>2033-34</v>
      </c>
      <c r="Z2" s="179" t="str">
        <f>'WRZ summary'!V3</f>
        <v>2034-35</v>
      </c>
      <c r="AA2" s="179" t="str">
        <f>'WRZ summary'!W3</f>
        <v>2035-36</v>
      </c>
      <c r="AB2" s="179" t="str">
        <f>'WRZ summary'!X3</f>
        <v>2036-37</v>
      </c>
      <c r="AC2" s="179" t="str">
        <f>'WRZ summary'!Y3</f>
        <v>2037-38</v>
      </c>
      <c r="AD2" s="179" t="str">
        <f>'WRZ summary'!Z3</f>
        <v>2038-39</v>
      </c>
      <c r="AE2" s="179" t="str">
        <f>'WRZ summary'!AA3</f>
        <v>2039-40</v>
      </c>
      <c r="AF2" s="179" t="str">
        <f>'WRZ summary'!AB3</f>
        <v>2040-41</v>
      </c>
      <c r="AG2" s="179" t="str">
        <f>'WRZ summary'!AC3</f>
        <v>2041-42</v>
      </c>
      <c r="AH2" s="179" t="str">
        <f>'WRZ summary'!AD3</f>
        <v>2042-43</v>
      </c>
      <c r="AI2" s="179" t="str">
        <f>'WRZ summary'!AE3</f>
        <v>2043-44</v>
      </c>
      <c r="AJ2" s="180" t="str">
        <f>'WRZ summary'!AF3</f>
        <v>2044-45</v>
      </c>
      <c r="AL2" s="732"/>
      <c r="AM2" s="732"/>
      <c r="AN2" s="732"/>
      <c r="AO2" s="732"/>
      <c r="AP2" s="738"/>
      <c r="AQ2" s="738"/>
      <c r="AR2" s="732"/>
    </row>
    <row r="3" spans="1:44" ht="27" customHeight="1" x14ac:dyDescent="0.2">
      <c r="A3" s="482"/>
      <c r="B3" s="808"/>
      <c r="C3" s="344" t="s">
        <v>142</v>
      </c>
      <c r="D3" s="809" t="s">
        <v>143</v>
      </c>
      <c r="E3" s="366" t="s">
        <v>124</v>
      </c>
      <c r="F3" s="367" t="s">
        <v>75</v>
      </c>
      <c r="G3" s="367">
        <v>2</v>
      </c>
      <c r="H3" s="389">
        <v>5</v>
      </c>
      <c r="I3" s="260">
        <v>5</v>
      </c>
      <c r="J3" s="260">
        <v>5</v>
      </c>
      <c r="K3" s="260">
        <v>5</v>
      </c>
      <c r="L3" s="316">
        <v>5</v>
      </c>
      <c r="M3" s="316">
        <v>5</v>
      </c>
      <c r="N3" s="316">
        <v>5</v>
      </c>
      <c r="O3" s="316">
        <v>5</v>
      </c>
      <c r="P3" s="316">
        <v>5</v>
      </c>
      <c r="Q3" s="316">
        <v>5</v>
      </c>
      <c r="R3" s="316">
        <v>5</v>
      </c>
      <c r="S3" s="316">
        <v>5</v>
      </c>
      <c r="T3" s="316">
        <v>5</v>
      </c>
      <c r="U3" s="316">
        <v>5</v>
      </c>
      <c r="V3" s="316">
        <v>5</v>
      </c>
      <c r="W3" s="316">
        <v>5</v>
      </c>
      <c r="X3" s="316">
        <v>5</v>
      </c>
      <c r="Y3" s="316">
        <v>5</v>
      </c>
      <c r="Z3" s="316">
        <v>5</v>
      </c>
      <c r="AA3" s="316">
        <v>5</v>
      </c>
      <c r="AB3" s="316">
        <v>5</v>
      </c>
      <c r="AC3" s="316">
        <v>5</v>
      </c>
      <c r="AD3" s="316">
        <v>5</v>
      </c>
      <c r="AE3" s="316">
        <v>5</v>
      </c>
      <c r="AF3" s="316">
        <v>5</v>
      </c>
      <c r="AG3" s="316">
        <v>5</v>
      </c>
      <c r="AH3" s="316">
        <v>5</v>
      </c>
      <c r="AI3" s="316">
        <v>5</v>
      </c>
      <c r="AJ3" s="317">
        <v>5</v>
      </c>
      <c r="AL3" s="733"/>
      <c r="AM3" s="734"/>
      <c r="AN3"/>
      <c r="AO3"/>
    </row>
    <row r="4" spans="1:44" ht="27" customHeight="1" x14ac:dyDescent="0.2">
      <c r="A4" s="470"/>
      <c r="B4" s="914" t="s">
        <v>144</v>
      </c>
      <c r="C4" s="345" t="s">
        <v>145</v>
      </c>
      <c r="D4" s="351" t="s">
        <v>146</v>
      </c>
      <c r="E4" s="479" t="s">
        <v>147</v>
      </c>
      <c r="F4" s="352" t="s">
        <v>75</v>
      </c>
      <c r="G4" s="352">
        <v>2</v>
      </c>
      <c r="H4" s="353">
        <f t="shared" ref="H4:AJ4" si="0">SUM(H5:H6)</f>
        <v>0</v>
      </c>
      <c r="I4" s="259">
        <f t="shared" si="0"/>
        <v>0</v>
      </c>
      <c r="J4" s="259">
        <f t="shared" si="0"/>
        <v>0</v>
      </c>
      <c r="K4" s="259">
        <f t="shared" si="0"/>
        <v>0</v>
      </c>
      <c r="L4" s="314">
        <f t="shared" si="0"/>
        <v>0</v>
      </c>
      <c r="M4" s="314">
        <f t="shared" si="0"/>
        <v>0</v>
      </c>
      <c r="N4" s="314">
        <f t="shared" si="0"/>
        <v>0</v>
      </c>
      <c r="O4" s="314">
        <f t="shared" si="0"/>
        <v>0</v>
      </c>
      <c r="P4" s="314">
        <f t="shared" si="0"/>
        <v>0</v>
      </c>
      <c r="Q4" s="314">
        <f t="shared" si="0"/>
        <v>0</v>
      </c>
      <c r="R4" s="314">
        <f t="shared" si="0"/>
        <v>0</v>
      </c>
      <c r="S4" s="314">
        <f t="shared" si="0"/>
        <v>0</v>
      </c>
      <c r="T4" s="314">
        <f t="shared" si="0"/>
        <v>0</v>
      </c>
      <c r="U4" s="314">
        <f t="shared" si="0"/>
        <v>0</v>
      </c>
      <c r="V4" s="314">
        <f t="shared" si="0"/>
        <v>0</v>
      </c>
      <c r="W4" s="314">
        <f t="shared" si="0"/>
        <v>0</v>
      </c>
      <c r="X4" s="314">
        <f t="shared" si="0"/>
        <v>0</v>
      </c>
      <c r="Y4" s="314">
        <f t="shared" si="0"/>
        <v>0</v>
      </c>
      <c r="Z4" s="314">
        <f t="shared" si="0"/>
        <v>0</v>
      </c>
      <c r="AA4" s="314">
        <f t="shared" si="0"/>
        <v>0</v>
      </c>
      <c r="AB4" s="314">
        <f t="shared" si="0"/>
        <v>0</v>
      </c>
      <c r="AC4" s="314">
        <f t="shared" si="0"/>
        <v>0</v>
      </c>
      <c r="AD4" s="314">
        <f t="shared" si="0"/>
        <v>0</v>
      </c>
      <c r="AE4" s="314">
        <f t="shared" si="0"/>
        <v>0</v>
      </c>
      <c r="AF4" s="314">
        <f t="shared" si="0"/>
        <v>0</v>
      </c>
      <c r="AG4" s="314">
        <f t="shared" si="0"/>
        <v>0</v>
      </c>
      <c r="AH4" s="314">
        <f t="shared" si="0"/>
        <v>0</v>
      </c>
      <c r="AI4" s="314">
        <f t="shared" si="0"/>
        <v>0</v>
      </c>
      <c r="AJ4" s="357">
        <f t="shared" si="0"/>
        <v>0</v>
      </c>
      <c r="AL4" s="733"/>
      <c r="AM4" s="734"/>
      <c r="AN4"/>
      <c r="AO4" s="731"/>
    </row>
    <row r="5" spans="1:44" ht="27" customHeight="1" x14ac:dyDescent="0.2">
      <c r="A5" s="483"/>
      <c r="B5" s="914"/>
      <c r="C5" s="355" t="s">
        <v>148</v>
      </c>
      <c r="D5" s="346" t="s">
        <v>149</v>
      </c>
      <c r="E5" s="335" t="s">
        <v>124</v>
      </c>
      <c r="F5" s="348" t="s">
        <v>75</v>
      </c>
      <c r="G5" s="348">
        <v>2</v>
      </c>
      <c r="H5" s="353">
        <v>0</v>
      </c>
      <c r="I5" s="259">
        <v>0</v>
      </c>
      <c r="J5" s="259">
        <v>0</v>
      </c>
      <c r="K5" s="259">
        <v>0</v>
      </c>
      <c r="L5" s="294">
        <v>0</v>
      </c>
      <c r="M5" s="294">
        <v>0</v>
      </c>
      <c r="N5" s="294">
        <v>0</v>
      </c>
      <c r="O5" s="294">
        <v>0</v>
      </c>
      <c r="P5" s="294">
        <v>0</v>
      </c>
      <c r="Q5" s="294">
        <v>0</v>
      </c>
      <c r="R5" s="294">
        <v>0</v>
      </c>
      <c r="S5" s="294">
        <v>0</v>
      </c>
      <c r="T5" s="294">
        <v>0</v>
      </c>
      <c r="U5" s="294">
        <v>0</v>
      </c>
      <c r="V5" s="294">
        <v>0</v>
      </c>
      <c r="W5" s="294">
        <v>0</v>
      </c>
      <c r="X5" s="294">
        <v>0</v>
      </c>
      <c r="Y5" s="294">
        <v>0</v>
      </c>
      <c r="Z5" s="294">
        <v>0</v>
      </c>
      <c r="AA5" s="294">
        <v>0</v>
      </c>
      <c r="AB5" s="294">
        <v>0</v>
      </c>
      <c r="AC5" s="294">
        <v>0</v>
      </c>
      <c r="AD5" s="294">
        <v>0</v>
      </c>
      <c r="AE5" s="294">
        <v>0</v>
      </c>
      <c r="AF5" s="294">
        <v>0</v>
      </c>
      <c r="AG5" s="294">
        <v>0</v>
      </c>
      <c r="AH5" s="294">
        <v>0</v>
      </c>
      <c r="AI5" s="294">
        <v>0</v>
      </c>
      <c r="AJ5" s="318">
        <v>0</v>
      </c>
      <c r="AL5" s="734"/>
      <c r="AM5" s="734"/>
      <c r="AN5"/>
      <c r="AO5"/>
    </row>
    <row r="6" spans="1:44" ht="27" customHeight="1" x14ac:dyDescent="0.2">
      <c r="A6" s="484"/>
      <c r="B6" s="914"/>
      <c r="C6" s="355" t="s">
        <v>123</v>
      </c>
      <c r="D6" s="361" t="s">
        <v>123</v>
      </c>
      <c r="E6" s="361" t="s">
        <v>123</v>
      </c>
      <c r="F6" s="361" t="s">
        <v>123</v>
      </c>
      <c r="G6" s="361">
        <v>2</v>
      </c>
      <c r="H6" s="353"/>
      <c r="I6" s="259" t="s">
        <v>123</v>
      </c>
      <c r="J6" s="259" t="s">
        <v>123</v>
      </c>
      <c r="K6" s="259" t="s">
        <v>123</v>
      </c>
      <c r="L6" s="294"/>
      <c r="M6" s="294" t="s">
        <v>123</v>
      </c>
      <c r="N6" s="294" t="s">
        <v>123</v>
      </c>
      <c r="O6" s="294" t="s">
        <v>123</v>
      </c>
      <c r="P6" s="294" t="s">
        <v>123</v>
      </c>
      <c r="Q6" s="294" t="s">
        <v>123</v>
      </c>
      <c r="R6" s="294" t="s">
        <v>123</v>
      </c>
      <c r="S6" s="294" t="s">
        <v>123</v>
      </c>
      <c r="T6" s="294" t="s">
        <v>123</v>
      </c>
      <c r="U6" s="294" t="s">
        <v>123</v>
      </c>
      <c r="V6" s="294" t="s">
        <v>123</v>
      </c>
      <c r="W6" s="294" t="s">
        <v>123</v>
      </c>
      <c r="X6" s="294" t="s">
        <v>123</v>
      </c>
      <c r="Y6" s="294" t="s">
        <v>123</v>
      </c>
      <c r="Z6" s="294" t="s">
        <v>123</v>
      </c>
      <c r="AA6" s="294" t="s">
        <v>123</v>
      </c>
      <c r="AB6" s="294" t="s">
        <v>123</v>
      </c>
      <c r="AC6" s="294" t="s">
        <v>123</v>
      </c>
      <c r="AD6" s="294" t="s">
        <v>123</v>
      </c>
      <c r="AE6" s="294" t="s">
        <v>123</v>
      </c>
      <c r="AF6" s="294" t="s">
        <v>123</v>
      </c>
      <c r="AG6" s="294" t="s">
        <v>123</v>
      </c>
      <c r="AH6" s="294" t="s">
        <v>123</v>
      </c>
      <c r="AI6" s="294" t="s">
        <v>123</v>
      </c>
      <c r="AJ6" s="318" t="s">
        <v>123</v>
      </c>
      <c r="AL6" s="734"/>
      <c r="AM6" s="734"/>
      <c r="AN6"/>
      <c r="AO6"/>
    </row>
    <row r="7" spans="1:44" ht="27" customHeight="1" x14ac:dyDescent="0.2">
      <c r="A7" s="470"/>
      <c r="B7" s="914"/>
      <c r="C7" s="345" t="s">
        <v>150</v>
      </c>
      <c r="D7" s="351" t="s">
        <v>151</v>
      </c>
      <c r="E7" s="479" t="s">
        <v>152</v>
      </c>
      <c r="F7" s="352" t="s">
        <v>75</v>
      </c>
      <c r="G7" s="352">
        <v>2</v>
      </c>
      <c r="H7" s="353">
        <f>SUM(H8:H9)</f>
        <v>0</v>
      </c>
      <c r="I7" s="259">
        <f t="shared" ref="I7:AJ7" si="1">SUM(I8:I9)</f>
        <v>0</v>
      </c>
      <c r="J7" s="259">
        <f t="shared" si="1"/>
        <v>0</v>
      </c>
      <c r="K7" s="259">
        <f t="shared" si="1"/>
        <v>0</v>
      </c>
      <c r="L7" s="314">
        <f t="shared" si="1"/>
        <v>0</v>
      </c>
      <c r="M7" s="314">
        <f t="shared" si="1"/>
        <v>0</v>
      </c>
      <c r="N7" s="314">
        <f t="shared" si="1"/>
        <v>0</v>
      </c>
      <c r="O7" s="314">
        <f t="shared" si="1"/>
        <v>0</v>
      </c>
      <c r="P7" s="314">
        <f t="shared" si="1"/>
        <v>0</v>
      </c>
      <c r="Q7" s="314">
        <f t="shared" si="1"/>
        <v>0</v>
      </c>
      <c r="R7" s="314">
        <f t="shared" si="1"/>
        <v>0</v>
      </c>
      <c r="S7" s="314">
        <f t="shared" si="1"/>
        <v>0</v>
      </c>
      <c r="T7" s="314">
        <f t="shared" si="1"/>
        <v>0</v>
      </c>
      <c r="U7" s="314">
        <f t="shared" si="1"/>
        <v>0</v>
      </c>
      <c r="V7" s="314">
        <f t="shared" si="1"/>
        <v>0</v>
      </c>
      <c r="W7" s="314">
        <f t="shared" si="1"/>
        <v>0</v>
      </c>
      <c r="X7" s="314">
        <f t="shared" si="1"/>
        <v>0</v>
      </c>
      <c r="Y7" s="314">
        <f t="shared" si="1"/>
        <v>0</v>
      </c>
      <c r="Z7" s="314">
        <f t="shared" si="1"/>
        <v>0</v>
      </c>
      <c r="AA7" s="314">
        <f t="shared" si="1"/>
        <v>0</v>
      </c>
      <c r="AB7" s="314">
        <f t="shared" si="1"/>
        <v>0</v>
      </c>
      <c r="AC7" s="314">
        <f t="shared" si="1"/>
        <v>0</v>
      </c>
      <c r="AD7" s="314">
        <f t="shared" si="1"/>
        <v>0</v>
      </c>
      <c r="AE7" s="314">
        <f t="shared" si="1"/>
        <v>0</v>
      </c>
      <c r="AF7" s="314">
        <f t="shared" si="1"/>
        <v>0</v>
      </c>
      <c r="AG7" s="314">
        <f t="shared" si="1"/>
        <v>0</v>
      </c>
      <c r="AH7" s="314">
        <f t="shared" si="1"/>
        <v>0</v>
      </c>
      <c r="AI7" s="314">
        <f t="shared" si="1"/>
        <v>0</v>
      </c>
      <c r="AJ7" s="357">
        <f t="shared" si="1"/>
        <v>0</v>
      </c>
      <c r="AL7" s="733"/>
      <c r="AM7" s="734"/>
      <c r="AN7"/>
      <c r="AO7" s="731"/>
    </row>
    <row r="8" spans="1:44" ht="27" customHeight="1" x14ac:dyDescent="0.2">
      <c r="A8" s="483"/>
      <c r="B8" s="914"/>
      <c r="C8" s="355" t="s">
        <v>153</v>
      </c>
      <c r="D8" s="346" t="s">
        <v>154</v>
      </c>
      <c r="E8" s="335" t="s">
        <v>124</v>
      </c>
      <c r="F8" s="348" t="s">
        <v>75</v>
      </c>
      <c r="G8" s="348">
        <v>2</v>
      </c>
      <c r="H8" s="353">
        <v>0</v>
      </c>
      <c r="I8" s="259">
        <v>0</v>
      </c>
      <c r="J8" s="259">
        <v>0</v>
      </c>
      <c r="K8" s="259">
        <v>0</v>
      </c>
      <c r="L8" s="294">
        <v>0</v>
      </c>
      <c r="M8" s="294">
        <v>0</v>
      </c>
      <c r="N8" s="294">
        <v>0</v>
      </c>
      <c r="O8" s="294">
        <v>0</v>
      </c>
      <c r="P8" s="294">
        <v>0</v>
      </c>
      <c r="Q8" s="294">
        <v>0</v>
      </c>
      <c r="R8" s="294">
        <v>0</v>
      </c>
      <c r="S8" s="294">
        <v>0</v>
      </c>
      <c r="T8" s="294">
        <v>0</v>
      </c>
      <c r="U8" s="294">
        <v>0</v>
      </c>
      <c r="V8" s="294">
        <v>0</v>
      </c>
      <c r="W8" s="294">
        <v>0</v>
      </c>
      <c r="X8" s="294">
        <v>0</v>
      </c>
      <c r="Y8" s="294">
        <v>0</v>
      </c>
      <c r="Z8" s="294">
        <v>0</v>
      </c>
      <c r="AA8" s="294">
        <v>0</v>
      </c>
      <c r="AB8" s="294">
        <v>0</v>
      </c>
      <c r="AC8" s="294">
        <v>0</v>
      </c>
      <c r="AD8" s="294">
        <v>0</v>
      </c>
      <c r="AE8" s="294">
        <v>0</v>
      </c>
      <c r="AF8" s="294">
        <v>0</v>
      </c>
      <c r="AG8" s="294">
        <v>0</v>
      </c>
      <c r="AH8" s="294">
        <v>0</v>
      </c>
      <c r="AI8" s="294">
        <v>0</v>
      </c>
      <c r="AJ8" s="318">
        <v>0</v>
      </c>
      <c r="AL8" s="734"/>
      <c r="AM8" s="734"/>
      <c r="AN8"/>
      <c r="AO8"/>
    </row>
    <row r="9" spans="1:44" ht="27" customHeight="1" x14ac:dyDescent="0.2">
      <c r="A9" s="485"/>
      <c r="B9" s="914"/>
      <c r="C9" s="354" t="s">
        <v>123</v>
      </c>
      <c r="D9" s="361" t="s">
        <v>123</v>
      </c>
      <c r="E9" s="361" t="s">
        <v>123</v>
      </c>
      <c r="F9" s="361" t="s">
        <v>123</v>
      </c>
      <c r="G9" s="361">
        <v>2</v>
      </c>
      <c r="H9" s="353" t="s">
        <v>123</v>
      </c>
      <c r="I9" s="259" t="s">
        <v>123</v>
      </c>
      <c r="J9" s="259" t="s">
        <v>123</v>
      </c>
      <c r="K9" s="259" t="s">
        <v>123</v>
      </c>
      <c r="L9" s="294" t="s">
        <v>123</v>
      </c>
      <c r="M9" s="294" t="s">
        <v>123</v>
      </c>
      <c r="N9" s="294" t="s">
        <v>123</v>
      </c>
      <c r="O9" s="294" t="s">
        <v>123</v>
      </c>
      <c r="P9" s="294" t="s">
        <v>123</v>
      </c>
      <c r="Q9" s="294" t="s">
        <v>123</v>
      </c>
      <c r="R9" s="294" t="s">
        <v>123</v>
      </c>
      <c r="S9" s="294" t="s">
        <v>123</v>
      </c>
      <c r="T9" s="294" t="s">
        <v>123</v>
      </c>
      <c r="U9" s="294" t="s">
        <v>123</v>
      </c>
      <c r="V9" s="294" t="s">
        <v>123</v>
      </c>
      <c r="W9" s="294" t="s">
        <v>123</v>
      </c>
      <c r="X9" s="294" t="s">
        <v>123</v>
      </c>
      <c r="Y9" s="294" t="s">
        <v>123</v>
      </c>
      <c r="Z9" s="294" t="s">
        <v>123</v>
      </c>
      <c r="AA9" s="294" t="s">
        <v>123</v>
      </c>
      <c r="AB9" s="294" t="s">
        <v>123</v>
      </c>
      <c r="AC9" s="294" t="s">
        <v>123</v>
      </c>
      <c r="AD9" s="294" t="s">
        <v>123</v>
      </c>
      <c r="AE9" s="294" t="s">
        <v>123</v>
      </c>
      <c r="AF9" s="294" t="s">
        <v>123</v>
      </c>
      <c r="AG9" s="294" t="s">
        <v>123</v>
      </c>
      <c r="AH9" s="294" t="s">
        <v>123</v>
      </c>
      <c r="AI9" s="294" t="s">
        <v>123</v>
      </c>
      <c r="AJ9" s="318" t="s">
        <v>123</v>
      </c>
      <c r="AL9" s="734"/>
      <c r="AM9" s="734"/>
      <c r="AN9"/>
      <c r="AO9"/>
    </row>
    <row r="10" spans="1:44" ht="27" customHeight="1" x14ac:dyDescent="0.2">
      <c r="A10" s="470"/>
      <c r="B10" s="914"/>
      <c r="C10" s="345" t="s">
        <v>155</v>
      </c>
      <c r="D10" s="351" t="s">
        <v>156</v>
      </c>
      <c r="E10" s="479" t="s">
        <v>157</v>
      </c>
      <c r="F10" s="352" t="s">
        <v>75</v>
      </c>
      <c r="G10" s="352">
        <v>2</v>
      </c>
      <c r="H10" s="353">
        <f>SUM(H11:H13)</f>
        <v>0</v>
      </c>
      <c r="I10" s="259">
        <f t="shared" ref="I10:AJ10" si="2">SUM(I11:I13)</f>
        <v>0</v>
      </c>
      <c r="J10" s="259">
        <f t="shared" si="2"/>
        <v>0</v>
      </c>
      <c r="K10" s="259">
        <f t="shared" si="2"/>
        <v>0</v>
      </c>
      <c r="L10" s="314">
        <f t="shared" si="2"/>
        <v>0</v>
      </c>
      <c r="M10" s="314">
        <f t="shared" si="2"/>
        <v>0</v>
      </c>
      <c r="N10" s="314">
        <f t="shared" si="2"/>
        <v>0</v>
      </c>
      <c r="O10" s="314">
        <f t="shared" si="2"/>
        <v>0</v>
      </c>
      <c r="P10" s="314">
        <f t="shared" si="2"/>
        <v>0</v>
      </c>
      <c r="Q10" s="314">
        <f t="shared" si="2"/>
        <v>0</v>
      </c>
      <c r="R10" s="314">
        <f t="shared" si="2"/>
        <v>0</v>
      </c>
      <c r="S10" s="314">
        <f t="shared" si="2"/>
        <v>0</v>
      </c>
      <c r="T10" s="314">
        <f t="shared" si="2"/>
        <v>0</v>
      </c>
      <c r="U10" s="314">
        <f t="shared" si="2"/>
        <v>0</v>
      </c>
      <c r="V10" s="314">
        <f t="shared" si="2"/>
        <v>0</v>
      </c>
      <c r="W10" s="314">
        <f t="shared" si="2"/>
        <v>0</v>
      </c>
      <c r="X10" s="314">
        <f t="shared" si="2"/>
        <v>0</v>
      </c>
      <c r="Y10" s="314">
        <f t="shared" si="2"/>
        <v>0</v>
      </c>
      <c r="Z10" s="314">
        <f t="shared" si="2"/>
        <v>0</v>
      </c>
      <c r="AA10" s="314">
        <f t="shared" si="2"/>
        <v>0</v>
      </c>
      <c r="AB10" s="314">
        <f t="shared" si="2"/>
        <v>0</v>
      </c>
      <c r="AC10" s="314">
        <f t="shared" si="2"/>
        <v>0</v>
      </c>
      <c r="AD10" s="314">
        <f t="shared" si="2"/>
        <v>0</v>
      </c>
      <c r="AE10" s="314">
        <f t="shared" si="2"/>
        <v>0</v>
      </c>
      <c r="AF10" s="314">
        <f t="shared" si="2"/>
        <v>0</v>
      </c>
      <c r="AG10" s="314">
        <f t="shared" si="2"/>
        <v>0</v>
      </c>
      <c r="AH10" s="314">
        <f t="shared" si="2"/>
        <v>0</v>
      </c>
      <c r="AI10" s="314">
        <f t="shared" si="2"/>
        <v>0</v>
      </c>
      <c r="AJ10" s="357">
        <f t="shared" si="2"/>
        <v>0</v>
      </c>
      <c r="AL10" s="733"/>
      <c r="AM10" s="734"/>
      <c r="AN10"/>
      <c r="AO10" s="731"/>
    </row>
    <row r="11" spans="1:44" ht="27" customHeight="1" x14ac:dyDescent="0.2">
      <c r="A11" s="485"/>
      <c r="B11" s="914"/>
      <c r="C11" s="354" t="s">
        <v>158</v>
      </c>
      <c r="D11" s="811" t="s">
        <v>797</v>
      </c>
      <c r="E11" s="335" t="s">
        <v>124</v>
      </c>
      <c r="F11" s="348" t="s">
        <v>75</v>
      </c>
      <c r="G11" s="348">
        <v>2</v>
      </c>
      <c r="H11" s="353">
        <v>0</v>
      </c>
      <c r="I11" s="259">
        <v>0</v>
      </c>
      <c r="J11" s="259">
        <v>0</v>
      </c>
      <c r="K11" s="259">
        <v>0</v>
      </c>
      <c r="L11" s="294">
        <v>0</v>
      </c>
      <c r="M11" s="294">
        <v>0</v>
      </c>
      <c r="N11" s="294">
        <v>0</v>
      </c>
      <c r="O11" s="294">
        <v>0</v>
      </c>
      <c r="P11" s="294">
        <v>0</v>
      </c>
      <c r="Q11" s="294">
        <v>0</v>
      </c>
      <c r="R11" s="294">
        <v>0</v>
      </c>
      <c r="S11" s="294">
        <v>0</v>
      </c>
      <c r="T11" s="294">
        <v>0</v>
      </c>
      <c r="U11" s="294">
        <v>0</v>
      </c>
      <c r="V11" s="294">
        <v>0</v>
      </c>
      <c r="W11" s="294">
        <v>0</v>
      </c>
      <c r="X11" s="294">
        <v>0</v>
      </c>
      <c r="Y11" s="294">
        <v>0</v>
      </c>
      <c r="Z11" s="294">
        <v>0</v>
      </c>
      <c r="AA11" s="294">
        <v>0</v>
      </c>
      <c r="AB11" s="294">
        <v>0</v>
      </c>
      <c r="AC11" s="294">
        <v>0</v>
      </c>
      <c r="AD11" s="294">
        <v>0</v>
      </c>
      <c r="AE11" s="294">
        <v>0</v>
      </c>
      <c r="AF11" s="294">
        <v>0</v>
      </c>
      <c r="AG11" s="294">
        <v>0</v>
      </c>
      <c r="AH11" s="294">
        <v>0</v>
      </c>
      <c r="AI11" s="294">
        <v>0</v>
      </c>
      <c r="AJ11" s="318">
        <v>0</v>
      </c>
      <c r="AL11" s="734"/>
      <c r="AM11" s="734"/>
      <c r="AN11"/>
      <c r="AO11"/>
    </row>
    <row r="12" spans="1:44" ht="27" customHeight="1" x14ac:dyDescent="0.2">
      <c r="A12" s="483"/>
      <c r="B12" s="914"/>
      <c r="C12" s="355" t="s">
        <v>159</v>
      </c>
      <c r="D12" s="812" t="s">
        <v>160</v>
      </c>
      <c r="E12" s="335" t="s">
        <v>124</v>
      </c>
      <c r="F12" s="348" t="s">
        <v>75</v>
      </c>
      <c r="G12" s="348">
        <v>2</v>
      </c>
      <c r="H12" s="353">
        <v>0</v>
      </c>
      <c r="I12" s="259">
        <v>0</v>
      </c>
      <c r="J12" s="259">
        <v>0</v>
      </c>
      <c r="K12" s="259">
        <v>0</v>
      </c>
      <c r="L12" s="294">
        <v>0</v>
      </c>
      <c r="M12" s="294">
        <v>0</v>
      </c>
      <c r="N12" s="294">
        <v>0</v>
      </c>
      <c r="O12" s="294">
        <v>0</v>
      </c>
      <c r="P12" s="294">
        <v>0</v>
      </c>
      <c r="Q12" s="294">
        <v>0</v>
      </c>
      <c r="R12" s="294">
        <v>0</v>
      </c>
      <c r="S12" s="294">
        <v>0</v>
      </c>
      <c r="T12" s="294">
        <v>0</v>
      </c>
      <c r="U12" s="294">
        <v>0</v>
      </c>
      <c r="V12" s="294">
        <v>0</v>
      </c>
      <c r="W12" s="294">
        <v>0</v>
      </c>
      <c r="X12" s="294">
        <v>0</v>
      </c>
      <c r="Y12" s="294">
        <v>0</v>
      </c>
      <c r="Z12" s="294">
        <v>0</v>
      </c>
      <c r="AA12" s="294">
        <v>0</v>
      </c>
      <c r="AB12" s="294">
        <v>0</v>
      </c>
      <c r="AC12" s="294">
        <v>0</v>
      </c>
      <c r="AD12" s="294">
        <v>0</v>
      </c>
      <c r="AE12" s="294">
        <v>0</v>
      </c>
      <c r="AF12" s="294">
        <v>0</v>
      </c>
      <c r="AG12" s="294">
        <v>0</v>
      </c>
      <c r="AH12" s="294">
        <v>0</v>
      </c>
      <c r="AI12" s="294">
        <v>0</v>
      </c>
      <c r="AJ12" s="318">
        <v>0</v>
      </c>
      <c r="AL12" s="734"/>
      <c r="AM12" s="734"/>
      <c r="AN12"/>
      <c r="AO12"/>
    </row>
    <row r="13" spans="1:44" ht="27" customHeight="1" x14ac:dyDescent="0.2">
      <c r="A13" s="484"/>
      <c r="B13" s="914"/>
      <c r="C13" s="355" t="s">
        <v>123</v>
      </c>
      <c r="D13" s="813"/>
      <c r="E13" s="335" t="s">
        <v>123</v>
      </c>
      <c r="F13" s="361" t="s">
        <v>123</v>
      </c>
      <c r="G13" s="361">
        <v>2</v>
      </c>
      <c r="H13" s="353" t="s">
        <v>123</v>
      </c>
      <c r="I13" s="259" t="s">
        <v>123</v>
      </c>
      <c r="J13" s="259" t="s">
        <v>123</v>
      </c>
      <c r="K13" s="259" t="s">
        <v>123</v>
      </c>
      <c r="L13" s="294" t="s">
        <v>123</v>
      </c>
      <c r="M13" s="294" t="s">
        <v>123</v>
      </c>
      <c r="N13" s="294" t="s">
        <v>123</v>
      </c>
      <c r="O13" s="294" t="s">
        <v>123</v>
      </c>
      <c r="P13" s="294" t="s">
        <v>123</v>
      </c>
      <c r="Q13" s="294" t="s">
        <v>123</v>
      </c>
      <c r="R13" s="294" t="s">
        <v>123</v>
      </c>
      <c r="S13" s="294" t="s">
        <v>123</v>
      </c>
      <c r="T13" s="294" t="s">
        <v>123</v>
      </c>
      <c r="U13" s="294" t="s">
        <v>123</v>
      </c>
      <c r="V13" s="294" t="s">
        <v>123</v>
      </c>
      <c r="W13" s="294" t="s">
        <v>123</v>
      </c>
      <c r="X13" s="294" t="s">
        <v>123</v>
      </c>
      <c r="Y13" s="294" t="s">
        <v>123</v>
      </c>
      <c r="Z13" s="294" t="s">
        <v>123</v>
      </c>
      <c r="AA13" s="294" t="s">
        <v>123</v>
      </c>
      <c r="AB13" s="294" t="s">
        <v>123</v>
      </c>
      <c r="AC13" s="294" t="s">
        <v>123</v>
      </c>
      <c r="AD13" s="294" t="s">
        <v>123</v>
      </c>
      <c r="AE13" s="294" t="s">
        <v>123</v>
      </c>
      <c r="AF13" s="294" t="s">
        <v>123</v>
      </c>
      <c r="AG13" s="294" t="s">
        <v>123</v>
      </c>
      <c r="AH13" s="294" t="s">
        <v>123</v>
      </c>
      <c r="AI13" s="294" t="s">
        <v>123</v>
      </c>
      <c r="AJ13" s="318" t="s">
        <v>123</v>
      </c>
      <c r="AL13" s="734"/>
      <c r="AM13" s="734"/>
      <c r="AN13"/>
      <c r="AO13"/>
    </row>
    <row r="14" spans="1:44" ht="27" customHeight="1" x14ac:dyDescent="0.2">
      <c r="A14" s="486"/>
      <c r="B14" s="914"/>
      <c r="C14" s="356" t="s">
        <v>161</v>
      </c>
      <c r="D14" s="351" t="s">
        <v>162</v>
      </c>
      <c r="E14" s="479" t="s">
        <v>163</v>
      </c>
      <c r="F14" s="352" t="s">
        <v>75</v>
      </c>
      <c r="G14" s="352">
        <v>2</v>
      </c>
      <c r="H14" s="353">
        <f>SUM(H15:H16)</f>
        <v>0</v>
      </c>
      <c r="I14" s="259">
        <f t="shared" ref="I14:AJ14" si="3">SUM(I15:I16)</f>
        <v>0</v>
      </c>
      <c r="J14" s="259">
        <f t="shared" si="3"/>
        <v>0</v>
      </c>
      <c r="K14" s="259">
        <f t="shared" si="3"/>
        <v>0</v>
      </c>
      <c r="L14" s="314">
        <f t="shared" si="3"/>
        <v>0</v>
      </c>
      <c r="M14" s="314">
        <f t="shared" si="3"/>
        <v>0</v>
      </c>
      <c r="N14" s="314">
        <f t="shared" si="3"/>
        <v>0</v>
      </c>
      <c r="O14" s="314">
        <f t="shared" si="3"/>
        <v>0</v>
      </c>
      <c r="P14" s="314">
        <f t="shared" si="3"/>
        <v>0</v>
      </c>
      <c r="Q14" s="314">
        <f t="shared" si="3"/>
        <v>0</v>
      </c>
      <c r="R14" s="314">
        <f t="shared" si="3"/>
        <v>0</v>
      </c>
      <c r="S14" s="314">
        <f t="shared" si="3"/>
        <v>0</v>
      </c>
      <c r="T14" s="314">
        <f t="shared" si="3"/>
        <v>0</v>
      </c>
      <c r="U14" s="314">
        <f t="shared" si="3"/>
        <v>0</v>
      </c>
      <c r="V14" s="314">
        <f t="shared" si="3"/>
        <v>0</v>
      </c>
      <c r="W14" s="314">
        <f t="shared" si="3"/>
        <v>0</v>
      </c>
      <c r="X14" s="314">
        <f t="shared" si="3"/>
        <v>0</v>
      </c>
      <c r="Y14" s="314">
        <f t="shared" si="3"/>
        <v>0</v>
      </c>
      <c r="Z14" s="314">
        <f t="shared" si="3"/>
        <v>0</v>
      </c>
      <c r="AA14" s="314">
        <f t="shared" si="3"/>
        <v>0</v>
      </c>
      <c r="AB14" s="314">
        <f t="shared" si="3"/>
        <v>0</v>
      </c>
      <c r="AC14" s="314">
        <f t="shared" si="3"/>
        <v>0</v>
      </c>
      <c r="AD14" s="314">
        <f t="shared" si="3"/>
        <v>0</v>
      </c>
      <c r="AE14" s="314">
        <f t="shared" si="3"/>
        <v>0</v>
      </c>
      <c r="AF14" s="314">
        <f t="shared" si="3"/>
        <v>0</v>
      </c>
      <c r="AG14" s="314">
        <f t="shared" si="3"/>
        <v>0</v>
      </c>
      <c r="AH14" s="314">
        <f t="shared" si="3"/>
        <v>0</v>
      </c>
      <c r="AI14" s="314">
        <f t="shared" si="3"/>
        <v>0</v>
      </c>
      <c r="AJ14" s="357">
        <f t="shared" si="3"/>
        <v>0</v>
      </c>
      <c r="AL14" s="733"/>
      <c r="AM14" s="734"/>
      <c r="AN14"/>
      <c r="AO14" s="731"/>
    </row>
    <row r="15" spans="1:44" ht="27" customHeight="1" x14ac:dyDescent="0.2">
      <c r="A15" s="483"/>
      <c r="B15" s="914"/>
      <c r="C15" s="355" t="s">
        <v>164</v>
      </c>
      <c r="D15" s="812" t="s">
        <v>165</v>
      </c>
      <c r="E15" s="335" t="s">
        <v>124</v>
      </c>
      <c r="F15" s="348" t="s">
        <v>75</v>
      </c>
      <c r="G15" s="348">
        <v>2</v>
      </c>
      <c r="H15" s="353">
        <v>0</v>
      </c>
      <c r="I15" s="259">
        <v>0</v>
      </c>
      <c r="J15" s="259">
        <v>0</v>
      </c>
      <c r="K15" s="259">
        <v>0</v>
      </c>
      <c r="L15" s="294">
        <v>0</v>
      </c>
      <c r="M15" s="294">
        <v>0</v>
      </c>
      <c r="N15" s="294">
        <v>0</v>
      </c>
      <c r="O15" s="294">
        <v>0</v>
      </c>
      <c r="P15" s="294">
        <v>0</v>
      </c>
      <c r="Q15" s="294">
        <v>0</v>
      </c>
      <c r="R15" s="294">
        <v>0</v>
      </c>
      <c r="S15" s="294">
        <v>0</v>
      </c>
      <c r="T15" s="294">
        <v>0</v>
      </c>
      <c r="U15" s="294">
        <v>0</v>
      </c>
      <c r="V15" s="294">
        <v>0</v>
      </c>
      <c r="W15" s="294">
        <v>0</v>
      </c>
      <c r="X15" s="294">
        <v>0</v>
      </c>
      <c r="Y15" s="294">
        <v>0</v>
      </c>
      <c r="Z15" s="294">
        <v>0</v>
      </c>
      <c r="AA15" s="294">
        <v>0</v>
      </c>
      <c r="AB15" s="294">
        <v>0</v>
      </c>
      <c r="AC15" s="294">
        <v>0</v>
      </c>
      <c r="AD15" s="294">
        <v>0</v>
      </c>
      <c r="AE15" s="294">
        <v>0</v>
      </c>
      <c r="AF15" s="294">
        <v>0</v>
      </c>
      <c r="AG15" s="294">
        <v>0</v>
      </c>
      <c r="AH15" s="294">
        <v>0</v>
      </c>
      <c r="AI15" s="294">
        <v>0</v>
      </c>
      <c r="AJ15" s="318">
        <v>0</v>
      </c>
      <c r="AL15" s="734"/>
      <c r="AM15" s="734"/>
      <c r="AN15"/>
      <c r="AO15"/>
    </row>
    <row r="16" spans="1:44" ht="27" customHeight="1" x14ac:dyDescent="0.2">
      <c r="A16" s="484"/>
      <c r="B16" s="914"/>
      <c r="C16" s="355" t="s">
        <v>123</v>
      </c>
      <c r="D16" s="813"/>
      <c r="E16" s="335" t="s">
        <v>123</v>
      </c>
      <c r="F16" s="348" t="s">
        <v>75</v>
      </c>
      <c r="G16" s="348">
        <v>2</v>
      </c>
      <c r="H16" s="353" t="s">
        <v>123</v>
      </c>
      <c r="I16" s="259" t="s">
        <v>123</v>
      </c>
      <c r="J16" s="259" t="s">
        <v>123</v>
      </c>
      <c r="K16" s="259" t="s">
        <v>123</v>
      </c>
      <c r="L16" s="294" t="s">
        <v>123</v>
      </c>
      <c r="M16" s="294" t="s">
        <v>123</v>
      </c>
      <c r="N16" s="294" t="s">
        <v>123</v>
      </c>
      <c r="O16" s="294" t="s">
        <v>123</v>
      </c>
      <c r="P16" s="294" t="s">
        <v>123</v>
      </c>
      <c r="Q16" s="294" t="s">
        <v>123</v>
      </c>
      <c r="R16" s="294" t="s">
        <v>123</v>
      </c>
      <c r="S16" s="294" t="s">
        <v>123</v>
      </c>
      <c r="T16" s="294" t="s">
        <v>123</v>
      </c>
      <c r="U16" s="294" t="s">
        <v>123</v>
      </c>
      <c r="V16" s="294" t="s">
        <v>123</v>
      </c>
      <c r="W16" s="294" t="s">
        <v>123</v>
      </c>
      <c r="X16" s="294" t="s">
        <v>123</v>
      </c>
      <c r="Y16" s="294" t="s">
        <v>123</v>
      </c>
      <c r="Z16" s="294" t="s">
        <v>123</v>
      </c>
      <c r="AA16" s="294" t="s">
        <v>123</v>
      </c>
      <c r="AB16" s="294" t="s">
        <v>123</v>
      </c>
      <c r="AC16" s="294" t="s">
        <v>123</v>
      </c>
      <c r="AD16" s="294" t="s">
        <v>123</v>
      </c>
      <c r="AE16" s="294" t="s">
        <v>123</v>
      </c>
      <c r="AF16" s="294" t="s">
        <v>123</v>
      </c>
      <c r="AG16" s="294" t="s">
        <v>123</v>
      </c>
      <c r="AH16" s="294" t="s">
        <v>123</v>
      </c>
      <c r="AI16" s="294" t="s">
        <v>123</v>
      </c>
      <c r="AJ16" s="318" t="s">
        <v>123</v>
      </c>
      <c r="AL16" s="734"/>
      <c r="AM16" s="734"/>
      <c r="AN16"/>
      <c r="AO16"/>
    </row>
    <row r="17" spans="1:42" ht="27" customHeight="1" thickBot="1" x14ac:dyDescent="0.25">
      <c r="A17" s="486"/>
      <c r="B17" s="915"/>
      <c r="C17" s="814" t="s">
        <v>166</v>
      </c>
      <c r="D17" s="815" t="s">
        <v>167</v>
      </c>
      <c r="E17" s="854" t="s">
        <v>168</v>
      </c>
      <c r="F17" s="816" t="s">
        <v>75</v>
      </c>
      <c r="G17" s="816">
        <v>2</v>
      </c>
      <c r="H17" s="359">
        <f>SUM('1. BL Licences'!H4,'1. BL Licences'!H7,'1. BL Licences'!H15,'1. BL Licences'!H19)</f>
        <v>5</v>
      </c>
      <c r="I17" s="270">
        <f>H17</f>
        <v>5</v>
      </c>
      <c r="J17" s="270">
        <f t="shared" ref="J17:K17" si="4">I17</f>
        <v>5</v>
      </c>
      <c r="K17" s="270">
        <f t="shared" si="4"/>
        <v>5</v>
      </c>
      <c r="L17" s="400">
        <f>$H$17</f>
        <v>5</v>
      </c>
      <c r="M17" s="400">
        <f>$H$17</f>
        <v>5</v>
      </c>
      <c r="N17" s="400">
        <f>$H$17</f>
        <v>5</v>
      </c>
      <c r="O17" s="400">
        <f t="shared" ref="O17:AJ17" si="5">$H$17</f>
        <v>5</v>
      </c>
      <c r="P17" s="400">
        <f t="shared" si="5"/>
        <v>5</v>
      </c>
      <c r="Q17" s="400">
        <f t="shared" si="5"/>
        <v>5</v>
      </c>
      <c r="R17" s="400">
        <f t="shared" si="5"/>
        <v>5</v>
      </c>
      <c r="S17" s="400">
        <f t="shared" si="5"/>
        <v>5</v>
      </c>
      <c r="T17" s="400">
        <f t="shared" si="5"/>
        <v>5</v>
      </c>
      <c r="U17" s="400">
        <f t="shared" si="5"/>
        <v>5</v>
      </c>
      <c r="V17" s="400">
        <f t="shared" si="5"/>
        <v>5</v>
      </c>
      <c r="W17" s="400">
        <f t="shared" si="5"/>
        <v>5</v>
      </c>
      <c r="X17" s="400">
        <f t="shared" si="5"/>
        <v>5</v>
      </c>
      <c r="Y17" s="400">
        <f t="shared" si="5"/>
        <v>5</v>
      </c>
      <c r="Z17" s="400">
        <f t="shared" si="5"/>
        <v>5</v>
      </c>
      <c r="AA17" s="400">
        <f t="shared" si="5"/>
        <v>5</v>
      </c>
      <c r="AB17" s="400">
        <f t="shared" si="5"/>
        <v>5</v>
      </c>
      <c r="AC17" s="400">
        <f t="shared" si="5"/>
        <v>5</v>
      </c>
      <c r="AD17" s="400">
        <f t="shared" si="5"/>
        <v>5</v>
      </c>
      <c r="AE17" s="400">
        <f t="shared" si="5"/>
        <v>5</v>
      </c>
      <c r="AF17" s="400">
        <f t="shared" si="5"/>
        <v>5</v>
      </c>
      <c r="AG17" s="400">
        <f t="shared" si="5"/>
        <v>5</v>
      </c>
      <c r="AH17" s="400">
        <f t="shared" si="5"/>
        <v>5</v>
      </c>
      <c r="AI17" s="400">
        <f t="shared" si="5"/>
        <v>5</v>
      </c>
      <c r="AJ17" s="401">
        <f t="shared" si="5"/>
        <v>5</v>
      </c>
      <c r="AL17" s="733"/>
      <c r="AM17" s="734"/>
      <c r="AN17"/>
      <c r="AO17" s="731"/>
    </row>
    <row r="18" spans="1:42" ht="27" customHeight="1" x14ac:dyDescent="0.2">
      <c r="A18" s="486"/>
      <c r="B18" s="916" t="s">
        <v>169</v>
      </c>
      <c r="C18" s="519" t="s">
        <v>170</v>
      </c>
      <c r="D18" s="817" t="s">
        <v>171</v>
      </c>
      <c r="E18" s="855" t="s">
        <v>172</v>
      </c>
      <c r="F18" s="818" t="s">
        <v>75</v>
      </c>
      <c r="G18" s="818">
        <v>2</v>
      </c>
      <c r="H18" s="389">
        <f>H19+H20+H23</f>
        <v>0</v>
      </c>
      <c r="I18" s="260">
        <f>I19+I20+I23</f>
        <v>0</v>
      </c>
      <c r="J18" s="260">
        <f>J19+J20+J23</f>
        <v>0</v>
      </c>
      <c r="K18" s="260">
        <f>K19+K20+K23</f>
        <v>0</v>
      </c>
      <c r="L18" s="819">
        <f t="shared" ref="L18:AJ18" si="6">L19+L20+L23</f>
        <v>0</v>
      </c>
      <c r="M18" s="819">
        <f t="shared" si="6"/>
        <v>0</v>
      </c>
      <c r="N18" s="819">
        <f t="shared" si="6"/>
        <v>0</v>
      </c>
      <c r="O18" s="819">
        <f t="shared" si="6"/>
        <v>0</v>
      </c>
      <c r="P18" s="819">
        <f t="shared" si="6"/>
        <v>0</v>
      </c>
      <c r="Q18" s="819">
        <f t="shared" si="6"/>
        <v>0</v>
      </c>
      <c r="R18" s="819">
        <f t="shared" si="6"/>
        <v>0</v>
      </c>
      <c r="S18" s="819">
        <f t="shared" si="6"/>
        <v>0</v>
      </c>
      <c r="T18" s="819">
        <f t="shared" si="6"/>
        <v>0</v>
      </c>
      <c r="U18" s="819">
        <f t="shared" si="6"/>
        <v>0</v>
      </c>
      <c r="V18" s="819">
        <f t="shared" si="6"/>
        <v>-0.51</v>
      </c>
      <c r="W18" s="819">
        <f t="shared" si="6"/>
        <v>-0.51</v>
      </c>
      <c r="X18" s="819">
        <f t="shared" si="6"/>
        <v>-0.51</v>
      </c>
      <c r="Y18" s="819">
        <f t="shared" si="6"/>
        <v>-0.51</v>
      </c>
      <c r="Z18" s="819">
        <f t="shared" si="6"/>
        <v>-0.51</v>
      </c>
      <c r="AA18" s="819">
        <f t="shared" si="6"/>
        <v>-0.51</v>
      </c>
      <c r="AB18" s="819">
        <f t="shared" si="6"/>
        <v>-0.51</v>
      </c>
      <c r="AC18" s="819">
        <f t="shared" si="6"/>
        <v>-0.51</v>
      </c>
      <c r="AD18" s="819">
        <f t="shared" si="6"/>
        <v>-0.51</v>
      </c>
      <c r="AE18" s="819">
        <f t="shared" si="6"/>
        <v>-0.51</v>
      </c>
      <c r="AF18" s="819">
        <f t="shared" si="6"/>
        <v>-0.51</v>
      </c>
      <c r="AG18" s="819">
        <f t="shared" si="6"/>
        <v>-0.51</v>
      </c>
      <c r="AH18" s="819">
        <f t="shared" si="6"/>
        <v>-0.51</v>
      </c>
      <c r="AI18" s="819">
        <f t="shared" si="6"/>
        <v>-0.51</v>
      </c>
      <c r="AJ18" s="820">
        <f t="shared" si="6"/>
        <v>-0.51</v>
      </c>
      <c r="AL18" s="734"/>
      <c r="AM18" s="734"/>
      <c r="AN18"/>
      <c r="AO18"/>
    </row>
    <row r="19" spans="1:42" ht="27" customHeight="1" x14ac:dyDescent="0.2">
      <c r="A19" s="486"/>
      <c r="B19" s="917"/>
      <c r="C19" s="355" t="s">
        <v>173</v>
      </c>
      <c r="D19" s="821" t="s">
        <v>174</v>
      </c>
      <c r="E19" s="335" t="s">
        <v>175</v>
      </c>
      <c r="F19" s="348" t="s">
        <v>75</v>
      </c>
      <c r="G19" s="348">
        <v>2</v>
      </c>
      <c r="H19" s="370"/>
      <c r="I19" s="259"/>
      <c r="J19" s="259"/>
      <c r="K19" s="259"/>
      <c r="L19" s="294">
        <v>0</v>
      </c>
      <c r="M19" s="294">
        <v>0</v>
      </c>
      <c r="N19" s="294">
        <v>0</v>
      </c>
      <c r="O19" s="294">
        <v>0</v>
      </c>
      <c r="P19" s="294">
        <v>0</v>
      </c>
      <c r="Q19" s="294">
        <v>0</v>
      </c>
      <c r="R19" s="294">
        <v>0</v>
      </c>
      <c r="S19" s="294">
        <v>0</v>
      </c>
      <c r="T19" s="294">
        <v>0</v>
      </c>
      <c r="U19" s="294">
        <v>0</v>
      </c>
      <c r="V19" s="294">
        <v>0</v>
      </c>
      <c r="W19" s="294">
        <v>0</v>
      </c>
      <c r="X19" s="294">
        <v>0</v>
      </c>
      <c r="Y19" s="294">
        <v>0</v>
      </c>
      <c r="Z19" s="294">
        <v>0</v>
      </c>
      <c r="AA19" s="294">
        <v>0</v>
      </c>
      <c r="AB19" s="294">
        <v>0</v>
      </c>
      <c r="AC19" s="294">
        <v>0</v>
      </c>
      <c r="AD19" s="294">
        <v>0</v>
      </c>
      <c r="AE19" s="294">
        <v>0</v>
      </c>
      <c r="AF19" s="294">
        <v>0</v>
      </c>
      <c r="AG19" s="294">
        <v>0</v>
      </c>
      <c r="AH19" s="294">
        <v>0</v>
      </c>
      <c r="AI19" s="294">
        <v>0</v>
      </c>
      <c r="AJ19" s="318">
        <v>0</v>
      </c>
      <c r="AL19" s="735"/>
      <c r="AM19" s="735"/>
      <c r="AN19"/>
      <c r="AO19" s="731"/>
    </row>
    <row r="20" spans="1:42" ht="27" customHeight="1" x14ac:dyDescent="0.2">
      <c r="A20" s="486"/>
      <c r="B20" s="917"/>
      <c r="C20" s="356" t="s">
        <v>176</v>
      </c>
      <c r="D20" s="351" t="s">
        <v>177</v>
      </c>
      <c r="E20" s="479" t="s">
        <v>178</v>
      </c>
      <c r="F20" s="352" t="s">
        <v>75</v>
      </c>
      <c r="G20" s="352">
        <v>2</v>
      </c>
      <c r="H20" s="353">
        <f t="shared" ref="H20:AJ20" si="7">SUM(H21:H22)</f>
        <v>0</v>
      </c>
      <c r="I20" s="259">
        <f t="shared" si="7"/>
        <v>0</v>
      </c>
      <c r="J20" s="259">
        <f t="shared" si="7"/>
        <v>0</v>
      </c>
      <c r="K20" s="259">
        <f t="shared" si="7"/>
        <v>0</v>
      </c>
      <c r="L20" s="314">
        <f>SUM(L21:L22)</f>
        <v>0</v>
      </c>
      <c r="M20" s="314">
        <f t="shared" si="7"/>
        <v>0</v>
      </c>
      <c r="N20" s="314">
        <f t="shared" si="7"/>
        <v>0</v>
      </c>
      <c r="O20" s="314">
        <f t="shared" si="7"/>
        <v>0</v>
      </c>
      <c r="P20" s="314">
        <f t="shared" si="7"/>
        <v>0</v>
      </c>
      <c r="Q20" s="314">
        <f t="shared" si="7"/>
        <v>0</v>
      </c>
      <c r="R20" s="314">
        <f t="shared" si="7"/>
        <v>0</v>
      </c>
      <c r="S20" s="314">
        <f t="shared" si="7"/>
        <v>0</v>
      </c>
      <c r="T20" s="314">
        <f t="shared" si="7"/>
        <v>0</v>
      </c>
      <c r="U20" s="314">
        <f t="shared" si="7"/>
        <v>0</v>
      </c>
      <c r="V20" s="314">
        <f t="shared" si="7"/>
        <v>-0.51</v>
      </c>
      <c r="W20" s="314">
        <f t="shared" si="7"/>
        <v>-0.51</v>
      </c>
      <c r="X20" s="314">
        <f t="shared" si="7"/>
        <v>-0.51</v>
      </c>
      <c r="Y20" s="314">
        <f t="shared" si="7"/>
        <v>-0.51</v>
      </c>
      <c r="Z20" s="314">
        <f t="shared" si="7"/>
        <v>-0.51</v>
      </c>
      <c r="AA20" s="314">
        <f t="shared" si="7"/>
        <v>-0.51</v>
      </c>
      <c r="AB20" s="314">
        <f t="shared" si="7"/>
        <v>-0.51</v>
      </c>
      <c r="AC20" s="314">
        <f t="shared" si="7"/>
        <v>-0.51</v>
      </c>
      <c r="AD20" s="314">
        <f t="shared" si="7"/>
        <v>-0.51</v>
      </c>
      <c r="AE20" s="314">
        <f t="shared" si="7"/>
        <v>-0.51</v>
      </c>
      <c r="AF20" s="314">
        <f t="shared" si="7"/>
        <v>-0.51</v>
      </c>
      <c r="AG20" s="314">
        <f t="shared" si="7"/>
        <v>-0.51</v>
      </c>
      <c r="AH20" s="314">
        <f t="shared" si="7"/>
        <v>-0.51</v>
      </c>
      <c r="AI20" s="314">
        <f t="shared" si="7"/>
        <v>-0.51</v>
      </c>
      <c r="AJ20" s="357">
        <f t="shared" si="7"/>
        <v>-0.51</v>
      </c>
    </row>
    <row r="21" spans="1:42" ht="27" customHeight="1" x14ac:dyDescent="0.2">
      <c r="A21" s="483"/>
      <c r="B21" s="917"/>
      <c r="C21" s="355" t="s">
        <v>179</v>
      </c>
      <c r="D21" s="457" t="s">
        <v>807</v>
      </c>
      <c r="E21" s="335" t="s">
        <v>180</v>
      </c>
      <c r="F21" s="348" t="s">
        <v>75</v>
      </c>
      <c r="G21" s="348">
        <v>2</v>
      </c>
      <c r="H21" s="353">
        <v>0</v>
      </c>
      <c r="I21" s="259">
        <v>0</v>
      </c>
      <c r="J21" s="259">
        <v>0</v>
      </c>
      <c r="K21" s="259">
        <v>0</v>
      </c>
      <c r="L21" s="294">
        <v>0</v>
      </c>
      <c r="M21" s="294">
        <v>0</v>
      </c>
      <c r="N21" s="294">
        <v>0</v>
      </c>
      <c r="O21" s="294">
        <v>0</v>
      </c>
      <c r="P21" s="294">
        <v>0</v>
      </c>
      <c r="Q21" s="294">
        <v>0</v>
      </c>
      <c r="R21" s="294">
        <v>0</v>
      </c>
      <c r="S21" s="294">
        <v>0</v>
      </c>
      <c r="T21" s="294">
        <v>0</v>
      </c>
      <c r="U21" s="294">
        <v>0</v>
      </c>
      <c r="V21" s="294">
        <v>-0.51</v>
      </c>
      <c r="W21" s="294">
        <v>-0.51</v>
      </c>
      <c r="X21" s="294">
        <v>-0.51</v>
      </c>
      <c r="Y21" s="294">
        <v>-0.51</v>
      </c>
      <c r="Z21" s="294">
        <v>-0.51</v>
      </c>
      <c r="AA21" s="294">
        <v>-0.51</v>
      </c>
      <c r="AB21" s="294">
        <v>-0.51</v>
      </c>
      <c r="AC21" s="294">
        <v>-0.51</v>
      </c>
      <c r="AD21" s="294">
        <v>-0.51</v>
      </c>
      <c r="AE21" s="294">
        <v>-0.51</v>
      </c>
      <c r="AF21" s="294">
        <v>-0.51</v>
      </c>
      <c r="AG21" s="294">
        <v>-0.51</v>
      </c>
      <c r="AH21" s="294">
        <v>-0.51</v>
      </c>
      <c r="AI21" s="294">
        <v>-0.51</v>
      </c>
      <c r="AJ21" s="318">
        <v>-0.51</v>
      </c>
      <c r="AL21" s="736"/>
      <c r="AN21" s="729"/>
      <c r="AO21" s="737"/>
      <c r="AP21" s="736"/>
    </row>
    <row r="22" spans="1:42" ht="27" customHeight="1" x14ac:dyDescent="0.2">
      <c r="A22" s="486"/>
      <c r="B22" s="917"/>
      <c r="C22" s="355" t="s">
        <v>123</v>
      </c>
      <c r="D22" s="361" t="s">
        <v>123</v>
      </c>
      <c r="E22" s="335" t="s">
        <v>180</v>
      </c>
      <c r="F22" s="361" t="s">
        <v>123</v>
      </c>
      <c r="G22" s="361">
        <v>2</v>
      </c>
      <c r="H22" s="353">
        <v>0</v>
      </c>
      <c r="I22" s="259">
        <v>0</v>
      </c>
      <c r="J22" s="259">
        <v>0</v>
      </c>
      <c r="K22" s="259">
        <v>0</v>
      </c>
      <c r="L22" s="294">
        <v>0</v>
      </c>
      <c r="M22" s="294">
        <v>0</v>
      </c>
      <c r="N22" s="294">
        <v>0</v>
      </c>
      <c r="O22" s="294">
        <v>0</v>
      </c>
      <c r="P22" s="294">
        <v>0</v>
      </c>
      <c r="Q22" s="294">
        <v>0</v>
      </c>
      <c r="R22" s="294">
        <v>0</v>
      </c>
      <c r="S22" s="294">
        <v>0</v>
      </c>
      <c r="T22" s="294">
        <v>0</v>
      </c>
      <c r="U22" s="294">
        <v>0</v>
      </c>
      <c r="V22" s="294">
        <v>0</v>
      </c>
      <c r="W22" s="294">
        <v>0</v>
      </c>
      <c r="X22" s="294">
        <v>0</v>
      </c>
      <c r="Y22" s="294">
        <v>0</v>
      </c>
      <c r="Z22" s="294">
        <v>0</v>
      </c>
      <c r="AA22" s="294">
        <v>0</v>
      </c>
      <c r="AB22" s="294">
        <v>0</v>
      </c>
      <c r="AC22" s="294">
        <v>0</v>
      </c>
      <c r="AD22" s="294">
        <v>0</v>
      </c>
      <c r="AE22" s="294">
        <v>0</v>
      </c>
      <c r="AF22" s="294">
        <v>0</v>
      </c>
      <c r="AG22" s="294">
        <v>0</v>
      </c>
      <c r="AH22" s="294">
        <v>0</v>
      </c>
      <c r="AI22" s="294">
        <v>0</v>
      </c>
      <c r="AJ22" s="318">
        <v>0</v>
      </c>
    </row>
    <row r="23" spans="1:42" ht="27" customHeight="1" x14ac:dyDescent="0.2">
      <c r="A23" s="486"/>
      <c r="B23" s="917"/>
      <c r="C23" s="355" t="s">
        <v>181</v>
      </c>
      <c r="D23" s="821" t="s">
        <v>182</v>
      </c>
      <c r="E23" s="335" t="s">
        <v>175</v>
      </c>
      <c r="F23" s="348" t="s">
        <v>75</v>
      </c>
      <c r="G23" s="348">
        <v>2</v>
      </c>
      <c r="H23" s="353">
        <v>0</v>
      </c>
      <c r="I23" s="259">
        <v>0</v>
      </c>
      <c r="J23" s="259">
        <v>0</v>
      </c>
      <c r="K23" s="259">
        <v>0</v>
      </c>
      <c r="L23" s="294">
        <v>0</v>
      </c>
      <c r="M23" s="294">
        <v>0</v>
      </c>
      <c r="N23" s="294">
        <v>0</v>
      </c>
      <c r="O23" s="294">
        <v>0</v>
      </c>
      <c r="P23" s="294">
        <v>0</v>
      </c>
      <c r="Q23" s="294">
        <v>0</v>
      </c>
      <c r="R23" s="294">
        <v>0</v>
      </c>
      <c r="S23" s="294">
        <v>0</v>
      </c>
      <c r="T23" s="294">
        <v>0</v>
      </c>
      <c r="U23" s="294">
        <v>0</v>
      </c>
      <c r="V23" s="294">
        <v>0</v>
      </c>
      <c r="W23" s="294">
        <v>0</v>
      </c>
      <c r="X23" s="294">
        <v>0</v>
      </c>
      <c r="Y23" s="294">
        <v>0</v>
      </c>
      <c r="Z23" s="294">
        <v>0</v>
      </c>
      <c r="AA23" s="294">
        <v>0</v>
      </c>
      <c r="AB23" s="294">
        <v>0</v>
      </c>
      <c r="AC23" s="294">
        <v>0</v>
      </c>
      <c r="AD23" s="294">
        <v>0</v>
      </c>
      <c r="AE23" s="294">
        <v>0</v>
      </c>
      <c r="AF23" s="294">
        <v>0</v>
      </c>
      <c r="AG23" s="294">
        <v>0</v>
      </c>
      <c r="AH23" s="294">
        <v>0</v>
      </c>
      <c r="AI23" s="294">
        <v>0</v>
      </c>
      <c r="AJ23" s="318">
        <v>0</v>
      </c>
    </row>
    <row r="24" spans="1:42" ht="27" customHeight="1" x14ac:dyDescent="0.2">
      <c r="A24" s="486"/>
      <c r="B24" s="917"/>
      <c r="C24" s="355" t="s">
        <v>183</v>
      </c>
      <c r="D24" s="821" t="s">
        <v>184</v>
      </c>
      <c r="E24" s="335" t="s">
        <v>124</v>
      </c>
      <c r="F24" s="348" t="s">
        <v>75</v>
      </c>
      <c r="G24" s="348">
        <v>2</v>
      </c>
      <c r="H24" s="353">
        <v>0</v>
      </c>
      <c r="I24" s="259">
        <v>0</v>
      </c>
      <c r="J24" s="259">
        <v>0</v>
      </c>
      <c r="K24" s="259">
        <v>0</v>
      </c>
      <c r="L24" s="294">
        <v>0</v>
      </c>
      <c r="M24" s="294">
        <v>0</v>
      </c>
      <c r="N24" s="294">
        <v>0</v>
      </c>
      <c r="O24" s="294">
        <v>0</v>
      </c>
      <c r="P24" s="294">
        <v>0</v>
      </c>
      <c r="Q24" s="294">
        <v>0</v>
      </c>
      <c r="R24" s="294">
        <v>0</v>
      </c>
      <c r="S24" s="294">
        <v>0</v>
      </c>
      <c r="T24" s="294">
        <v>0</v>
      </c>
      <c r="U24" s="294">
        <v>0</v>
      </c>
      <c r="V24" s="294">
        <v>0</v>
      </c>
      <c r="W24" s="294">
        <v>0</v>
      </c>
      <c r="X24" s="294">
        <v>0</v>
      </c>
      <c r="Y24" s="294">
        <v>0</v>
      </c>
      <c r="Z24" s="294">
        <v>0</v>
      </c>
      <c r="AA24" s="294">
        <v>0</v>
      </c>
      <c r="AB24" s="294">
        <v>0</v>
      </c>
      <c r="AC24" s="294">
        <v>0</v>
      </c>
      <c r="AD24" s="294">
        <v>0</v>
      </c>
      <c r="AE24" s="294">
        <v>0</v>
      </c>
      <c r="AF24" s="294">
        <v>0</v>
      </c>
      <c r="AG24" s="294">
        <v>0</v>
      </c>
      <c r="AH24" s="294">
        <v>0</v>
      </c>
      <c r="AI24" s="294">
        <v>0</v>
      </c>
      <c r="AJ24" s="318">
        <v>0</v>
      </c>
      <c r="AL24" s="733"/>
      <c r="AM24" s="734"/>
      <c r="AN24"/>
      <c r="AO24"/>
    </row>
    <row r="25" spans="1:42" ht="27" customHeight="1" thickBot="1" x14ac:dyDescent="0.25">
      <c r="A25" s="486"/>
      <c r="B25" s="918"/>
      <c r="C25" s="379" t="s">
        <v>185</v>
      </c>
      <c r="D25" s="822" t="s">
        <v>186</v>
      </c>
      <c r="E25" s="380" t="s">
        <v>124</v>
      </c>
      <c r="F25" s="381" t="s">
        <v>75</v>
      </c>
      <c r="G25" s="381">
        <v>2</v>
      </c>
      <c r="H25" s="382">
        <v>0.186397839302756</v>
      </c>
      <c r="I25" s="220">
        <v>0.186397839302756</v>
      </c>
      <c r="J25" s="220">
        <v>0.186397839302756</v>
      </c>
      <c r="K25" s="220">
        <v>0.186397839302756</v>
      </c>
      <c r="L25" s="383">
        <v>0.186397839302756</v>
      </c>
      <c r="M25" s="383">
        <v>0.186397839302756</v>
      </c>
      <c r="N25" s="383">
        <v>0.186397839302756</v>
      </c>
      <c r="O25" s="383">
        <v>0.186397839302756</v>
      </c>
      <c r="P25" s="383">
        <v>0.186397839302756</v>
      </c>
      <c r="Q25" s="383">
        <v>0.186397839302756</v>
      </c>
      <c r="R25" s="383">
        <v>0.186397839302756</v>
      </c>
      <c r="S25" s="383">
        <v>0.186397839302756</v>
      </c>
      <c r="T25" s="383">
        <v>0.186397839302756</v>
      </c>
      <c r="U25" s="383">
        <v>0.186397839302756</v>
      </c>
      <c r="V25" s="383">
        <v>0.186397839302756</v>
      </c>
      <c r="W25" s="383">
        <v>0.186397839302756</v>
      </c>
      <c r="X25" s="383">
        <v>0.186397839302756</v>
      </c>
      <c r="Y25" s="383">
        <v>0.186397839302756</v>
      </c>
      <c r="Z25" s="383">
        <v>0.186397839302756</v>
      </c>
      <c r="AA25" s="383">
        <v>0.186397839302756</v>
      </c>
      <c r="AB25" s="383">
        <v>0.186397839302756</v>
      </c>
      <c r="AC25" s="383">
        <v>0.186397839302756</v>
      </c>
      <c r="AD25" s="383">
        <v>0.186397839302756</v>
      </c>
      <c r="AE25" s="383">
        <v>0.186397839302756</v>
      </c>
      <c r="AF25" s="383">
        <v>0.186397839302756</v>
      </c>
      <c r="AG25" s="383">
        <v>0.186397839302756</v>
      </c>
      <c r="AH25" s="383">
        <v>0.186397839302756</v>
      </c>
      <c r="AI25" s="383">
        <v>0.186397839302756</v>
      </c>
      <c r="AJ25" s="384">
        <v>0.186397839302756</v>
      </c>
      <c r="AL25" s="730"/>
      <c r="AM25"/>
      <c r="AN25"/>
      <c r="AO25" s="731"/>
    </row>
    <row r="26" spans="1:42" ht="27" customHeight="1" x14ac:dyDescent="0.2">
      <c r="A26" s="449"/>
      <c r="B26" s="487"/>
      <c r="C26" s="327"/>
      <c r="D26" s="453"/>
      <c r="E26" s="488"/>
      <c r="F26" s="453"/>
      <c r="G26" s="453"/>
      <c r="H26" s="489"/>
      <c r="I26" s="490"/>
      <c r="J26" s="491"/>
      <c r="K26" s="327"/>
      <c r="L26" s="491"/>
      <c r="M26" s="492"/>
      <c r="N26" s="327"/>
      <c r="O26" s="327"/>
      <c r="P26" s="327"/>
      <c r="Q26" s="327"/>
      <c r="R26" s="327"/>
      <c r="S26" s="327"/>
      <c r="T26" s="327"/>
      <c r="U26" s="327"/>
      <c r="V26" s="327"/>
      <c r="W26" s="327"/>
      <c r="X26" s="327"/>
      <c r="Y26" s="327"/>
      <c r="Z26" s="327"/>
      <c r="AA26" s="327"/>
      <c r="AB26" s="327"/>
      <c r="AC26" s="327"/>
      <c r="AD26" s="327"/>
      <c r="AE26" s="327"/>
      <c r="AF26" s="327"/>
      <c r="AG26" s="327"/>
      <c r="AH26" s="327"/>
      <c r="AI26" s="327"/>
      <c r="AJ26" s="327"/>
    </row>
    <row r="27" spans="1:42" ht="27" customHeight="1" x14ac:dyDescent="0.2">
      <c r="A27" s="449"/>
      <c r="B27" s="487"/>
      <c r="C27" s="327"/>
      <c r="D27" s="327"/>
      <c r="E27" s="493"/>
      <c r="F27" s="327"/>
      <c r="G27" s="327"/>
      <c r="H27" s="327"/>
      <c r="I27" s="454"/>
      <c r="J27" s="327"/>
      <c r="K27" s="327"/>
      <c r="L27" s="327"/>
      <c r="M27" s="327"/>
      <c r="N27" s="327"/>
      <c r="O27" s="327"/>
      <c r="P27" s="327"/>
      <c r="Q27" s="327"/>
      <c r="R27" s="327"/>
      <c r="S27" s="327"/>
      <c r="T27" s="327"/>
      <c r="U27" s="327"/>
      <c r="V27" s="327"/>
      <c r="W27" s="327"/>
      <c r="X27" s="327"/>
      <c r="Y27" s="327"/>
      <c r="Z27" s="327"/>
      <c r="AA27" s="327"/>
      <c r="AB27" s="327"/>
      <c r="AC27" s="327"/>
      <c r="AD27" s="327"/>
      <c r="AE27" s="327"/>
      <c r="AF27" s="327"/>
      <c r="AG27" s="327"/>
      <c r="AH27" s="327"/>
      <c r="AI27" s="327"/>
      <c r="AJ27" s="327"/>
    </row>
    <row r="28" spans="1:42" ht="27" customHeight="1" x14ac:dyDescent="0.2">
      <c r="A28" s="449"/>
      <c r="B28" s="487"/>
      <c r="C28" s="453"/>
      <c r="D28" s="458" t="str">
        <f>'TITLE PAGE'!B9</f>
        <v>Company:</v>
      </c>
      <c r="E28" s="459" t="str">
        <f>'TITLE PAGE'!D9</f>
        <v>Severn Trent Water</v>
      </c>
      <c r="F28" s="453"/>
      <c r="G28" s="453"/>
      <c r="H28" s="453"/>
      <c r="I28" s="453"/>
      <c r="J28" s="453"/>
      <c r="K28" s="327"/>
      <c r="L28" s="453"/>
      <c r="M28" s="453"/>
      <c r="N28" s="453"/>
      <c r="O28" s="453"/>
      <c r="P28" s="327"/>
      <c r="Q28" s="327"/>
      <c r="R28" s="327"/>
      <c r="S28" s="327"/>
      <c r="T28" s="327"/>
      <c r="U28" s="327"/>
      <c r="V28" s="327"/>
      <c r="W28" s="327"/>
      <c r="X28" s="327"/>
      <c r="Y28" s="327"/>
      <c r="Z28" s="327"/>
      <c r="AA28" s="327"/>
      <c r="AB28" s="327"/>
      <c r="AC28" s="327"/>
      <c r="AD28" s="327"/>
      <c r="AE28" s="327"/>
      <c r="AF28" s="327"/>
      <c r="AG28" s="327"/>
      <c r="AH28" s="327"/>
      <c r="AI28" s="327"/>
      <c r="AJ28" s="327"/>
    </row>
    <row r="29" spans="1:42" ht="27" customHeight="1" x14ac:dyDescent="0.2">
      <c r="A29" s="449"/>
      <c r="B29" s="487"/>
      <c r="C29" s="453"/>
      <c r="D29" s="460" t="str">
        <f>'TITLE PAGE'!B10</f>
        <v>Resource Zone Name:</v>
      </c>
      <c r="E29" s="461" t="str">
        <f>'TITLE PAGE'!D10</f>
        <v>Kinsall</v>
      </c>
      <c r="F29" s="453"/>
      <c r="G29" s="453"/>
      <c r="H29" s="453"/>
      <c r="I29" s="453"/>
      <c r="J29" s="453"/>
      <c r="K29" s="327"/>
      <c r="L29" s="453"/>
      <c r="M29" s="453"/>
      <c r="N29" s="453"/>
      <c r="O29" s="453"/>
      <c r="P29" s="327"/>
      <c r="Q29" s="327"/>
      <c r="R29" s="327"/>
      <c r="S29" s="327"/>
      <c r="T29" s="327"/>
      <c r="U29" s="327"/>
      <c r="V29" s="327"/>
      <c r="W29" s="327"/>
      <c r="X29" s="327"/>
      <c r="Y29" s="327"/>
      <c r="Z29" s="327"/>
      <c r="AA29" s="327"/>
      <c r="AB29" s="327"/>
      <c r="AC29" s="327"/>
      <c r="AD29" s="327"/>
      <c r="AE29" s="327"/>
      <c r="AF29" s="327"/>
      <c r="AG29" s="327"/>
      <c r="AH29" s="327"/>
      <c r="AI29" s="327"/>
      <c r="AJ29" s="327"/>
    </row>
    <row r="30" spans="1:42" ht="27" customHeight="1" x14ac:dyDescent="0.2">
      <c r="A30" s="449"/>
      <c r="B30" s="494"/>
      <c r="C30" s="453"/>
      <c r="D30" s="460" t="str">
        <f>'TITLE PAGE'!B11</f>
        <v>Resource Zone Number:</v>
      </c>
      <c r="E30" s="462">
        <f>'TITLE PAGE'!D11</f>
        <v>3</v>
      </c>
      <c r="F30" s="453"/>
      <c r="G30" s="453"/>
      <c r="H30" s="453"/>
      <c r="I30" s="453"/>
      <c r="J30" s="453"/>
      <c r="K30" s="327"/>
      <c r="L30" s="453"/>
      <c r="M30" s="453"/>
      <c r="N30" s="453"/>
      <c r="O30" s="453"/>
      <c r="P30" s="327"/>
      <c r="Q30" s="327"/>
      <c r="R30" s="327"/>
      <c r="S30" s="327"/>
      <c r="T30" s="327"/>
      <c r="U30" s="327"/>
      <c r="V30" s="327"/>
      <c r="W30" s="327"/>
      <c r="X30" s="327"/>
      <c r="Y30" s="327"/>
      <c r="Z30" s="327"/>
      <c r="AA30" s="327"/>
      <c r="AB30" s="327"/>
      <c r="AC30" s="327"/>
      <c r="AD30" s="327"/>
      <c r="AE30" s="327"/>
      <c r="AF30" s="327"/>
      <c r="AG30" s="327"/>
      <c r="AH30" s="327"/>
      <c r="AI30" s="327"/>
      <c r="AJ30" s="327"/>
    </row>
    <row r="31" spans="1:42" ht="27" customHeight="1" x14ac:dyDescent="0.2">
      <c r="A31" s="449"/>
      <c r="B31" s="487"/>
      <c r="C31" s="453"/>
      <c r="D31" s="460" t="str">
        <f>'TITLE PAGE'!B12</f>
        <v xml:space="preserve">Planning Scenario Name:                                                                     </v>
      </c>
      <c r="E31" s="461" t="str">
        <f>'TITLE PAGE'!D12</f>
        <v>Dry Year Annual Average</v>
      </c>
      <c r="F31" s="453"/>
      <c r="G31" s="453"/>
      <c r="H31" s="453"/>
      <c r="I31" s="453"/>
      <c r="J31" s="453"/>
      <c r="K31" s="327"/>
      <c r="L31" s="453"/>
      <c r="M31" s="453"/>
      <c r="N31" s="453"/>
      <c r="O31" s="453"/>
      <c r="P31" s="327"/>
      <c r="Q31" s="327"/>
      <c r="R31" s="327"/>
      <c r="S31" s="327"/>
      <c r="T31" s="327"/>
      <c r="U31" s="327"/>
      <c r="V31" s="327"/>
      <c r="W31" s="327"/>
      <c r="X31" s="327"/>
      <c r="Y31" s="327"/>
      <c r="Z31" s="327"/>
      <c r="AA31" s="327"/>
      <c r="AB31" s="327"/>
      <c r="AC31" s="327"/>
      <c r="AD31" s="327"/>
      <c r="AE31" s="327"/>
      <c r="AF31" s="327"/>
      <c r="AG31" s="327"/>
      <c r="AH31" s="327"/>
      <c r="AI31" s="327"/>
      <c r="AJ31" s="327"/>
    </row>
    <row r="32" spans="1:42" ht="27" customHeight="1" x14ac:dyDescent="0.2">
      <c r="A32" s="449"/>
      <c r="B32" s="487"/>
      <c r="C32" s="453"/>
      <c r="D32" s="463" t="str">
        <f>'TITLE PAGE'!B13</f>
        <v xml:space="preserve">Chosen Level of Service:  </v>
      </c>
      <c r="E32" s="464" t="str">
        <f>'TITLE PAGE'!D13</f>
        <v>No more than 3 in 100 Temporary Use Bans</v>
      </c>
      <c r="F32" s="453"/>
      <c r="G32" s="453"/>
      <c r="H32" s="453"/>
      <c r="I32" s="453"/>
      <c r="J32" s="453"/>
      <c r="K32" s="327"/>
      <c r="L32" s="453"/>
      <c r="M32" s="453"/>
      <c r="N32" s="453"/>
      <c r="O32" s="453"/>
      <c r="P32" s="327"/>
      <c r="Q32" s="327"/>
      <c r="R32" s="327"/>
      <c r="S32" s="327"/>
      <c r="T32" s="327"/>
      <c r="U32" s="327"/>
      <c r="V32" s="327"/>
      <c r="W32" s="327"/>
      <c r="X32" s="327"/>
      <c r="Y32" s="327"/>
      <c r="Z32" s="327"/>
      <c r="AA32" s="327"/>
      <c r="AB32" s="327"/>
      <c r="AC32" s="327"/>
      <c r="AD32" s="327"/>
      <c r="AE32" s="327"/>
      <c r="AF32" s="327"/>
      <c r="AG32" s="327"/>
      <c r="AH32" s="327"/>
      <c r="AI32" s="327"/>
      <c r="AJ32" s="327"/>
    </row>
    <row r="33" spans="1:36" ht="27" customHeight="1" x14ac:dyDescent="0.2">
      <c r="A33" s="449"/>
      <c r="B33" s="487"/>
      <c r="C33" s="453"/>
      <c r="D33" s="453"/>
      <c r="E33" s="453"/>
      <c r="F33" s="453"/>
      <c r="G33" s="453"/>
      <c r="H33" s="453"/>
      <c r="I33" s="453"/>
      <c r="J33" s="453"/>
      <c r="K33" s="327"/>
      <c r="L33" s="453"/>
      <c r="M33" s="453"/>
      <c r="N33" s="453"/>
      <c r="O33" s="453"/>
      <c r="P33" s="327"/>
      <c r="Q33" s="327"/>
      <c r="R33" s="327"/>
      <c r="S33" s="327"/>
      <c r="T33" s="327"/>
      <c r="U33" s="327"/>
      <c r="V33" s="327"/>
      <c r="W33" s="327"/>
      <c r="X33" s="327"/>
      <c r="Y33" s="327"/>
      <c r="Z33" s="327"/>
      <c r="AA33" s="327"/>
      <c r="AB33" s="327"/>
      <c r="AC33" s="327"/>
      <c r="AD33" s="327"/>
      <c r="AE33" s="327"/>
      <c r="AF33" s="327"/>
      <c r="AG33" s="327"/>
      <c r="AH33" s="327"/>
      <c r="AI33" s="327"/>
      <c r="AJ33" s="327"/>
    </row>
  </sheetData>
  <sheetProtection algorithmName="SHA-512" hashValue="0b4su3tdK7PUTkZER3NeLRUBVSTmJ7FDrZyjZPNKSmNFfdqGasvhkK34ND97xPFyV3MLiAS/tSNSTuB020VkEA==" saltValue="HSz85qf3rb0pWlEcK08tqw==" spinCount="100000" sheet="1" objects="1" scenarios="1" selectLockedCells="1" selectUnlockedCells="1"/>
  <mergeCells count="4">
    <mergeCell ref="I1:J1"/>
    <mergeCell ref="B4:B17"/>
    <mergeCell ref="B18:B25"/>
    <mergeCell ref="AP1:AR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9"/>
  <sheetViews>
    <sheetView zoomScale="80" zoomScaleNormal="80" workbookViewId="0">
      <selection activeCell="A14" sqref="A14"/>
    </sheetView>
  </sheetViews>
  <sheetFormatPr defaultColWidth="8.88671875" defaultRowHeight="15" x14ac:dyDescent="0.2"/>
  <cols>
    <col min="1" max="1" width="2.109375" style="465" customWidth="1"/>
    <col min="2" max="3" width="6.88671875" style="465" customWidth="1"/>
    <col min="4" max="4" width="36.77734375" style="465" customWidth="1"/>
    <col min="5" max="5" width="38.109375" style="465" customWidth="1"/>
    <col min="6" max="6" width="6.88671875" style="465" customWidth="1"/>
    <col min="7" max="7" width="8.21875" style="465" bestFit="1" customWidth="1"/>
    <col min="8" max="8" width="13.21875" style="465" customWidth="1"/>
    <col min="9" max="36" width="11.44140625" style="465" customWidth="1"/>
    <col min="37" max="252" width="8.88671875" style="465"/>
    <col min="253" max="253" width="2.109375" style="465" customWidth="1"/>
    <col min="254" max="255" width="6.88671875" style="465" customWidth="1"/>
    <col min="256" max="256" width="43.44140625" style="465" customWidth="1"/>
    <col min="257" max="257" width="38.109375" style="465" customWidth="1"/>
    <col min="258" max="258" width="6.88671875" style="465" customWidth="1"/>
    <col min="259" max="259" width="8.21875" style="465" bestFit="1" customWidth="1"/>
    <col min="260" max="260" width="13.21875" style="465" customWidth="1"/>
    <col min="261" max="288" width="11.44140625" style="465" customWidth="1"/>
    <col min="289" max="508" width="8.88671875" style="465"/>
    <col min="509" max="509" width="2.109375" style="465" customWidth="1"/>
    <col min="510" max="511" width="6.88671875" style="465" customWidth="1"/>
    <col min="512" max="512" width="43.44140625" style="465" customWidth="1"/>
    <col min="513" max="513" width="38.109375" style="465" customWidth="1"/>
    <col min="514" max="514" width="6.88671875" style="465" customWidth="1"/>
    <col min="515" max="515" width="8.21875" style="465" bestFit="1" customWidth="1"/>
    <col min="516" max="516" width="13.21875" style="465" customWidth="1"/>
    <col min="517" max="544" width="11.44140625" style="465" customWidth="1"/>
    <col min="545" max="764" width="8.88671875" style="465"/>
    <col min="765" max="765" width="2.109375" style="465" customWidth="1"/>
    <col min="766" max="767" width="6.88671875" style="465" customWidth="1"/>
    <col min="768" max="768" width="43.44140625" style="465" customWidth="1"/>
    <col min="769" max="769" width="38.109375" style="465" customWidth="1"/>
    <col min="770" max="770" width="6.88671875" style="465" customWidth="1"/>
    <col min="771" max="771" width="8.21875" style="465" bestFit="1" customWidth="1"/>
    <col min="772" max="772" width="13.21875" style="465" customWidth="1"/>
    <col min="773" max="800" width="11.44140625" style="465" customWidth="1"/>
    <col min="801" max="1020" width="8.88671875" style="465"/>
    <col min="1021" max="1021" width="2.109375" style="465" customWidth="1"/>
    <col min="1022" max="1023" width="6.88671875" style="465" customWidth="1"/>
    <col min="1024" max="1024" width="43.44140625" style="465" customWidth="1"/>
    <col min="1025" max="1025" width="38.109375" style="465" customWidth="1"/>
    <col min="1026" max="1026" width="6.88671875" style="465" customWidth="1"/>
    <col min="1027" max="1027" width="8.21875" style="465" bestFit="1" customWidth="1"/>
    <col min="1028" max="1028" width="13.21875" style="465" customWidth="1"/>
    <col min="1029" max="1056" width="11.44140625" style="465" customWidth="1"/>
    <col min="1057" max="1276" width="8.88671875" style="465"/>
    <col min="1277" max="1277" width="2.109375" style="465" customWidth="1"/>
    <col min="1278" max="1279" width="6.88671875" style="465" customWidth="1"/>
    <col min="1280" max="1280" width="43.44140625" style="465" customWidth="1"/>
    <col min="1281" max="1281" width="38.109375" style="465" customWidth="1"/>
    <col min="1282" max="1282" width="6.88671875" style="465" customWidth="1"/>
    <col min="1283" max="1283" width="8.21875" style="465" bestFit="1" customWidth="1"/>
    <col min="1284" max="1284" width="13.21875" style="465" customWidth="1"/>
    <col min="1285" max="1312" width="11.44140625" style="465" customWidth="1"/>
    <col min="1313" max="1532" width="8.88671875" style="465"/>
    <col min="1533" max="1533" width="2.109375" style="465" customWidth="1"/>
    <col min="1534" max="1535" width="6.88671875" style="465" customWidth="1"/>
    <col min="1536" max="1536" width="43.44140625" style="465" customWidth="1"/>
    <col min="1537" max="1537" width="38.109375" style="465" customWidth="1"/>
    <col min="1538" max="1538" width="6.88671875" style="465" customWidth="1"/>
    <col min="1539" max="1539" width="8.21875" style="465" bestFit="1" customWidth="1"/>
    <col min="1540" max="1540" width="13.21875" style="465" customWidth="1"/>
    <col min="1541" max="1568" width="11.44140625" style="465" customWidth="1"/>
    <col min="1569" max="1788" width="8.88671875" style="465"/>
    <col min="1789" max="1789" width="2.109375" style="465" customWidth="1"/>
    <col min="1790" max="1791" width="6.88671875" style="465" customWidth="1"/>
    <col min="1792" max="1792" width="43.44140625" style="465" customWidth="1"/>
    <col min="1793" max="1793" width="38.109375" style="465" customWidth="1"/>
    <col min="1794" max="1794" width="6.88671875" style="465" customWidth="1"/>
    <col min="1795" max="1795" width="8.21875" style="465" bestFit="1" customWidth="1"/>
    <col min="1796" max="1796" width="13.21875" style="465" customWidth="1"/>
    <col min="1797" max="1824" width="11.44140625" style="465" customWidth="1"/>
    <col min="1825" max="2044" width="8.88671875" style="465"/>
    <col min="2045" max="2045" width="2.109375" style="465" customWidth="1"/>
    <col min="2046" max="2047" width="6.88671875" style="465" customWidth="1"/>
    <col min="2048" max="2048" width="43.44140625" style="465" customWidth="1"/>
    <col min="2049" max="2049" width="38.109375" style="465" customWidth="1"/>
    <col min="2050" max="2050" width="6.88671875" style="465" customWidth="1"/>
    <col min="2051" max="2051" width="8.21875" style="465" bestFit="1" customWidth="1"/>
    <col min="2052" max="2052" width="13.21875" style="465" customWidth="1"/>
    <col min="2053" max="2080" width="11.44140625" style="465" customWidth="1"/>
    <col min="2081" max="2300" width="8.88671875" style="465"/>
    <col min="2301" max="2301" width="2.109375" style="465" customWidth="1"/>
    <col min="2302" max="2303" width="6.88671875" style="465" customWidth="1"/>
    <col min="2304" max="2304" width="43.44140625" style="465" customWidth="1"/>
    <col min="2305" max="2305" width="38.109375" style="465" customWidth="1"/>
    <col min="2306" max="2306" width="6.88671875" style="465" customWidth="1"/>
    <col min="2307" max="2307" width="8.21875" style="465" bestFit="1" customWidth="1"/>
    <col min="2308" max="2308" width="13.21875" style="465" customWidth="1"/>
    <col min="2309" max="2336" width="11.44140625" style="465" customWidth="1"/>
    <col min="2337" max="2556" width="8.88671875" style="465"/>
    <col min="2557" max="2557" width="2.109375" style="465" customWidth="1"/>
    <col min="2558" max="2559" width="6.88671875" style="465" customWidth="1"/>
    <col min="2560" max="2560" width="43.44140625" style="465" customWidth="1"/>
    <col min="2561" max="2561" width="38.109375" style="465" customWidth="1"/>
    <col min="2562" max="2562" width="6.88671875" style="465" customWidth="1"/>
    <col min="2563" max="2563" width="8.21875" style="465" bestFit="1" customWidth="1"/>
    <col min="2564" max="2564" width="13.21875" style="465" customWidth="1"/>
    <col min="2565" max="2592" width="11.44140625" style="465" customWidth="1"/>
    <col min="2593" max="2812" width="8.88671875" style="465"/>
    <col min="2813" max="2813" width="2.109375" style="465" customWidth="1"/>
    <col min="2814" max="2815" width="6.88671875" style="465" customWidth="1"/>
    <col min="2816" max="2816" width="43.44140625" style="465" customWidth="1"/>
    <col min="2817" max="2817" width="38.109375" style="465" customWidth="1"/>
    <col min="2818" max="2818" width="6.88671875" style="465" customWidth="1"/>
    <col min="2819" max="2819" width="8.21875" style="465" bestFit="1" customWidth="1"/>
    <col min="2820" max="2820" width="13.21875" style="465" customWidth="1"/>
    <col min="2821" max="2848" width="11.44140625" style="465" customWidth="1"/>
    <col min="2849" max="3068" width="8.88671875" style="465"/>
    <col min="3069" max="3069" width="2.109375" style="465" customWidth="1"/>
    <col min="3070" max="3071" width="6.88671875" style="465" customWidth="1"/>
    <col min="3072" max="3072" width="43.44140625" style="465" customWidth="1"/>
    <col min="3073" max="3073" width="38.109375" style="465" customWidth="1"/>
    <col min="3074" max="3074" width="6.88671875" style="465" customWidth="1"/>
    <col min="3075" max="3075" width="8.21875" style="465" bestFit="1" customWidth="1"/>
    <col min="3076" max="3076" width="13.21875" style="465" customWidth="1"/>
    <col min="3077" max="3104" width="11.44140625" style="465" customWidth="1"/>
    <col min="3105" max="3324" width="8.88671875" style="465"/>
    <col min="3325" max="3325" width="2.109375" style="465" customWidth="1"/>
    <col min="3326" max="3327" width="6.88671875" style="465" customWidth="1"/>
    <col min="3328" max="3328" width="43.44140625" style="465" customWidth="1"/>
    <col min="3329" max="3329" width="38.109375" style="465" customWidth="1"/>
    <col min="3330" max="3330" width="6.88671875" style="465" customWidth="1"/>
    <col min="3331" max="3331" width="8.21875" style="465" bestFit="1" customWidth="1"/>
    <col min="3332" max="3332" width="13.21875" style="465" customWidth="1"/>
    <col min="3333" max="3360" width="11.44140625" style="465" customWidth="1"/>
    <col min="3361" max="3580" width="8.88671875" style="465"/>
    <col min="3581" max="3581" width="2.109375" style="465" customWidth="1"/>
    <col min="3582" max="3583" width="6.88671875" style="465" customWidth="1"/>
    <col min="3584" max="3584" width="43.44140625" style="465" customWidth="1"/>
    <col min="3585" max="3585" width="38.109375" style="465" customWidth="1"/>
    <col min="3586" max="3586" width="6.88671875" style="465" customWidth="1"/>
    <col min="3587" max="3587" width="8.21875" style="465" bestFit="1" customWidth="1"/>
    <col min="3588" max="3588" width="13.21875" style="465" customWidth="1"/>
    <col min="3589" max="3616" width="11.44140625" style="465" customWidth="1"/>
    <col min="3617" max="3836" width="8.88671875" style="465"/>
    <col min="3837" max="3837" width="2.109375" style="465" customWidth="1"/>
    <col min="3838" max="3839" width="6.88671875" style="465" customWidth="1"/>
    <col min="3840" max="3840" width="43.44140625" style="465" customWidth="1"/>
    <col min="3841" max="3841" width="38.109375" style="465" customWidth="1"/>
    <col min="3842" max="3842" width="6.88671875" style="465" customWidth="1"/>
    <col min="3843" max="3843" width="8.21875" style="465" bestFit="1" customWidth="1"/>
    <col min="3844" max="3844" width="13.21875" style="465" customWidth="1"/>
    <col min="3845" max="3872" width="11.44140625" style="465" customWidth="1"/>
    <col min="3873" max="4092" width="8.88671875" style="465"/>
    <col min="4093" max="4093" width="2.109375" style="465" customWidth="1"/>
    <col min="4094" max="4095" width="6.88671875" style="465" customWidth="1"/>
    <col min="4096" max="4096" width="43.44140625" style="465" customWidth="1"/>
    <col min="4097" max="4097" width="38.109375" style="465" customWidth="1"/>
    <col min="4098" max="4098" width="6.88671875" style="465" customWidth="1"/>
    <col min="4099" max="4099" width="8.21875" style="465" bestFit="1" customWidth="1"/>
    <col min="4100" max="4100" width="13.21875" style="465" customWidth="1"/>
    <col min="4101" max="4128" width="11.44140625" style="465" customWidth="1"/>
    <col min="4129" max="4348" width="8.88671875" style="465"/>
    <col min="4349" max="4349" width="2.109375" style="465" customWidth="1"/>
    <col min="4350" max="4351" width="6.88671875" style="465" customWidth="1"/>
    <col min="4352" max="4352" width="43.44140625" style="465" customWidth="1"/>
    <col min="4353" max="4353" width="38.109375" style="465" customWidth="1"/>
    <col min="4354" max="4354" width="6.88671875" style="465" customWidth="1"/>
    <col min="4355" max="4355" width="8.21875" style="465" bestFit="1" customWidth="1"/>
    <col min="4356" max="4356" width="13.21875" style="465" customWidth="1"/>
    <col min="4357" max="4384" width="11.44140625" style="465" customWidth="1"/>
    <col min="4385" max="4604" width="8.88671875" style="465"/>
    <col min="4605" max="4605" width="2.109375" style="465" customWidth="1"/>
    <col min="4606" max="4607" width="6.88671875" style="465" customWidth="1"/>
    <col min="4608" max="4608" width="43.44140625" style="465" customWidth="1"/>
    <col min="4609" max="4609" width="38.109375" style="465" customWidth="1"/>
    <col min="4610" max="4610" width="6.88671875" style="465" customWidth="1"/>
    <col min="4611" max="4611" width="8.21875" style="465" bestFit="1" customWidth="1"/>
    <col min="4612" max="4612" width="13.21875" style="465" customWidth="1"/>
    <col min="4613" max="4640" width="11.44140625" style="465" customWidth="1"/>
    <col min="4641" max="4860" width="8.88671875" style="465"/>
    <col min="4861" max="4861" width="2.109375" style="465" customWidth="1"/>
    <col min="4862" max="4863" width="6.88671875" style="465" customWidth="1"/>
    <col min="4864" max="4864" width="43.44140625" style="465" customWidth="1"/>
    <col min="4865" max="4865" width="38.109375" style="465" customWidth="1"/>
    <col min="4866" max="4866" width="6.88671875" style="465" customWidth="1"/>
    <col min="4867" max="4867" width="8.21875" style="465" bestFit="1" customWidth="1"/>
    <col min="4868" max="4868" width="13.21875" style="465" customWidth="1"/>
    <col min="4869" max="4896" width="11.44140625" style="465" customWidth="1"/>
    <col min="4897" max="5116" width="8.88671875" style="465"/>
    <col min="5117" max="5117" width="2.109375" style="465" customWidth="1"/>
    <col min="5118" max="5119" width="6.88671875" style="465" customWidth="1"/>
    <col min="5120" max="5120" width="43.44140625" style="465" customWidth="1"/>
    <col min="5121" max="5121" width="38.109375" style="465" customWidth="1"/>
    <col min="5122" max="5122" width="6.88671875" style="465" customWidth="1"/>
    <col min="5123" max="5123" width="8.21875" style="465" bestFit="1" customWidth="1"/>
    <col min="5124" max="5124" width="13.21875" style="465" customWidth="1"/>
    <col min="5125" max="5152" width="11.44140625" style="465" customWidth="1"/>
    <col min="5153" max="5372" width="8.88671875" style="465"/>
    <col min="5373" max="5373" width="2.109375" style="465" customWidth="1"/>
    <col min="5374" max="5375" width="6.88671875" style="465" customWidth="1"/>
    <col min="5376" max="5376" width="43.44140625" style="465" customWidth="1"/>
    <col min="5377" max="5377" width="38.109375" style="465" customWidth="1"/>
    <col min="5378" max="5378" width="6.88671875" style="465" customWidth="1"/>
    <col min="5379" max="5379" width="8.21875" style="465" bestFit="1" customWidth="1"/>
    <col min="5380" max="5380" width="13.21875" style="465" customWidth="1"/>
    <col min="5381" max="5408" width="11.44140625" style="465" customWidth="1"/>
    <col min="5409" max="5628" width="8.88671875" style="465"/>
    <col min="5629" max="5629" width="2.109375" style="465" customWidth="1"/>
    <col min="5630" max="5631" width="6.88671875" style="465" customWidth="1"/>
    <col min="5632" max="5632" width="43.44140625" style="465" customWidth="1"/>
    <col min="5633" max="5633" width="38.109375" style="465" customWidth="1"/>
    <col min="5634" max="5634" width="6.88671875" style="465" customWidth="1"/>
    <col min="5635" max="5635" width="8.21875" style="465" bestFit="1" customWidth="1"/>
    <col min="5636" max="5636" width="13.21875" style="465" customWidth="1"/>
    <col min="5637" max="5664" width="11.44140625" style="465" customWidth="1"/>
    <col min="5665" max="5884" width="8.88671875" style="465"/>
    <col min="5885" max="5885" width="2.109375" style="465" customWidth="1"/>
    <col min="5886" max="5887" width="6.88671875" style="465" customWidth="1"/>
    <col min="5888" max="5888" width="43.44140625" style="465" customWidth="1"/>
    <col min="5889" max="5889" width="38.109375" style="465" customWidth="1"/>
    <col min="5890" max="5890" width="6.88671875" style="465" customWidth="1"/>
    <col min="5891" max="5891" width="8.21875" style="465" bestFit="1" customWidth="1"/>
    <col min="5892" max="5892" width="13.21875" style="465" customWidth="1"/>
    <col min="5893" max="5920" width="11.44140625" style="465" customWidth="1"/>
    <col min="5921" max="6140" width="8.88671875" style="465"/>
    <col min="6141" max="6141" width="2.109375" style="465" customWidth="1"/>
    <col min="6142" max="6143" width="6.88671875" style="465" customWidth="1"/>
    <col min="6144" max="6144" width="43.44140625" style="465" customWidth="1"/>
    <col min="6145" max="6145" width="38.109375" style="465" customWidth="1"/>
    <col min="6146" max="6146" width="6.88671875" style="465" customWidth="1"/>
    <col min="6147" max="6147" width="8.21875" style="465" bestFit="1" customWidth="1"/>
    <col min="6148" max="6148" width="13.21875" style="465" customWidth="1"/>
    <col min="6149" max="6176" width="11.44140625" style="465" customWidth="1"/>
    <col min="6177" max="6396" width="8.88671875" style="465"/>
    <col min="6397" max="6397" width="2.109375" style="465" customWidth="1"/>
    <col min="6398" max="6399" width="6.88671875" style="465" customWidth="1"/>
    <col min="6400" max="6400" width="43.44140625" style="465" customWidth="1"/>
    <col min="6401" max="6401" width="38.109375" style="465" customWidth="1"/>
    <col min="6402" max="6402" width="6.88671875" style="465" customWidth="1"/>
    <col min="6403" max="6403" width="8.21875" style="465" bestFit="1" customWidth="1"/>
    <col min="6404" max="6404" width="13.21875" style="465" customWidth="1"/>
    <col min="6405" max="6432" width="11.44140625" style="465" customWidth="1"/>
    <col min="6433" max="6652" width="8.88671875" style="465"/>
    <col min="6653" max="6653" width="2.109375" style="465" customWidth="1"/>
    <col min="6654" max="6655" width="6.88671875" style="465" customWidth="1"/>
    <col min="6656" max="6656" width="43.44140625" style="465" customWidth="1"/>
    <col min="6657" max="6657" width="38.109375" style="465" customWidth="1"/>
    <col min="6658" max="6658" width="6.88671875" style="465" customWidth="1"/>
    <col min="6659" max="6659" width="8.21875" style="465" bestFit="1" customWidth="1"/>
    <col min="6660" max="6660" width="13.21875" style="465" customWidth="1"/>
    <col min="6661" max="6688" width="11.44140625" style="465" customWidth="1"/>
    <col min="6689" max="6908" width="8.88671875" style="465"/>
    <col min="6909" max="6909" width="2.109375" style="465" customWidth="1"/>
    <col min="6910" max="6911" width="6.88671875" style="465" customWidth="1"/>
    <col min="6912" max="6912" width="43.44140625" style="465" customWidth="1"/>
    <col min="6913" max="6913" width="38.109375" style="465" customWidth="1"/>
    <col min="6914" max="6914" width="6.88671875" style="465" customWidth="1"/>
    <col min="6915" max="6915" width="8.21875" style="465" bestFit="1" customWidth="1"/>
    <col min="6916" max="6916" width="13.21875" style="465" customWidth="1"/>
    <col min="6917" max="6944" width="11.44140625" style="465" customWidth="1"/>
    <col min="6945" max="7164" width="8.88671875" style="465"/>
    <col min="7165" max="7165" width="2.109375" style="465" customWidth="1"/>
    <col min="7166" max="7167" width="6.88671875" style="465" customWidth="1"/>
    <col min="7168" max="7168" width="43.44140625" style="465" customWidth="1"/>
    <col min="7169" max="7169" width="38.109375" style="465" customWidth="1"/>
    <col min="7170" max="7170" width="6.88671875" style="465" customWidth="1"/>
    <col min="7171" max="7171" width="8.21875" style="465" bestFit="1" customWidth="1"/>
    <col min="7172" max="7172" width="13.21875" style="465" customWidth="1"/>
    <col min="7173" max="7200" width="11.44140625" style="465" customWidth="1"/>
    <col min="7201" max="7420" width="8.88671875" style="465"/>
    <col min="7421" max="7421" width="2.109375" style="465" customWidth="1"/>
    <col min="7422" max="7423" width="6.88671875" style="465" customWidth="1"/>
    <col min="7424" max="7424" width="43.44140625" style="465" customWidth="1"/>
    <col min="7425" max="7425" width="38.109375" style="465" customWidth="1"/>
    <col min="7426" max="7426" width="6.88671875" style="465" customWidth="1"/>
    <col min="7427" max="7427" width="8.21875" style="465" bestFit="1" customWidth="1"/>
    <col min="7428" max="7428" width="13.21875" style="465" customWidth="1"/>
    <col min="7429" max="7456" width="11.44140625" style="465" customWidth="1"/>
    <col min="7457" max="7676" width="8.88671875" style="465"/>
    <col min="7677" max="7677" width="2.109375" style="465" customWidth="1"/>
    <col min="7678" max="7679" width="6.88671875" style="465" customWidth="1"/>
    <col min="7680" max="7680" width="43.44140625" style="465" customWidth="1"/>
    <col min="7681" max="7681" width="38.109375" style="465" customWidth="1"/>
    <col min="7682" max="7682" width="6.88671875" style="465" customWidth="1"/>
    <col min="7683" max="7683" width="8.21875" style="465" bestFit="1" customWidth="1"/>
    <col min="7684" max="7684" width="13.21875" style="465" customWidth="1"/>
    <col min="7685" max="7712" width="11.44140625" style="465" customWidth="1"/>
    <col min="7713" max="7932" width="8.88671875" style="465"/>
    <col min="7933" max="7933" width="2.109375" style="465" customWidth="1"/>
    <col min="7934" max="7935" width="6.88671875" style="465" customWidth="1"/>
    <col min="7936" max="7936" width="43.44140625" style="465" customWidth="1"/>
    <col min="7937" max="7937" width="38.109375" style="465" customWidth="1"/>
    <col min="7938" max="7938" width="6.88671875" style="465" customWidth="1"/>
    <col min="7939" max="7939" width="8.21875" style="465" bestFit="1" customWidth="1"/>
    <col min="7940" max="7940" width="13.21875" style="465" customWidth="1"/>
    <col min="7941" max="7968" width="11.44140625" style="465" customWidth="1"/>
    <col min="7969" max="8188" width="8.88671875" style="465"/>
    <col min="8189" max="8189" width="2.109375" style="465" customWidth="1"/>
    <col min="8190" max="8191" width="6.88671875" style="465" customWidth="1"/>
    <col min="8192" max="8192" width="43.44140625" style="465" customWidth="1"/>
    <col min="8193" max="8193" width="38.109375" style="465" customWidth="1"/>
    <col min="8194" max="8194" width="6.88671875" style="465" customWidth="1"/>
    <col min="8195" max="8195" width="8.21875" style="465" bestFit="1" customWidth="1"/>
    <col min="8196" max="8196" width="13.21875" style="465" customWidth="1"/>
    <col min="8197" max="8224" width="11.44140625" style="465" customWidth="1"/>
    <col min="8225" max="8444" width="8.88671875" style="465"/>
    <col min="8445" max="8445" width="2.109375" style="465" customWidth="1"/>
    <col min="8446" max="8447" width="6.88671875" style="465" customWidth="1"/>
    <col min="8448" max="8448" width="43.44140625" style="465" customWidth="1"/>
    <col min="8449" max="8449" width="38.109375" style="465" customWidth="1"/>
    <col min="8450" max="8450" width="6.88671875" style="465" customWidth="1"/>
    <col min="8451" max="8451" width="8.21875" style="465" bestFit="1" customWidth="1"/>
    <col min="8452" max="8452" width="13.21875" style="465" customWidth="1"/>
    <col min="8453" max="8480" width="11.44140625" style="465" customWidth="1"/>
    <col min="8481" max="8700" width="8.88671875" style="465"/>
    <col min="8701" max="8701" width="2.109375" style="465" customWidth="1"/>
    <col min="8702" max="8703" width="6.88671875" style="465" customWidth="1"/>
    <col min="8704" max="8704" width="43.44140625" style="465" customWidth="1"/>
    <col min="8705" max="8705" width="38.109375" style="465" customWidth="1"/>
    <col min="8706" max="8706" width="6.88671875" style="465" customWidth="1"/>
    <col min="8707" max="8707" width="8.21875" style="465" bestFit="1" customWidth="1"/>
    <col min="8708" max="8708" width="13.21875" style="465" customWidth="1"/>
    <col min="8709" max="8736" width="11.44140625" style="465" customWidth="1"/>
    <col min="8737" max="8956" width="8.88671875" style="465"/>
    <col min="8957" max="8957" width="2.109375" style="465" customWidth="1"/>
    <col min="8958" max="8959" width="6.88671875" style="465" customWidth="1"/>
    <col min="8960" max="8960" width="43.44140625" style="465" customWidth="1"/>
    <col min="8961" max="8961" width="38.109375" style="465" customWidth="1"/>
    <col min="8962" max="8962" width="6.88671875" style="465" customWidth="1"/>
    <col min="8963" max="8963" width="8.21875" style="465" bestFit="1" customWidth="1"/>
    <col min="8964" max="8964" width="13.21875" style="465" customWidth="1"/>
    <col min="8965" max="8992" width="11.44140625" style="465" customWidth="1"/>
    <col min="8993" max="9212" width="8.88671875" style="465"/>
    <col min="9213" max="9213" width="2.109375" style="465" customWidth="1"/>
    <col min="9214" max="9215" width="6.88671875" style="465" customWidth="1"/>
    <col min="9216" max="9216" width="43.44140625" style="465" customWidth="1"/>
    <col min="9217" max="9217" width="38.109375" style="465" customWidth="1"/>
    <col min="9218" max="9218" width="6.88671875" style="465" customWidth="1"/>
    <col min="9219" max="9219" width="8.21875" style="465" bestFit="1" customWidth="1"/>
    <col min="9220" max="9220" width="13.21875" style="465" customWidth="1"/>
    <col min="9221" max="9248" width="11.44140625" style="465" customWidth="1"/>
    <col min="9249" max="9468" width="8.88671875" style="465"/>
    <col min="9469" max="9469" width="2.109375" style="465" customWidth="1"/>
    <col min="9470" max="9471" width="6.88671875" style="465" customWidth="1"/>
    <col min="9472" max="9472" width="43.44140625" style="465" customWidth="1"/>
    <col min="9473" max="9473" width="38.109375" style="465" customWidth="1"/>
    <col min="9474" max="9474" width="6.88671875" style="465" customWidth="1"/>
    <col min="9475" max="9475" width="8.21875" style="465" bestFit="1" customWidth="1"/>
    <col min="9476" max="9476" width="13.21875" style="465" customWidth="1"/>
    <col min="9477" max="9504" width="11.44140625" style="465" customWidth="1"/>
    <col min="9505" max="9724" width="8.88671875" style="465"/>
    <col min="9725" max="9725" width="2.109375" style="465" customWidth="1"/>
    <col min="9726" max="9727" width="6.88671875" style="465" customWidth="1"/>
    <col min="9728" max="9728" width="43.44140625" style="465" customWidth="1"/>
    <col min="9729" max="9729" width="38.109375" style="465" customWidth="1"/>
    <col min="9730" max="9730" width="6.88671875" style="465" customWidth="1"/>
    <col min="9731" max="9731" width="8.21875" style="465" bestFit="1" customWidth="1"/>
    <col min="9732" max="9732" width="13.21875" style="465" customWidth="1"/>
    <col min="9733" max="9760" width="11.44140625" style="465" customWidth="1"/>
    <col min="9761" max="9980" width="8.88671875" style="465"/>
    <col min="9981" max="9981" width="2.109375" style="465" customWidth="1"/>
    <col min="9982" max="9983" width="6.88671875" style="465" customWidth="1"/>
    <col min="9984" max="9984" width="43.44140625" style="465" customWidth="1"/>
    <col min="9985" max="9985" width="38.109375" style="465" customWidth="1"/>
    <col min="9986" max="9986" width="6.88671875" style="465" customWidth="1"/>
    <col min="9987" max="9987" width="8.21875" style="465" bestFit="1" customWidth="1"/>
    <col min="9988" max="9988" width="13.21875" style="465" customWidth="1"/>
    <col min="9989" max="10016" width="11.44140625" style="465" customWidth="1"/>
    <col min="10017" max="10236" width="8.88671875" style="465"/>
    <col min="10237" max="10237" width="2.109375" style="465" customWidth="1"/>
    <col min="10238" max="10239" width="6.88671875" style="465" customWidth="1"/>
    <col min="10240" max="10240" width="43.44140625" style="465" customWidth="1"/>
    <col min="10241" max="10241" width="38.109375" style="465" customWidth="1"/>
    <col min="10242" max="10242" width="6.88671875" style="465" customWidth="1"/>
    <col min="10243" max="10243" width="8.21875" style="465" bestFit="1" customWidth="1"/>
    <col min="10244" max="10244" width="13.21875" style="465" customWidth="1"/>
    <col min="10245" max="10272" width="11.44140625" style="465" customWidth="1"/>
    <col min="10273" max="10492" width="8.88671875" style="465"/>
    <col min="10493" max="10493" width="2.109375" style="465" customWidth="1"/>
    <col min="10494" max="10495" width="6.88671875" style="465" customWidth="1"/>
    <col min="10496" max="10496" width="43.44140625" style="465" customWidth="1"/>
    <col min="10497" max="10497" width="38.109375" style="465" customWidth="1"/>
    <col min="10498" max="10498" width="6.88671875" style="465" customWidth="1"/>
    <col min="10499" max="10499" width="8.21875" style="465" bestFit="1" customWidth="1"/>
    <col min="10500" max="10500" width="13.21875" style="465" customWidth="1"/>
    <col min="10501" max="10528" width="11.44140625" style="465" customWidth="1"/>
    <col min="10529" max="10748" width="8.88671875" style="465"/>
    <col min="10749" max="10749" width="2.109375" style="465" customWidth="1"/>
    <col min="10750" max="10751" width="6.88671875" style="465" customWidth="1"/>
    <col min="10752" max="10752" width="43.44140625" style="465" customWidth="1"/>
    <col min="10753" max="10753" width="38.109375" style="465" customWidth="1"/>
    <col min="10754" max="10754" width="6.88671875" style="465" customWidth="1"/>
    <col min="10755" max="10755" width="8.21875" style="465" bestFit="1" customWidth="1"/>
    <col min="10756" max="10756" width="13.21875" style="465" customWidth="1"/>
    <col min="10757" max="10784" width="11.44140625" style="465" customWidth="1"/>
    <col min="10785" max="11004" width="8.88671875" style="465"/>
    <col min="11005" max="11005" width="2.109375" style="465" customWidth="1"/>
    <col min="11006" max="11007" width="6.88671875" style="465" customWidth="1"/>
    <col min="11008" max="11008" width="43.44140625" style="465" customWidth="1"/>
    <col min="11009" max="11009" width="38.109375" style="465" customWidth="1"/>
    <col min="11010" max="11010" width="6.88671875" style="465" customWidth="1"/>
    <col min="11011" max="11011" width="8.21875" style="465" bestFit="1" customWidth="1"/>
    <col min="11012" max="11012" width="13.21875" style="465" customWidth="1"/>
    <col min="11013" max="11040" width="11.44140625" style="465" customWidth="1"/>
    <col min="11041" max="11260" width="8.88671875" style="465"/>
    <col min="11261" max="11261" width="2.109375" style="465" customWidth="1"/>
    <col min="11262" max="11263" width="6.88671875" style="465" customWidth="1"/>
    <col min="11264" max="11264" width="43.44140625" style="465" customWidth="1"/>
    <col min="11265" max="11265" width="38.109375" style="465" customWidth="1"/>
    <col min="11266" max="11266" width="6.88671875" style="465" customWidth="1"/>
    <col min="11267" max="11267" width="8.21875" style="465" bestFit="1" customWidth="1"/>
    <col min="11268" max="11268" width="13.21875" style="465" customWidth="1"/>
    <col min="11269" max="11296" width="11.44140625" style="465" customWidth="1"/>
    <col min="11297" max="11516" width="8.88671875" style="465"/>
    <col min="11517" max="11517" width="2.109375" style="465" customWidth="1"/>
    <col min="11518" max="11519" width="6.88671875" style="465" customWidth="1"/>
    <col min="11520" max="11520" width="43.44140625" style="465" customWidth="1"/>
    <col min="11521" max="11521" width="38.109375" style="465" customWidth="1"/>
    <col min="11522" max="11522" width="6.88671875" style="465" customWidth="1"/>
    <col min="11523" max="11523" width="8.21875" style="465" bestFit="1" customWidth="1"/>
    <col min="11524" max="11524" width="13.21875" style="465" customWidth="1"/>
    <col min="11525" max="11552" width="11.44140625" style="465" customWidth="1"/>
    <col min="11553" max="11772" width="8.88671875" style="465"/>
    <col min="11773" max="11773" width="2.109375" style="465" customWidth="1"/>
    <col min="11774" max="11775" width="6.88671875" style="465" customWidth="1"/>
    <col min="11776" max="11776" width="43.44140625" style="465" customWidth="1"/>
    <col min="11777" max="11777" width="38.109375" style="465" customWidth="1"/>
    <col min="11778" max="11778" width="6.88671875" style="465" customWidth="1"/>
    <col min="11779" max="11779" width="8.21875" style="465" bestFit="1" customWidth="1"/>
    <col min="11780" max="11780" width="13.21875" style="465" customWidth="1"/>
    <col min="11781" max="11808" width="11.44140625" style="465" customWidth="1"/>
    <col min="11809" max="12028" width="8.88671875" style="465"/>
    <col min="12029" max="12029" width="2.109375" style="465" customWidth="1"/>
    <col min="12030" max="12031" width="6.88671875" style="465" customWidth="1"/>
    <col min="12032" max="12032" width="43.44140625" style="465" customWidth="1"/>
    <col min="12033" max="12033" width="38.109375" style="465" customWidth="1"/>
    <col min="12034" max="12034" width="6.88671875" style="465" customWidth="1"/>
    <col min="12035" max="12035" width="8.21875" style="465" bestFit="1" customWidth="1"/>
    <col min="12036" max="12036" width="13.21875" style="465" customWidth="1"/>
    <col min="12037" max="12064" width="11.44140625" style="465" customWidth="1"/>
    <col min="12065" max="12284" width="8.88671875" style="465"/>
    <col min="12285" max="12285" width="2.109375" style="465" customWidth="1"/>
    <col min="12286" max="12287" width="6.88671875" style="465" customWidth="1"/>
    <col min="12288" max="12288" width="43.44140625" style="465" customWidth="1"/>
    <col min="12289" max="12289" width="38.109375" style="465" customWidth="1"/>
    <col min="12290" max="12290" width="6.88671875" style="465" customWidth="1"/>
    <col min="12291" max="12291" width="8.21875" style="465" bestFit="1" customWidth="1"/>
    <col min="12292" max="12292" width="13.21875" style="465" customWidth="1"/>
    <col min="12293" max="12320" width="11.44140625" style="465" customWidth="1"/>
    <col min="12321" max="12540" width="8.88671875" style="465"/>
    <col min="12541" max="12541" width="2.109375" style="465" customWidth="1"/>
    <col min="12542" max="12543" width="6.88671875" style="465" customWidth="1"/>
    <col min="12544" max="12544" width="43.44140625" style="465" customWidth="1"/>
    <col min="12545" max="12545" width="38.109375" style="465" customWidth="1"/>
    <col min="12546" max="12546" width="6.88671875" style="465" customWidth="1"/>
    <col min="12547" max="12547" width="8.21875" style="465" bestFit="1" customWidth="1"/>
    <col min="12548" max="12548" width="13.21875" style="465" customWidth="1"/>
    <col min="12549" max="12576" width="11.44140625" style="465" customWidth="1"/>
    <col min="12577" max="12796" width="8.88671875" style="465"/>
    <col min="12797" max="12797" width="2.109375" style="465" customWidth="1"/>
    <col min="12798" max="12799" width="6.88671875" style="465" customWidth="1"/>
    <col min="12800" max="12800" width="43.44140625" style="465" customWidth="1"/>
    <col min="12801" max="12801" width="38.109375" style="465" customWidth="1"/>
    <col min="12802" max="12802" width="6.88671875" style="465" customWidth="1"/>
    <col min="12803" max="12803" width="8.21875" style="465" bestFit="1" customWidth="1"/>
    <col min="12804" max="12804" width="13.21875" style="465" customWidth="1"/>
    <col min="12805" max="12832" width="11.44140625" style="465" customWidth="1"/>
    <col min="12833" max="13052" width="8.88671875" style="465"/>
    <col min="13053" max="13053" width="2.109375" style="465" customWidth="1"/>
    <col min="13054" max="13055" width="6.88671875" style="465" customWidth="1"/>
    <col min="13056" max="13056" width="43.44140625" style="465" customWidth="1"/>
    <col min="13057" max="13057" width="38.109375" style="465" customWidth="1"/>
    <col min="13058" max="13058" width="6.88671875" style="465" customWidth="1"/>
    <col min="13059" max="13059" width="8.21875" style="465" bestFit="1" customWidth="1"/>
    <col min="13060" max="13060" width="13.21875" style="465" customWidth="1"/>
    <col min="13061" max="13088" width="11.44140625" style="465" customWidth="1"/>
    <col min="13089" max="13308" width="8.88671875" style="465"/>
    <col min="13309" max="13309" width="2.109375" style="465" customWidth="1"/>
    <col min="13310" max="13311" width="6.88671875" style="465" customWidth="1"/>
    <col min="13312" max="13312" width="43.44140625" style="465" customWidth="1"/>
    <col min="13313" max="13313" width="38.109375" style="465" customWidth="1"/>
    <col min="13314" max="13314" width="6.88671875" style="465" customWidth="1"/>
    <col min="13315" max="13315" width="8.21875" style="465" bestFit="1" customWidth="1"/>
    <col min="13316" max="13316" width="13.21875" style="465" customWidth="1"/>
    <col min="13317" max="13344" width="11.44140625" style="465" customWidth="1"/>
    <col min="13345" max="13564" width="8.88671875" style="465"/>
    <col min="13565" max="13565" width="2.109375" style="465" customWidth="1"/>
    <col min="13566" max="13567" width="6.88671875" style="465" customWidth="1"/>
    <col min="13568" max="13568" width="43.44140625" style="465" customWidth="1"/>
    <col min="13569" max="13569" width="38.109375" style="465" customWidth="1"/>
    <col min="13570" max="13570" width="6.88671875" style="465" customWidth="1"/>
    <col min="13571" max="13571" width="8.21875" style="465" bestFit="1" customWidth="1"/>
    <col min="13572" max="13572" width="13.21875" style="465" customWidth="1"/>
    <col min="13573" max="13600" width="11.44140625" style="465" customWidth="1"/>
    <col min="13601" max="13820" width="8.88671875" style="465"/>
    <col min="13821" max="13821" width="2.109375" style="465" customWidth="1"/>
    <col min="13822" max="13823" width="6.88671875" style="465" customWidth="1"/>
    <col min="13824" max="13824" width="43.44140625" style="465" customWidth="1"/>
    <col min="13825" max="13825" width="38.109375" style="465" customWidth="1"/>
    <col min="13826" max="13826" width="6.88671875" style="465" customWidth="1"/>
    <col min="13827" max="13827" width="8.21875" style="465" bestFit="1" customWidth="1"/>
    <col min="13828" max="13828" width="13.21875" style="465" customWidth="1"/>
    <col min="13829" max="13856" width="11.44140625" style="465" customWidth="1"/>
    <col min="13857" max="14076" width="8.88671875" style="465"/>
    <col min="14077" max="14077" width="2.109375" style="465" customWidth="1"/>
    <col min="14078" max="14079" width="6.88671875" style="465" customWidth="1"/>
    <col min="14080" max="14080" width="43.44140625" style="465" customWidth="1"/>
    <col min="14081" max="14081" width="38.109375" style="465" customWidth="1"/>
    <col min="14082" max="14082" width="6.88671875" style="465" customWidth="1"/>
    <col min="14083" max="14083" width="8.21875" style="465" bestFit="1" customWidth="1"/>
    <col min="14084" max="14084" width="13.21875" style="465" customWidth="1"/>
    <col min="14085" max="14112" width="11.44140625" style="465" customWidth="1"/>
    <col min="14113" max="14332" width="8.88671875" style="465"/>
    <col min="14333" max="14333" width="2.109375" style="465" customWidth="1"/>
    <col min="14334" max="14335" width="6.88671875" style="465" customWidth="1"/>
    <col min="14336" max="14336" width="43.44140625" style="465" customWidth="1"/>
    <col min="14337" max="14337" width="38.109375" style="465" customWidth="1"/>
    <col min="14338" max="14338" width="6.88671875" style="465" customWidth="1"/>
    <col min="14339" max="14339" width="8.21875" style="465" bestFit="1" customWidth="1"/>
    <col min="14340" max="14340" width="13.21875" style="465" customWidth="1"/>
    <col min="14341" max="14368" width="11.44140625" style="465" customWidth="1"/>
    <col min="14369" max="14588" width="8.88671875" style="465"/>
    <col min="14589" max="14589" width="2.109375" style="465" customWidth="1"/>
    <col min="14590" max="14591" width="6.88671875" style="465" customWidth="1"/>
    <col min="14592" max="14592" width="43.44140625" style="465" customWidth="1"/>
    <col min="14593" max="14593" width="38.109375" style="465" customWidth="1"/>
    <col min="14594" max="14594" width="6.88671875" style="465" customWidth="1"/>
    <col min="14595" max="14595" width="8.21875" style="465" bestFit="1" customWidth="1"/>
    <col min="14596" max="14596" width="13.21875" style="465" customWidth="1"/>
    <col min="14597" max="14624" width="11.44140625" style="465" customWidth="1"/>
    <col min="14625" max="14844" width="8.88671875" style="465"/>
    <col min="14845" max="14845" width="2.109375" style="465" customWidth="1"/>
    <col min="14846" max="14847" width="6.88671875" style="465" customWidth="1"/>
    <col min="14848" max="14848" width="43.44140625" style="465" customWidth="1"/>
    <col min="14849" max="14849" width="38.109375" style="465" customWidth="1"/>
    <col min="14850" max="14850" width="6.88671875" style="465" customWidth="1"/>
    <col min="14851" max="14851" width="8.21875" style="465" bestFit="1" customWidth="1"/>
    <col min="14852" max="14852" width="13.21875" style="465" customWidth="1"/>
    <col min="14853" max="14880" width="11.44140625" style="465" customWidth="1"/>
    <col min="14881" max="15100" width="8.88671875" style="465"/>
    <col min="15101" max="15101" width="2.109375" style="465" customWidth="1"/>
    <col min="15102" max="15103" width="6.88671875" style="465" customWidth="1"/>
    <col min="15104" max="15104" width="43.44140625" style="465" customWidth="1"/>
    <col min="15105" max="15105" width="38.109375" style="465" customWidth="1"/>
    <col min="15106" max="15106" width="6.88671875" style="465" customWidth="1"/>
    <col min="15107" max="15107" width="8.21875" style="465" bestFit="1" customWidth="1"/>
    <col min="15108" max="15108" width="13.21875" style="465" customWidth="1"/>
    <col min="15109" max="15136" width="11.44140625" style="465" customWidth="1"/>
    <col min="15137" max="15356" width="8.88671875" style="465"/>
    <col min="15357" max="15357" width="2.109375" style="465" customWidth="1"/>
    <col min="15358" max="15359" width="6.88671875" style="465" customWidth="1"/>
    <col min="15360" max="15360" width="43.44140625" style="465" customWidth="1"/>
    <col min="15361" max="15361" width="38.109375" style="465" customWidth="1"/>
    <col min="15362" max="15362" width="6.88671875" style="465" customWidth="1"/>
    <col min="15363" max="15363" width="8.21875" style="465" bestFit="1" customWidth="1"/>
    <col min="15364" max="15364" width="13.21875" style="465" customWidth="1"/>
    <col min="15365" max="15392" width="11.44140625" style="465" customWidth="1"/>
    <col min="15393" max="15612" width="8.88671875" style="465"/>
    <col min="15613" max="15613" width="2.109375" style="465" customWidth="1"/>
    <col min="15614" max="15615" width="6.88671875" style="465" customWidth="1"/>
    <col min="15616" max="15616" width="43.44140625" style="465" customWidth="1"/>
    <col min="15617" max="15617" width="38.109375" style="465" customWidth="1"/>
    <col min="15618" max="15618" width="6.88671875" style="465" customWidth="1"/>
    <col min="15619" max="15619" width="8.21875" style="465" bestFit="1" customWidth="1"/>
    <col min="15620" max="15620" width="13.21875" style="465" customWidth="1"/>
    <col min="15621" max="15648" width="11.44140625" style="465" customWidth="1"/>
    <col min="15649" max="15868" width="8.88671875" style="465"/>
    <col min="15869" max="15869" width="2.109375" style="465" customWidth="1"/>
    <col min="15870" max="15871" width="6.88671875" style="465" customWidth="1"/>
    <col min="15872" max="15872" width="43.44140625" style="465" customWidth="1"/>
    <col min="15873" max="15873" width="38.109375" style="465" customWidth="1"/>
    <col min="15874" max="15874" width="6.88671875" style="465" customWidth="1"/>
    <col min="15875" max="15875" width="8.21875" style="465" bestFit="1" customWidth="1"/>
    <col min="15876" max="15876" width="13.21875" style="465" customWidth="1"/>
    <col min="15877" max="15904" width="11.44140625" style="465" customWidth="1"/>
    <col min="15905" max="16124" width="8.88671875" style="465"/>
    <col min="16125" max="16125" width="2.109375" style="465" customWidth="1"/>
    <col min="16126" max="16127" width="6.88671875" style="465" customWidth="1"/>
    <col min="16128" max="16128" width="43.44140625" style="465" customWidth="1"/>
    <col min="16129" max="16129" width="38.109375" style="465" customWidth="1"/>
    <col min="16130" max="16130" width="6.88671875" style="465" customWidth="1"/>
    <col min="16131" max="16131" width="8.21875" style="465" bestFit="1" customWidth="1"/>
    <col min="16132" max="16132" width="13.21875" style="465" customWidth="1"/>
    <col min="16133" max="16160" width="11.44140625" style="465" customWidth="1"/>
    <col min="16161" max="16384" width="8.88671875" style="465"/>
  </cols>
  <sheetData>
    <row r="1" spans="1:36" ht="18.75" thickBot="1" x14ac:dyDescent="0.25">
      <c r="A1" s="449"/>
      <c r="B1" s="450"/>
      <c r="C1" s="451" t="s">
        <v>187</v>
      </c>
      <c r="D1" s="452"/>
      <c r="E1" s="177"/>
      <c r="F1" s="329"/>
      <c r="G1" s="329"/>
      <c r="H1" s="329"/>
      <c r="I1" s="924"/>
      <c r="J1" s="912"/>
      <c r="K1" s="912"/>
      <c r="L1" s="453"/>
      <c r="M1" s="453"/>
      <c r="N1" s="453"/>
      <c r="O1" s="453"/>
      <c r="P1" s="453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454"/>
      <c r="AI1" s="327"/>
      <c r="AJ1" s="455"/>
    </row>
    <row r="2" spans="1:36" ht="32.25" thickBot="1" x14ac:dyDescent="0.25">
      <c r="A2" s="161"/>
      <c r="B2" s="162"/>
      <c r="C2" s="215" t="s">
        <v>112</v>
      </c>
      <c r="D2" s="163" t="s">
        <v>139</v>
      </c>
      <c r="E2" s="823" t="s">
        <v>113</v>
      </c>
      <c r="F2" s="163" t="s">
        <v>140</v>
      </c>
      <c r="G2" s="163" t="s">
        <v>188</v>
      </c>
      <c r="H2" s="178" t="str">
        <f>'TITLE PAGE'!D14</f>
        <v>2016-17</v>
      </c>
      <c r="I2" s="217" t="str">
        <f>'WRZ summary'!E3</f>
        <v>For info 2017-18</v>
      </c>
      <c r="J2" s="217" t="str">
        <f>'WRZ summary'!F3</f>
        <v>For info 2018-19</v>
      </c>
      <c r="K2" s="217" t="str">
        <f>'WRZ summary'!G3</f>
        <v>For info 2019-20</v>
      </c>
      <c r="L2" s="179" t="str">
        <f>'WRZ summary'!H3</f>
        <v>2020-21</v>
      </c>
      <c r="M2" s="179" t="str">
        <f>'WRZ summary'!I3</f>
        <v>2021-22</v>
      </c>
      <c r="N2" s="179" t="str">
        <f>'WRZ summary'!J3</f>
        <v>2022-23</v>
      </c>
      <c r="O2" s="179" t="str">
        <f>'WRZ summary'!K3</f>
        <v>2023-24</v>
      </c>
      <c r="P2" s="179" t="str">
        <f>'WRZ summary'!L3</f>
        <v>2024-25</v>
      </c>
      <c r="Q2" s="179" t="str">
        <f>'WRZ summary'!M3</f>
        <v>2025-26</v>
      </c>
      <c r="R2" s="179" t="str">
        <f>'WRZ summary'!N3</f>
        <v>2026-27</v>
      </c>
      <c r="S2" s="179" t="str">
        <f>'WRZ summary'!O3</f>
        <v>2027-28</v>
      </c>
      <c r="T2" s="179" t="str">
        <f>'WRZ summary'!P3</f>
        <v>2028-29</v>
      </c>
      <c r="U2" s="179" t="str">
        <f>'WRZ summary'!Q3</f>
        <v>2029-30</v>
      </c>
      <c r="V2" s="179" t="str">
        <f>'WRZ summary'!R3</f>
        <v>2030-31</v>
      </c>
      <c r="W2" s="179" t="str">
        <f>'WRZ summary'!S3</f>
        <v>2031-32</v>
      </c>
      <c r="X2" s="179" t="str">
        <f>'WRZ summary'!T3</f>
        <v>2032-33</v>
      </c>
      <c r="Y2" s="179" t="str">
        <f>'WRZ summary'!U3</f>
        <v>2033-34</v>
      </c>
      <c r="Z2" s="179" t="str">
        <f>'WRZ summary'!V3</f>
        <v>2034-35</v>
      </c>
      <c r="AA2" s="179" t="str">
        <f>'WRZ summary'!W3</f>
        <v>2035-36</v>
      </c>
      <c r="AB2" s="179" t="str">
        <f>'WRZ summary'!X3</f>
        <v>2036-37</v>
      </c>
      <c r="AC2" s="179" t="str">
        <f>'WRZ summary'!Y3</f>
        <v>2037-38</v>
      </c>
      <c r="AD2" s="179" t="str">
        <f>'WRZ summary'!Z3</f>
        <v>2038-39</v>
      </c>
      <c r="AE2" s="179" t="str">
        <f>'WRZ summary'!AA3</f>
        <v>2039-40</v>
      </c>
      <c r="AF2" s="179" t="str">
        <f>'WRZ summary'!AB3</f>
        <v>2040-41</v>
      </c>
      <c r="AG2" s="179" t="str">
        <f>'WRZ summary'!AC3</f>
        <v>2041-42</v>
      </c>
      <c r="AH2" s="179" t="str">
        <f>'WRZ summary'!AD3</f>
        <v>2042-43</v>
      </c>
      <c r="AI2" s="179" t="str">
        <f>'WRZ summary'!AE3</f>
        <v>2043-44</v>
      </c>
      <c r="AJ2" s="180" t="str">
        <f>'WRZ summary'!AF3</f>
        <v>2044-45</v>
      </c>
    </row>
    <row r="3" spans="1:36" ht="25.15" customHeight="1" x14ac:dyDescent="0.2">
      <c r="A3" s="262"/>
      <c r="B3" s="925" t="s">
        <v>189</v>
      </c>
      <c r="C3" s="365" t="s">
        <v>190</v>
      </c>
      <c r="D3" s="824" t="s">
        <v>191</v>
      </c>
      <c r="E3" s="366" t="s">
        <v>124</v>
      </c>
      <c r="F3" s="367" t="s">
        <v>75</v>
      </c>
      <c r="G3" s="367">
        <v>2</v>
      </c>
      <c r="H3" s="389">
        <v>1.4435714479230923</v>
      </c>
      <c r="I3" s="762">
        <v>1.4472988259549857</v>
      </c>
      <c r="J3" s="762">
        <v>1.4473887113147421</v>
      </c>
      <c r="K3" s="762">
        <v>1.4499557427659582</v>
      </c>
      <c r="L3" s="825">
        <v>1.4489189850482411</v>
      </c>
      <c r="M3" s="825">
        <v>1.456939005365786</v>
      </c>
      <c r="N3" s="825">
        <v>1.4631370367587537</v>
      </c>
      <c r="O3" s="825">
        <v>1.469297155203142</v>
      </c>
      <c r="P3" s="825">
        <v>1.4697297695351454</v>
      </c>
      <c r="Q3" s="825">
        <v>1.4755495227315181</v>
      </c>
      <c r="R3" s="825">
        <v>1.4770268856827307</v>
      </c>
      <c r="S3" s="825">
        <v>1.4784303529922291</v>
      </c>
      <c r="T3" s="825">
        <v>1.4758856183920808</v>
      </c>
      <c r="U3" s="825">
        <v>1.4811973059071106</v>
      </c>
      <c r="V3" s="825">
        <v>1.4828233943883475</v>
      </c>
      <c r="W3" s="825">
        <v>1.4844808997509207</v>
      </c>
      <c r="X3" s="825">
        <v>1.4819084849089896</v>
      </c>
      <c r="Y3" s="825">
        <v>1.4870332823937502</v>
      </c>
      <c r="Z3" s="825">
        <v>1.4878367719037573</v>
      </c>
      <c r="AA3" s="825">
        <v>1.488373230482712</v>
      </c>
      <c r="AB3" s="825">
        <v>1.4845937108152847</v>
      </c>
      <c r="AC3" s="825">
        <v>1.4894834019460585</v>
      </c>
      <c r="AD3" s="825">
        <v>1.4905391873270439</v>
      </c>
      <c r="AE3" s="825">
        <v>1.491640304202694</v>
      </c>
      <c r="AF3" s="825">
        <v>1.4887290875612997</v>
      </c>
      <c r="AG3" s="825">
        <v>1.4939917898873094</v>
      </c>
      <c r="AH3" s="825">
        <v>1.4952438304463609</v>
      </c>
      <c r="AI3" s="825">
        <v>1.4965278485413955</v>
      </c>
      <c r="AJ3" s="826">
        <v>1.4937781187252146</v>
      </c>
    </row>
    <row r="4" spans="1:36" ht="25.15" customHeight="1" x14ac:dyDescent="0.2">
      <c r="A4" s="449"/>
      <c r="B4" s="926"/>
      <c r="C4" s="355" t="s">
        <v>192</v>
      </c>
      <c r="D4" s="377" t="s">
        <v>193</v>
      </c>
      <c r="E4" s="335" t="s">
        <v>124</v>
      </c>
      <c r="F4" s="348" t="s">
        <v>75</v>
      </c>
      <c r="G4" s="348">
        <v>2</v>
      </c>
      <c r="H4" s="353">
        <v>1.2443424813393259E-2</v>
      </c>
      <c r="I4" s="758">
        <v>1.2443424813393259E-2</v>
      </c>
      <c r="J4" s="758">
        <v>1.2443424813393259E-2</v>
      </c>
      <c r="K4" s="758">
        <v>1.2443424813393259E-2</v>
      </c>
      <c r="L4" s="294">
        <v>1.2443424813393259E-2</v>
      </c>
      <c r="M4" s="294">
        <v>1.2443424813393259E-2</v>
      </c>
      <c r="N4" s="294">
        <v>1.2443424813393259E-2</v>
      </c>
      <c r="O4" s="294">
        <v>1.2443424813393259E-2</v>
      </c>
      <c r="P4" s="294">
        <v>1.2443424813393259E-2</v>
      </c>
      <c r="Q4" s="294">
        <v>1.2443424813393259E-2</v>
      </c>
      <c r="R4" s="294">
        <v>1.2443424813393259E-2</v>
      </c>
      <c r="S4" s="294">
        <v>1.2443424813393259E-2</v>
      </c>
      <c r="T4" s="294">
        <v>1.2443424813393259E-2</v>
      </c>
      <c r="U4" s="294">
        <v>1.2443424813393259E-2</v>
      </c>
      <c r="V4" s="294">
        <v>1.2443424813393259E-2</v>
      </c>
      <c r="W4" s="294">
        <v>1.2443424813393259E-2</v>
      </c>
      <c r="X4" s="294">
        <v>1.2443424813393259E-2</v>
      </c>
      <c r="Y4" s="294">
        <v>1.2443424813393259E-2</v>
      </c>
      <c r="Z4" s="294">
        <v>1.2443424813393259E-2</v>
      </c>
      <c r="AA4" s="294">
        <v>1.2443424813393259E-2</v>
      </c>
      <c r="AB4" s="294">
        <v>1.2443424813393259E-2</v>
      </c>
      <c r="AC4" s="294">
        <v>1.2443424813393259E-2</v>
      </c>
      <c r="AD4" s="294">
        <v>1.2443424813393259E-2</v>
      </c>
      <c r="AE4" s="294">
        <v>1.2443424813393259E-2</v>
      </c>
      <c r="AF4" s="294">
        <v>1.2443424813393259E-2</v>
      </c>
      <c r="AG4" s="294">
        <v>1.2443424813393259E-2</v>
      </c>
      <c r="AH4" s="294">
        <v>1.2443424813393259E-2</v>
      </c>
      <c r="AI4" s="294">
        <v>1.2443424813393259E-2</v>
      </c>
      <c r="AJ4" s="318">
        <v>1.2443424813393259E-2</v>
      </c>
    </row>
    <row r="5" spans="1:36" ht="25.15" customHeight="1" x14ac:dyDescent="0.2">
      <c r="A5" s="449"/>
      <c r="B5" s="926"/>
      <c r="C5" s="355" t="s">
        <v>194</v>
      </c>
      <c r="D5" s="377" t="s">
        <v>195</v>
      </c>
      <c r="E5" s="335" t="s">
        <v>124</v>
      </c>
      <c r="F5" s="348" t="s">
        <v>75</v>
      </c>
      <c r="G5" s="348">
        <v>2</v>
      </c>
      <c r="H5" s="353">
        <v>0.80869189192186075</v>
      </c>
      <c r="I5" s="758">
        <v>0.83343417248510376</v>
      </c>
      <c r="J5" s="758">
        <v>0.85848573993799093</v>
      </c>
      <c r="K5" s="758">
        <v>0.88437553824963944</v>
      </c>
      <c r="L5" s="294">
        <v>0.90856338445940132</v>
      </c>
      <c r="M5" s="294">
        <v>0.93397044766847159</v>
      </c>
      <c r="N5" s="294">
        <v>0.95942875402049932</v>
      </c>
      <c r="O5" s="294">
        <v>0.98459539377782057</v>
      </c>
      <c r="P5" s="294">
        <v>1.0095482663703768</v>
      </c>
      <c r="Q5" s="294">
        <v>1.0344548364386015</v>
      </c>
      <c r="R5" s="294">
        <v>1.0581197323732052</v>
      </c>
      <c r="S5" s="294">
        <v>1.081771250106345</v>
      </c>
      <c r="T5" s="294">
        <v>1.1051359940398335</v>
      </c>
      <c r="U5" s="294">
        <v>1.1284640362258778</v>
      </c>
      <c r="V5" s="294">
        <v>1.1473003416969443</v>
      </c>
      <c r="W5" s="294">
        <v>1.1657712894899923</v>
      </c>
      <c r="X5" s="294">
        <v>1.1838536421153614</v>
      </c>
      <c r="Y5" s="294">
        <v>1.2016346241345079</v>
      </c>
      <c r="Z5" s="294">
        <v>1.2187991225241737</v>
      </c>
      <c r="AA5" s="294">
        <v>1.2364666445902639</v>
      </c>
      <c r="AB5" s="294">
        <v>1.2541860386567811</v>
      </c>
      <c r="AC5" s="294">
        <v>1.271503122287365</v>
      </c>
      <c r="AD5" s="294">
        <v>1.2881786879957486</v>
      </c>
      <c r="AE5" s="294">
        <v>1.304756281447089</v>
      </c>
      <c r="AF5" s="294">
        <v>1.3209229237219855</v>
      </c>
      <c r="AG5" s="294">
        <v>1.3367495054076706</v>
      </c>
      <c r="AH5" s="294">
        <v>1.3524282618586894</v>
      </c>
      <c r="AI5" s="294">
        <v>1.3677443412533665</v>
      </c>
      <c r="AJ5" s="318">
        <v>1.3830243802290467</v>
      </c>
    </row>
    <row r="6" spans="1:36" ht="25.15" customHeight="1" x14ac:dyDescent="0.2">
      <c r="A6" s="449"/>
      <c r="B6" s="926"/>
      <c r="C6" s="355" t="s">
        <v>196</v>
      </c>
      <c r="D6" s="377" t="s">
        <v>197</v>
      </c>
      <c r="E6" s="335" t="s">
        <v>124</v>
      </c>
      <c r="F6" s="348" t="s">
        <v>75</v>
      </c>
      <c r="G6" s="348">
        <v>2</v>
      </c>
      <c r="H6" s="353">
        <v>0.9565914399140012</v>
      </c>
      <c r="I6" s="758">
        <v>0.93338608413072877</v>
      </c>
      <c r="J6" s="758">
        <v>0.91087614463833089</v>
      </c>
      <c r="K6" s="758">
        <v>0.88946275713289635</v>
      </c>
      <c r="L6" s="294">
        <v>0.86796367444009304</v>
      </c>
      <c r="M6" s="294">
        <v>0.84698373701236374</v>
      </c>
      <c r="N6" s="294">
        <v>0.82681391050258046</v>
      </c>
      <c r="O6" s="294">
        <v>0.80713995762716428</v>
      </c>
      <c r="P6" s="294">
        <v>0.78799425595849892</v>
      </c>
      <c r="Q6" s="294">
        <v>0.76946206920019966</v>
      </c>
      <c r="R6" s="294">
        <v>0.7518417332500702</v>
      </c>
      <c r="S6" s="294">
        <v>0.73475338851248007</v>
      </c>
      <c r="T6" s="294">
        <v>0.71800644263945568</v>
      </c>
      <c r="U6" s="294">
        <v>0.7017350611976152</v>
      </c>
      <c r="V6" s="294">
        <v>0.68545323227744359</v>
      </c>
      <c r="W6" s="294">
        <v>0.66962524000389967</v>
      </c>
      <c r="X6" s="294">
        <v>0.65421691037692664</v>
      </c>
      <c r="Y6" s="294">
        <v>0.63925091137490764</v>
      </c>
      <c r="Z6" s="294">
        <v>0.62455878244227359</v>
      </c>
      <c r="AA6" s="294">
        <v>0.61062193900878137</v>
      </c>
      <c r="AB6" s="294">
        <v>0.59700872852875875</v>
      </c>
      <c r="AC6" s="294">
        <v>0.58370767721685002</v>
      </c>
      <c r="AD6" s="294">
        <v>0.57061316760257297</v>
      </c>
      <c r="AE6" s="294">
        <v>0.55793314279071682</v>
      </c>
      <c r="AF6" s="294">
        <v>0.54552993561522833</v>
      </c>
      <c r="AG6" s="294">
        <v>0.53340085589104003</v>
      </c>
      <c r="AH6" s="294">
        <v>0.5216209878877226</v>
      </c>
      <c r="AI6" s="294">
        <v>0.51010425426878547</v>
      </c>
      <c r="AJ6" s="318">
        <v>0.49865150865985691</v>
      </c>
    </row>
    <row r="7" spans="1:36" ht="25.15" customHeight="1" x14ac:dyDescent="0.2">
      <c r="A7" s="449"/>
      <c r="B7" s="926"/>
      <c r="C7" s="356" t="s">
        <v>198</v>
      </c>
      <c r="D7" s="369" t="s">
        <v>199</v>
      </c>
      <c r="E7" s="560" t="s">
        <v>200</v>
      </c>
      <c r="F7" s="352" t="s">
        <v>75</v>
      </c>
      <c r="G7" s="352">
        <v>2</v>
      </c>
      <c r="H7" s="353">
        <f t="shared" ref="H7:AJ10" si="0">H3-H32</f>
        <v>1.4338348330184489</v>
      </c>
      <c r="I7" s="758">
        <f t="shared" si="0"/>
        <v>1.4375622110503423</v>
      </c>
      <c r="J7" s="758">
        <f t="shared" si="0"/>
        <v>1.4376520964100987</v>
      </c>
      <c r="K7" s="758">
        <f t="shared" si="0"/>
        <v>1.4402191278613148</v>
      </c>
      <c r="L7" s="314">
        <f t="shared" si="0"/>
        <v>1.4391823701435977</v>
      </c>
      <c r="M7" s="314">
        <f t="shared" si="0"/>
        <v>1.4472023904611426</v>
      </c>
      <c r="N7" s="314">
        <f t="shared" si="0"/>
        <v>1.4534004218541103</v>
      </c>
      <c r="O7" s="314">
        <f t="shared" si="0"/>
        <v>1.4595605402984986</v>
      </c>
      <c r="P7" s="314">
        <f t="shared" si="0"/>
        <v>1.4599931546305021</v>
      </c>
      <c r="Q7" s="314">
        <f t="shared" si="0"/>
        <v>1.4658129078268747</v>
      </c>
      <c r="R7" s="314">
        <f t="shared" si="0"/>
        <v>1.4672902707780873</v>
      </c>
      <c r="S7" s="314">
        <f t="shared" si="0"/>
        <v>1.4686937380875857</v>
      </c>
      <c r="T7" s="314">
        <f t="shared" si="0"/>
        <v>1.4661490034874374</v>
      </c>
      <c r="U7" s="314">
        <f t="shared" si="0"/>
        <v>1.4714606910024672</v>
      </c>
      <c r="V7" s="314">
        <f t="shared" si="0"/>
        <v>1.4730867794837041</v>
      </c>
      <c r="W7" s="314">
        <f t="shared" si="0"/>
        <v>1.4747442848462773</v>
      </c>
      <c r="X7" s="314">
        <f t="shared" si="0"/>
        <v>1.4721718700043462</v>
      </c>
      <c r="Y7" s="314">
        <f t="shared" si="0"/>
        <v>1.4772966674891068</v>
      </c>
      <c r="Z7" s="314">
        <f t="shared" si="0"/>
        <v>1.4781001569991139</v>
      </c>
      <c r="AA7" s="314">
        <f t="shared" si="0"/>
        <v>1.4786366155780686</v>
      </c>
      <c r="AB7" s="314">
        <f t="shared" si="0"/>
        <v>1.4748570959106413</v>
      </c>
      <c r="AC7" s="314">
        <f t="shared" si="0"/>
        <v>1.4797467870414152</v>
      </c>
      <c r="AD7" s="314">
        <f t="shared" si="0"/>
        <v>1.4808025724224005</v>
      </c>
      <c r="AE7" s="314">
        <f t="shared" si="0"/>
        <v>1.4819036892980506</v>
      </c>
      <c r="AF7" s="314">
        <f t="shared" si="0"/>
        <v>1.4789924726566563</v>
      </c>
      <c r="AG7" s="314">
        <f t="shared" si="0"/>
        <v>1.484255174982666</v>
      </c>
      <c r="AH7" s="314">
        <f t="shared" si="0"/>
        <v>1.4855072155417175</v>
      </c>
      <c r="AI7" s="314">
        <f t="shared" si="0"/>
        <v>1.4867912336367521</v>
      </c>
      <c r="AJ7" s="357">
        <f t="shared" si="0"/>
        <v>1.4840415038205712</v>
      </c>
    </row>
    <row r="8" spans="1:36" ht="25.15" customHeight="1" x14ac:dyDescent="0.2">
      <c r="A8" s="449"/>
      <c r="B8" s="926"/>
      <c r="C8" s="356" t="s">
        <v>201</v>
      </c>
      <c r="D8" s="369" t="s">
        <v>202</v>
      </c>
      <c r="E8" s="560" t="s">
        <v>203</v>
      </c>
      <c r="F8" s="352" t="s">
        <v>75</v>
      </c>
      <c r="G8" s="352">
        <v>2</v>
      </c>
      <c r="H8" s="353">
        <f t="shared" si="0"/>
        <v>1.2055360263292592E-2</v>
      </c>
      <c r="I8" s="758">
        <f t="shared" si="0"/>
        <v>1.2055360263292592E-2</v>
      </c>
      <c r="J8" s="758">
        <f t="shared" si="0"/>
        <v>1.2055360263292592E-2</v>
      </c>
      <c r="K8" s="758">
        <f t="shared" si="0"/>
        <v>1.2055360263292592E-2</v>
      </c>
      <c r="L8" s="314">
        <f t="shared" si="0"/>
        <v>1.2055360263292592E-2</v>
      </c>
      <c r="M8" s="314">
        <f t="shared" si="0"/>
        <v>1.2055360263292592E-2</v>
      </c>
      <c r="N8" s="314">
        <f t="shared" si="0"/>
        <v>1.2055360263292592E-2</v>
      </c>
      <c r="O8" s="314">
        <f t="shared" si="0"/>
        <v>1.2055360263292592E-2</v>
      </c>
      <c r="P8" s="314">
        <f t="shared" si="0"/>
        <v>1.2055360263292592E-2</v>
      </c>
      <c r="Q8" s="314">
        <f t="shared" si="0"/>
        <v>1.2055360263292592E-2</v>
      </c>
      <c r="R8" s="314">
        <f t="shared" si="0"/>
        <v>1.2055360263292592E-2</v>
      </c>
      <c r="S8" s="314">
        <f t="shared" si="0"/>
        <v>1.2055360263292592E-2</v>
      </c>
      <c r="T8" s="314">
        <f t="shared" si="0"/>
        <v>1.2055360263292592E-2</v>
      </c>
      <c r="U8" s="314">
        <f t="shared" si="0"/>
        <v>1.2055360263292592E-2</v>
      </c>
      <c r="V8" s="314">
        <f t="shared" si="0"/>
        <v>1.2055360263292592E-2</v>
      </c>
      <c r="W8" s="314">
        <f t="shared" si="0"/>
        <v>1.2055360263292592E-2</v>
      </c>
      <c r="X8" s="314">
        <f t="shared" si="0"/>
        <v>1.2055360263292592E-2</v>
      </c>
      <c r="Y8" s="314">
        <f t="shared" si="0"/>
        <v>1.2055360263292592E-2</v>
      </c>
      <c r="Z8" s="314">
        <f t="shared" si="0"/>
        <v>1.2055360263292592E-2</v>
      </c>
      <c r="AA8" s="314">
        <f t="shared" si="0"/>
        <v>1.2055360263292592E-2</v>
      </c>
      <c r="AB8" s="314">
        <f t="shared" si="0"/>
        <v>1.2055360263292592E-2</v>
      </c>
      <c r="AC8" s="314">
        <f t="shared" si="0"/>
        <v>1.2055360263292592E-2</v>
      </c>
      <c r="AD8" s="314">
        <f t="shared" si="0"/>
        <v>1.2055360263292592E-2</v>
      </c>
      <c r="AE8" s="314">
        <f t="shared" si="0"/>
        <v>1.2055360263292592E-2</v>
      </c>
      <c r="AF8" s="314">
        <f t="shared" si="0"/>
        <v>1.2055360263292592E-2</v>
      </c>
      <c r="AG8" s="314">
        <f t="shared" si="0"/>
        <v>1.2055360263292592E-2</v>
      </c>
      <c r="AH8" s="314">
        <f t="shared" si="0"/>
        <v>1.2055360263292592E-2</v>
      </c>
      <c r="AI8" s="314">
        <f t="shared" si="0"/>
        <v>1.2055360263292592E-2</v>
      </c>
      <c r="AJ8" s="357">
        <f t="shared" si="0"/>
        <v>1.2055360263292592E-2</v>
      </c>
    </row>
    <row r="9" spans="1:36" ht="25.15" customHeight="1" x14ac:dyDescent="0.2">
      <c r="A9" s="449"/>
      <c r="B9" s="926"/>
      <c r="C9" s="356" t="s">
        <v>81</v>
      </c>
      <c r="D9" s="369" t="s">
        <v>204</v>
      </c>
      <c r="E9" s="560" t="s">
        <v>205</v>
      </c>
      <c r="F9" s="352" t="s">
        <v>75</v>
      </c>
      <c r="G9" s="352">
        <v>2</v>
      </c>
      <c r="H9" s="353">
        <f t="shared" si="0"/>
        <v>0.74479657311418757</v>
      </c>
      <c r="I9" s="758">
        <f t="shared" si="0"/>
        <v>0.7684400166319999</v>
      </c>
      <c r="J9" s="758">
        <f t="shared" si="0"/>
        <v>0.79239354414952379</v>
      </c>
      <c r="K9" s="758">
        <f t="shared" si="0"/>
        <v>0.81718635508890269</v>
      </c>
      <c r="L9" s="314">
        <f t="shared" si="0"/>
        <v>0.84032371455761046</v>
      </c>
      <c r="M9" s="314">
        <f t="shared" si="0"/>
        <v>0.86470094063872904</v>
      </c>
      <c r="N9" s="314">
        <f t="shared" si="0"/>
        <v>0.88914962784097062</v>
      </c>
      <c r="O9" s="314">
        <f t="shared" si="0"/>
        <v>0.91332650544374749</v>
      </c>
      <c r="P9" s="314">
        <f t="shared" si="0"/>
        <v>0.93730933084954826</v>
      </c>
      <c r="Q9" s="314">
        <f t="shared" si="0"/>
        <v>0.96126495420190761</v>
      </c>
      <c r="R9" s="314">
        <f t="shared" si="0"/>
        <v>0.98399767786563697</v>
      </c>
      <c r="S9" s="314">
        <f t="shared" si="0"/>
        <v>1.0067354078771427</v>
      </c>
      <c r="T9" s="314">
        <f t="shared" si="0"/>
        <v>1.0292046792004637</v>
      </c>
      <c r="U9" s="314">
        <f t="shared" si="0"/>
        <v>1.0516549516247276</v>
      </c>
      <c r="V9" s="314">
        <f t="shared" si="0"/>
        <v>1.0696309009045959</v>
      </c>
      <c r="W9" s="314">
        <f t="shared" si="0"/>
        <v>1.087258549035339</v>
      </c>
      <c r="X9" s="314">
        <f t="shared" si="0"/>
        <v>1.104514341537141</v>
      </c>
      <c r="Y9" s="314">
        <f t="shared" si="0"/>
        <v>1.1214852171011582</v>
      </c>
      <c r="Z9" s="314">
        <f t="shared" si="0"/>
        <v>1.1378557413741648</v>
      </c>
      <c r="AA9" s="314">
        <f t="shared" si="0"/>
        <v>1.1547451361146792</v>
      </c>
      <c r="AB9" s="314">
        <f t="shared" si="0"/>
        <v>1.171701964140125</v>
      </c>
      <c r="AC9" s="314">
        <f t="shared" si="0"/>
        <v>1.1882715005989057</v>
      </c>
      <c r="AD9" s="314">
        <f t="shared" si="0"/>
        <v>1.2042145076726163</v>
      </c>
      <c r="AE9" s="314">
        <f t="shared" si="0"/>
        <v>1.2200742457932456</v>
      </c>
      <c r="AF9" s="314">
        <f t="shared" si="0"/>
        <v>1.2355372314908553</v>
      </c>
      <c r="AG9" s="314">
        <f t="shared" si="0"/>
        <v>1.2506207757860703</v>
      </c>
      <c r="AH9" s="314">
        <f t="shared" si="0"/>
        <v>1.2655699041380817</v>
      </c>
      <c r="AI9" s="314">
        <f t="shared" si="0"/>
        <v>1.2801695509859969</v>
      </c>
      <c r="AJ9" s="357">
        <f t="shared" si="0"/>
        <v>1.2947460681008889</v>
      </c>
    </row>
    <row r="10" spans="1:36" ht="25.15" customHeight="1" x14ac:dyDescent="0.2">
      <c r="A10" s="449"/>
      <c r="B10" s="926"/>
      <c r="C10" s="356" t="s">
        <v>78</v>
      </c>
      <c r="D10" s="369" t="s">
        <v>206</v>
      </c>
      <c r="E10" s="560" t="s">
        <v>207</v>
      </c>
      <c r="F10" s="352" t="s">
        <v>75</v>
      </c>
      <c r="G10" s="352">
        <v>2</v>
      </c>
      <c r="H10" s="353">
        <f t="shared" si="0"/>
        <v>0.88493701952662418</v>
      </c>
      <c r="I10" s="758">
        <f t="shared" si="0"/>
        <v>0.86303132090839751</v>
      </c>
      <c r="J10" s="758">
        <f t="shared" si="0"/>
        <v>0.84182019575559941</v>
      </c>
      <c r="K10" s="758">
        <f t="shared" si="0"/>
        <v>0.82170477926140684</v>
      </c>
      <c r="L10" s="314">
        <f t="shared" si="0"/>
        <v>0.80145235411220916</v>
      </c>
      <c r="M10" s="314">
        <f t="shared" si="0"/>
        <v>0.78169575746300557</v>
      </c>
      <c r="N10" s="314">
        <f t="shared" si="0"/>
        <v>0.7627267007428411</v>
      </c>
      <c r="O10" s="314">
        <f t="shared" si="0"/>
        <v>0.74423107618409523</v>
      </c>
      <c r="P10" s="314">
        <f t="shared" si="0"/>
        <v>0.72624196891546267</v>
      </c>
      <c r="Q10" s="314">
        <f t="shared" si="0"/>
        <v>0.7088453087569444</v>
      </c>
      <c r="R10" s="314">
        <f t="shared" si="0"/>
        <v>0.69233979163848358</v>
      </c>
      <c r="S10" s="314">
        <f t="shared" si="0"/>
        <v>0.67634598852840677</v>
      </c>
      <c r="T10" s="314">
        <f t="shared" si="0"/>
        <v>0.66067339623506205</v>
      </c>
      <c r="U10" s="314">
        <f t="shared" si="0"/>
        <v>0.64545684397463443</v>
      </c>
      <c r="V10" s="314">
        <f t="shared" si="0"/>
        <v>0.63021063928863175</v>
      </c>
      <c r="W10" s="314">
        <f t="shared" si="0"/>
        <v>0.61539946058505446</v>
      </c>
      <c r="X10" s="314">
        <f t="shared" si="0"/>
        <v>0.60098921479835554</v>
      </c>
      <c r="Y10" s="314">
        <f t="shared" si="0"/>
        <v>0.5870031547144251</v>
      </c>
      <c r="Z10" s="314">
        <f t="shared" si="0"/>
        <v>0.57327317462409133</v>
      </c>
      <c r="AA10" s="314">
        <f t="shared" si="0"/>
        <v>0.56028100528861347</v>
      </c>
      <c r="AB10" s="314">
        <f t="shared" si="0"/>
        <v>0.54759530944875723</v>
      </c>
      <c r="AC10" s="314">
        <f t="shared" si="0"/>
        <v>0.53520493071597786</v>
      </c>
      <c r="AD10" s="314">
        <f t="shared" si="0"/>
        <v>0.52300456671096296</v>
      </c>
      <c r="AE10" s="314">
        <f t="shared" si="0"/>
        <v>0.51120247552301068</v>
      </c>
      <c r="AF10" s="314">
        <f t="shared" si="0"/>
        <v>0.49966126556869006</v>
      </c>
      <c r="AG10" s="314">
        <f t="shared" si="0"/>
        <v>0.48837883058097648</v>
      </c>
      <c r="AH10" s="314">
        <f t="shared" si="0"/>
        <v>0.47743026112322584</v>
      </c>
      <c r="AI10" s="314">
        <f t="shared" si="0"/>
        <v>0.46672971589230466</v>
      </c>
      <c r="AJ10" s="357">
        <f t="shared" si="0"/>
        <v>0.45607863221259481</v>
      </c>
    </row>
    <row r="11" spans="1:36" ht="25.15" customHeight="1" x14ac:dyDescent="0.2">
      <c r="A11" s="449"/>
      <c r="B11" s="926"/>
      <c r="C11" s="355" t="s">
        <v>208</v>
      </c>
      <c r="D11" s="377" t="s">
        <v>209</v>
      </c>
      <c r="E11" s="335" t="s">
        <v>124</v>
      </c>
      <c r="F11" s="827" t="s">
        <v>210</v>
      </c>
      <c r="G11" s="827">
        <v>1</v>
      </c>
      <c r="H11" s="370">
        <v>0</v>
      </c>
      <c r="I11" s="760">
        <v>3.2310985199433061E-2</v>
      </c>
      <c r="J11" s="760">
        <v>6.4601097147919256E-2</v>
      </c>
      <c r="K11" s="760">
        <v>9.687035606545584E-2</v>
      </c>
      <c r="L11" s="378">
        <v>0.12911878214594041</v>
      </c>
      <c r="M11" s="378">
        <v>0.16134639555716762</v>
      </c>
      <c r="N11" s="378">
        <v>0.19355321644097218</v>
      </c>
      <c r="O11" s="378">
        <v>0.225739264913142</v>
      </c>
      <c r="P11" s="378">
        <v>0.25790456106351667</v>
      </c>
      <c r="Q11" s="378">
        <v>0.29004912495615048</v>
      </c>
      <c r="R11" s="378">
        <v>0.32217297662910427</v>
      </c>
      <c r="S11" s="378">
        <v>0.35427613609471809</v>
      </c>
      <c r="T11" s="378">
        <v>0.38635862333947174</v>
      </c>
      <c r="U11" s="378">
        <v>0.41842045832422764</v>
      </c>
      <c r="V11" s="378">
        <v>0.45046166098403495</v>
      </c>
      <c r="W11" s="378">
        <v>0.4824822512284121</v>
      </c>
      <c r="X11" s="378">
        <v>0.51448224894119698</v>
      </c>
      <c r="Y11" s="378">
        <v>0.5464616739806627</v>
      </c>
      <c r="Z11" s="378">
        <v>0.5784205461795483</v>
      </c>
      <c r="AA11" s="378">
        <v>0.61035888534518146</v>
      </c>
      <c r="AB11" s="378">
        <v>0.64227671125936447</v>
      </c>
      <c r="AC11" s="378">
        <v>0.67417404367853162</v>
      </c>
      <c r="AD11" s="378">
        <v>0.70605090233375545</v>
      </c>
      <c r="AE11" s="378">
        <v>0.73790730693080997</v>
      </c>
      <c r="AF11" s="378">
        <v>0.76974327715011148</v>
      </c>
      <c r="AG11" s="378">
        <v>0.8015588326469254</v>
      </c>
      <c r="AH11" s="378">
        <v>0.83335399305126223</v>
      </c>
      <c r="AI11" s="378">
        <v>0.86512877796797838</v>
      </c>
      <c r="AJ11" s="312">
        <v>0.89688320697685886</v>
      </c>
    </row>
    <row r="12" spans="1:36" ht="25.15" customHeight="1" thickBot="1" x14ac:dyDescent="0.25">
      <c r="A12" s="449"/>
      <c r="B12" s="926"/>
      <c r="C12" s="828" t="s">
        <v>211</v>
      </c>
      <c r="D12" s="829" t="s">
        <v>212</v>
      </c>
      <c r="E12" s="830"/>
      <c r="F12" s="831" t="s">
        <v>75</v>
      </c>
      <c r="G12" s="831">
        <v>1</v>
      </c>
      <c r="H12" s="832">
        <f>(H11/100)*SUM(H7:H10)</f>
        <v>0</v>
      </c>
      <c r="I12" s="833">
        <f>(I11/100)*SUM(I7:I10)</f>
        <v>9.9553018132119992E-4</v>
      </c>
      <c r="J12" s="833">
        <f>(J11/100)*SUM(J7:J10)</f>
        <v>1.99224692816696E-3</v>
      </c>
      <c r="K12" s="833">
        <f>(K11/100)*SUM(K7:K10)</f>
        <v>2.9944231450644166E-3</v>
      </c>
      <c r="L12" s="834">
        <f t="shared" ref="L12:AJ12" si="1">(L11/100)*SUM(L7:L10)</f>
        <v>3.9936617489737319E-3</v>
      </c>
      <c r="M12" s="834">
        <f t="shared" si="1"/>
        <v>5.0108615116418453E-3</v>
      </c>
      <c r="N12" s="834">
        <f t="shared" si="1"/>
        <v>6.0336965674094483E-3</v>
      </c>
      <c r="O12" s="834">
        <f t="shared" si="1"/>
        <v>7.0637732165518474E-3</v>
      </c>
      <c r="P12" s="834">
        <f t="shared" si="1"/>
        <v>8.0868549387042351E-3</v>
      </c>
      <c r="Q12" s="834">
        <f t="shared" si="1"/>
        <v>9.1306841831151602E-3</v>
      </c>
      <c r="R12" s="834">
        <f t="shared" si="1"/>
        <v>1.0166758178009048E-2</v>
      </c>
      <c r="S12" s="834">
        <f t="shared" si="1"/>
        <v>1.1208696429409474E-2</v>
      </c>
      <c r="T12" s="834">
        <f t="shared" si="1"/>
        <v>1.2240159698299575E-2</v>
      </c>
      <c r="U12" s="834">
        <f t="shared" si="1"/>
        <v>1.3308397614441055E-2</v>
      </c>
      <c r="V12" s="834">
        <f t="shared" si="1"/>
        <v>1.4347130386729174E-2</v>
      </c>
      <c r="W12" s="834">
        <f t="shared" si="1"/>
        <v>1.5388567094518043E-2</v>
      </c>
      <c r="X12" s="834">
        <f t="shared" si="1"/>
        <v>1.6410598686085544E-2</v>
      </c>
      <c r="Y12" s="834">
        <f t="shared" si="1"/>
        <v>1.7474972178709112E-2</v>
      </c>
      <c r="Z12" s="834">
        <f t="shared" si="1"/>
        <v>1.8516886903627183E-2</v>
      </c>
      <c r="AA12" s="834">
        <f t="shared" si="1"/>
        <v>1.9566385367723003E-2</v>
      </c>
      <c r="AB12" s="834">
        <f t="shared" si="1"/>
        <v>2.0592738408398373E-2</v>
      </c>
      <c r="AC12" s="834">
        <f t="shared" si="1"/>
        <v>2.1676573609009313E-2</v>
      </c>
      <c r="AD12" s="834">
        <f t="shared" si="1"/>
        <v>2.2735382764254384E-2</v>
      </c>
      <c r="AE12" s="834">
        <f t="shared" si="1"/>
        <v>2.3799250419052044E-2</v>
      </c>
      <c r="AF12" s="834">
        <f t="shared" si="1"/>
        <v>2.4833814229319358E-2</v>
      </c>
      <c r="AG12" s="834">
        <f t="shared" si="1"/>
        <v>2.5932914203620792E-2</v>
      </c>
      <c r="AH12" s="834">
        <f t="shared" si="1"/>
        <v>2.7005359000007598E-2</v>
      </c>
      <c r="AI12" s="834">
        <f t="shared" si="1"/>
        <v>2.8079881501297945E-2</v>
      </c>
      <c r="AJ12" s="835">
        <f t="shared" si="1"/>
        <v>2.9121094254790127E-2</v>
      </c>
    </row>
    <row r="13" spans="1:36" ht="25.15" customHeight="1" x14ac:dyDescent="0.2">
      <c r="A13" s="449"/>
      <c r="B13" s="925" t="s">
        <v>213</v>
      </c>
      <c r="C13" s="519" t="s">
        <v>214</v>
      </c>
      <c r="D13" s="836" t="s">
        <v>215</v>
      </c>
      <c r="E13" s="837" t="s">
        <v>216</v>
      </c>
      <c r="F13" s="403" t="s">
        <v>217</v>
      </c>
      <c r="G13" s="403">
        <v>1</v>
      </c>
      <c r="H13" s="838">
        <f>ROUND((H9*1000000)/(H56*1000),1)</f>
        <v>129.19999999999999</v>
      </c>
      <c r="I13" s="839">
        <f>ROUND((I9*1000000)/(I56*1000),1)</f>
        <v>128.9</v>
      </c>
      <c r="J13" s="839">
        <f>ROUND((J9*1000000)/(J56*1000),1)</f>
        <v>128.6</v>
      </c>
      <c r="K13" s="839">
        <f>ROUND((K9*1000000)/(K56*1000),1)</f>
        <v>128.5</v>
      </c>
      <c r="L13" s="840">
        <f>ROUND((L9*1000000)/(L56*1000),1)</f>
        <v>128.19999999999999</v>
      </c>
      <c r="M13" s="840">
        <f t="shared" ref="M13:AJ13" si="2">ROUND((M9*1000000)/(M56*1000),1)</f>
        <v>128.19999999999999</v>
      </c>
      <c r="N13" s="840">
        <f t="shared" si="2"/>
        <v>128.19999999999999</v>
      </c>
      <c r="O13" s="840">
        <f t="shared" si="2"/>
        <v>128.30000000000001</v>
      </c>
      <c r="P13" s="840">
        <f t="shared" si="2"/>
        <v>128.5</v>
      </c>
      <c r="Q13" s="840">
        <f t="shared" si="2"/>
        <v>128.69999999999999</v>
      </c>
      <c r="R13" s="840">
        <f t="shared" si="2"/>
        <v>128.9</v>
      </c>
      <c r="S13" s="840">
        <f t="shared" si="2"/>
        <v>129.1</v>
      </c>
      <c r="T13" s="840">
        <f t="shared" si="2"/>
        <v>129.5</v>
      </c>
      <c r="U13" s="840">
        <f t="shared" si="2"/>
        <v>129.80000000000001</v>
      </c>
      <c r="V13" s="840">
        <f t="shared" si="2"/>
        <v>129.69999999999999</v>
      </c>
      <c r="W13" s="840">
        <f t="shared" si="2"/>
        <v>129.6</v>
      </c>
      <c r="X13" s="840">
        <f t="shared" si="2"/>
        <v>129.4</v>
      </c>
      <c r="Y13" s="840">
        <f t="shared" si="2"/>
        <v>129.30000000000001</v>
      </c>
      <c r="Z13" s="840">
        <f t="shared" si="2"/>
        <v>129.19999999999999</v>
      </c>
      <c r="AA13" s="840">
        <f t="shared" si="2"/>
        <v>129.30000000000001</v>
      </c>
      <c r="AB13" s="840">
        <f t="shared" si="2"/>
        <v>129.4</v>
      </c>
      <c r="AC13" s="840">
        <f t="shared" si="2"/>
        <v>129.4</v>
      </c>
      <c r="AD13" s="840">
        <f t="shared" si="2"/>
        <v>129.5</v>
      </c>
      <c r="AE13" s="840">
        <f t="shared" si="2"/>
        <v>129.5</v>
      </c>
      <c r="AF13" s="840">
        <f t="shared" si="2"/>
        <v>129.6</v>
      </c>
      <c r="AG13" s="840">
        <f t="shared" si="2"/>
        <v>129.6</v>
      </c>
      <c r="AH13" s="840">
        <f t="shared" si="2"/>
        <v>129.69999999999999</v>
      </c>
      <c r="AI13" s="840">
        <f t="shared" si="2"/>
        <v>129.69999999999999</v>
      </c>
      <c r="AJ13" s="322">
        <f t="shared" si="2"/>
        <v>129.69999999999999</v>
      </c>
    </row>
    <row r="14" spans="1:36" ht="25.15" customHeight="1" x14ac:dyDescent="0.2">
      <c r="A14" s="466"/>
      <c r="B14" s="926"/>
      <c r="C14" s="355" t="s">
        <v>218</v>
      </c>
      <c r="D14" s="377" t="s">
        <v>219</v>
      </c>
      <c r="E14" s="335" t="s">
        <v>124</v>
      </c>
      <c r="F14" s="827" t="s">
        <v>217</v>
      </c>
      <c r="G14" s="827">
        <v>1</v>
      </c>
      <c r="H14" s="370">
        <v>29.023386513269934</v>
      </c>
      <c r="I14" s="760">
        <v>28.188779426588827</v>
      </c>
      <c r="J14" s="760">
        <v>27.39646556640476</v>
      </c>
      <c r="K14" s="760">
        <v>26.641958173507177</v>
      </c>
      <c r="L14" s="375">
        <v>25.926244131474682</v>
      </c>
      <c r="M14" s="375">
        <v>25.246434682277318</v>
      </c>
      <c r="N14" s="375">
        <v>24.597423265604903</v>
      </c>
      <c r="O14" s="375">
        <v>23.976836097451432</v>
      </c>
      <c r="P14" s="375">
        <v>23.382416765207623</v>
      </c>
      <c r="Q14" s="375">
        <v>22.810645622821628</v>
      </c>
      <c r="R14" s="375">
        <v>22.255642664309597</v>
      </c>
      <c r="S14" s="375">
        <v>21.717223924610213</v>
      </c>
      <c r="T14" s="375">
        <v>21.196965894498724</v>
      </c>
      <c r="U14" s="375">
        <v>20.690608970365918</v>
      </c>
      <c r="V14" s="375">
        <v>20.689503895426313</v>
      </c>
      <c r="W14" s="375">
        <v>20.687574972730705</v>
      </c>
      <c r="X14" s="375">
        <v>20.685103914202635</v>
      </c>
      <c r="Y14" s="375">
        <v>20.68147168506826</v>
      </c>
      <c r="Z14" s="375">
        <v>20.679173980268555</v>
      </c>
      <c r="AA14" s="375">
        <v>20.677738919110684</v>
      </c>
      <c r="AB14" s="375">
        <v>20.676827827122267</v>
      </c>
      <c r="AC14" s="375">
        <v>20.675186023647555</v>
      </c>
      <c r="AD14" s="375">
        <v>20.674349059261264</v>
      </c>
      <c r="AE14" s="375">
        <v>20.67083060385221</v>
      </c>
      <c r="AF14" s="375">
        <v>20.666812945255799</v>
      </c>
      <c r="AG14" s="375">
        <v>20.662212583595238</v>
      </c>
      <c r="AH14" s="375">
        <v>20.656345922760202</v>
      </c>
      <c r="AI14" s="375">
        <v>20.64978237815663</v>
      </c>
      <c r="AJ14" s="376">
        <v>20.640873573539192</v>
      </c>
    </row>
    <row r="15" spans="1:36" ht="25.15" customHeight="1" x14ac:dyDescent="0.2">
      <c r="A15" s="466"/>
      <c r="B15" s="926"/>
      <c r="C15" s="355" t="s">
        <v>220</v>
      </c>
      <c r="D15" s="377" t="s">
        <v>221</v>
      </c>
      <c r="E15" s="335" t="s">
        <v>124</v>
      </c>
      <c r="F15" s="827" t="s">
        <v>217</v>
      </c>
      <c r="G15" s="827">
        <v>1</v>
      </c>
      <c r="H15" s="370">
        <v>55.035644699871042</v>
      </c>
      <c r="I15" s="760">
        <v>56.078101923714982</v>
      </c>
      <c r="J15" s="760">
        <v>57.114461847635432</v>
      </c>
      <c r="K15" s="760">
        <v>58.145239011959482</v>
      </c>
      <c r="L15" s="375">
        <v>59.177992326670584</v>
      </c>
      <c r="M15" s="375">
        <v>60.236102462172731</v>
      </c>
      <c r="N15" s="375">
        <v>61.295194616874362</v>
      </c>
      <c r="O15" s="375">
        <v>62.357943746310411</v>
      </c>
      <c r="P15" s="375">
        <v>63.426496081054239</v>
      </c>
      <c r="Q15" s="375">
        <v>64.498616130695837</v>
      </c>
      <c r="R15" s="375">
        <v>65.556966014816666</v>
      </c>
      <c r="S15" s="375">
        <v>66.616795312516913</v>
      </c>
      <c r="T15" s="375">
        <v>67.687850223680059</v>
      </c>
      <c r="U15" s="375">
        <v>68.761504510958872</v>
      </c>
      <c r="V15" s="375">
        <v>68.881391017372479</v>
      </c>
      <c r="W15" s="375">
        <v>68.998351519346031</v>
      </c>
      <c r="X15" s="375">
        <v>69.113357288985512</v>
      </c>
      <c r="Y15" s="375">
        <v>69.224366849480546</v>
      </c>
      <c r="Z15" s="375">
        <v>69.339764507413349</v>
      </c>
      <c r="AA15" s="375">
        <v>69.458022126979074</v>
      </c>
      <c r="AB15" s="375">
        <v>69.578113648451321</v>
      </c>
      <c r="AC15" s="375">
        <v>69.695770989563727</v>
      </c>
      <c r="AD15" s="375">
        <v>69.816192703374739</v>
      </c>
      <c r="AE15" s="375">
        <v>69.927623249234941</v>
      </c>
      <c r="AF15" s="375">
        <v>70.037432048588812</v>
      </c>
      <c r="AG15" s="375">
        <v>70.145347070327901</v>
      </c>
      <c r="AH15" s="375">
        <v>70.249051724901221</v>
      </c>
      <c r="AI15" s="375">
        <v>70.350480290101913</v>
      </c>
      <c r="AJ15" s="376">
        <v>70.44401081286712</v>
      </c>
    </row>
    <row r="16" spans="1:36" ht="25.15" customHeight="1" x14ac:dyDescent="0.2">
      <c r="A16" s="466"/>
      <c r="B16" s="926"/>
      <c r="C16" s="355" t="s">
        <v>222</v>
      </c>
      <c r="D16" s="377" t="s">
        <v>223</v>
      </c>
      <c r="E16" s="335" t="s">
        <v>124</v>
      </c>
      <c r="F16" s="827" t="s">
        <v>217</v>
      </c>
      <c r="G16" s="827">
        <v>1</v>
      </c>
      <c r="H16" s="370">
        <v>16.056647649510499</v>
      </c>
      <c r="I16" s="760">
        <v>15.971398752400022</v>
      </c>
      <c r="J16" s="760">
        <v>15.888443170803605</v>
      </c>
      <c r="K16" s="760">
        <v>15.807513534785317</v>
      </c>
      <c r="L16" s="375">
        <v>15.730223738223609</v>
      </c>
      <c r="M16" s="375">
        <v>15.661070852249839</v>
      </c>
      <c r="N16" s="375">
        <v>15.594788770817836</v>
      </c>
      <c r="O16" s="375">
        <v>15.531714396050505</v>
      </c>
      <c r="P16" s="375">
        <v>15.472049656764947</v>
      </c>
      <c r="Q16" s="375">
        <v>15.41495040910266</v>
      </c>
      <c r="R16" s="375">
        <v>15.35639554391912</v>
      </c>
      <c r="S16" s="375">
        <v>15.299318490417395</v>
      </c>
      <c r="T16" s="375">
        <v>15.245788377038073</v>
      </c>
      <c r="U16" s="375">
        <v>15.193663321104053</v>
      </c>
      <c r="V16" s="375">
        <v>15.098413572774579</v>
      </c>
      <c r="W16" s="375">
        <v>15.002113991093273</v>
      </c>
      <c r="X16" s="375">
        <v>14.904988108218514</v>
      </c>
      <c r="Y16" s="375">
        <v>14.80660836230283</v>
      </c>
      <c r="Z16" s="375">
        <v>14.708773276070303</v>
      </c>
      <c r="AA16" s="375">
        <v>14.611137092914701</v>
      </c>
      <c r="AB16" s="375">
        <v>14.513505537124326</v>
      </c>
      <c r="AC16" s="375">
        <v>14.4149473447759</v>
      </c>
      <c r="AD16" s="375">
        <v>14.316540768503968</v>
      </c>
      <c r="AE16" s="375">
        <v>14.215880718454864</v>
      </c>
      <c r="AF16" s="375">
        <v>14.11449945832916</v>
      </c>
      <c r="AG16" s="375">
        <v>14.012350721546884</v>
      </c>
      <c r="AH16" s="375">
        <v>13.90898542580687</v>
      </c>
      <c r="AI16" s="375">
        <v>13.804805067577703</v>
      </c>
      <c r="AJ16" s="376">
        <v>13.698728031682222</v>
      </c>
    </row>
    <row r="17" spans="1:36" ht="25.15" customHeight="1" x14ac:dyDescent="0.2">
      <c r="A17" s="466"/>
      <c r="B17" s="926"/>
      <c r="C17" s="355" t="s">
        <v>224</v>
      </c>
      <c r="D17" s="377" t="s">
        <v>225</v>
      </c>
      <c r="E17" s="335" t="s">
        <v>124</v>
      </c>
      <c r="F17" s="827" t="s">
        <v>217</v>
      </c>
      <c r="G17" s="827">
        <v>1</v>
      </c>
      <c r="H17" s="370">
        <v>12.677734944980442</v>
      </c>
      <c r="I17" s="760">
        <v>12.69096838355272</v>
      </c>
      <c r="J17" s="760">
        <v>12.702812493278342</v>
      </c>
      <c r="K17" s="760">
        <v>12.713391234284421</v>
      </c>
      <c r="L17" s="375">
        <v>12.724348955943585</v>
      </c>
      <c r="M17" s="375">
        <v>12.740515373792624</v>
      </c>
      <c r="N17" s="375">
        <v>12.756703508140356</v>
      </c>
      <c r="O17" s="375">
        <v>12.773428466393126</v>
      </c>
      <c r="P17" s="375">
        <v>12.791071321688836</v>
      </c>
      <c r="Q17" s="375">
        <v>12.809123514269013</v>
      </c>
      <c r="R17" s="375">
        <v>12.824016150322452</v>
      </c>
      <c r="S17" s="375">
        <v>12.838880403776225</v>
      </c>
      <c r="T17" s="375">
        <v>12.855559889721713</v>
      </c>
      <c r="U17" s="375">
        <v>12.872354235948313</v>
      </c>
      <c r="V17" s="375">
        <v>12.88503152898673</v>
      </c>
      <c r="W17" s="375">
        <v>12.897118792928275</v>
      </c>
      <c r="X17" s="375">
        <v>12.908799189510374</v>
      </c>
      <c r="Y17" s="375">
        <v>12.919693026057711</v>
      </c>
      <c r="Z17" s="375">
        <v>12.931366001023529</v>
      </c>
      <c r="AA17" s="375">
        <v>12.943531852791152</v>
      </c>
      <c r="AB17" s="375">
        <v>12.956051037958684</v>
      </c>
      <c r="AC17" s="375">
        <v>12.968074146515663</v>
      </c>
      <c r="AD17" s="375">
        <v>12.980569176555305</v>
      </c>
      <c r="AE17" s="375">
        <v>12.991351347450916</v>
      </c>
      <c r="AF17" s="375">
        <v>13.001792935925771</v>
      </c>
      <c r="AG17" s="375">
        <v>13.011844469759847</v>
      </c>
      <c r="AH17" s="375">
        <v>13.021077671650469</v>
      </c>
      <c r="AI17" s="375">
        <v>13.029852914459568</v>
      </c>
      <c r="AJ17" s="376">
        <v>13.037130916253648</v>
      </c>
    </row>
    <row r="18" spans="1:36" ht="25.15" customHeight="1" x14ac:dyDescent="0.2">
      <c r="A18" s="466"/>
      <c r="B18" s="926"/>
      <c r="C18" s="355" t="s">
        <v>226</v>
      </c>
      <c r="D18" s="377" t="s">
        <v>227</v>
      </c>
      <c r="E18" s="335" t="s">
        <v>124</v>
      </c>
      <c r="F18" s="827" t="s">
        <v>217</v>
      </c>
      <c r="G18" s="827">
        <v>1</v>
      </c>
      <c r="H18" s="370">
        <v>14.941166734370045</v>
      </c>
      <c r="I18" s="760">
        <v>14.865332752718951</v>
      </c>
      <c r="J18" s="760">
        <v>14.79489278711228</v>
      </c>
      <c r="K18" s="760">
        <v>14.729253964939948</v>
      </c>
      <c r="L18" s="375">
        <v>14.671118557575486</v>
      </c>
      <c r="M18" s="375">
        <v>14.620222850002481</v>
      </c>
      <c r="N18" s="375">
        <v>14.574648584408855</v>
      </c>
      <c r="O18" s="375">
        <v>14.53440599301493</v>
      </c>
      <c r="P18" s="375">
        <v>14.499423449785285</v>
      </c>
      <c r="Q18" s="375">
        <v>14.468686803369119</v>
      </c>
      <c r="R18" s="375">
        <v>14.441309903571135</v>
      </c>
      <c r="S18" s="375">
        <v>14.41668100431192</v>
      </c>
      <c r="T18" s="375">
        <v>14.396618610670624</v>
      </c>
      <c r="U18" s="375">
        <v>14.378988732328718</v>
      </c>
      <c r="V18" s="375">
        <v>14.361739688183924</v>
      </c>
      <c r="W18" s="375">
        <v>14.34601437301623</v>
      </c>
      <c r="X18" s="375">
        <v>14.331850392593635</v>
      </c>
      <c r="Y18" s="375">
        <v>14.318677378353016</v>
      </c>
      <c r="Z18" s="375">
        <v>14.308094472979848</v>
      </c>
      <c r="AA18" s="375">
        <v>14.299657504397802</v>
      </c>
      <c r="AB18" s="375">
        <v>14.292475943921357</v>
      </c>
      <c r="AC18" s="375">
        <v>14.286179131919889</v>
      </c>
      <c r="AD18" s="375">
        <v>14.281737711273456</v>
      </c>
      <c r="AE18" s="375">
        <v>14.276660916000996</v>
      </c>
      <c r="AF18" s="375">
        <v>14.272381614964241</v>
      </c>
      <c r="AG18" s="375">
        <v>14.268772933645785</v>
      </c>
      <c r="AH18" s="375">
        <v>14.265299612123583</v>
      </c>
      <c r="AI18" s="375">
        <v>14.262296997985111</v>
      </c>
      <c r="AJ18" s="376">
        <v>14.258572201107976</v>
      </c>
    </row>
    <row r="19" spans="1:36" ht="25.15" customHeight="1" x14ac:dyDescent="0.2">
      <c r="A19" s="466"/>
      <c r="B19" s="926"/>
      <c r="C19" s="355" t="s">
        <v>228</v>
      </c>
      <c r="D19" s="377" t="s">
        <v>229</v>
      </c>
      <c r="E19" s="335" t="s">
        <v>124</v>
      </c>
      <c r="F19" s="827" t="s">
        <v>217</v>
      </c>
      <c r="G19" s="827">
        <v>1</v>
      </c>
      <c r="H19" s="370">
        <v>1.4491011050535245</v>
      </c>
      <c r="I19" s="760">
        <v>1.493777620002761</v>
      </c>
      <c r="J19" s="760">
        <v>1.5379663160489949</v>
      </c>
      <c r="K19" s="760">
        <v>1.5817617367386259</v>
      </c>
      <c r="L19" s="375">
        <v>1.625392105204106</v>
      </c>
      <c r="M19" s="375">
        <v>1.6693466103772037</v>
      </c>
      <c r="N19" s="375">
        <v>1.7131581712336887</v>
      </c>
      <c r="O19" s="375">
        <v>1.7569172332211853</v>
      </c>
      <c r="P19" s="375">
        <v>1.8006903220776418</v>
      </c>
      <c r="Q19" s="375">
        <v>1.8444608497254804</v>
      </c>
      <c r="R19" s="375">
        <v>1.8880270860795225</v>
      </c>
      <c r="S19" s="375">
        <v>1.9316367464945938</v>
      </c>
      <c r="T19" s="375">
        <v>1.9754469900517595</v>
      </c>
      <c r="U19" s="375">
        <v>2.0193459670012359</v>
      </c>
      <c r="V19" s="375">
        <v>2.0607355768612035</v>
      </c>
      <c r="W19" s="375">
        <v>2.1017471122225504</v>
      </c>
      <c r="X19" s="375">
        <v>2.1423922274759923</v>
      </c>
      <c r="Y19" s="375">
        <v>2.1826518619296773</v>
      </c>
      <c r="Z19" s="375">
        <v>2.2225976744111726</v>
      </c>
      <c r="AA19" s="375">
        <v>2.2621980341998689</v>
      </c>
      <c r="AB19" s="375">
        <v>2.3014170664498064</v>
      </c>
      <c r="AC19" s="375">
        <v>2.3402311649031216</v>
      </c>
      <c r="AD19" s="375">
        <v>2.3786561026387809</v>
      </c>
      <c r="AE19" s="375">
        <v>2.4166470903166548</v>
      </c>
      <c r="AF19" s="375">
        <v>2.4542330768860285</v>
      </c>
      <c r="AG19" s="375">
        <v>2.4914097563900568</v>
      </c>
      <c r="AH19" s="375">
        <v>2.5281784693192297</v>
      </c>
      <c r="AI19" s="375">
        <v>2.5645387839412659</v>
      </c>
      <c r="AJ19" s="376">
        <v>2.6005178907263491</v>
      </c>
    </row>
    <row r="20" spans="1:36" ht="25.15" customHeight="1" x14ac:dyDescent="0.2">
      <c r="A20" s="466"/>
      <c r="B20" s="926"/>
      <c r="C20" s="355" t="s">
        <v>809</v>
      </c>
      <c r="D20" s="377" t="s">
        <v>810</v>
      </c>
      <c r="E20" s="335" t="s">
        <v>124</v>
      </c>
      <c r="F20" s="827" t="s">
        <v>217</v>
      </c>
      <c r="G20" s="827">
        <v>1</v>
      </c>
      <c r="H20" s="370">
        <v>1.631835294452344E-2</v>
      </c>
      <c r="I20" s="760">
        <v>-0.38835885897825051</v>
      </c>
      <c r="J20" s="760">
        <v>-0.835042181283427</v>
      </c>
      <c r="K20" s="760">
        <v>-1.1191176562149678</v>
      </c>
      <c r="L20" s="375">
        <v>-1.6553198150920707</v>
      </c>
      <c r="M20" s="375">
        <v>-1.9736928308722099</v>
      </c>
      <c r="N20" s="375">
        <v>-2.3319169170800365</v>
      </c>
      <c r="O20" s="375">
        <v>-2.6312459324415727</v>
      </c>
      <c r="P20" s="375">
        <v>-2.8721475965785714</v>
      </c>
      <c r="Q20" s="375">
        <v>-3.1464833299837665</v>
      </c>
      <c r="R20" s="375">
        <v>-3.4223573630184774</v>
      </c>
      <c r="S20" s="375">
        <v>-3.7205358821272796</v>
      </c>
      <c r="T20" s="375">
        <v>-3.8582299856609268</v>
      </c>
      <c r="U20" s="375">
        <v>-4.1164657377071023</v>
      </c>
      <c r="V20" s="375">
        <v>-4.2768152796052163</v>
      </c>
      <c r="W20" s="375">
        <v>-4.4329207613370443</v>
      </c>
      <c r="X20" s="375">
        <v>-4.6864911209866591</v>
      </c>
      <c r="Y20" s="375">
        <v>-4.833469163192035</v>
      </c>
      <c r="Z20" s="375">
        <v>-4.9897699121667642</v>
      </c>
      <c r="AA20" s="375">
        <v>-4.9522855303932545</v>
      </c>
      <c r="AB20" s="375">
        <v>-4.9183910610277621</v>
      </c>
      <c r="AC20" s="375">
        <v>-4.9803888013258302</v>
      </c>
      <c r="AD20" s="375">
        <v>-4.9480455216075256</v>
      </c>
      <c r="AE20" s="375">
        <v>-4.9989939253105717</v>
      </c>
      <c r="AF20" s="375">
        <v>-4.9471520799498307</v>
      </c>
      <c r="AG20" s="375">
        <v>-4.9919375352657198</v>
      </c>
      <c r="AH20" s="375">
        <v>-4.9289388265616196</v>
      </c>
      <c r="AI20" s="375">
        <v>-4.9617564322221881</v>
      </c>
      <c r="AJ20" s="376">
        <v>-4.9798334261764978</v>
      </c>
    </row>
    <row r="21" spans="1:36" ht="25.15" customHeight="1" x14ac:dyDescent="0.2">
      <c r="A21" s="262"/>
      <c r="B21" s="926"/>
      <c r="C21" s="356" t="s">
        <v>230</v>
      </c>
      <c r="D21" s="369" t="s">
        <v>231</v>
      </c>
      <c r="E21" s="560" t="s">
        <v>232</v>
      </c>
      <c r="F21" s="841" t="s">
        <v>217</v>
      </c>
      <c r="G21" s="841">
        <v>1</v>
      </c>
      <c r="H21" s="370">
        <f t="shared" ref="H21:AJ21" si="3">ROUND((H10*1000000)/(H57*1000),1)</f>
        <v>140.19999999999999</v>
      </c>
      <c r="I21" s="760">
        <f t="shared" si="3"/>
        <v>140</v>
      </c>
      <c r="J21" s="760">
        <f t="shared" si="3"/>
        <v>139.9</v>
      </c>
      <c r="K21" s="760">
        <f t="shared" si="3"/>
        <v>139.80000000000001</v>
      </c>
      <c r="L21" s="313">
        <f t="shared" si="3"/>
        <v>139.5</v>
      </c>
      <c r="M21" s="313">
        <f>ROUND((M10*1000000)/(M57*1000),1)</f>
        <v>139.5</v>
      </c>
      <c r="N21" s="313">
        <f t="shared" si="3"/>
        <v>139.4</v>
      </c>
      <c r="O21" s="313">
        <f t="shared" si="3"/>
        <v>139.4</v>
      </c>
      <c r="P21" s="313">
        <f t="shared" si="3"/>
        <v>139.4</v>
      </c>
      <c r="Q21" s="313">
        <f t="shared" si="3"/>
        <v>139.4</v>
      </c>
      <c r="R21" s="313">
        <f t="shared" si="3"/>
        <v>139.30000000000001</v>
      </c>
      <c r="S21" s="313">
        <f t="shared" si="3"/>
        <v>139.30000000000001</v>
      </c>
      <c r="T21" s="313">
        <f t="shared" si="3"/>
        <v>139.30000000000001</v>
      </c>
      <c r="U21" s="313">
        <f t="shared" si="3"/>
        <v>139.4</v>
      </c>
      <c r="V21" s="313">
        <f t="shared" si="3"/>
        <v>139.30000000000001</v>
      </c>
      <c r="W21" s="313">
        <f t="shared" si="3"/>
        <v>139.30000000000001</v>
      </c>
      <c r="X21" s="313">
        <f t="shared" si="3"/>
        <v>139.19999999999999</v>
      </c>
      <c r="Y21" s="313">
        <f t="shared" si="3"/>
        <v>139.19999999999999</v>
      </c>
      <c r="Z21" s="313">
        <f t="shared" si="3"/>
        <v>139.19999999999999</v>
      </c>
      <c r="AA21" s="313">
        <f t="shared" si="3"/>
        <v>139.30000000000001</v>
      </c>
      <c r="AB21" s="313">
        <f t="shared" si="3"/>
        <v>139.5</v>
      </c>
      <c r="AC21" s="313">
        <f t="shared" si="3"/>
        <v>139.6</v>
      </c>
      <c r="AD21" s="313">
        <f t="shared" si="3"/>
        <v>139.69999999999999</v>
      </c>
      <c r="AE21" s="313">
        <f t="shared" si="3"/>
        <v>139.9</v>
      </c>
      <c r="AF21" s="313">
        <f t="shared" si="3"/>
        <v>140</v>
      </c>
      <c r="AG21" s="313">
        <f t="shared" si="3"/>
        <v>140.1</v>
      </c>
      <c r="AH21" s="313">
        <f t="shared" si="3"/>
        <v>140.19999999999999</v>
      </c>
      <c r="AI21" s="313">
        <f t="shared" si="3"/>
        <v>140.30000000000001</v>
      </c>
      <c r="AJ21" s="842">
        <f t="shared" si="3"/>
        <v>140.5</v>
      </c>
    </row>
    <row r="22" spans="1:36" ht="25.15" customHeight="1" x14ac:dyDescent="0.2">
      <c r="A22" s="466"/>
      <c r="B22" s="926"/>
      <c r="C22" s="355" t="s">
        <v>233</v>
      </c>
      <c r="D22" s="377" t="s">
        <v>234</v>
      </c>
      <c r="E22" s="335" t="s">
        <v>124</v>
      </c>
      <c r="F22" s="827" t="s">
        <v>217</v>
      </c>
      <c r="G22" s="827">
        <v>1</v>
      </c>
      <c r="H22" s="370">
        <v>31.872843329654316</v>
      </c>
      <c r="I22" s="760">
        <v>31.118676034660432</v>
      </c>
      <c r="J22" s="760">
        <v>30.355053740657691</v>
      </c>
      <c r="K22" s="760">
        <v>29.58280076535539</v>
      </c>
      <c r="L22" s="378">
        <v>28.807383120965387</v>
      </c>
      <c r="M22" s="378">
        <v>28.041946747427751</v>
      </c>
      <c r="N22" s="378">
        <v>27.271286638231238</v>
      </c>
      <c r="O22" s="378">
        <v>26.49682617345378</v>
      </c>
      <c r="P22" s="378">
        <v>25.7195004372916</v>
      </c>
      <c r="Q22" s="378">
        <v>24.938066074974454</v>
      </c>
      <c r="R22" s="378">
        <v>24.144310004475127</v>
      </c>
      <c r="S22" s="378">
        <v>23.346334069340031</v>
      </c>
      <c r="T22" s="378">
        <v>22.548060562807901</v>
      </c>
      <c r="U22" s="378">
        <v>21.745812861950391</v>
      </c>
      <c r="V22" s="378">
        <v>21.750948032851817</v>
      </c>
      <c r="W22" s="378">
        <v>21.755065468727679</v>
      </c>
      <c r="X22" s="378">
        <v>21.758528820437164</v>
      </c>
      <c r="Y22" s="378">
        <v>21.760587306527412</v>
      </c>
      <c r="Z22" s="378">
        <v>21.76435584558935</v>
      </c>
      <c r="AA22" s="378">
        <v>21.769284762282808</v>
      </c>
      <c r="AB22" s="378">
        <v>21.775142445637311</v>
      </c>
      <c r="AC22" s="378">
        <v>21.780209503933651</v>
      </c>
      <c r="AD22" s="378">
        <v>21.786440716151731</v>
      </c>
      <c r="AE22" s="378">
        <v>21.78944088987015</v>
      </c>
      <c r="AF22" s="378">
        <v>21.79197389093401</v>
      </c>
      <c r="AG22" s="378">
        <v>21.793945486684233</v>
      </c>
      <c r="AH22" s="378">
        <v>21.794485971104496</v>
      </c>
      <c r="AI22" s="378">
        <v>21.794331170707395</v>
      </c>
      <c r="AJ22" s="312">
        <v>21.798005024270459</v>
      </c>
    </row>
    <row r="23" spans="1:36" ht="25.15" customHeight="1" x14ac:dyDescent="0.2">
      <c r="A23" s="466"/>
      <c r="B23" s="926"/>
      <c r="C23" s="355" t="s">
        <v>235</v>
      </c>
      <c r="D23" s="377" t="s">
        <v>236</v>
      </c>
      <c r="E23" s="335" t="s">
        <v>124</v>
      </c>
      <c r="F23" s="827" t="s">
        <v>217</v>
      </c>
      <c r="G23" s="827">
        <v>1</v>
      </c>
      <c r="H23" s="370">
        <v>58.056141064799455</v>
      </c>
      <c r="I23" s="760">
        <v>59.033103000090769</v>
      </c>
      <c r="J23" s="760">
        <v>60.002235035384381</v>
      </c>
      <c r="K23" s="760">
        <v>60.963761382271734</v>
      </c>
      <c r="L23" s="378">
        <v>61.92800821014697</v>
      </c>
      <c r="M23" s="378">
        <v>62.924426085029147</v>
      </c>
      <c r="N23" s="378">
        <v>63.921264308095772</v>
      </c>
      <c r="O23" s="378">
        <v>64.921541473619868</v>
      </c>
      <c r="P23" s="378">
        <v>65.927607859419481</v>
      </c>
      <c r="Q23" s="378">
        <v>66.936412048317436</v>
      </c>
      <c r="R23" s="378">
        <v>67.924692160655596</v>
      </c>
      <c r="S23" s="378">
        <v>68.912772150460938</v>
      </c>
      <c r="T23" s="378">
        <v>69.912303351090586</v>
      </c>
      <c r="U23" s="378">
        <v>70.912594324813668</v>
      </c>
      <c r="V23" s="378">
        <v>71.046569008487282</v>
      </c>
      <c r="W23" s="378">
        <v>71.177657481682289</v>
      </c>
      <c r="X23" s="378">
        <v>71.307037142688387</v>
      </c>
      <c r="Y23" s="378">
        <v>71.432234929209017</v>
      </c>
      <c r="Z23" s="378">
        <v>71.563472145605488</v>
      </c>
      <c r="AA23" s="378">
        <v>71.698968584621326</v>
      </c>
      <c r="AB23" s="378">
        <v>71.837981472569751</v>
      </c>
      <c r="AC23" s="378">
        <v>71.974846549833373</v>
      </c>
      <c r="AD23" s="378">
        <v>72.1160236033448</v>
      </c>
      <c r="AE23" s="378">
        <v>72.246961254446248</v>
      </c>
      <c r="AF23" s="378">
        <v>72.376787394240012</v>
      </c>
      <c r="AG23" s="378">
        <v>72.505182911597487</v>
      </c>
      <c r="AH23" s="378">
        <v>72.629242309475245</v>
      </c>
      <c r="AI23" s="378">
        <v>72.751399869932101</v>
      </c>
      <c r="AJ23" s="312">
        <v>72.886772796453471</v>
      </c>
    </row>
    <row r="24" spans="1:36" ht="25.15" customHeight="1" x14ac:dyDescent="0.2">
      <c r="A24" s="466"/>
      <c r="B24" s="926"/>
      <c r="C24" s="355" t="s">
        <v>237</v>
      </c>
      <c r="D24" s="377" t="s">
        <v>238</v>
      </c>
      <c r="E24" s="335" t="s">
        <v>124</v>
      </c>
      <c r="F24" s="827" t="s">
        <v>217</v>
      </c>
      <c r="G24" s="827">
        <v>1</v>
      </c>
      <c r="H24" s="370">
        <v>16.881570475907484</v>
      </c>
      <c r="I24" s="760">
        <v>16.816826461575662</v>
      </c>
      <c r="J24" s="760">
        <v>16.74841190791809</v>
      </c>
      <c r="K24" s="760">
        <v>16.67658155114734</v>
      </c>
      <c r="L24" s="378">
        <v>16.604283149442672</v>
      </c>
      <c r="M24" s="378">
        <v>16.539263383573942</v>
      </c>
      <c r="N24" s="378">
        <v>16.472891503457792</v>
      </c>
      <c r="O24" s="378">
        <v>16.405982052606205</v>
      </c>
      <c r="P24" s="378">
        <v>16.339122429941764</v>
      </c>
      <c r="Q24" s="378">
        <v>16.271542078927467</v>
      </c>
      <c r="R24" s="378">
        <v>16.197708845393887</v>
      </c>
      <c r="S24" s="378">
        <v>16.122706495553135</v>
      </c>
      <c r="T24" s="378">
        <v>16.049254208416841</v>
      </c>
      <c r="U24" s="378">
        <v>15.974835885203584</v>
      </c>
      <c r="V24" s="378">
        <v>15.876811072209353</v>
      </c>
      <c r="W24" s="378">
        <v>15.777662960839875</v>
      </c>
      <c r="X24" s="378">
        <v>15.677666040344779</v>
      </c>
      <c r="Y24" s="378">
        <v>15.576290293305183</v>
      </c>
      <c r="Z24" s="378">
        <v>15.475768739774786</v>
      </c>
      <c r="AA24" s="378">
        <v>15.375686923129917</v>
      </c>
      <c r="AB24" s="378">
        <v>15.275863839800911</v>
      </c>
      <c r="AC24" s="378">
        <v>15.17508620775048</v>
      </c>
      <c r="AD24" s="378">
        <v>15.074715970825618</v>
      </c>
      <c r="AE24" s="378">
        <v>14.971714308229156</v>
      </c>
      <c r="AF24" s="378">
        <v>14.868011750332039</v>
      </c>
      <c r="AG24" s="378">
        <v>14.763549336813076</v>
      </c>
      <c r="AH24" s="378">
        <v>14.657748436491355</v>
      </c>
      <c r="AI24" s="378">
        <v>14.551119407893758</v>
      </c>
      <c r="AJ24" s="312">
        <v>14.446668882427035</v>
      </c>
    </row>
    <row r="25" spans="1:36" ht="25.15" customHeight="1" x14ac:dyDescent="0.2">
      <c r="A25" s="466"/>
      <c r="B25" s="926"/>
      <c r="C25" s="355" t="s">
        <v>239</v>
      </c>
      <c r="D25" s="377" t="s">
        <v>240</v>
      </c>
      <c r="E25" s="335" t="s">
        <v>124</v>
      </c>
      <c r="F25" s="827" t="s">
        <v>217</v>
      </c>
      <c r="G25" s="827">
        <v>1</v>
      </c>
      <c r="H25" s="370">
        <v>13.326714014998363</v>
      </c>
      <c r="I25" s="760">
        <v>13.345427464240844</v>
      </c>
      <c r="J25" s="760">
        <v>13.361522289642501</v>
      </c>
      <c r="K25" s="760">
        <v>13.375161646048735</v>
      </c>
      <c r="L25" s="378">
        <v>13.388683550554276</v>
      </c>
      <c r="M25" s="378">
        <v>13.408366947045668</v>
      </c>
      <c r="N25" s="378">
        <v>13.427278069887844</v>
      </c>
      <c r="O25" s="378">
        <v>13.446072590537074</v>
      </c>
      <c r="P25" s="378">
        <v>13.465233434930752</v>
      </c>
      <c r="Q25" s="378">
        <v>13.48412894069609</v>
      </c>
      <c r="R25" s="378">
        <v>13.49814529799724</v>
      </c>
      <c r="S25" s="378">
        <v>13.511461099528207</v>
      </c>
      <c r="T25" s="378">
        <v>13.526356802291088</v>
      </c>
      <c r="U25" s="378">
        <v>13.540727486158397</v>
      </c>
      <c r="V25" s="378">
        <v>13.555487226776824</v>
      </c>
      <c r="W25" s="378">
        <v>13.569655908891622</v>
      </c>
      <c r="X25" s="378">
        <v>13.58345913708844</v>
      </c>
      <c r="Y25" s="378">
        <v>13.596426969077735</v>
      </c>
      <c r="Z25" s="378">
        <v>13.610505284199437</v>
      </c>
      <c r="AA25" s="378">
        <v>13.625353019791403</v>
      </c>
      <c r="AB25" s="378">
        <v>13.640827189147437</v>
      </c>
      <c r="AC25" s="378">
        <v>13.655851500261534</v>
      </c>
      <c r="AD25" s="378">
        <v>13.67165157174891</v>
      </c>
      <c r="AE25" s="378">
        <v>13.685469020350061</v>
      </c>
      <c r="AF25" s="378">
        <v>13.699036196899275</v>
      </c>
      <c r="AG25" s="378">
        <v>13.712293258558404</v>
      </c>
      <c r="AH25" s="378">
        <v>13.724691809584407</v>
      </c>
      <c r="AI25" s="378">
        <v>13.736693465147249</v>
      </c>
      <c r="AJ25" s="312">
        <v>13.751151174975881</v>
      </c>
    </row>
    <row r="26" spans="1:36" ht="25.15" customHeight="1" x14ac:dyDescent="0.2">
      <c r="A26" s="466"/>
      <c r="B26" s="926"/>
      <c r="C26" s="355" t="s">
        <v>241</v>
      </c>
      <c r="D26" s="377" t="s">
        <v>242</v>
      </c>
      <c r="E26" s="335" t="s">
        <v>124</v>
      </c>
      <c r="F26" s="827" t="s">
        <v>217</v>
      </c>
      <c r="G26" s="827">
        <v>1</v>
      </c>
      <c r="H26" s="370">
        <v>18.546577232526342</v>
      </c>
      <c r="I26" s="760">
        <v>18.587296448842462</v>
      </c>
      <c r="J26" s="760">
        <v>18.624430006972716</v>
      </c>
      <c r="K26" s="760">
        <v>18.658196992484118</v>
      </c>
      <c r="L26" s="378">
        <v>18.691853496026155</v>
      </c>
      <c r="M26" s="378">
        <v>18.734172196148201</v>
      </c>
      <c r="N26" s="378">
        <v>18.77547816479829</v>
      </c>
      <c r="O26" s="378">
        <v>18.816686548723347</v>
      </c>
      <c r="P26" s="378">
        <v>18.858473467928391</v>
      </c>
      <c r="Q26" s="378">
        <v>18.899954936526775</v>
      </c>
      <c r="R26" s="378">
        <v>18.934658157397568</v>
      </c>
      <c r="S26" s="378">
        <v>18.96843316544788</v>
      </c>
      <c r="T26" s="378">
        <v>19.004481774711472</v>
      </c>
      <c r="U26" s="378">
        <v>19.03984966218345</v>
      </c>
      <c r="V26" s="378">
        <v>19.075821521060874</v>
      </c>
      <c r="W26" s="378">
        <v>19.111018439828868</v>
      </c>
      <c r="X26" s="378">
        <v>19.145756546907801</v>
      </c>
      <c r="Y26" s="378">
        <v>19.179371831415267</v>
      </c>
      <c r="Z26" s="378">
        <v>19.214608687351273</v>
      </c>
      <c r="AA26" s="378">
        <v>19.250989133634281</v>
      </c>
      <c r="AB26" s="378">
        <v>19.288313737434851</v>
      </c>
      <c r="AC26" s="378">
        <v>19.325061659576395</v>
      </c>
      <c r="AD26" s="378">
        <v>19.362967336278828</v>
      </c>
      <c r="AE26" s="378">
        <v>19.398123759701605</v>
      </c>
      <c r="AF26" s="378">
        <v>19.432981745189661</v>
      </c>
      <c r="AG26" s="378">
        <v>19.467455612223596</v>
      </c>
      <c r="AH26" s="378">
        <v>19.50076524230078</v>
      </c>
      <c r="AI26" s="378">
        <v>19.533564233909296</v>
      </c>
      <c r="AJ26" s="312">
        <v>19.569911517404389</v>
      </c>
    </row>
    <row r="27" spans="1:36" ht="25.15" customHeight="1" x14ac:dyDescent="0.2">
      <c r="A27" s="466"/>
      <c r="B27" s="926"/>
      <c r="C27" s="355" t="s">
        <v>243</v>
      </c>
      <c r="D27" s="377" t="s">
        <v>244</v>
      </c>
      <c r="E27" s="335" t="s">
        <v>124</v>
      </c>
      <c r="F27" s="827" t="s">
        <v>217</v>
      </c>
      <c r="G27" s="827">
        <v>1</v>
      </c>
      <c r="H27" s="370">
        <v>1.4952547003585244</v>
      </c>
      <c r="I27" s="760">
        <v>1.543764083365287</v>
      </c>
      <c r="J27" s="760">
        <v>1.5918289340379572</v>
      </c>
      <c r="K27" s="760">
        <v>1.6394776382724185</v>
      </c>
      <c r="L27" s="378">
        <v>1.6869662039883442</v>
      </c>
      <c r="M27" s="378">
        <v>1.7349375660367914</v>
      </c>
      <c r="N27" s="378">
        <v>1.7826518206241397</v>
      </c>
      <c r="O27" s="378">
        <v>1.8301740515848115</v>
      </c>
      <c r="P27" s="378">
        <v>1.8775469574497696</v>
      </c>
      <c r="Q27" s="378">
        <v>1.9247041470181792</v>
      </c>
      <c r="R27" s="378">
        <v>1.9712221845573585</v>
      </c>
      <c r="S27" s="378">
        <v>2.0175038966154042</v>
      </c>
      <c r="T27" s="378">
        <v>2.0637473455404982</v>
      </c>
      <c r="U27" s="378">
        <v>2.1097606977332064</v>
      </c>
      <c r="V27" s="378">
        <v>2.1552001646819146</v>
      </c>
      <c r="W27" s="378">
        <v>2.2003334407035671</v>
      </c>
      <c r="X27" s="378">
        <v>2.2451768964807792</v>
      </c>
      <c r="Y27" s="378">
        <v>2.2896948283363172</v>
      </c>
      <c r="Z27" s="378">
        <v>2.3340211156498252</v>
      </c>
      <c r="AA27" s="378">
        <v>2.3781161813494478</v>
      </c>
      <c r="AB27" s="378">
        <v>2.4219562052330259</v>
      </c>
      <c r="AC27" s="378">
        <v>2.4654660465893463</v>
      </c>
      <c r="AD27" s="378">
        <v>2.5087073844991186</v>
      </c>
      <c r="AE27" s="378">
        <v>2.551529965548256</v>
      </c>
      <c r="AF27" s="378">
        <v>2.5940267380231692</v>
      </c>
      <c r="AG27" s="378">
        <v>2.6361907206258319</v>
      </c>
      <c r="AH27" s="378">
        <v>2.6779990424914719</v>
      </c>
      <c r="AI27" s="378">
        <v>2.7194694453611401</v>
      </c>
      <c r="AJ27" s="312">
        <v>2.7606702815946083</v>
      </c>
    </row>
    <row r="28" spans="1:36" ht="25.15" customHeight="1" x14ac:dyDescent="0.2">
      <c r="A28" s="466"/>
      <c r="B28" s="926"/>
      <c r="C28" s="355" t="s">
        <v>811</v>
      </c>
      <c r="D28" s="377" t="s">
        <v>812</v>
      </c>
      <c r="E28" s="335" t="s">
        <v>124</v>
      </c>
      <c r="F28" s="827" t="s">
        <v>217</v>
      </c>
      <c r="G28" s="827">
        <v>1</v>
      </c>
      <c r="H28" s="370">
        <v>2.0899181755510199E-2</v>
      </c>
      <c r="I28" s="760">
        <v>-0.44509349277544175</v>
      </c>
      <c r="J28" s="760">
        <v>-0.7834819146133043</v>
      </c>
      <c r="K28" s="760">
        <v>-1.0959799755797235</v>
      </c>
      <c r="L28" s="378">
        <v>-1.6071777311237838</v>
      </c>
      <c r="M28" s="378">
        <v>-1.8831129252614858</v>
      </c>
      <c r="N28" s="378">
        <v>-2.2508505050950873</v>
      </c>
      <c r="O28" s="378">
        <v>-2.517282890525081</v>
      </c>
      <c r="P28" s="378">
        <v>-2.7874845869617388</v>
      </c>
      <c r="Q28" s="378">
        <v>-3.0548082264604091</v>
      </c>
      <c r="R28" s="378">
        <v>-3.370736650476772</v>
      </c>
      <c r="S28" s="378">
        <v>-3.5792108769455808</v>
      </c>
      <c r="T28" s="378">
        <v>-3.8042040448583805</v>
      </c>
      <c r="U28" s="378">
        <v>-3.9235809180427168</v>
      </c>
      <c r="V28" s="378">
        <v>-4.160837026068009</v>
      </c>
      <c r="W28" s="378">
        <v>-4.2913937006738934</v>
      </c>
      <c r="X28" s="378">
        <v>-4.5176245839473665</v>
      </c>
      <c r="Y28" s="378">
        <v>-4.6346061578709339</v>
      </c>
      <c r="Z28" s="378">
        <v>-4.7627318181701526</v>
      </c>
      <c r="AA28" s="378">
        <v>-4.7983986048091651</v>
      </c>
      <c r="AB28" s="378">
        <v>-4.7400848898232937</v>
      </c>
      <c r="AC28" s="378">
        <v>-4.7765214679447752</v>
      </c>
      <c r="AD28" s="378">
        <v>-4.8205065828490206</v>
      </c>
      <c r="AE28" s="378">
        <v>-4.7432391981454884</v>
      </c>
      <c r="AF28" s="378">
        <v>-4.762817715618155</v>
      </c>
      <c r="AG28" s="378">
        <v>-4.7786173265026264</v>
      </c>
      <c r="AH28" s="378">
        <v>-4.7849328114477885</v>
      </c>
      <c r="AI28" s="378">
        <v>-4.7865775929509198</v>
      </c>
      <c r="AJ28" s="312">
        <v>-4.7131796771258223</v>
      </c>
    </row>
    <row r="29" spans="1:36" ht="25.15" customHeight="1" x14ac:dyDescent="0.2">
      <c r="A29" s="261"/>
      <c r="B29" s="926"/>
      <c r="C29" s="356" t="s">
        <v>245</v>
      </c>
      <c r="D29" s="369" t="s">
        <v>246</v>
      </c>
      <c r="E29" s="560" t="s">
        <v>247</v>
      </c>
      <c r="F29" s="841" t="s">
        <v>217</v>
      </c>
      <c r="G29" s="841">
        <v>1</v>
      </c>
      <c r="H29" s="370">
        <f t="shared" ref="H29:AJ29" si="4">((H9+H10)*1000000)/((H56+H57)*1000)</f>
        <v>134.93059572569098</v>
      </c>
      <c r="I29" s="760">
        <f t="shared" si="4"/>
        <v>134.52790079052198</v>
      </c>
      <c r="J29" s="760">
        <f t="shared" si="4"/>
        <v>134.16150306521229</v>
      </c>
      <c r="K29" s="760">
        <f t="shared" si="4"/>
        <v>133.91014063519123</v>
      </c>
      <c r="L29" s="313">
        <f t="shared" si="4"/>
        <v>133.52318645690067</v>
      </c>
      <c r="M29" s="313">
        <f t="shared" si="4"/>
        <v>133.31199857467161</v>
      </c>
      <c r="N29" s="313">
        <f t="shared" si="4"/>
        <v>133.16936395146732</v>
      </c>
      <c r="O29" s="313">
        <f t="shared" si="4"/>
        <v>133.05811452695232</v>
      </c>
      <c r="P29" s="313">
        <f t="shared" si="4"/>
        <v>132.99916174740795</v>
      </c>
      <c r="Q29" s="313">
        <f t="shared" si="4"/>
        <v>132.9957211658184</v>
      </c>
      <c r="R29" s="313">
        <f t="shared" si="4"/>
        <v>133.0016581936726</v>
      </c>
      <c r="S29" s="313">
        <f t="shared" si="4"/>
        <v>133.04292107552993</v>
      </c>
      <c r="T29" s="313">
        <f t="shared" si="4"/>
        <v>133.14244980852735</v>
      </c>
      <c r="U29" s="313">
        <f t="shared" si="4"/>
        <v>133.27495580603934</v>
      </c>
      <c r="V29" s="313">
        <f t="shared" si="4"/>
        <v>133.0875928178869</v>
      </c>
      <c r="W29" s="313">
        <f t="shared" si="4"/>
        <v>132.90714138488562</v>
      </c>
      <c r="X29" s="313">
        <f t="shared" si="4"/>
        <v>132.73482848791443</v>
      </c>
      <c r="Y29" s="313">
        <f t="shared" si="4"/>
        <v>132.56625516772175</v>
      </c>
      <c r="Z29" s="313">
        <f t="shared" si="4"/>
        <v>132.41639406365465</v>
      </c>
      <c r="AA29" s="313">
        <f t="shared" si="4"/>
        <v>132.40012523565525</v>
      </c>
      <c r="AB29" s="313">
        <f t="shared" si="4"/>
        <v>132.40896462451587</v>
      </c>
      <c r="AC29" s="313">
        <f t="shared" si="4"/>
        <v>132.4143560004369</v>
      </c>
      <c r="AD29" s="313">
        <f t="shared" si="4"/>
        <v>132.42394224522309</v>
      </c>
      <c r="AE29" s="313">
        <f t="shared" si="4"/>
        <v>132.41844542080744</v>
      </c>
      <c r="AF29" s="313">
        <f t="shared" si="4"/>
        <v>132.41121827371848</v>
      </c>
      <c r="AG29" s="313">
        <f t="shared" si="4"/>
        <v>132.40171071005216</v>
      </c>
      <c r="AH29" s="313">
        <f t="shared" si="4"/>
        <v>132.39844425585693</v>
      </c>
      <c r="AI29" s="313">
        <f t="shared" si="4"/>
        <v>132.39139955730974</v>
      </c>
      <c r="AJ29" s="842">
        <f t="shared" si="4"/>
        <v>132.38088015635705</v>
      </c>
    </row>
    <row r="30" spans="1:36" ht="25.15" customHeight="1" x14ac:dyDescent="0.2">
      <c r="A30" s="261"/>
      <c r="B30" s="926"/>
      <c r="C30" s="355" t="s">
        <v>248</v>
      </c>
      <c r="D30" s="377" t="s">
        <v>249</v>
      </c>
      <c r="E30" s="335" t="s">
        <v>124</v>
      </c>
      <c r="F30" s="348" t="s">
        <v>75</v>
      </c>
      <c r="G30" s="348">
        <v>2</v>
      </c>
      <c r="H30" s="353">
        <v>9.7074023234720919E-2</v>
      </c>
      <c r="I30" s="758">
        <v>9.7074023234720919E-2</v>
      </c>
      <c r="J30" s="758">
        <v>9.7074023234720919E-2</v>
      </c>
      <c r="K30" s="758">
        <v>9.7074023234720919E-2</v>
      </c>
      <c r="L30" s="294">
        <v>9.7074023234720919E-2</v>
      </c>
      <c r="M30" s="294">
        <v>9.7074023234720919E-2</v>
      </c>
      <c r="N30" s="294">
        <v>9.7074023234720919E-2</v>
      </c>
      <c r="O30" s="294">
        <v>9.7074023234720919E-2</v>
      </c>
      <c r="P30" s="294">
        <v>9.7074023234720919E-2</v>
      </c>
      <c r="Q30" s="294">
        <v>9.7074023234720919E-2</v>
      </c>
      <c r="R30" s="294">
        <v>9.7074023234720919E-2</v>
      </c>
      <c r="S30" s="294">
        <v>9.7074023234720919E-2</v>
      </c>
      <c r="T30" s="294">
        <v>9.7074023234720919E-2</v>
      </c>
      <c r="U30" s="294">
        <v>9.7074023234720919E-2</v>
      </c>
      <c r="V30" s="294">
        <v>9.7074023234720919E-2</v>
      </c>
      <c r="W30" s="294">
        <v>9.7074023234720919E-2</v>
      </c>
      <c r="X30" s="294">
        <v>9.7074023234720919E-2</v>
      </c>
      <c r="Y30" s="294">
        <v>9.7074023234720919E-2</v>
      </c>
      <c r="Z30" s="294">
        <v>9.7074023234720919E-2</v>
      </c>
      <c r="AA30" s="294">
        <v>9.7074023234720919E-2</v>
      </c>
      <c r="AB30" s="294">
        <v>9.7074023234720919E-2</v>
      </c>
      <c r="AC30" s="294">
        <v>9.7074023234720919E-2</v>
      </c>
      <c r="AD30" s="294">
        <v>9.7074023234720919E-2</v>
      </c>
      <c r="AE30" s="294">
        <v>9.7074023234720919E-2</v>
      </c>
      <c r="AF30" s="294">
        <v>9.7074023234720919E-2</v>
      </c>
      <c r="AG30" s="294">
        <v>9.7074023234720919E-2</v>
      </c>
      <c r="AH30" s="294">
        <v>9.7074023234720919E-2</v>
      </c>
      <c r="AI30" s="294">
        <v>9.7074023234720919E-2</v>
      </c>
      <c r="AJ30" s="318">
        <v>9.7074023234720919E-2</v>
      </c>
    </row>
    <row r="31" spans="1:36" ht="25.15" customHeight="1" thickBot="1" x14ac:dyDescent="0.25">
      <c r="A31" s="261"/>
      <c r="B31" s="927"/>
      <c r="C31" s="843" t="s">
        <v>250</v>
      </c>
      <c r="D31" s="844" t="s">
        <v>251</v>
      </c>
      <c r="E31" s="481" t="s">
        <v>124</v>
      </c>
      <c r="F31" s="368" t="s">
        <v>75</v>
      </c>
      <c r="G31" s="368">
        <v>2</v>
      </c>
      <c r="H31" s="359">
        <v>1.3622731773868095E-2</v>
      </c>
      <c r="I31" s="759">
        <v>1.3622731773868095E-2</v>
      </c>
      <c r="J31" s="759">
        <v>1.3622731773868095E-2</v>
      </c>
      <c r="K31" s="759">
        <v>1.3622731773868095E-2</v>
      </c>
      <c r="L31" s="806">
        <v>1.3622731773868095E-2</v>
      </c>
      <c r="M31" s="806">
        <v>1.3622731773868095E-2</v>
      </c>
      <c r="N31" s="806">
        <v>1.3622731773868095E-2</v>
      </c>
      <c r="O31" s="806">
        <v>1.3622731773868095E-2</v>
      </c>
      <c r="P31" s="806">
        <v>1.3622731773868095E-2</v>
      </c>
      <c r="Q31" s="806">
        <v>1.3622731773868095E-2</v>
      </c>
      <c r="R31" s="806">
        <v>1.3622731773868095E-2</v>
      </c>
      <c r="S31" s="806">
        <v>1.3622731773868095E-2</v>
      </c>
      <c r="T31" s="806">
        <v>1.3622731773868095E-2</v>
      </c>
      <c r="U31" s="806">
        <v>1.3622731773868095E-2</v>
      </c>
      <c r="V31" s="806">
        <v>1.3622731773868095E-2</v>
      </c>
      <c r="W31" s="806">
        <v>1.3622731773868095E-2</v>
      </c>
      <c r="X31" s="806">
        <v>1.3622731773868095E-2</v>
      </c>
      <c r="Y31" s="806">
        <v>1.3622731773868095E-2</v>
      </c>
      <c r="Z31" s="806">
        <v>1.3622731773868095E-2</v>
      </c>
      <c r="AA31" s="806">
        <v>1.3622731773868095E-2</v>
      </c>
      <c r="AB31" s="806">
        <v>1.3622731773868095E-2</v>
      </c>
      <c r="AC31" s="806">
        <v>1.3622731773868095E-2</v>
      </c>
      <c r="AD31" s="806">
        <v>1.3622731773868095E-2</v>
      </c>
      <c r="AE31" s="806">
        <v>1.3622731773868095E-2</v>
      </c>
      <c r="AF31" s="806">
        <v>1.3622731773868095E-2</v>
      </c>
      <c r="AG31" s="806">
        <v>1.3622731773868095E-2</v>
      </c>
      <c r="AH31" s="806">
        <v>1.3622731773868095E-2</v>
      </c>
      <c r="AI31" s="806">
        <v>1.3622731773868095E-2</v>
      </c>
      <c r="AJ31" s="360">
        <v>1.3622731773868095E-2</v>
      </c>
    </row>
    <row r="32" spans="1:36" ht="25.15" customHeight="1" x14ac:dyDescent="0.2">
      <c r="A32" s="261"/>
      <c r="B32" s="928" t="s">
        <v>252</v>
      </c>
      <c r="C32" s="365" t="s">
        <v>253</v>
      </c>
      <c r="D32" s="824" t="s">
        <v>254</v>
      </c>
      <c r="E32" s="366" t="s">
        <v>124</v>
      </c>
      <c r="F32" s="367" t="s">
        <v>75</v>
      </c>
      <c r="G32" s="367">
        <v>2</v>
      </c>
      <c r="H32" s="389">
        <v>9.7366149046432936E-3</v>
      </c>
      <c r="I32" s="762">
        <v>9.7366149046432936E-3</v>
      </c>
      <c r="J32" s="762">
        <v>9.7366149046432936E-3</v>
      </c>
      <c r="K32" s="762">
        <v>9.7366149046432936E-3</v>
      </c>
      <c r="L32" s="316">
        <v>9.7366149046432936E-3</v>
      </c>
      <c r="M32" s="316">
        <v>9.7366149046432936E-3</v>
      </c>
      <c r="N32" s="316">
        <v>9.7366149046432936E-3</v>
      </c>
      <c r="O32" s="316">
        <v>9.7366149046432936E-3</v>
      </c>
      <c r="P32" s="316">
        <v>9.7366149046432936E-3</v>
      </c>
      <c r="Q32" s="316">
        <v>9.7366149046432936E-3</v>
      </c>
      <c r="R32" s="316">
        <v>9.7366149046432936E-3</v>
      </c>
      <c r="S32" s="316">
        <v>9.7366149046432936E-3</v>
      </c>
      <c r="T32" s="316">
        <v>9.7366149046432936E-3</v>
      </c>
      <c r="U32" s="316">
        <v>9.7366149046432936E-3</v>
      </c>
      <c r="V32" s="316">
        <v>9.7366149046432936E-3</v>
      </c>
      <c r="W32" s="316">
        <v>9.7366149046432936E-3</v>
      </c>
      <c r="X32" s="316">
        <v>9.7366149046432936E-3</v>
      </c>
      <c r="Y32" s="316">
        <v>9.7366149046432936E-3</v>
      </c>
      <c r="Z32" s="316">
        <v>9.7366149046432936E-3</v>
      </c>
      <c r="AA32" s="316">
        <v>9.7366149046432936E-3</v>
      </c>
      <c r="AB32" s="316">
        <v>9.7366149046432936E-3</v>
      </c>
      <c r="AC32" s="316">
        <v>9.7366149046432936E-3</v>
      </c>
      <c r="AD32" s="316">
        <v>9.7366149046432936E-3</v>
      </c>
      <c r="AE32" s="316">
        <v>9.7366149046432936E-3</v>
      </c>
      <c r="AF32" s="316">
        <v>9.7366149046432936E-3</v>
      </c>
      <c r="AG32" s="316">
        <v>9.7366149046432936E-3</v>
      </c>
      <c r="AH32" s="316">
        <v>9.7366149046432936E-3</v>
      </c>
      <c r="AI32" s="316">
        <v>9.7366149046432936E-3</v>
      </c>
      <c r="AJ32" s="317">
        <v>9.7366149046432936E-3</v>
      </c>
    </row>
    <row r="33" spans="1:36" ht="25.15" customHeight="1" x14ac:dyDescent="0.2">
      <c r="A33" s="261"/>
      <c r="B33" s="929"/>
      <c r="C33" s="355" t="s">
        <v>255</v>
      </c>
      <c r="D33" s="377" t="s">
        <v>256</v>
      </c>
      <c r="E33" s="335" t="s">
        <v>124</v>
      </c>
      <c r="F33" s="348" t="s">
        <v>75</v>
      </c>
      <c r="G33" s="348">
        <v>2</v>
      </c>
      <c r="H33" s="353">
        <v>3.8806455010066611E-4</v>
      </c>
      <c r="I33" s="758">
        <v>3.8806455010066611E-4</v>
      </c>
      <c r="J33" s="758">
        <v>3.8806455010066611E-4</v>
      </c>
      <c r="K33" s="758">
        <v>3.8806455010066611E-4</v>
      </c>
      <c r="L33" s="294">
        <v>3.8806455010066611E-4</v>
      </c>
      <c r="M33" s="294">
        <v>3.8806455010066611E-4</v>
      </c>
      <c r="N33" s="294">
        <v>3.8806455010066611E-4</v>
      </c>
      <c r="O33" s="294">
        <v>3.8806455010066611E-4</v>
      </c>
      <c r="P33" s="294">
        <v>3.8806455010066611E-4</v>
      </c>
      <c r="Q33" s="294">
        <v>3.8806455010066611E-4</v>
      </c>
      <c r="R33" s="294">
        <v>3.8806455010066611E-4</v>
      </c>
      <c r="S33" s="294">
        <v>3.8806455010066611E-4</v>
      </c>
      <c r="T33" s="294">
        <v>3.8806455010066611E-4</v>
      </c>
      <c r="U33" s="294">
        <v>3.8806455010066611E-4</v>
      </c>
      <c r="V33" s="294">
        <v>3.8806455010066611E-4</v>
      </c>
      <c r="W33" s="294">
        <v>3.8806455010066611E-4</v>
      </c>
      <c r="X33" s="294">
        <v>3.8806455010066611E-4</v>
      </c>
      <c r="Y33" s="294">
        <v>3.8806455010066611E-4</v>
      </c>
      <c r="Z33" s="294">
        <v>3.8806455010066611E-4</v>
      </c>
      <c r="AA33" s="294">
        <v>3.8806455010066611E-4</v>
      </c>
      <c r="AB33" s="294">
        <v>3.8806455010066611E-4</v>
      </c>
      <c r="AC33" s="294">
        <v>3.8806455010066611E-4</v>
      </c>
      <c r="AD33" s="294">
        <v>3.8806455010066611E-4</v>
      </c>
      <c r="AE33" s="294">
        <v>3.8806455010066611E-4</v>
      </c>
      <c r="AF33" s="294">
        <v>3.8806455010066611E-4</v>
      </c>
      <c r="AG33" s="294">
        <v>3.8806455010066611E-4</v>
      </c>
      <c r="AH33" s="294">
        <v>3.8806455010066611E-4</v>
      </c>
      <c r="AI33" s="294">
        <v>3.8806455010066611E-4</v>
      </c>
      <c r="AJ33" s="318">
        <v>3.8806455010066611E-4</v>
      </c>
    </row>
    <row r="34" spans="1:36" ht="25.15" customHeight="1" x14ac:dyDescent="0.2">
      <c r="A34" s="261"/>
      <c r="B34" s="929"/>
      <c r="C34" s="355" t="s">
        <v>257</v>
      </c>
      <c r="D34" s="377" t="s">
        <v>258</v>
      </c>
      <c r="E34" s="335" t="s">
        <v>124</v>
      </c>
      <c r="F34" s="348" t="s">
        <v>75</v>
      </c>
      <c r="G34" s="348">
        <v>2</v>
      </c>
      <c r="H34" s="353">
        <v>6.3895318807673226E-2</v>
      </c>
      <c r="I34" s="758">
        <v>6.4994155853103835E-2</v>
      </c>
      <c r="J34" s="758">
        <v>6.609219578846709E-2</v>
      </c>
      <c r="K34" s="758">
        <v>6.7189183160736715E-2</v>
      </c>
      <c r="L34" s="294">
        <v>6.8239669901790853E-2</v>
      </c>
      <c r="M34" s="294">
        <v>6.9269507029742577E-2</v>
      </c>
      <c r="N34" s="294">
        <v>7.0279126179528695E-2</v>
      </c>
      <c r="O34" s="294">
        <v>7.1268888334073105E-2</v>
      </c>
      <c r="P34" s="294">
        <v>7.2238935520828509E-2</v>
      </c>
      <c r="Q34" s="294">
        <v>7.3189882236693843E-2</v>
      </c>
      <c r="R34" s="294">
        <v>7.4122054507568313E-2</v>
      </c>
      <c r="S34" s="294">
        <v>7.503584222920244E-2</v>
      </c>
      <c r="T34" s="294">
        <v>7.5931314839369907E-2</v>
      </c>
      <c r="U34" s="294">
        <v>7.6809084601150324E-2</v>
      </c>
      <c r="V34" s="294">
        <v>7.7669440792348443E-2</v>
      </c>
      <c r="W34" s="294">
        <v>7.8512740454653313E-2</v>
      </c>
      <c r="X34" s="294">
        <v>7.9339300578220348E-2</v>
      </c>
      <c r="Y34" s="294">
        <v>8.0149407033349704E-2</v>
      </c>
      <c r="Z34" s="294">
        <v>8.0943381150008945E-2</v>
      </c>
      <c r="AA34" s="294">
        <v>8.1721508475584764E-2</v>
      </c>
      <c r="AB34" s="294">
        <v>8.2484074516656167E-2</v>
      </c>
      <c r="AC34" s="294">
        <v>8.3231621688459198E-2</v>
      </c>
      <c r="AD34" s="294">
        <v>8.396418032313227E-2</v>
      </c>
      <c r="AE34" s="294">
        <v>8.4682035653843454E-2</v>
      </c>
      <c r="AF34" s="294">
        <v>8.5385692231130156E-2</v>
      </c>
      <c r="AG34" s="294">
        <v>8.6128729621600189E-2</v>
      </c>
      <c r="AH34" s="294">
        <v>8.6858357720607779E-2</v>
      </c>
      <c r="AI34" s="294">
        <v>8.757479026736964E-2</v>
      </c>
      <c r="AJ34" s="318">
        <v>8.8278312128157788E-2</v>
      </c>
    </row>
    <row r="35" spans="1:36" ht="25.15" customHeight="1" x14ac:dyDescent="0.2">
      <c r="A35" s="261"/>
      <c r="B35" s="929"/>
      <c r="C35" s="355" t="s">
        <v>259</v>
      </c>
      <c r="D35" s="377" t="s">
        <v>260</v>
      </c>
      <c r="E35" s="335" t="s">
        <v>124</v>
      </c>
      <c r="F35" s="348" t="s">
        <v>75</v>
      </c>
      <c r="G35" s="348">
        <v>2</v>
      </c>
      <c r="H35" s="353">
        <v>7.1654420387377002E-2</v>
      </c>
      <c r="I35" s="758">
        <v>7.0354763222331251E-2</v>
      </c>
      <c r="J35" s="758">
        <v>6.9055948882731463E-2</v>
      </c>
      <c r="K35" s="758">
        <v>6.7757977871489558E-2</v>
      </c>
      <c r="L35" s="294">
        <v>6.6511320327883872E-2</v>
      </c>
      <c r="M35" s="294">
        <v>6.5287979549358124E-2</v>
      </c>
      <c r="N35" s="294">
        <v>6.4087209759739361E-2</v>
      </c>
      <c r="O35" s="294">
        <v>6.2908881443069081E-2</v>
      </c>
      <c r="P35" s="294">
        <v>6.1752287043036209E-2</v>
      </c>
      <c r="Q35" s="294">
        <v>6.0616760443255223E-2</v>
      </c>
      <c r="R35" s="294">
        <v>5.9501941611586583E-2</v>
      </c>
      <c r="S35" s="294">
        <v>5.8407399984073252E-2</v>
      </c>
      <c r="T35" s="294">
        <v>5.7333046404393614E-2</v>
      </c>
      <c r="U35" s="294">
        <v>5.6278217222980757E-2</v>
      </c>
      <c r="V35" s="294">
        <v>5.5242592988811852E-2</v>
      </c>
      <c r="W35" s="294">
        <v>5.4225779418845196E-2</v>
      </c>
      <c r="X35" s="294">
        <v>5.3227695578571148E-2</v>
      </c>
      <c r="Y35" s="294">
        <v>5.224775666048255E-2</v>
      </c>
      <c r="Z35" s="294">
        <v>5.1285607818182227E-2</v>
      </c>
      <c r="AA35" s="294">
        <v>5.0340933720167923E-2</v>
      </c>
      <c r="AB35" s="294">
        <v>4.9413419080001512E-2</v>
      </c>
      <c r="AC35" s="294">
        <v>4.8502746500872163E-2</v>
      </c>
      <c r="AD35" s="294">
        <v>4.7608600891610016E-2</v>
      </c>
      <c r="AE35" s="294">
        <v>4.6730667267706104E-2</v>
      </c>
      <c r="AF35" s="294">
        <v>4.5868670046538274E-2</v>
      </c>
      <c r="AG35" s="294">
        <v>4.5022025310063538E-2</v>
      </c>
      <c r="AH35" s="294">
        <v>4.4190726764496743E-2</v>
      </c>
      <c r="AI35" s="294">
        <v>4.3374538376480788E-2</v>
      </c>
      <c r="AJ35" s="318">
        <v>4.2572876447262119E-2</v>
      </c>
    </row>
    <row r="36" spans="1:36" ht="25.15" customHeight="1" x14ac:dyDescent="0.2">
      <c r="A36" s="261"/>
      <c r="B36" s="929"/>
      <c r="C36" s="355" t="s">
        <v>261</v>
      </c>
      <c r="D36" s="377" t="s">
        <v>262</v>
      </c>
      <c r="E36" s="335" t="s">
        <v>124</v>
      </c>
      <c r="F36" s="348" t="s">
        <v>75</v>
      </c>
      <c r="G36" s="348">
        <v>2</v>
      </c>
      <c r="H36" s="353">
        <v>9.7366149046432936E-3</v>
      </c>
      <c r="I36" s="758">
        <v>9.7366149046432936E-3</v>
      </c>
      <c r="J36" s="758">
        <v>9.7366149046432936E-3</v>
      </c>
      <c r="K36" s="758">
        <v>9.7366149046432936E-3</v>
      </c>
      <c r="L36" s="294">
        <v>9.7366149046432936E-3</v>
      </c>
      <c r="M36" s="294">
        <v>9.7366149046432936E-3</v>
      </c>
      <c r="N36" s="294">
        <v>9.7366149046432936E-3</v>
      </c>
      <c r="O36" s="294">
        <v>9.7366149046432936E-3</v>
      </c>
      <c r="P36" s="294">
        <v>9.7366149046432936E-3</v>
      </c>
      <c r="Q36" s="294">
        <v>9.7366149046432936E-3</v>
      </c>
      <c r="R36" s="294">
        <v>9.7366149046432936E-3</v>
      </c>
      <c r="S36" s="294">
        <v>9.7366149046432936E-3</v>
      </c>
      <c r="T36" s="294">
        <v>9.7366149046432936E-3</v>
      </c>
      <c r="U36" s="294">
        <v>9.7366149046432936E-3</v>
      </c>
      <c r="V36" s="294">
        <v>9.7366149046432936E-3</v>
      </c>
      <c r="W36" s="294">
        <v>9.7366149046432936E-3</v>
      </c>
      <c r="X36" s="294">
        <v>9.7366149046432936E-3</v>
      </c>
      <c r="Y36" s="294">
        <v>9.7366149046432936E-3</v>
      </c>
      <c r="Z36" s="294">
        <v>9.7366149046432936E-3</v>
      </c>
      <c r="AA36" s="294">
        <v>9.7366149046432936E-3</v>
      </c>
      <c r="AB36" s="294">
        <v>9.7366149046432936E-3</v>
      </c>
      <c r="AC36" s="294">
        <v>9.7366149046432936E-3</v>
      </c>
      <c r="AD36" s="294">
        <v>9.7366149046432936E-3</v>
      </c>
      <c r="AE36" s="294">
        <v>9.7366149046432936E-3</v>
      </c>
      <c r="AF36" s="294">
        <v>9.7366149046432936E-3</v>
      </c>
      <c r="AG36" s="294">
        <v>9.7366149046432936E-3</v>
      </c>
      <c r="AH36" s="294">
        <v>9.7366149046432936E-3</v>
      </c>
      <c r="AI36" s="294">
        <v>9.7366149046432936E-3</v>
      </c>
      <c r="AJ36" s="318">
        <v>9.7366149046432936E-3</v>
      </c>
    </row>
    <row r="37" spans="1:36" ht="25.15" customHeight="1" x14ac:dyDescent="0.2">
      <c r="A37" s="261"/>
      <c r="B37" s="929"/>
      <c r="C37" s="355" t="s">
        <v>263</v>
      </c>
      <c r="D37" s="377" t="s">
        <v>264</v>
      </c>
      <c r="E37" s="335" t="s">
        <v>124</v>
      </c>
      <c r="F37" s="348" t="s">
        <v>75</v>
      </c>
      <c r="G37" s="348">
        <v>2</v>
      </c>
      <c r="H37" s="353">
        <v>1.0145889664455625</v>
      </c>
      <c r="I37" s="758">
        <v>0.99485572651126364</v>
      </c>
      <c r="J37" s="758">
        <v>0.98514211672730045</v>
      </c>
      <c r="K37" s="758">
        <v>0.96544803060545359</v>
      </c>
      <c r="L37" s="294">
        <v>0.96572234598375917</v>
      </c>
      <c r="M37" s="294">
        <v>0.96599244506787496</v>
      </c>
      <c r="N37" s="294">
        <v>0.96625874760807462</v>
      </c>
      <c r="O37" s="294">
        <v>0.96652099322456608</v>
      </c>
      <c r="P37" s="294">
        <v>0.96677982003588681</v>
      </c>
      <c r="Q37" s="294">
        <v>0.96703528189534282</v>
      </c>
      <c r="R37" s="294">
        <v>0.96728744955726864</v>
      </c>
      <c r="S37" s="294">
        <v>0.96753639654393253</v>
      </c>
      <c r="T37" s="294">
        <v>0.96778215001911649</v>
      </c>
      <c r="U37" s="294">
        <v>0.96802483276447149</v>
      </c>
      <c r="V37" s="294">
        <v>0.96826444290105251</v>
      </c>
      <c r="W37" s="294">
        <v>0.96850108916451483</v>
      </c>
      <c r="X37" s="294">
        <v>0.96873456698278892</v>
      </c>
      <c r="Y37" s="294">
        <v>0.96896517374576197</v>
      </c>
      <c r="Z37" s="294">
        <v>0.96919297897007672</v>
      </c>
      <c r="AA37" s="294">
        <v>0.96941801275406725</v>
      </c>
      <c r="AB37" s="294">
        <v>0.96964034083125061</v>
      </c>
      <c r="AC37" s="294">
        <v>0.96985974053597246</v>
      </c>
      <c r="AD37" s="294">
        <v>0.97007653255752169</v>
      </c>
      <c r="AE37" s="294">
        <v>0.97029081814119056</v>
      </c>
      <c r="AF37" s="294">
        <v>0.97050233300571309</v>
      </c>
      <c r="AG37" s="294">
        <v>0.97134897774218787</v>
      </c>
      <c r="AH37" s="294">
        <v>0.97218027628775461</v>
      </c>
      <c r="AI37" s="294">
        <v>0.97299646467577061</v>
      </c>
      <c r="AJ37" s="318">
        <v>0.97379812660498921</v>
      </c>
    </row>
    <row r="38" spans="1:36" ht="25.15" customHeight="1" x14ac:dyDescent="0.2">
      <c r="A38" s="261"/>
      <c r="B38" s="929"/>
      <c r="C38" s="356" t="s">
        <v>87</v>
      </c>
      <c r="D38" s="369" t="s">
        <v>265</v>
      </c>
      <c r="E38" s="845" t="s">
        <v>266</v>
      </c>
      <c r="F38" s="352" t="s">
        <v>75</v>
      </c>
      <c r="G38" s="352">
        <v>2</v>
      </c>
      <c r="H38" s="353">
        <f t="shared" ref="H38:AJ38" si="5">H32+H33+H34+H35+H36+H37</f>
        <v>1.17</v>
      </c>
      <c r="I38" s="758">
        <f t="shared" si="5"/>
        <v>1.150065939946086</v>
      </c>
      <c r="J38" s="758">
        <f t="shared" si="5"/>
        <v>1.1401515557578863</v>
      </c>
      <c r="K38" s="758">
        <f t="shared" si="5"/>
        <v>1.1202564859970672</v>
      </c>
      <c r="L38" s="314">
        <f t="shared" si="5"/>
        <v>1.1203346305728212</v>
      </c>
      <c r="M38" s="314">
        <f t="shared" si="5"/>
        <v>1.1204112260063628</v>
      </c>
      <c r="N38" s="314">
        <f t="shared" si="5"/>
        <v>1.12048637790673</v>
      </c>
      <c r="O38" s="314">
        <f t="shared" si="5"/>
        <v>1.1205600573610954</v>
      </c>
      <c r="P38" s="314">
        <f t="shared" si="5"/>
        <v>1.1206323369591389</v>
      </c>
      <c r="Q38" s="314">
        <f t="shared" si="5"/>
        <v>1.1207032189346791</v>
      </c>
      <c r="R38" s="314">
        <f t="shared" si="5"/>
        <v>1.1207727400358107</v>
      </c>
      <c r="S38" s="314">
        <f t="shared" si="5"/>
        <v>1.1208409331165954</v>
      </c>
      <c r="T38" s="314">
        <f t="shared" si="5"/>
        <v>1.1209078056222672</v>
      </c>
      <c r="U38" s="314">
        <f t="shared" si="5"/>
        <v>1.1209734289479898</v>
      </c>
      <c r="V38" s="314">
        <f t="shared" si="5"/>
        <v>1.1210377710416</v>
      </c>
      <c r="W38" s="314">
        <f t="shared" si="5"/>
        <v>1.1211009033974006</v>
      </c>
      <c r="X38" s="314">
        <f t="shared" si="5"/>
        <v>1.1211628574989676</v>
      </c>
      <c r="Y38" s="314">
        <f t="shared" si="5"/>
        <v>1.1212236317989814</v>
      </c>
      <c r="Z38" s="314">
        <f t="shared" si="5"/>
        <v>1.1212832622976552</v>
      </c>
      <c r="AA38" s="314">
        <f t="shared" si="5"/>
        <v>1.1213417493092073</v>
      </c>
      <c r="AB38" s="314">
        <f t="shared" si="5"/>
        <v>1.1213991287872955</v>
      </c>
      <c r="AC38" s="314">
        <f t="shared" si="5"/>
        <v>1.121455403084691</v>
      </c>
      <c r="AD38" s="314">
        <f t="shared" si="5"/>
        <v>1.1215106081316513</v>
      </c>
      <c r="AE38" s="314">
        <f t="shared" si="5"/>
        <v>1.1215648154221274</v>
      </c>
      <c r="AF38" s="314">
        <f t="shared" si="5"/>
        <v>1.1216179896427687</v>
      </c>
      <c r="AG38" s="314">
        <f t="shared" si="5"/>
        <v>1.1223610270332389</v>
      </c>
      <c r="AH38" s="314">
        <f t="shared" si="5"/>
        <v>1.1230906551322464</v>
      </c>
      <c r="AI38" s="314">
        <f t="shared" si="5"/>
        <v>1.1238070876790083</v>
      </c>
      <c r="AJ38" s="357">
        <f t="shared" si="5"/>
        <v>1.1245106095397963</v>
      </c>
    </row>
    <row r="39" spans="1:36" ht="25.15" customHeight="1" thickBot="1" x14ac:dyDescent="0.25">
      <c r="A39" s="261"/>
      <c r="B39" s="930"/>
      <c r="C39" s="814" t="s">
        <v>267</v>
      </c>
      <c r="D39" s="846" t="s">
        <v>265</v>
      </c>
      <c r="E39" s="847" t="s">
        <v>268</v>
      </c>
      <c r="F39" s="816" t="s">
        <v>269</v>
      </c>
      <c r="G39" s="816">
        <v>2</v>
      </c>
      <c r="H39" s="359">
        <f>(H38*1000000)/(H53*1000)</f>
        <v>194.86225285221894</v>
      </c>
      <c r="I39" s="759">
        <f t="shared" ref="I39:AJ39" si="6">(I38*1000000)/(I53*1000)</f>
        <v>189.80208799293979</v>
      </c>
      <c r="J39" s="759">
        <f t="shared" si="6"/>
        <v>186.47177027626063</v>
      </c>
      <c r="K39" s="759">
        <f t="shared" si="6"/>
        <v>181.5831215524415</v>
      </c>
      <c r="L39" s="400">
        <f t="shared" si="6"/>
        <v>179.98979454432234</v>
      </c>
      <c r="M39" s="400">
        <f t="shared" si="6"/>
        <v>178.26278058688405</v>
      </c>
      <c r="N39" s="400">
        <f t="shared" si="6"/>
        <v>176.56860745244865</v>
      </c>
      <c r="O39" s="400">
        <f t="shared" si="6"/>
        <v>174.90633628016681</v>
      </c>
      <c r="P39" s="400">
        <f t="shared" si="6"/>
        <v>173.27507918458849</v>
      </c>
      <c r="Q39" s="400">
        <f t="shared" si="6"/>
        <v>171.67397055783039</v>
      </c>
      <c r="R39" s="400">
        <f t="shared" si="6"/>
        <v>170.26483221904459</v>
      </c>
      <c r="S39" s="400">
        <f t="shared" si="6"/>
        <v>168.87861998037062</v>
      </c>
      <c r="T39" s="400">
        <f t="shared" si="6"/>
        <v>167.51477511906333</v>
      </c>
      <c r="U39" s="400">
        <f t="shared" si="6"/>
        <v>166.17276643711025</v>
      </c>
      <c r="V39" s="400">
        <f t="shared" si="6"/>
        <v>164.85206454287746</v>
      </c>
      <c r="W39" s="848">
        <f t="shared" si="6"/>
        <v>163.55217197633618</v>
      </c>
      <c r="X39" s="848">
        <f t="shared" si="6"/>
        <v>162.27260117291317</v>
      </c>
      <c r="Y39" s="848">
        <f t="shared" si="6"/>
        <v>161.01287507869876</v>
      </c>
      <c r="Z39" s="848">
        <f t="shared" si="6"/>
        <v>159.77253679925042</v>
      </c>
      <c r="AA39" s="848">
        <f t="shared" si="6"/>
        <v>158.55113846867988</v>
      </c>
      <c r="AB39" s="848">
        <f t="shared" si="6"/>
        <v>157.31060526403124</v>
      </c>
      <c r="AC39" s="848">
        <f t="shared" si="6"/>
        <v>156.08931277583136</v>
      </c>
      <c r="AD39" s="848">
        <f t="shared" si="6"/>
        <v>154.88681821280892</v>
      </c>
      <c r="AE39" s="848">
        <f t="shared" si="6"/>
        <v>153.70269729103276</v>
      </c>
      <c r="AF39" s="848">
        <f t="shared" si="6"/>
        <v>152.53652416515007</v>
      </c>
      <c r="AG39" s="848">
        <f t="shared" si="6"/>
        <v>151.48113851546344</v>
      </c>
      <c r="AH39" s="848">
        <f t="shared" si="6"/>
        <v>150.43983647444895</v>
      </c>
      <c r="AI39" s="848">
        <f t="shared" si="6"/>
        <v>149.41233093136569</v>
      </c>
      <c r="AJ39" s="849">
        <f t="shared" si="6"/>
        <v>148.39835267501897</v>
      </c>
    </row>
    <row r="40" spans="1:36" ht="25.15" customHeight="1" x14ac:dyDescent="0.2">
      <c r="A40" s="467"/>
      <c r="B40" s="925" t="s">
        <v>270</v>
      </c>
      <c r="C40" s="344" t="s">
        <v>271</v>
      </c>
      <c r="D40" s="739" t="s">
        <v>272</v>
      </c>
      <c r="E40" s="810" t="s">
        <v>273</v>
      </c>
      <c r="F40" s="388" t="s">
        <v>274</v>
      </c>
      <c r="G40" s="388">
        <v>2</v>
      </c>
      <c r="H40" s="389">
        <v>0.49143000000000003</v>
      </c>
      <c r="I40" s="762">
        <v>0.4932766161218618</v>
      </c>
      <c r="J40" s="762">
        <v>0.49512278480868038</v>
      </c>
      <c r="K40" s="762">
        <v>0.49696850813784854</v>
      </c>
      <c r="L40" s="316">
        <v>0.49881378816888383</v>
      </c>
      <c r="M40" s="316">
        <v>0.50065862694365271</v>
      </c>
      <c r="N40" s="316">
        <v>0.50250302648659051</v>
      </c>
      <c r="O40" s="316">
        <v>0.50434698880491857</v>
      </c>
      <c r="P40" s="316">
        <v>0.50619051588885755</v>
      </c>
      <c r="Q40" s="316">
        <v>0.50803360971183664</v>
      </c>
      <c r="R40" s="316">
        <v>0.50987627223070087</v>
      </c>
      <c r="S40" s="316">
        <v>0.51171850538591324</v>
      </c>
      <c r="T40" s="316">
        <v>0.51356031110175515</v>
      </c>
      <c r="U40" s="316">
        <v>0.51540169128652269</v>
      </c>
      <c r="V40" s="316">
        <v>0.51724264783272034</v>
      </c>
      <c r="W40" s="316">
        <v>0.51908318261725095</v>
      </c>
      <c r="X40" s="316">
        <v>0.52092329750160382</v>
      </c>
      <c r="Y40" s="316">
        <v>0.52276299433203843</v>
      </c>
      <c r="Z40" s="316">
        <v>0.52460227493976652</v>
      </c>
      <c r="AA40" s="316">
        <v>0.52644114114113039</v>
      </c>
      <c r="AB40" s="316">
        <v>0.52827959473777919</v>
      </c>
      <c r="AC40" s="316">
        <v>0.53011763751684182</v>
      </c>
      <c r="AD40" s="316">
        <v>0.53195527125109754</v>
      </c>
      <c r="AE40" s="316">
        <v>0.53379249769914394</v>
      </c>
      <c r="AF40" s="316">
        <v>0.53562931860556229</v>
      </c>
      <c r="AG40" s="316">
        <v>0.53746573570108014</v>
      </c>
      <c r="AH40" s="316">
        <v>0.53930175070273179</v>
      </c>
      <c r="AI40" s="316">
        <v>0.54113736531401602</v>
      </c>
      <c r="AJ40" s="317">
        <v>0.54297258122505199</v>
      </c>
    </row>
    <row r="41" spans="1:36" ht="25.15" customHeight="1" x14ac:dyDescent="0.2">
      <c r="A41" s="467"/>
      <c r="B41" s="931"/>
      <c r="C41" s="354" t="s">
        <v>275</v>
      </c>
      <c r="D41" s="390" t="s">
        <v>276</v>
      </c>
      <c r="E41" s="387" t="s">
        <v>273</v>
      </c>
      <c r="F41" s="391" t="s">
        <v>274</v>
      </c>
      <c r="G41" s="391">
        <v>2</v>
      </c>
      <c r="H41" s="353">
        <v>1.4670000000000001E-2</v>
      </c>
      <c r="I41" s="758">
        <v>1.442789320824688E-2</v>
      </c>
      <c r="J41" s="758">
        <v>1.418578641649376E-2</v>
      </c>
      <c r="K41" s="758">
        <v>1.3943679624740642E-2</v>
      </c>
      <c r="L41" s="294">
        <v>1.3701572832987521E-2</v>
      </c>
      <c r="M41" s="294">
        <v>1.3459466041234401E-2</v>
      </c>
      <c r="N41" s="294">
        <v>1.3217359249481283E-2</v>
      </c>
      <c r="O41" s="294">
        <v>1.2975252457728162E-2</v>
      </c>
      <c r="P41" s="294">
        <v>1.2733145665975042E-2</v>
      </c>
      <c r="Q41" s="294">
        <v>1.2491038874221923E-2</v>
      </c>
      <c r="R41" s="294">
        <v>1.2248932082468803E-2</v>
      </c>
      <c r="S41" s="294">
        <v>1.2006825290715683E-2</v>
      </c>
      <c r="T41" s="294">
        <v>1.1764718498962564E-2</v>
      </c>
      <c r="U41" s="294">
        <v>1.1522611707209444E-2</v>
      </c>
      <c r="V41" s="294">
        <v>1.1280504915456324E-2</v>
      </c>
      <c r="W41" s="294">
        <v>1.1038398123703205E-2</v>
      </c>
      <c r="X41" s="294">
        <v>1.0796291331950085E-2</v>
      </c>
      <c r="Y41" s="294">
        <v>1.0554184540196966E-2</v>
      </c>
      <c r="Z41" s="294">
        <v>1.0312077748443846E-2</v>
      </c>
      <c r="AA41" s="294">
        <v>1.0069970956690726E-2</v>
      </c>
      <c r="AB41" s="294">
        <v>9.8278641649376074E-3</v>
      </c>
      <c r="AC41" s="294">
        <v>9.5857573731844871E-3</v>
      </c>
      <c r="AD41" s="294">
        <v>9.3436505814313668E-3</v>
      </c>
      <c r="AE41" s="294">
        <v>9.1015437896782483E-3</v>
      </c>
      <c r="AF41" s="294">
        <v>8.859436997925128E-3</v>
      </c>
      <c r="AG41" s="294">
        <v>8.6173302061720077E-3</v>
      </c>
      <c r="AH41" s="294">
        <v>8.3752234144188892E-3</v>
      </c>
      <c r="AI41" s="294">
        <v>8.1331166226657689E-3</v>
      </c>
      <c r="AJ41" s="318">
        <v>7.8910098309126504E-3</v>
      </c>
    </row>
    <row r="42" spans="1:36" ht="25.15" customHeight="1" x14ac:dyDescent="0.2">
      <c r="A42" s="467"/>
      <c r="B42" s="931"/>
      <c r="C42" s="354" t="s">
        <v>277</v>
      </c>
      <c r="D42" s="390" t="s">
        <v>278</v>
      </c>
      <c r="E42" s="387" t="s">
        <v>279</v>
      </c>
      <c r="F42" s="391" t="s">
        <v>274</v>
      </c>
      <c r="G42" s="391">
        <v>2</v>
      </c>
      <c r="H42" s="353">
        <v>8.6980000000000002E-2</v>
      </c>
      <c r="I42" s="758">
        <v>8.6980000000000002E-2</v>
      </c>
      <c r="J42" s="758">
        <v>8.6980000000000002E-2</v>
      </c>
      <c r="K42" s="758">
        <v>8.6980000000000002E-2</v>
      </c>
      <c r="L42" s="294">
        <v>8.6980000000000002E-2</v>
      </c>
      <c r="M42" s="294">
        <v>8.6980000000000002E-2</v>
      </c>
      <c r="N42" s="294">
        <v>8.6980000000000002E-2</v>
      </c>
      <c r="O42" s="294">
        <v>8.6980000000000002E-2</v>
      </c>
      <c r="P42" s="294">
        <v>8.6980000000000002E-2</v>
      </c>
      <c r="Q42" s="294">
        <v>8.6980000000000002E-2</v>
      </c>
      <c r="R42" s="294">
        <v>8.6980000000000002E-2</v>
      </c>
      <c r="S42" s="294">
        <v>8.6980000000000002E-2</v>
      </c>
      <c r="T42" s="294">
        <v>8.6980000000000002E-2</v>
      </c>
      <c r="U42" s="294">
        <v>8.6980000000000002E-2</v>
      </c>
      <c r="V42" s="294">
        <v>8.6980000000000002E-2</v>
      </c>
      <c r="W42" s="294">
        <v>8.6980000000000002E-2</v>
      </c>
      <c r="X42" s="294">
        <v>8.6980000000000002E-2</v>
      </c>
      <c r="Y42" s="294">
        <v>8.6980000000000002E-2</v>
      </c>
      <c r="Z42" s="294">
        <v>8.6980000000000002E-2</v>
      </c>
      <c r="AA42" s="294">
        <v>8.6980000000000002E-2</v>
      </c>
      <c r="AB42" s="294">
        <v>8.6980000000000002E-2</v>
      </c>
      <c r="AC42" s="294">
        <v>8.6980000000000002E-2</v>
      </c>
      <c r="AD42" s="294">
        <v>8.6980000000000002E-2</v>
      </c>
      <c r="AE42" s="294">
        <v>8.6980000000000002E-2</v>
      </c>
      <c r="AF42" s="294">
        <v>8.6980000000000002E-2</v>
      </c>
      <c r="AG42" s="294">
        <v>8.6980000000000002E-2</v>
      </c>
      <c r="AH42" s="294">
        <v>8.6980000000000002E-2</v>
      </c>
      <c r="AI42" s="294">
        <v>8.6980000000000002E-2</v>
      </c>
      <c r="AJ42" s="318">
        <v>8.6980000000000002E-2</v>
      </c>
    </row>
    <row r="43" spans="1:36" ht="25.15" customHeight="1" x14ac:dyDescent="0.2">
      <c r="A43" s="468"/>
      <c r="B43" s="931"/>
      <c r="C43" s="345" t="s">
        <v>280</v>
      </c>
      <c r="D43" s="850" t="s">
        <v>281</v>
      </c>
      <c r="E43" s="479" t="s">
        <v>282</v>
      </c>
      <c r="F43" s="841" t="s">
        <v>274</v>
      </c>
      <c r="G43" s="841">
        <v>2</v>
      </c>
      <c r="H43" s="353">
        <v>2.4870917808219177</v>
      </c>
      <c r="I43" s="758">
        <f>H43+SUM(I44:I49)</f>
        <v>2.5887830854624334</v>
      </c>
      <c r="J43" s="758">
        <f t="shared" ref="J43:AJ43" si="7">I43+SUM(J44:J49)</f>
        <v>2.6903873266853902</v>
      </c>
      <c r="K43" s="758">
        <f t="shared" si="7"/>
        <v>2.7919072238677334</v>
      </c>
      <c r="L43" s="314">
        <f t="shared" si="7"/>
        <v>2.8914742146736665</v>
      </c>
      <c r="M43" s="314">
        <f>L43+SUM(M44:M49)</f>
        <v>2.9958192184722137</v>
      </c>
      <c r="N43" s="314">
        <f t="shared" si="7"/>
        <v>3.0992833488051579</v>
      </c>
      <c r="O43" s="314">
        <f t="shared" si="7"/>
        <v>3.2018850974623811</v>
      </c>
      <c r="P43" s="314">
        <f t="shared" si="7"/>
        <v>3.3036442342701755</v>
      </c>
      <c r="Q43" s="314">
        <f t="shared" si="7"/>
        <v>3.4045788097567744</v>
      </c>
      <c r="R43" s="314">
        <f t="shared" si="7"/>
        <v>3.4984238929435247</v>
      </c>
      <c r="S43" s="314">
        <f t="shared" si="7"/>
        <v>3.5914813677417587</v>
      </c>
      <c r="T43" s="314">
        <f t="shared" si="7"/>
        <v>3.6837671474640912</v>
      </c>
      <c r="U43" s="314">
        <f t="shared" si="7"/>
        <v>3.77529835810101</v>
      </c>
      <c r="V43" s="314">
        <f t="shared" si="7"/>
        <v>3.8660892334596615</v>
      </c>
      <c r="W43" s="314">
        <f t="shared" si="7"/>
        <v>3.9561566556029248</v>
      </c>
      <c r="X43" s="314">
        <f t="shared" si="7"/>
        <v>4.0455157649770159</v>
      </c>
      <c r="Y43" s="314">
        <f t="shared" si="7"/>
        <v>4.1341803323641395</v>
      </c>
      <c r="Z43" s="314">
        <f t="shared" si="7"/>
        <v>4.2221654743146528</v>
      </c>
      <c r="AA43" s="314">
        <f t="shared" si="7"/>
        <v>4.3094847579190043</v>
      </c>
      <c r="AB43" s="314">
        <f t="shared" si="7"/>
        <v>4.3978523877554085</v>
      </c>
      <c r="AC43" s="314">
        <f t="shared" si="7"/>
        <v>4.4855809826197497</v>
      </c>
      <c r="AD43" s="314">
        <f t="shared" si="7"/>
        <v>4.5726838764381119</v>
      </c>
      <c r="AE43" s="314">
        <f t="shared" si="7"/>
        <v>4.6591743195798232</v>
      </c>
      <c r="AF43" s="314">
        <f t="shared" si="7"/>
        <v>4.7450640383609057</v>
      </c>
      <c r="AG43" s="314">
        <f t="shared" si="7"/>
        <v>4.8303661289984703</v>
      </c>
      <c r="AH43" s="314">
        <f t="shared" si="7"/>
        <v>4.915092171743896</v>
      </c>
      <c r="AI43" s="314">
        <f t="shared" si="7"/>
        <v>4.9992522366238834</v>
      </c>
      <c r="AJ43" s="357">
        <f t="shared" si="7"/>
        <v>5.0828592160809718</v>
      </c>
    </row>
    <row r="44" spans="1:36" ht="25.15" customHeight="1" x14ac:dyDescent="0.2">
      <c r="A44" s="469"/>
      <c r="B44" s="931"/>
      <c r="C44" s="354" t="s">
        <v>283</v>
      </c>
      <c r="D44" s="766" t="s">
        <v>284</v>
      </c>
      <c r="E44" s="387" t="s">
        <v>285</v>
      </c>
      <c r="F44" s="391" t="s">
        <v>274</v>
      </c>
      <c r="G44" s="391">
        <v>2</v>
      </c>
      <c r="H44" s="353">
        <v>5.6444364172724672E-2</v>
      </c>
      <c r="I44" s="758">
        <v>5.6379165321969633E-2</v>
      </c>
      <c r="J44" s="758">
        <v>5.6316069068463717E-2</v>
      </c>
      <c r="K44" s="758">
        <v>5.6254985964878587E-2</v>
      </c>
      <c r="L44" s="294">
        <v>5.6195831270343548E-2</v>
      </c>
      <c r="M44" s="294">
        <v>6.180883391443194E-2</v>
      </c>
      <c r="N44" s="294">
        <v>6.174816603669734E-2</v>
      </c>
      <c r="O44" s="294">
        <v>6.1689535567248814E-2</v>
      </c>
      <c r="P44" s="294">
        <v>6.1632852286371415E-2</v>
      </c>
      <c r="Q44" s="294">
        <v>6.1578030913516837E-2</v>
      </c>
      <c r="R44" s="294">
        <v>5.526002517876611E-2</v>
      </c>
      <c r="S44" s="294">
        <v>5.5213226838939138E-2</v>
      </c>
      <c r="T44" s="294">
        <v>5.5167770368430978E-2</v>
      </c>
      <c r="U44" s="294">
        <v>5.512360495158157E-2</v>
      </c>
      <c r="V44" s="294">
        <v>5.5080682155619912E-2</v>
      </c>
      <c r="W44" s="294">
        <v>5.5038955797809652E-2</v>
      </c>
      <c r="X44" s="294">
        <v>5.4998381821179235E-2</v>
      </c>
      <c r="Y44" s="294">
        <v>5.4958918178164708E-2</v>
      </c>
      <c r="Z44" s="294">
        <v>5.4920524721638685E-2</v>
      </c>
      <c r="AA44" s="294">
        <v>5.488316310274672E-2</v>
      </c>
      <c r="AB44" s="294">
        <v>5.6539164245425357E-2</v>
      </c>
      <c r="AC44" s="294">
        <v>5.6502934403815062E-2</v>
      </c>
      <c r="AD44" s="294">
        <v>5.6467680951385317E-2</v>
      </c>
      <c r="AE44" s="294">
        <v>5.6433369115769662E-2</v>
      </c>
      <c r="AF44" s="294">
        <v>5.6399965658887594E-2</v>
      </c>
      <c r="AG44" s="294">
        <v>5.6367438796414947E-2</v>
      </c>
      <c r="AH44" s="294">
        <v>5.6335758122143489E-2</v>
      </c>
      <c r="AI44" s="294">
        <v>5.6304894536903474E-2</v>
      </c>
      <c r="AJ44" s="318">
        <v>5.6274820181703038E-2</v>
      </c>
    </row>
    <row r="45" spans="1:36" ht="25.15" customHeight="1" x14ac:dyDescent="0.2">
      <c r="A45" s="469"/>
      <c r="B45" s="931"/>
      <c r="C45" s="354" t="s">
        <v>286</v>
      </c>
      <c r="D45" s="766" t="s">
        <v>287</v>
      </c>
      <c r="E45" s="387" t="s">
        <v>288</v>
      </c>
      <c r="F45" s="391" t="s">
        <v>274</v>
      </c>
      <c r="G45" s="391">
        <v>2</v>
      </c>
      <c r="H45" s="353">
        <v>3.7999999999999999E-2</v>
      </c>
      <c r="I45" s="758">
        <v>4.6694012107033916E-2</v>
      </c>
      <c r="J45" s="758">
        <v>4.6640335606184337E-2</v>
      </c>
      <c r="K45" s="758">
        <v>4.6588313238861305E-2</v>
      </c>
      <c r="L45" s="294">
        <v>4.466670813233091E-2</v>
      </c>
      <c r="M45" s="294">
        <v>4.3797797336108314E-2</v>
      </c>
      <c r="N45" s="294">
        <v>4.2949025830103384E-2</v>
      </c>
      <c r="O45" s="294">
        <v>4.2117668034428901E-2</v>
      </c>
      <c r="P45" s="294">
        <v>4.1305049724588004E-2</v>
      </c>
      <c r="Q45" s="294">
        <v>4.0509496728097699E-2</v>
      </c>
      <c r="R45" s="294">
        <v>3.9726780206107433E-2</v>
      </c>
      <c r="S45" s="294">
        <v>3.8963934813603315E-2</v>
      </c>
      <c r="T45" s="294">
        <v>3.8216292693469087E-2</v>
      </c>
      <c r="U45" s="294">
        <v>3.7485093412312605E-2</v>
      </c>
      <c r="V45" s="294">
        <v>3.6767470414633067E-2</v>
      </c>
      <c r="W45" s="294">
        <v>3.6066096393419345E-2</v>
      </c>
      <c r="X45" s="294">
        <v>3.5379253044426719E-2</v>
      </c>
      <c r="Y45" s="294">
        <v>3.4705592952803274E-2</v>
      </c>
      <c r="Z45" s="294">
        <v>3.4046483130259049E-2</v>
      </c>
      <c r="AA45" s="294">
        <v>3.3400394408896888E-2</v>
      </c>
      <c r="AB45" s="294">
        <v>3.2769426398405355E-2</v>
      </c>
      <c r="AC45" s="294">
        <v>3.214956217954841E-2</v>
      </c>
      <c r="AD45" s="294">
        <v>3.1542515237648901E-2</v>
      </c>
      <c r="AE45" s="294">
        <v>3.0948220415494346E-2</v>
      </c>
      <c r="AF45" s="294">
        <v>3.0365171247459785E-2</v>
      </c>
      <c r="AG45" s="294">
        <v>2.9794754453076847E-2</v>
      </c>
      <c r="AH45" s="294">
        <v>2.9235470155833127E-2</v>
      </c>
      <c r="AI45" s="294">
        <v>2.8685823528660195E-2</v>
      </c>
      <c r="AJ45" s="318">
        <v>2.8148651728780578E-2</v>
      </c>
    </row>
    <row r="46" spans="1:36" ht="25.15" customHeight="1" x14ac:dyDescent="0.2">
      <c r="A46" s="469"/>
      <c r="B46" s="931"/>
      <c r="C46" s="354" t="s">
        <v>289</v>
      </c>
      <c r="D46" s="390" t="s">
        <v>290</v>
      </c>
      <c r="E46" s="387" t="s">
        <v>291</v>
      </c>
      <c r="F46" s="391" t="s">
        <v>274</v>
      </c>
      <c r="G46" s="391">
        <v>2</v>
      </c>
      <c r="H46" s="353">
        <v>0</v>
      </c>
      <c r="I46" s="758">
        <v>0</v>
      </c>
      <c r="J46" s="758">
        <v>0</v>
      </c>
      <c r="K46" s="758">
        <v>0</v>
      </c>
      <c r="L46" s="294">
        <v>0</v>
      </c>
      <c r="M46" s="294">
        <v>0</v>
      </c>
      <c r="N46" s="294">
        <v>0</v>
      </c>
      <c r="O46" s="294">
        <v>0</v>
      </c>
      <c r="P46" s="294">
        <v>0</v>
      </c>
      <c r="Q46" s="294">
        <v>0</v>
      </c>
      <c r="R46" s="294">
        <v>0</v>
      </c>
      <c r="S46" s="294">
        <v>0</v>
      </c>
      <c r="T46" s="294">
        <v>0</v>
      </c>
      <c r="U46" s="294">
        <v>0</v>
      </c>
      <c r="V46" s="294">
        <v>0</v>
      </c>
      <c r="W46" s="294">
        <v>0</v>
      </c>
      <c r="X46" s="294">
        <v>0</v>
      </c>
      <c r="Y46" s="294">
        <v>0</v>
      </c>
      <c r="Z46" s="294">
        <v>0</v>
      </c>
      <c r="AA46" s="294">
        <v>0</v>
      </c>
      <c r="AB46" s="294">
        <v>0</v>
      </c>
      <c r="AC46" s="294">
        <v>0</v>
      </c>
      <c r="AD46" s="294">
        <v>0</v>
      </c>
      <c r="AE46" s="294">
        <v>0</v>
      </c>
      <c r="AF46" s="294">
        <v>0</v>
      </c>
      <c r="AG46" s="294">
        <v>0</v>
      </c>
      <c r="AH46" s="294">
        <v>0</v>
      </c>
      <c r="AI46" s="294">
        <v>0</v>
      </c>
      <c r="AJ46" s="318">
        <v>0</v>
      </c>
    </row>
    <row r="47" spans="1:36" ht="25.15" customHeight="1" x14ac:dyDescent="0.2">
      <c r="A47" s="469"/>
      <c r="B47" s="931"/>
      <c r="C47" s="354" t="s">
        <v>292</v>
      </c>
      <c r="D47" s="390" t="s">
        <v>293</v>
      </c>
      <c r="E47" s="387" t="s">
        <v>294</v>
      </c>
      <c r="F47" s="391" t="s">
        <v>274</v>
      </c>
      <c r="G47" s="391">
        <v>2</v>
      </c>
      <c r="H47" s="353">
        <v>0</v>
      </c>
      <c r="I47" s="758">
        <v>0</v>
      </c>
      <c r="J47" s="758">
        <v>0</v>
      </c>
      <c r="K47" s="758">
        <v>0</v>
      </c>
      <c r="L47" s="294">
        <v>0</v>
      </c>
      <c r="M47" s="294">
        <v>0</v>
      </c>
      <c r="N47" s="294">
        <v>0</v>
      </c>
      <c r="O47" s="294">
        <v>0</v>
      </c>
      <c r="P47" s="294">
        <v>0</v>
      </c>
      <c r="Q47" s="294">
        <v>0</v>
      </c>
      <c r="R47" s="294">
        <v>0</v>
      </c>
      <c r="S47" s="294">
        <v>0</v>
      </c>
      <c r="T47" s="294">
        <v>0</v>
      </c>
      <c r="U47" s="294">
        <v>0</v>
      </c>
      <c r="V47" s="294">
        <v>0</v>
      </c>
      <c r="W47" s="294">
        <v>0</v>
      </c>
      <c r="X47" s="294">
        <v>0</v>
      </c>
      <c r="Y47" s="294">
        <v>0</v>
      </c>
      <c r="Z47" s="294">
        <v>0</v>
      </c>
      <c r="AA47" s="294">
        <v>0</v>
      </c>
      <c r="AB47" s="294">
        <v>0</v>
      </c>
      <c r="AC47" s="294">
        <v>0</v>
      </c>
      <c r="AD47" s="294">
        <v>0</v>
      </c>
      <c r="AE47" s="294">
        <v>0</v>
      </c>
      <c r="AF47" s="294">
        <v>0</v>
      </c>
      <c r="AG47" s="294">
        <v>0</v>
      </c>
      <c r="AH47" s="294">
        <v>0</v>
      </c>
      <c r="AI47" s="294">
        <v>0</v>
      </c>
      <c r="AJ47" s="318">
        <v>0</v>
      </c>
    </row>
    <row r="48" spans="1:36" ht="25.15" customHeight="1" x14ac:dyDescent="0.2">
      <c r="A48" s="469"/>
      <c r="B48" s="931"/>
      <c r="C48" s="354" t="s">
        <v>295</v>
      </c>
      <c r="D48" s="390" t="s">
        <v>296</v>
      </c>
      <c r="E48" s="387" t="s">
        <v>297</v>
      </c>
      <c r="F48" s="391" t="s">
        <v>274</v>
      </c>
      <c r="G48" s="391">
        <v>2</v>
      </c>
      <c r="H48" s="353">
        <v>0</v>
      </c>
      <c r="I48" s="758">
        <v>0</v>
      </c>
      <c r="J48" s="758">
        <v>0</v>
      </c>
      <c r="K48" s="758">
        <v>0</v>
      </c>
      <c r="L48" s="294">
        <v>0</v>
      </c>
      <c r="M48" s="294">
        <v>0</v>
      </c>
      <c r="N48" s="294">
        <v>0</v>
      </c>
      <c r="O48" s="294">
        <v>0</v>
      </c>
      <c r="P48" s="294">
        <v>0</v>
      </c>
      <c r="Q48" s="294">
        <v>0</v>
      </c>
      <c r="R48" s="294">
        <v>0</v>
      </c>
      <c r="S48" s="294">
        <v>0</v>
      </c>
      <c r="T48" s="294">
        <v>0</v>
      </c>
      <c r="U48" s="294">
        <v>0</v>
      </c>
      <c r="V48" s="294">
        <v>0</v>
      </c>
      <c r="W48" s="294">
        <v>0</v>
      </c>
      <c r="X48" s="294">
        <v>0</v>
      </c>
      <c r="Y48" s="294">
        <v>0</v>
      </c>
      <c r="Z48" s="294">
        <v>0</v>
      </c>
      <c r="AA48" s="294">
        <v>0</v>
      </c>
      <c r="AB48" s="294">
        <v>0</v>
      </c>
      <c r="AC48" s="294">
        <v>0</v>
      </c>
      <c r="AD48" s="294">
        <v>0</v>
      </c>
      <c r="AE48" s="294">
        <v>0</v>
      </c>
      <c r="AF48" s="294">
        <v>0</v>
      </c>
      <c r="AG48" s="294">
        <v>0</v>
      </c>
      <c r="AH48" s="294">
        <v>0</v>
      </c>
      <c r="AI48" s="294">
        <v>0</v>
      </c>
      <c r="AJ48" s="318">
        <v>0</v>
      </c>
    </row>
    <row r="49" spans="1:36" ht="25.15" customHeight="1" x14ac:dyDescent="0.2">
      <c r="A49" s="469"/>
      <c r="B49" s="931"/>
      <c r="C49" s="354" t="s">
        <v>298</v>
      </c>
      <c r="D49" s="390" t="s">
        <v>299</v>
      </c>
      <c r="E49" s="387" t="s">
        <v>300</v>
      </c>
      <c r="F49" s="391" t="s">
        <v>274</v>
      </c>
      <c r="G49" s="391">
        <v>2</v>
      </c>
      <c r="H49" s="353">
        <v>0</v>
      </c>
      <c r="I49" s="758">
        <v>-1.3818727884877262E-3</v>
      </c>
      <c r="J49" s="758">
        <v>-1.3521634516914674E-3</v>
      </c>
      <c r="K49" s="758">
        <v>-1.3234020213967596E-3</v>
      </c>
      <c r="L49" s="294">
        <v>-1.2955485967413552E-3</v>
      </c>
      <c r="M49" s="294">
        <v>-1.2616274519932631E-3</v>
      </c>
      <c r="N49" s="294">
        <v>-1.2330615338564713E-3</v>
      </c>
      <c r="O49" s="294">
        <v>-1.2054549444542317E-3</v>
      </c>
      <c r="P49" s="294">
        <v>-1.1787652031648576E-3</v>
      </c>
      <c r="Q49" s="294">
        <v>-1.1529521550155551E-3</v>
      </c>
      <c r="R49" s="294">
        <v>-1.1417221981232615E-3</v>
      </c>
      <c r="S49" s="294">
        <v>-1.1196868543083837E-3</v>
      </c>
      <c r="T49" s="294">
        <v>-1.0982833395678426E-3</v>
      </c>
      <c r="U49" s="294">
        <v>-1.0774877269755052E-3</v>
      </c>
      <c r="V49" s="294">
        <v>-1.0572772116015585E-3</v>
      </c>
      <c r="W49" s="294">
        <v>-1.0376300479656494E-3</v>
      </c>
      <c r="X49" s="294">
        <v>-1.0185254915149927E-3</v>
      </c>
      <c r="Y49" s="294">
        <v>-9.9994374384414176E-4</v>
      </c>
      <c r="Z49" s="294">
        <v>-9.818659013844809E-4</v>
      </c>
      <c r="AA49" s="294">
        <v>-9.64273907291954E-4</v>
      </c>
      <c r="AB49" s="294">
        <v>-9.4096080742656345E-4</v>
      </c>
      <c r="AC49" s="294">
        <v>-9.2390171902206929E-4</v>
      </c>
      <c r="AD49" s="294">
        <v>-9.0730237067236891E-4</v>
      </c>
      <c r="AE49" s="294">
        <v>-8.911463895528868E-4</v>
      </c>
      <c r="AF49" s="294">
        <v>-8.7541812526478681E-4</v>
      </c>
      <c r="AG49" s="294">
        <v>-8.6010261192723193E-4</v>
      </c>
      <c r="AH49" s="294">
        <v>-8.4518553255065855E-4</v>
      </c>
      <c r="AI49" s="294">
        <v>-8.3065318557646608E-4</v>
      </c>
      <c r="AJ49" s="318">
        <v>-8.1649245339531266E-4</v>
      </c>
    </row>
    <row r="50" spans="1:36" ht="25.15" customHeight="1" x14ac:dyDescent="0.2">
      <c r="A50" s="469"/>
      <c r="B50" s="931"/>
      <c r="C50" s="354" t="s">
        <v>301</v>
      </c>
      <c r="D50" s="390" t="s">
        <v>302</v>
      </c>
      <c r="E50" s="387" t="s">
        <v>279</v>
      </c>
      <c r="F50" s="391" t="s">
        <v>274</v>
      </c>
      <c r="G50" s="391">
        <v>2</v>
      </c>
      <c r="H50" s="353">
        <v>0.15142</v>
      </c>
      <c r="I50" s="758">
        <v>0.15142</v>
      </c>
      <c r="J50" s="758">
        <v>0.15142</v>
      </c>
      <c r="K50" s="758">
        <v>0.15142</v>
      </c>
      <c r="L50" s="294">
        <v>0.15142</v>
      </c>
      <c r="M50" s="294">
        <v>0.15142</v>
      </c>
      <c r="N50" s="294">
        <v>0.15142</v>
      </c>
      <c r="O50" s="294">
        <v>0.15142</v>
      </c>
      <c r="P50" s="294">
        <v>0.15142</v>
      </c>
      <c r="Q50" s="294">
        <v>0.15142</v>
      </c>
      <c r="R50" s="294">
        <v>0.15142</v>
      </c>
      <c r="S50" s="294">
        <v>0.15142</v>
      </c>
      <c r="T50" s="294">
        <v>0.15142</v>
      </c>
      <c r="U50" s="294">
        <v>0.15142</v>
      </c>
      <c r="V50" s="294">
        <v>0.15142</v>
      </c>
      <c r="W50" s="294">
        <v>0.15142</v>
      </c>
      <c r="X50" s="294">
        <v>0.15142</v>
      </c>
      <c r="Y50" s="294">
        <v>0.15142</v>
      </c>
      <c r="Z50" s="294">
        <v>0.15142</v>
      </c>
      <c r="AA50" s="294">
        <v>0.15142</v>
      </c>
      <c r="AB50" s="294">
        <v>0.15142</v>
      </c>
      <c r="AC50" s="294">
        <v>0.15142</v>
      </c>
      <c r="AD50" s="294">
        <v>0.15142</v>
      </c>
      <c r="AE50" s="294">
        <v>0.15142</v>
      </c>
      <c r="AF50" s="294">
        <v>0.15142</v>
      </c>
      <c r="AG50" s="294">
        <v>0.15142</v>
      </c>
      <c r="AH50" s="294">
        <v>0.15142</v>
      </c>
      <c r="AI50" s="294">
        <v>0.15142</v>
      </c>
      <c r="AJ50" s="318">
        <v>0.15142</v>
      </c>
    </row>
    <row r="51" spans="1:36" ht="25.15" customHeight="1" x14ac:dyDescent="0.2">
      <c r="A51" s="469"/>
      <c r="B51" s="931"/>
      <c r="C51" s="354" t="s">
        <v>303</v>
      </c>
      <c r="D51" s="390" t="s">
        <v>304</v>
      </c>
      <c r="E51" s="387" t="s">
        <v>305</v>
      </c>
      <c r="F51" s="391" t="s">
        <v>274</v>
      </c>
      <c r="G51" s="391">
        <v>2</v>
      </c>
      <c r="H51" s="353">
        <v>2.6508220547945203</v>
      </c>
      <c r="I51" s="758">
        <v>2.6025751143267288</v>
      </c>
      <c r="J51" s="758">
        <v>2.5544152372764968</v>
      </c>
      <c r="K51" s="758">
        <v>2.5063397042668778</v>
      </c>
      <c r="L51" s="294">
        <v>2.4602170776336698</v>
      </c>
      <c r="M51" s="294">
        <v>2.4150014818813594</v>
      </c>
      <c r="N51" s="294">
        <v>2.370666759594652</v>
      </c>
      <c r="O51" s="294">
        <v>2.3271944189836664</v>
      </c>
      <c r="P51" s="294">
        <v>2.2845646902221071</v>
      </c>
      <c r="Q51" s="294">
        <v>2.2427595227817441</v>
      </c>
      <c r="R51" s="294">
        <v>2.2017496919241299</v>
      </c>
      <c r="S51" s="294">
        <v>2.1615274694550277</v>
      </c>
      <c r="T51" s="294">
        <v>2.1220769420618315</v>
      </c>
      <c r="U51" s="294">
        <v>2.0833809837540458</v>
      </c>
      <c r="V51" s="294">
        <v>2.0454253607245301</v>
      </c>
      <c r="W51" s="294">
        <v>2.0081931909103989</v>
      </c>
      <c r="X51" s="294">
        <v>1.9716693338654436</v>
      </c>
      <c r="Y51" s="294">
        <v>1.9358400188074529</v>
      </c>
      <c r="Z51" s="294">
        <v>1.9006901291860756</v>
      </c>
      <c r="AA51" s="294">
        <v>1.8662060979108561</v>
      </c>
      <c r="AB51" s="294">
        <v>1.8323792335656401</v>
      </c>
      <c r="AC51" s="294">
        <v>1.7991914041924877</v>
      </c>
      <c r="AD51" s="294">
        <v>1.7666292758653133</v>
      </c>
      <c r="AE51" s="294">
        <v>1.7346795982147882</v>
      </c>
      <c r="AF51" s="294">
        <v>1.7033306449248931</v>
      </c>
      <c r="AG51" s="294">
        <v>1.6725693197785172</v>
      </c>
      <c r="AH51" s="294">
        <v>1.6423840425242771</v>
      </c>
      <c r="AI51" s="294">
        <v>1.6127647431354781</v>
      </c>
      <c r="AJ51" s="318">
        <v>1.5836985291695769</v>
      </c>
    </row>
    <row r="52" spans="1:36" ht="25.15" customHeight="1" x14ac:dyDescent="0.2">
      <c r="A52" s="469"/>
      <c r="B52" s="931"/>
      <c r="C52" s="354" t="s">
        <v>306</v>
      </c>
      <c r="D52" s="390" t="s">
        <v>307</v>
      </c>
      <c r="E52" s="387" t="s">
        <v>279</v>
      </c>
      <c r="F52" s="391" t="s">
        <v>274</v>
      </c>
      <c r="G52" s="391">
        <v>2</v>
      </c>
      <c r="H52" s="353">
        <v>0.12182753424657534</v>
      </c>
      <c r="I52" s="758">
        <v>0.12182753424657534</v>
      </c>
      <c r="J52" s="758">
        <v>0.12182753424657534</v>
      </c>
      <c r="K52" s="758">
        <v>0.12182753424657534</v>
      </c>
      <c r="L52" s="294">
        <v>0.12182753424657534</v>
      </c>
      <c r="M52" s="294">
        <v>0.12182753424657534</v>
      </c>
      <c r="N52" s="294">
        <v>0.12182753424657534</v>
      </c>
      <c r="O52" s="294">
        <v>0.12182753424657534</v>
      </c>
      <c r="P52" s="294">
        <v>0.12182753424657534</v>
      </c>
      <c r="Q52" s="294">
        <v>0.12182753424657534</v>
      </c>
      <c r="R52" s="294">
        <v>0.12182753424657534</v>
      </c>
      <c r="S52" s="294">
        <v>0.12182753424657534</v>
      </c>
      <c r="T52" s="294">
        <v>0.12182753424657534</v>
      </c>
      <c r="U52" s="294">
        <v>0.12182753424657534</v>
      </c>
      <c r="V52" s="294">
        <v>0.12182753424657534</v>
      </c>
      <c r="W52" s="294">
        <v>0.12182753424657534</v>
      </c>
      <c r="X52" s="294">
        <v>0.12182753424657534</v>
      </c>
      <c r="Y52" s="294">
        <v>0.12182753424657534</v>
      </c>
      <c r="Z52" s="294">
        <v>0.12182753424657534</v>
      </c>
      <c r="AA52" s="294">
        <v>0.12182753424657534</v>
      </c>
      <c r="AB52" s="294">
        <v>0.12182753424657534</v>
      </c>
      <c r="AC52" s="294">
        <v>0.12182753424657534</v>
      </c>
      <c r="AD52" s="294">
        <v>0.12182753424657534</v>
      </c>
      <c r="AE52" s="294">
        <v>0.12182753424657534</v>
      </c>
      <c r="AF52" s="294">
        <v>0.12182753424657534</v>
      </c>
      <c r="AG52" s="294">
        <v>0.12182753424657534</v>
      </c>
      <c r="AH52" s="294">
        <v>0.12182753424657534</v>
      </c>
      <c r="AI52" s="294">
        <v>0.12182753424657534</v>
      </c>
      <c r="AJ52" s="318">
        <v>0.12182753424657534</v>
      </c>
    </row>
    <row r="53" spans="1:36" ht="25.15" customHeight="1" thickBot="1" x14ac:dyDescent="0.25">
      <c r="A53" s="469"/>
      <c r="B53" s="932"/>
      <c r="C53" s="398" t="s">
        <v>308</v>
      </c>
      <c r="D53" s="851" t="s">
        <v>309</v>
      </c>
      <c r="E53" s="399" t="s">
        <v>310</v>
      </c>
      <c r="F53" s="852" t="s">
        <v>274</v>
      </c>
      <c r="G53" s="852">
        <v>2</v>
      </c>
      <c r="H53" s="359">
        <f>SUM(H40+H41+H42+H43+H50+H51+H52)</f>
        <v>6.0042413698630135</v>
      </c>
      <c r="I53" s="759">
        <f t="shared" ref="I53:AJ53" si="8">SUM(I40+I41+I42+I43+I50+I51+I52)</f>
        <v>6.0592902433658464</v>
      </c>
      <c r="J53" s="759">
        <f t="shared" si="8"/>
        <v>6.1143386694336366</v>
      </c>
      <c r="K53" s="759">
        <f t="shared" si="8"/>
        <v>6.1693866501437764</v>
      </c>
      <c r="L53" s="400">
        <f t="shared" si="8"/>
        <v>6.2244341875557829</v>
      </c>
      <c r="M53" s="400">
        <f t="shared" si="8"/>
        <v>6.2851663275850349</v>
      </c>
      <c r="N53" s="400">
        <f t="shared" si="8"/>
        <v>6.3458980283824573</v>
      </c>
      <c r="O53" s="400">
        <f t="shared" si="8"/>
        <v>6.4066292919552694</v>
      </c>
      <c r="P53" s="400">
        <f t="shared" si="8"/>
        <v>6.4673601202936908</v>
      </c>
      <c r="Q53" s="400">
        <f t="shared" si="8"/>
        <v>6.5280905153711526</v>
      </c>
      <c r="R53" s="400">
        <f t="shared" si="8"/>
        <v>6.5825263234274001</v>
      </c>
      <c r="S53" s="400">
        <f t="shared" si="8"/>
        <v>6.63696170211999</v>
      </c>
      <c r="T53" s="400">
        <f t="shared" si="8"/>
        <v>6.6913966533732161</v>
      </c>
      <c r="U53" s="400">
        <f t="shared" si="8"/>
        <v>6.7458311790953633</v>
      </c>
      <c r="V53" s="400">
        <f t="shared" si="8"/>
        <v>6.8002652811789437</v>
      </c>
      <c r="W53" s="400">
        <f t="shared" si="8"/>
        <v>6.8546989615008531</v>
      </c>
      <c r="X53" s="400">
        <f t="shared" si="8"/>
        <v>6.9091322219225884</v>
      </c>
      <c r="Y53" s="400">
        <f t="shared" si="8"/>
        <v>6.9635650642904032</v>
      </c>
      <c r="Z53" s="400">
        <f t="shared" si="8"/>
        <v>7.0179974904355138</v>
      </c>
      <c r="AA53" s="400">
        <f t="shared" si="8"/>
        <v>7.0724295021742574</v>
      </c>
      <c r="AB53" s="400">
        <f t="shared" si="8"/>
        <v>7.1285666144703415</v>
      </c>
      <c r="AC53" s="400">
        <f t="shared" si="8"/>
        <v>7.1847033159488394</v>
      </c>
      <c r="AD53" s="400">
        <f t="shared" si="8"/>
        <v>7.2408396083825295</v>
      </c>
      <c r="AE53" s="400">
        <f t="shared" si="8"/>
        <v>7.2969754935300095</v>
      </c>
      <c r="AF53" s="400">
        <f t="shared" si="8"/>
        <v>7.3531109731358617</v>
      </c>
      <c r="AG53" s="400">
        <f t="shared" si="8"/>
        <v>7.4092460489308145</v>
      </c>
      <c r="AH53" s="400">
        <f t="shared" si="8"/>
        <v>7.4653807226318989</v>
      </c>
      <c r="AI53" s="400">
        <f t="shared" si="8"/>
        <v>7.5215149959426189</v>
      </c>
      <c r="AJ53" s="401">
        <f t="shared" si="8"/>
        <v>7.5776488705530882</v>
      </c>
    </row>
    <row r="54" spans="1:36" ht="25.15" customHeight="1" x14ac:dyDescent="0.2">
      <c r="A54" s="469"/>
      <c r="B54" s="922" t="s">
        <v>311</v>
      </c>
      <c r="C54" s="344" t="s">
        <v>312</v>
      </c>
      <c r="D54" s="767" t="s">
        <v>313</v>
      </c>
      <c r="E54" s="810" t="s">
        <v>305</v>
      </c>
      <c r="F54" s="388" t="s">
        <v>274</v>
      </c>
      <c r="G54" s="388">
        <v>2</v>
      </c>
      <c r="H54" s="389">
        <v>0.28899999999999998</v>
      </c>
      <c r="I54" s="762">
        <v>0.28899999999999998</v>
      </c>
      <c r="J54" s="762">
        <v>0.28899999999999998</v>
      </c>
      <c r="K54" s="762">
        <v>0.28899999999999998</v>
      </c>
      <c r="L54" s="316">
        <v>0.28899999999999998</v>
      </c>
      <c r="M54" s="316">
        <v>0.28899999999999998</v>
      </c>
      <c r="N54" s="316">
        <v>0.28899999999999998</v>
      </c>
      <c r="O54" s="316">
        <v>0.28899999999999998</v>
      </c>
      <c r="P54" s="316">
        <v>0.28899999999999998</v>
      </c>
      <c r="Q54" s="316">
        <v>0.28899999999999998</v>
      </c>
      <c r="R54" s="316">
        <v>0.28899999999999998</v>
      </c>
      <c r="S54" s="316">
        <v>0.28899999999999998</v>
      </c>
      <c r="T54" s="316">
        <v>0.28899999999999998</v>
      </c>
      <c r="U54" s="316">
        <v>0.28899999999999998</v>
      </c>
      <c r="V54" s="316">
        <v>0.28899999999999998</v>
      </c>
      <c r="W54" s="316">
        <v>0.28899999999999998</v>
      </c>
      <c r="X54" s="316">
        <v>0.28899999999999998</v>
      </c>
      <c r="Y54" s="316">
        <v>0.28899999999999998</v>
      </c>
      <c r="Z54" s="316">
        <v>0.28899999999999998</v>
      </c>
      <c r="AA54" s="316">
        <v>0.28899999999999998</v>
      </c>
      <c r="AB54" s="316">
        <v>0.28899999999999998</v>
      </c>
      <c r="AC54" s="316">
        <v>0.28899999999999998</v>
      </c>
      <c r="AD54" s="316">
        <v>0.28899999999999998</v>
      </c>
      <c r="AE54" s="316">
        <v>0.28899999999999998</v>
      </c>
      <c r="AF54" s="316">
        <v>0.28899999999999998</v>
      </c>
      <c r="AG54" s="316">
        <v>0.28899999999999998</v>
      </c>
      <c r="AH54" s="316">
        <v>0.28899999999999998</v>
      </c>
      <c r="AI54" s="316">
        <v>0.28899999999999998</v>
      </c>
      <c r="AJ54" s="317">
        <v>0.28899999999999998</v>
      </c>
    </row>
    <row r="55" spans="1:36" ht="25.15" customHeight="1" x14ac:dyDescent="0.2">
      <c r="A55" s="469"/>
      <c r="B55" s="931"/>
      <c r="C55" s="354" t="s">
        <v>314</v>
      </c>
      <c r="D55" s="768" t="s">
        <v>315</v>
      </c>
      <c r="E55" s="387" t="s">
        <v>305</v>
      </c>
      <c r="F55" s="391" t="s">
        <v>274</v>
      </c>
      <c r="G55" s="391">
        <v>2</v>
      </c>
      <c r="H55" s="353">
        <v>0</v>
      </c>
      <c r="I55" s="758">
        <v>0</v>
      </c>
      <c r="J55" s="758">
        <v>0</v>
      </c>
      <c r="K55" s="758">
        <v>0</v>
      </c>
      <c r="L55" s="294">
        <v>0</v>
      </c>
      <c r="M55" s="294">
        <v>0</v>
      </c>
      <c r="N55" s="294">
        <v>0</v>
      </c>
      <c r="O55" s="294">
        <v>0</v>
      </c>
      <c r="P55" s="294">
        <v>0</v>
      </c>
      <c r="Q55" s="294">
        <v>0</v>
      </c>
      <c r="R55" s="294">
        <v>0</v>
      </c>
      <c r="S55" s="294">
        <v>0</v>
      </c>
      <c r="T55" s="294">
        <v>0</v>
      </c>
      <c r="U55" s="294">
        <v>0</v>
      </c>
      <c r="V55" s="294">
        <v>0</v>
      </c>
      <c r="W55" s="294">
        <v>0</v>
      </c>
      <c r="X55" s="294">
        <v>0</v>
      </c>
      <c r="Y55" s="294">
        <v>0</v>
      </c>
      <c r="Z55" s="294">
        <v>0</v>
      </c>
      <c r="AA55" s="294">
        <v>0</v>
      </c>
      <c r="AB55" s="294">
        <v>0</v>
      </c>
      <c r="AC55" s="294">
        <v>0</v>
      </c>
      <c r="AD55" s="294">
        <v>0</v>
      </c>
      <c r="AE55" s="294">
        <v>0</v>
      </c>
      <c r="AF55" s="294">
        <v>0</v>
      </c>
      <c r="AG55" s="294">
        <v>0</v>
      </c>
      <c r="AH55" s="294">
        <v>0</v>
      </c>
      <c r="AI55" s="294">
        <v>0</v>
      </c>
      <c r="AJ55" s="318">
        <v>0</v>
      </c>
    </row>
    <row r="56" spans="1:36" ht="25.15" customHeight="1" x14ac:dyDescent="0.2">
      <c r="A56" s="470"/>
      <c r="B56" s="931"/>
      <c r="C56" s="354" t="s">
        <v>316</v>
      </c>
      <c r="D56" s="768" t="s">
        <v>317</v>
      </c>
      <c r="E56" s="387" t="s">
        <v>305</v>
      </c>
      <c r="F56" s="391" t="s">
        <v>274</v>
      </c>
      <c r="G56" s="391">
        <v>2</v>
      </c>
      <c r="H56" s="353">
        <v>5.7654075469768431</v>
      </c>
      <c r="I56" s="758">
        <v>5.96376237755692</v>
      </c>
      <c r="J56" s="758">
        <v>6.1620859722764427</v>
      </c>
      <c r="K56" s="758">
        <v>6.3605057015787043</v>
      </c>
      <c r="L56" s="294">
        <v>6.552464212608351</v>
      </c>
      <c r="M56" s="294">
        <v>6.7450472777978305</v>
      </c>
      <c r="N56" s="294">
        <v>6.9337632951562709</v>
      </c>
      <c r="O56" s="294">
        <v>7.1178818819494767</v>
      </c>
      <c r="P56" s="294">
        <v>7.2968109092636695</v>
      </c>
      <c r="Q56" s="294">
        <v>7.4715093891117821</v>
      </c>
      <c r="R56" s="294">
        <v>7.6351455558623762</v>
      </c>
      <c r="S56" s="294">
        <v>7.7959617566966166</v>
      </c>
      <c r="T56" s="294">
        <v>7.9504973084187522</v>
      </c>
      <c r="U56" s="294">
        <v>8.102042200013825</v>
      </c>
      <c r="V56" s="294">
        <v>8.248571039684343</v>
      </c>
      <c r="W56" s="294">
        <v>8.3922628598051485</v>
      </c>
      <c r="X56" s="294">
        <v>8.5328426345748323</v>
      </c>
      <c r="Y56" s="294">
        <v>8.6712269379330458</v>
      </c>
      <c r="Z56" s="294">
        <v>8.8040399200438113</v>
      </c>
      <c r="AA56" s="294">
        <v>8.9318245366745472</v>
      </c>
      <c r="AB56" s="294">
        <v>9.0583455202461067</v>
      </c>
      <c r="AC56" s="294">
        <v>9.1820459319540859</v>
      </c>
      <c r="AD56" s="294">
        <v>9.3006100556491766</v>
      </c>
      <c r="AE56" s="294">
        <v>9.4194940910503817</v>
      </c>
      <c r="AF56" s="294">
        <v>9.5354270809506438</v>
      </c>
      <c r="AG56" s="294">
        <v>9.6485916744124616</v>
      </c>
      <c r="AH56" s="294">
        <v>9.7602100276509631</v>
      </c>
      <c r="AI56" s="294">
        <v>9.8694094161742534</v>
      </c>
      <c r="AJ56" s="318">
        <v>9.9792263520822235</v>
      </c>
    </row>
    <row r="57" spans="1:36" ht="25.15" customHeight="1" x14ac:dyDescent="0.2">
      <c r="A57" s="470"/>
      <c r="B57" s="931"/>
      <c r="C57" s="354" t="s">
        <v>318</v>
      </c>
      <c r="D57" s="390" t="s">
        <v>319</v>
      </c>
      <c r="E57" s="387" t="s">
        <v>305</v>
      </c>
      <c r="F57" s="391" t="s">
        <v>274</v>
      </c>
      <c r="G57" s="391">
        <v>2</v>
      </c>
      <c r="H57" s="353">
        <v>6.3129026678094418</v>
      </c>
      <c r="I57" s="758">
        <v>6.163620328583848</v>
      </c>
      <c r="J57" s="758">
        <v>6.018857909298708</v>
      </c>
      <c r="K57" s="758">
        <v>5.8782323549745232</v>
      </c>
      <c r="L57" s="294">
        <v>5.743348314302553</v>
      </c>
      <c r="M57" s="294">
        <v>5.6049040822033005</v>
      </c>
      <c r="N57" s="294">
        <v>5.4705636428760167</v>
      </c>
      <c r="O57" s="294">
        <v>5.339513802040071</v>
      </c>
      <c r="P57" s="294">
        <v>5.2111724337022682</v>
      </c>
      <c r="Q57" s="294">
        <v>5.086114633066849</v>
      </c>
      <c r="R57" s="294">
        <v>4.9687384277725775</v>
      </c>
      <c r="S57" s="294">
        <v>4.8547030272646845</v>
      </c>
      <c r="T57" s="294">
        <v>4.741758826763868</v>
      </c>
      <c r="U57" s="294">
        <v>4.6318715749735784</v>
      </c>
      <c r="V57" s="294">
        <v>4.5237806439112864</v>
      </c>
      <c r="W57" s="294">
        <v>4.4186214303750786</v>
      </c>
      <c r="X57" s="294">
        <v>4.3161102421057862</v>
      </c>
      <c r="Y57" s="294">
        <v>4.2165805184518206</v>
      </c>
      <c r="Z57" s="294">
        <v>4.1182944185252444</v>
      </c>
      <c r="AA57" s="294">
        <v>4.0215328589530293</v>
      </c>
      <c r="AB57" s="294">
        <v>3.9264042545478395</v>
      </c>
      <c r="AC57" s="294">
        <v>3.8337363696960227</v>
      </c>
      <c r="AD57" s="294">
        <v>3.7424926121834234</v>
      </c>
      <c r="AE57" s="294">
        <v>3.6547926204005732</v>
      </c>
      <c r="AF57" s="294">
        <v>3.5691913923313474</v>
      </c>
      <c r="AG57" s="294">
        <v>3.4856767352707014</v>
      </c>
      <c r="AH57" s="294">
        <v>3.4045984794112516</v>
      </c>
      <c r="AI57" s="294">
        <v>3.3255509265638867</v>
      </c>
      <c r="AJ57" s="318">
        <v>3.2464350745947885</v>
      </c>
    </row>
    <row r="58" spans="1:36" ht="25.15" customHeight="1" thickBot="1" x14ac:dyDescent="0.25">
      <c r="A58" s="470"/>
      <c r="B58" s="931"/>
      <c r="C58" s="394" t="s">
        <v>320</v>
      </c>
      <c r="D58" s="408" t="s">
        <v>321</v>
      </c>
      <c r="E58" s="395" t="s">
        <v>322</v>
      </c>
      <c r="F58" s="410" t="s">
        <v>274</v>
      </c>
      <c r="G58" s="410">
        <v>2</v>
      </c>
      <c r="H58" s="382">
        <f>SUM(H54:H57)</f>
        <v>12.367310214786285</v>
      </c>
      <c r="I58" s="761">
        <f t="shared" ref="I58:AJ58" si="9">SUM(I54:I57)</f>
        <v>12.416382706140768</v>
      </c>
      <c r="J58" s="761">
        <f t="shared" si="9"/>
        <v>12.469943881575151</v>
      </c>
      <c r="K58" s="761">
        <f t="shared" si="9"/>
        <v>12.527738056553227</v>
      </c>
      <c r="L58" s="321">
        <f t="shared" si="9"/>
        <v>12.584812526910904</v>
      </c>
      <c r="M58" s="321">
        <f t="shared" si="9"/>
        <v>12.63895136000113</v>
      </c>
      <c r="N58" s="321">
        <f t="shared" si="9"/>
        <v>12.693326938032287</v>
      </c>
      <c r="O58" s="321">
        <f t="shared" si="9"/>
        <v>12.746395683989547</v>
      </c>
      <c r="P58" s="321">
        <f t="shared" si="9"/>
        <v>12.796983342965937</v>
      </c>
      <c r="Q58" s="321">
        <f t="shared" si="9"/>
        <v>12.846624022178631</v>
      </c>
      <c r="R58" s="321">
        <f t="shared" si="9"/>
        <v>12.892883983634952</v>
      </c>
      <c r="S58" s="321">
        <f t="shared" si="9"/>
        <v>12.939664783961302</v>
      </c>
      <c r="T58" s="321">
        <f t="shared" si="9"/>
        <v>12.981256135182619</v>
      </c>
      <c r="U58" s="321">
        <f t="shared" si="9"/>
        <v>13.022913774987403</v>
      </c>
      <c r="V58" s="321">
        <f t="shared" si="9"/>
        <v>13.061351683595628</v>
      </c>
      <c r="W58" s="321">
        <f t="shared" si="9"/>
        <v>13.099884290180228</v>
      </c>
      <c r="X58" s="321">
        <f t="shared" si="9"/>
        <v>13.137952876680618</v>
      </c>
      <c r="Y58" s="321">
        <f t="shared" si="9"/>
        <v>13.176807456384866</v>
      </c>
      <c r="Z58" s="321">
        <f t="shared" si="9"/>
        <v>13.211334338569056</v>
      </c>
      <c r="AA58" s="321">
        <f t="shared" si="9"/>
        <v>13.242357395627575</v>
      </c>
      <c r="AB58" s="321">
        <f t="shared" si="9"/>
        <v>13.273749774793945</v>
      </c>
      <c r="AC58" s="321">
        <f t="shared" si="9"/>
        <v>13.304782301650109</v>
      </c>
      <c r="AD58" s="321">
        <f t="shared" si="9"/>
        <v>13.332102667832601</v>
      </c>
      <c r="AE58" s="321">
        <f t="shared" si="9"/>
        <v>13.363286711450954</v>
      </c>
      <c r="AF58" s="321">
        <f t="shared" si="9"/>
        <v>13.393618473281991</v>
      </c>
      <c r="AG58" s="321">
        <f t="shared" si="9"/>
        <v>13.423268409683162</v>
      </c>
      <c r="AH58" s="321">
        <f t="shared" si="9"/>
        <v>13.453808507062215</v>
      </c>
      <c r="AI58" s="321">
        <f t="shared" si="9"/>
        <v>13.48396034273814</v>
      </c>
      <c r="AJ58" s="315">
        <f t="shared" si="9"/>
        <v>13.514661426677012</v>
      </c>
    </row>
    <row r="59" spans="1:36" ht="25.15" customHeight="1" x14ac:dyDescent="0.2">
      <c r="A59" s="470"/>
      <c r="B59" s="920" t="s">
        <v>323</v>
      </c>
      <c r="C59" s="558" t="s">
        <v>324</v>
      </c>
      <c r="D59" s="741" t="s">
        <v>325</v>
      </c>
      <c r="E59" s="402" t="s">
        <v>326</v>
      </c>
      <c r="F59" s="403" t="s">
        <v>327</v>
      </c>
      <c r="G59" s="404">
        <v>1</v>
      </c>
      <c r="H59" s="405">
        <f>H56/H43</f>
        <v>2.3181322022106996</v>
      </c>
      <c r="I59" s="763">
        <f t="shared" ref="I59:AJ59" si="10">I56/I43</f>
        <v>2.3036933496077809</v>
      </c>
      <c r="J59" s="763">
        <f t="shared" si="10"/>
        <v>2.2904084892000487</v>
      </c>
      <c r="K59" s="763">
        <f t="shared" si="10"/>
        <v>2.2781937906830794</v>
      </c>
      <c r="L59" s="406">
        <f t="shared" si="10"/>
        <v>2.2661326804700095</v>
      </c>
      <c r="M59" s="406">
        <f t="shared" si="10"/>
        <v>2.251486750671698</v>
      </c>
      <c r="N59" s="406">
        <f t="shared" si="10"/>
        <v>2.2372150316070294</v>
      </c>
      <c r="O59" s="406">
        <f t="shared" si="10"/>
        <v>2.2230285176662572</v>
      </c>
      <c r="P59" s="406">
        <f t="shared" si="10"/>
        <v>2.2087157066038148</v>
      </c>
      <c r="Q59" s="406">
        <f t="shared" si="10"/>
        <v>2.1945473453867712</v>
      </c>
      <c r="R59" s="406">
        <f t="shared" si="10"/>
        <v>2.1824529529605607</v>
      </c>
      <c r="S59" s="406">
        <f t="shared" si="10"/>
        <v>2.1706813869950659</v>
      </c>
      <c r="T59" s="406">
        <f t="shared" si="10"/>
        <v>2.1582518628768059</v>
      </c>
      <c r="U59" s="406">
        <f t="shared" si="10"/>
        <v>2.1460667294357059</v>
      </c>
      <c r="V59" s="406">
        <f t="shared" si="10"/>
        <v>2.1335697500967701</v>
      </c>
      <c r="W59" s="406">
        <f t="shared" si="10"/>
        <v>2.1213171242649271</v>
      </c>
      <c r="X59" s="406">
        <f t="shared" si="10"/>
        <v>2.1092100810595436</v>
      </c>
      <c r="Y59" s="406">
        <f t="shared" si="10"/>
        <v>2.097447677850663</v>
      </c>
      <c r="Z59" s="406">
        <f t="shared" si="10"/>
        <v>2.085195375122737</v>
      </c>
      <c r="AA59" s="406">
        <f t="shared" si="10"/>
        <v>2.0725968505310628</v>
      </c>
      <c r="AB59" s="406">
        <f t="shared" si="10"/>
        <v>2.0597202274152129</v>
      </c>
      <c r="AC59" s="406">
        <f t="shared" si="10"/>
        <v>2.0470137463868552</v>
      </c>
      <c r="AD59" s="406">
        <f t="shared" si="10"/>
        <v>2.0339499311493796</v>
      </c>
      <c r="AE59" s="406">
        <f t="shared" si="10"/>
        <v>2.0217088790744917</v>
      </c>
      <c r="AF59" s="406">
        <f t="shared" si="10"/>
        <v>2.0095465527678065</v>
      </c>
      <c r="AG59" s="406">
        <f t="shared" si="10"/>
        <v>1.9974866121407249</v>
      </c>
      <c r="AH59" s="406">
        <f t="shared" si="10"/>
        <v>1.9857633766790579</v>
      </c>
      <c r="AI59" s="406">
        <f t="shared" si="10"/>
        <v>1.9741771267055142</v>
      </c>
      <c r="AJ59" s="407">
        <f t="shared" si="10"/>
        <v>1.9633096113522674</v>
      </c>
    </row>
    <row r="60" spans="1:36" ht="25.15" customHeight="1" thickBot="1" x14ac:dyDescent="0.25">
      <c r="A60" s="470"/>
      <c r="B60" s="921"/>
      <c r="C60" s="394" t="s">
        <v>328</v>
      </c>
      <c r="D60" s="408" t="s">
        <v>329</v>
      </c>
      <c r="E60" s="395" t="s">
        <v>330</v>
      </c>
      <c r="F60" s="409" t="s">
        <v>327</v>
      </c>
      <c r="G60" s="410">
        <v>1</v>
      </c>
      <c r="H60" s="561">
        <f>H57/H51</f>
        <v>2.3814886617497941</v>
      </c>
      <c r="I60" s="769">
        <f t="shared" ref="I60:AJ60" si="11">I57/I51</f>
        <v>2.3682775934704736</v>
      </c>
      <c r="J60" s="769">
        <f t="shared" si="11"/>
        <v>2.3562566576748032</v>
      </c>
      <c r="K60" s="769">
        <f t="shared" si="11"/>
        <v>2.3453454234345092</v>
      </c>
      <c r="L60" s="323">
        <f>L57/L51</f>
        <v>2.3344884345842862</v>
      </c>
      <c r="M60" s="323">
        <f t="shared" si="11"/>
        <v>2.3208698314490932</v>
      </c>
      <c r="N60" s="323">
        <f t="shared" si="11"/>
        <v>2.3076054956840073</v>
      </c>
      <c r="O60" s="323">
        <f t="shared" si="11"/>
        <v>2.2943995389830585</v>
      </c>
      <c r="P60" s="323">
        <f t="shared" si="11"/>
        <v>2.2810351818908812</v>
      </c>
      <c r="Q60" s="323">
        <f t="shared" si="11"/>
        <v>2.2677931277975039</v>
      </c>
      <c r="R60" s="323">
        <f t="shared" si="11"/>
        <v>2.2567226628883277</v>
      </c>
      <c r="S60" s="323">
        <f t="shared" si="11"/>
        <v>2.2459594411208985</v>
      </c>
      <c r="T60" s="323">
        <f t="shared" si="11"/>
        <v>2.2344895855457185</v>
      </c>
      <c r="U60" s="323">
        <f t="shared" si="11"/>
        <v>2.2232475054214067</v>
      </c>
      <c r="V60" s="323">
        <f t="shared" si="11"/>
        <v>2.2116576487097404</v>
      </c>
      <c r="W60" s="323">
        <f t="shared" si="11"/>
        <v>2.2002969885441801</v>
      </c>
      <c r="X60" s="323">
        <f t="shared" si="11"/>
        <v>2.1890639408810415</v>
      </c>
      <c r="Y60" s="323">
        <f t="shared" si="11"/>
        <v>2.1781657975277242</v>
      </c>
      <c r="Z60" s="323">
        <f t="shared" si="11"/>
        <v>2.1667363634327939</v>
      </c>
      <c r="AA60" s="323">
        <f t="shared" si="11"/>
        <v>2.1549242945111882</v>
      </c>
      <c r="AB60" s="323">
        <f t="shared" si="11"/>
        <v>2.1427901946407788</v>
      </c>
      <c r="AC60" s="323">
        <f t="shared" si="11"/>
        <v>2.1308107412933528</v>
      </c>
      <c r="AD60" s="323">
        <f t="shared" si="11"/>
        <v>2.1184368805109446</v>
      </c>
      <c r="AE60" s="323">
        <f t="shared" si="11"/>
        <v>2.1068977949367893</v>
      </c>
      <c r="AF60" s="323">
        <f t="shared" si="11"/>
        <v>2.0954189974599604</v>
      </c>
      <c r="AG60" s="323">
        <f t="shared" si="11"/>
        <v>2.0840252742004601</v>
      </c>
      <c r="AH60" s="323">
        <f t="shared" si="11"/>
        <v>2.0729612509985929</v>
      </c>
      <c r="AI60" s="323">
        <f t="shared" si="11"/>
        <v>2.0620186178540041</v>
      </c>
      <c r="AJ60" s="853">
        <f t="shared" si="11"/>
        <v>2.0499072360047457</v>
      </c>
    </row>
    <row r="61" spans="1:36" ht="25.15" customHeight="1" x14ac:dyDescent="0.2">
      <c r="A61" s="470"/>
      <c r="B61" s="922" t="s">
        <v>331</v>
      </c>
      <c r="C61" s="392" t="s">
        <v>332</v>
      </c>
      <c r="D61" s="740" t="s">
        <v>333</v>
      </c>
      <c r="E61" s="411" t="s">
        <v>334</v>
      </c>
      <c r="F61" s="412" t="s">
        <v>210</v>
      </c>
      <c r="G61" s="412">
        <v>0</v>
      </c>
      <c r="H61" s="413">
        <f>H43/(H43+H51)</f>
        <v>0.48406646362599443</v>
      </c>
      <c r="I61" s="764">
        <f t="shared" ref="I61:AJ61" si="12">I43/(I43+I51)</f>
        <v>0.49867163579033558</v>
      </c>
      <c r="J61" s="764">
        <f t="shared" si="12"/>
        <v>0.51296255557293857</v>
      </c>
      <c r="K61" s="764">
        <f t="shared" si="12"/>
        <v>0.52694924599346649</v>
      </c>
      <c r="L61" s="324">
        <f t="shared" si="12"/>
        <v>0.54029166794989625</v>
      </c>
      <c r="M61" s="324">
        <f t="shared" si="12"/>
        <v>0.55367187056788814</v>
      </c>
      <c r="N61" s="324">
        <f t="shared" si="12"/>
        <v>0.56660175822185488</v>
      </c>
      <c r="O61" s="324">
        <f t="shared" si="12"/>
        <v>0.5790991227271175</v>
      </c>
      <c r="P61" s="324">
        <f t="shared" si="12"/>
        <v>0.59118123157328595</v>
      </c>
      <c r="Q61" s="324">
        <f t="shared" si="12"/>
        <v>0.60286432462182449</v>
      </c>
      <c r="R61" s="324">
        <f t="shared" si="12"/>
        <v>0.61373988719060224</v>
      </c>
      <c r="S61" s="324">
        <f t="shared" si="12"/>
        <v>0.62427878513250223</v>
      </c>
      <c r="T61" s="324">
        <f t="shared" si="12"/>
        <v>0.63449295066497202</v>
      </c>
      <c r="U61" s="324">
        <f t="shared" si="12"/>
        <v>0.64439409256107594</v>
      </c>
      <c r="V61" s="324">
        <f t="shared" si="12"/>
        <v>0.65399301175085645</v>
      </c>
      <c r="W61" s="324">
        <f t="shared" si="12"/>
        <v>0.66330057045792501</v>
      </c>
      <c r="X61" s="324">
        <f t="shared" si="12"/>
        <v>0.67232695995263003</v>
      </c>
      <c r="Y61" s="324">
        <f t="shared" si="12"/>
        <v>0.68108179102994093</v>
      </c>
      <c r="Z61" s="324">
        <f t="shared" si="12"/>
        <v>0.68957456254572458</v>
      </c>
      <c r="AA61" s="324">
        <f t="shared" si="12"/>
        <v>0.69781419739474893</v>
      </c>
      <c r="AB61" s="324">
        <f t="shared" si="12"/>
        <v>0.70588906722265565</v>
      </c>
      <c r="AC61" s="324">
        <f t="shared" si="12"/>
        <v>0.7137221058366644</v>
      </c>
      <c r="AD61" s="324">
        <f t="shared" si="12"/>
        <v>0.72132165844758767</v>
      </c>
      <c r="AE61" s="324">
        <f t="shared" si="12"/>
        <v>0.72869577245313111</v>
      </c>
      <c r="AF61" s="324">
        <f t="shared" si="12"/>
        <v>0.7358519866440687</v>
      </c>
      <c r="AG61" s="324">
        <f t="shared" si="12"/>
        <v>0.74279779755570552</v>
      </c>
      <c r="AH61" s="324">
        <f t="shared" si="12"/>
        <v>0.7495402211371085</v>
      </c>
      <c r="AI61" s="324">
        <f t="shared" si="12"/>
        <v>0.75608581344051951</v>
      </c>
      <c r="AJ61" s="414">
        <f t="shared" si="12"/>
        <v>0.76244133934070402</v>
      </c>
    </row>
    <row r="62" spans="1:36" ht="25.15" customHeight="1" thickBot="1" x14ac:dyDescent="0.25">
      <c r="A62" s="470"/>
      <c r="B62" s="923"/>
      <c r="C62" s="394" t="s">
        <v>335</v>
      </c>
      <c r="D62" s="742" t="s">
        <v>336</v>
      </c>
      <c r="E62" s="395" t="s">
        <v>337</v>
      </c>
      <c r="F62" s="410" t="s">
        <v>210</v>
      </c>
      <c r="G62" s="409">
        <v>0</v>
      </c>
      <c r="H62" s="415">
        <f>H43/(H43+H50+H51+H52)</f>
        <v>0.459622548806908</v>
      </c>
      <c r="I62" s="765">
        <f t="shared" ref="I62:AJ62" si="13">I43/(I43+I50+I51+I52)</f>
        <v>0.47373648007915059</v>
      </c>
      <c r="J62" s="765">
        <f t="shared" si="13"/>
        <v>0.48756123608933427</v>
      </c>
      <c r="K62" s="765">
        <f t="shared" si="13"/>
        <v>0.50110562663549829</v>
      </c>
      <c r="L62" s="325">
        <f>L43/(L43+L50+L51+L52)</f>
        <v>0.51404545077428199</v>
      </c>
      <c r="M62" s="325">
        <f t="shared" si="13"/>
        <v>0.52705546359137911</v>
      </c>
      <c r="N62" s="325">
        <f t="shared" si="13"/>
        <v>0.53964420896667098</v>
      </c>
      <c r="O62" s="325">
        <f t="shared" si="13"/>
        <v>0.55182775281172269</v>
      </c>
      <c r="P62" s="325">
        <f t="shared" si="13"/>
        <v>0.56362173079777211</v>
      </c>
      <c r="Q62" s="325">
        <f t="shared" si="13"/>
        <v>0.5750408635835691</v>
      </c>
      <c r="R62" s="325">
        <f t="shared" si="13"/>
        <v>0.58566503569436767</v>
      </c>
      <c r="S62" s="325">
        <f t="shared" si="13"/>
        <v>0.59597221664194733</v>
      </c>
      <c r="T62" s="325">
        <f t="shared" si="13"/>
        <v>0.60597328934122197</v>
      </c>
      <c r="U62" s="325">
        <f t="shared" si="13"/>
        <v>0.61567895938464834</v>
      </c>
      <c r="V62" s="325">
        <f t="shared" si="13"/>
        <v>0.62509909891079152</v>
      </c>
      <c r="W62" s="325">
        <f t="shared" si="13"/>
        <v>0.63424367013585026</v>
      </c>
      <c r="X62" s="325">
        <f t="shared" si="13"/>
        <v>0.64312202370576688</v>
      </c>
      <c r="Y62" s="325">
        <f t="shared" si="13"/>
        <v>0.65174298280350829</v>
      </c>
      <c r="Z62" s="325">
        <f t="shared" si="13"/>
        <v>0.66011528947947706</v>
      </c>
      <c r="AA62" s="325">
        <f t="shared" si="13"/>
        <v>0.66824715902859266</v>
      </c>
      <c r="AB62" s="325">
        <f t="shared" si="13"/>
        <v>0.6762307193666347</v>
      </c>
      <c r="AC62" s="325">
        <f t="shared" si="13"/>
        <v>0.68398404344821484</v>
      </c>
      <c r="AD62" s="325">
        <f t="shared" si="13"/>
        <v>0.69151484473163105</v>
      </c>
      <c r="AE62" s="325">
        <f t="shared" si="13"/>
        <v>0.69883057174019436</v>
      </c>
      <c r="AF62" s="325">
        <f t="shared" si="13"/>
        <v>0.70593820450367517</v>
      </c>
      <c r="AG62" s="325">
        <f t="shared" si="13"/>
        <v>0.71284470048994153</v>
      </c>
      <c r="AH62" s="325">
        <f t="shared" si="13"/>
        <v>0.71955657302238551</v>
      </c>
      <c r="AI62" s="325">
        <f t="shared" si="13"/>
        <v>0.72607990970491465</v>
      </c>
      <c r="AJ62" s="326">
        <f t="shared" si="13"/>
        <v>0.73242101346816013</v>
      </c>
    </row>
    <row r="63" spans="1:36" x14ac:dyDescent="0.2">
      <c r="A63" s="471"/>
      <c r="B63" s="455"/>
      <c r="C63" s="455"/>
      <c r="D63" s="472"/>
      <c r="E63" s="473"/>
      <c r="F63" s="455"/>
      <c r="G63" s="455"/>
      <c r="H63" s="455"/>
      <c r="I63" s="455"/>
      <c r="J63" s="455"/>
      <c r="K63" s="455"/>
      <c r="L63" s="455"/>
      <c r="M63" s="455"/>
      <c r="N63" s="455"/>
      <c r="O63" s="455"/>
      <c r="P63" s="455"/>
      <c r="Q63" s="455"/>
      <c r="R63" s="455"/>
      <c r="S63" s="455"/>
      <c r="T63" s="455"/>
      <c r="U63" s="455"/>
      <c r="V63" s="455"/>
      <c r="W63" s="455"/>
      <c r="X63" s="455"/>
      <c r="Y63" s="455"/>
      <c r="Z63" s="455"/>
      <c r="AA63" s="455"/>
      <c r="AB63" s="455"/>
      <c r="AC63" s="455"/>
      <c r="AD63" s="455"/>
      <c r="AE63" s="455"/>
      <c r="AF63" s="455"/>
      <c r="AG63" s="455"/>
      <c r="AH63" s="455"/>
      <c r="AI63" s="455"/>
      <c r="AJ63" s="455"/>
    </row>
    <row r="64" spans="1:36" x14ac:dyDescent="0.2">
      <c r="A64" s="420"/>
      <c r="B64" s="474"/>
      <c r="C64" s="474"/>
      <c r="D64" s="458" t="str">
        <f>'TITLE PAGE'!B9</f>
        <v>Company:</v>
      </c>
      <c r="E64" s="459" t="str">
        <f>'TITLE PAGE'!D9</f>
        <v>Severn Trent Water</v>
      </c>
      <c r="F64" s="474"/>
      <c r="G64" s="474"/>
      <c r="H64" s="474"/>
      <c r="I64" s="474"/>
      <c r="J64" s="474"/>
      <c r="K64" s="474"/>
      <c r="L64" s="474"/>
      <c r="M64" s="474"/>
      <c r="N64" s="474"/>
      <c r="O64" s="474"/>
      <c r="P64" s="474"/>
      <c r="Q64" s="474"/>
      <c r="R64" s="474"/>
      <c r="S64" s="474"/>
      <c r="T64" s="474"/>
      <c r="U64" s="474"/>
      <c r="V64" s="474"/>
      <c r="W64" s="474"/>
      <c r="X64" s="474"/>
      <c r="Y64" s="474"/>
      <c r="Z64" s="474"/>
      <c r="AA64" s="474"/>
      <c r="AB64" s="474"/>
      <c r="AC64" s="474"/>
      <c r="AD64" s="474"/>
      <c r="AE64" s="474"/>
      <c r="AF64" s="474"/>
      <c r="AG64" s="474"/>
      <c r="AH64" s="474"/>
      <c r="AI64" s="474"/>
      <c r="AJ64" s="474"/>
    </row>
    <row r="65" spans="1:36" x14ac:dyDescent="0.2">
      <c r="A65" s="471"/>
      <c r="B65" s="455"/>
      <c r="C65" s="455"/>
      <c r="D65" s="460" t="str">
        <f>'TITLE PAGE'!B10</f>
        <v>Resource Zone Name:</v>
      </c>
      <c r="E65" s="461" t="str">
        <f>'TITLE PAGE'!D10</f>
        <v>Kinsall</v>
      </c>
      <c r="F65" s="455"/>
      <c r="G65" s="455"/>
      <c r="H65" s="455"/>
      <c r="I65" s="455"/>
      <c r="J65" s="455"/>
      <c r="K65" s="455"/>
      <c r="L65" s="455"/>
      <c r="M65" s="455"/>
      <c r="N65" s="455"/>
      <c r="O65" s="455"/>
      <c r="P65" s="455"/>
      <c r="Q65" s="455"/>
      <c r="R65" s="455"/>
      <c r="S65" s="455"/>
      <c r="T65" s="455"/>
      <c r="U65" s="455"/>
      <c r="V65" s="455"/>
      <c r="W65" s="455"/>
      <c r="X65" s="455"/>
      <c r="Y65" s="455"/>
      <c r="Z65" s="455"/>
      <c r="AA65" s="455"/>
      <c r="AB65" s="455"/>
      <c r="AC65" s="455"/>
      <c r="AD65" s="455"/>
      <c r="AE65" s="455"/>
      <c r="AF65" s="455"/>
      <c r="AG65" s="455"/>
      <c r="AH65" s="455"/>
      <c r="AI65" s="455"/>
      <c r="AJ65" s="455"/>
    </row>
    <row r="66" spans="1:36" x14ac:dyDescent="0.2">
      <c r="A66" s="471"/>
      <c r="B66" s="455"/>
      <c r="C66" s="455"/>
      <c r="D66" s="460" t="str">
        <f>'TITLE PAGE'!B11</f>
        <v>Resource Zone Number:</v>
      </c>
      <c r="E66" s="462">
        <f>'TITLE PAGE'!D11</f>
        <v>3</v>
      </c>
      <c r="F66" s="455"/>
      <c r="G66" s="455"/>
      <c r="H66" s="455"/>
      <c r="I66" s="455"/>
      <c r="J66" s="455"/>
      <c r="K66" s="455"/>
      <c r="L66" s="455"/>
      <c r="M66" s="455"/>
      <c r="N66" s="455"/>
      <c r="O66" s="455"/>
      <c r="P66" s="455"/>
      <c r="Q66" s="455"/>
      <c r="R66" s="455"/>
      <c r="S66" s="455"/>
      <c r="T66" s="455"/>
      <c r="U66" s="455"/>
      <c r="V66" s="455"/>
      <c r="W66" s="455"/>
      <c r="X66" s="455"/>
      <c r="Y66" s="455"/>
      <c r="Z66" s="455"/>
      <c r="AA66" s="455"/>
      <c r="AB66" s="455"/>
      <c r="AC66" s="455"/>
      <c r="AD66" s="455"/>
      <c r="AE66" s="455"/>
      <c r="AF66" s="455"/>
      <c r="AG66" s="455"/>
      <c r="AH66" s="455"/>
      <c r="AI66" s="455"/>
      <c r="AJ66" s="455"/>
    </row>
    <row r="67" spans="1:36" x14ac:dyDescent="0.2">
      <c r="A67" s="471"/>
      <c r="B67" s="455"/>
      <c r="C67" s="455"/>
      <c r="D67" s="460" t="str">
        <f>'TITLE PAGE'!B12</f>
        <v xml:space="preserve">Planning Scenario Name:                                                                     </v>
      </c>
      <c r="E67" s="461" t="str">
        <f>'TITLE PAGE'!D12</f>
        <v>Dry Year Annual Average</v>
      </c>
      <c r="F67" s="455"/>
      <c r="G67" s="455"/>
      <c r="H67" s="455"/>
      <c r="I67" s="455"/>
      <c r="J67" s="455"/>
      <c r="K67" s="455"/>
      <c r="L67" s="455"/>
      <c r="M67" s="455"/>
      <c r="N67" s="455"/>
      <c r="O67" s="455"/>
      <c r="P67" s="455"/>
      <c r="Q67" s="455"/>
      <c r="R67" s="455"/>
      <c r="S67" s="455"/>
      <c r="T67" s="455"/>
      <c r="U67" s="455"/>
      <c r="V67" s="455"/>
      <c r="W67" s="455"/>
      <c r="X67" s="455"/>
      <c r="Y67" s="455"/>
      <c r="Z67" s="455"/>
      <c r="AA67" s="455"/>
      <c r="AB67" s="455"/>
      <c r="AC67" s="455"/>
      <c r="AD67" s="455"/>
      <c r="AE67" s="455"/>
      <c r="AF67" s="455"/>
      <c r="AG67" s="455"/>
      <c r="AH67" s="455"/>
      <c r="AI67" s="455"/>
      <c r="AJ67" s="455"/>
    </row>
    <row r="68" spans="1:36" x14ac:dyDescent="0.2">
      <c r="A68" s="471"/>
      <c r="B68" s="455"/>
      <c r="C68" s="455"/>
      <c r="D68" s="463" t="str">
        <f>'TITLE PAGE'!B13</f>
        <v xml:space="preserve">Chosen Level of Service:  </v>
      </c>
      <c r="E68" s="464" t="str">
        <f>'TITLE PAGE'!D13</f>
        <v>No more than 3 in 100 Temporary Use Bans</v>
      </c>
      <c r="F68" s="455"/>
      <c r="G68" s="455"/>
      <c r="H68" s="455"/>
      <c r="I68" s="455"/>
      <c r="J68" s="455"/>
      <c r="K68" s="455"/>
      <c r="L68" s="455"/>
      <c r="M68" s="455"/>
      <c r="N68" s="455"/>
      <c r="O68" s="455"/>
      <c r="P68" s="455"/>
      <c r="Q68" s="455"/>
      <c r="R68" s="455"/>
      <c r="S68" s="455"/>
      <c r="T68" s="455"/>
      <c r="U68" s="455"/>
      <c r="V68" s="455"/>
      <c r="W68" s="455"/>
      <c r="X68" s="455"/>
      <c r="Y68" s="455"/>
      <c r="Z68" s="455"/>
      <c r="AA68" s="455"/>
      <c r="AB68" s="455"/>
      <c r="AC68" s="455"/>
      <c r="AD68" s="455"/>
      <c r="AE68" s="455"/>
      <c r="AF68" s="455"/>
      <c r="AG68" s="455"/>
      <c r="AH68" s="455"/>
      <c r="AI68" s="455"/>
      <c r="AJ68" s="455"/>
    </row>
    <row r="69" spans="1:36" ht="18" x14ac:dyDescent="0.2">
      <c r="A69" s="471"/>
      <c r="B69" s="455"/>
      <c r="C69" s="455"/>
      <c r="D69" s="475"/>
      <c r="E69" s="473"/>
      <c r="F69" s="455"/>
      <c r="G69" s="455"/>
      <c r="H69" s="455"/>
      <c r="I69" s="455"/>
      <c r="J69" s="455"/>
      <c r="K69" s="455"/>
      <c r="L69" s="455"/>
      <c r="M69" s="455"/>
      <c r="N69" s="455"/>
      <c r="O69" s="455"/>
      <c r="P69" s="455"/>
      <c r="Q69" s="455"/>
      <c r="R69" s="455"/>
      <c r="S69" s="455"/>
      <c r="T69" s="455"/>
      <c r="U69" s="455"/>
      <c r="V69" s="455"/>
      <c r="W69" s="455"/>
      <c r="X69" s="455"/>
      <c r="Y69" s="455"/>
      <c r="Z69" s="455"/>
      <c r="AA69" s="455"/>
      <c r="AB69" s="455"/>
      <c r="AC69" s="455"/>
      <c r="AD69" s="455"/>
      <c r="AE69" s="455"/>
      <c r="AF69" s="455"/>
      <c r="AG69" s="455"/>
      <c r="AH69" s="455"/>
      <c r="AI69" s="455"/>
      <c r="AJ69" s="455"/>
    </row>
  </sheetData>
  <sheetProtection algorithmName="SHA-512" hashValue="VzkKD0mj0jm7kwscrhs/7mt1LIVORBuJVoa2pqjGJbHrKVEPacdkR2xOdddFgPJeQGf70J7HcirpqBB5G2GnCQ==" saltValue="LrheiPsv7NoZvZUFNx6s9A==" spinCount="100000" sheet="1" objects="1" scenarios="1" selectLockedCells="1" selectUnlockedCells="1"/>
  <mergeCells count="8">
    <mergeCell ref="B59:B60"/>
    <mergeCell ref="B61:B62"/>
    <mergeCell ref="I1:K1"/>
    <mergeCell ref="B3:B12"/>
    <mergeCell ref="B13:B31"/>
    <mergeCell ref="B32:B39"/>
    <mergeCell ref="B40:B53"/>
    <mergeCell ref="B54:B58"/>
  </mergeCells>
  <conditionalFormatting sqref="H60:AJ60">
    <cfRule type="cellIs" dxfId="9" priority="4" stopIfTrue="1" operator="equal">
      <formula>""</formula>
    </cfRule>
  </conditionalFormatting>
  <conditionalFormatting sqref="D60">
    <cfRule type="cellIs" dxfId="8" priority="3" stopIfTrue="1" operator="notEqual">
      <formula>"Unmeasured Household - Occupancy Rate"</formula>
    </cfRule>
  </conditionalFormatting>
  <conditionalFormatting sqref="F60">
    <cfRule type="cellIs" dxfId="7" priority="2" stopIfTrue="1" operator="notEqual">
      <formula>"h/prop"</formula>
    </cfRule>
  </conditionalFormatting>
  <conditionalFormatting sqref="E60">
    <cfRule type="cellIs" dxfId="6" priority="1" stopIfTrue="1" operator="notEqual">
      <formula>"52BL/46BL"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"/>
  <sheetViews>
    <sheetView zoomScale="80" zoomScaleNormal="80" workbookViewId="0">
      <selection activeCell="C18" sqref="C18"/>
    </sheetView>
  </sheetViews>
  <sheetFormatPr defaultColWidth="8.88671875" defaultRowHeight="15" x14ac:dyDescent="0.2"/>
  <cols>
    <col min="1" max="1" width="1.33203125" customWidth="1"/>
    <col min="2" max="2" width="7.88671875" customWidth="1"/>
    <col min="3" max="3" width="8.33203125" customWidth="1"/>
    <col min="4" max="4" width="35.88671875" customWidth="1"/>
    <col min="5" max="5" width="39.77734375" customWidth="1"/>
    <col min="6" max="6" width="9.33203125" customWidth="1"/>
    <col min="7" max="7" width="8.21875" bestFit="1" customWidth="1"/>
    <col min="8" max="8" width="15.88671875" customWidth="1"/>
    <col min="9" max="36" width="11.44140625" customWidth="1"/>
    <col min="38" max="38" width="10.33203125" bestFit="1" customWidth="1"/>
    <col min="249" max="249" width="1.33203125" customWidth="1"/>
    <col min="250" max="250" width="7.88671875" customWidth="1"/>
    <col min="251" max="251" width="8.33203125" customWidth="1"/>
    <col min="252" max="252" width="54.33203125" customWidth="1"/>
    <col min="253" max="253" width="39.77734375" customWidth="1"/>
    <col min="254" max="255" width="9.33203125" customWidth="1"/>
    <col min="256" max="256" width="15.88671875" customWidth="1"/>
    <col min="257" max="284" width="11.44140625" customWidth="1"/>
    <col min="505" max="505" width="1.33203125" customWidth="1"/>
    <col min="506" max="506" width="7.88671875" customWidth="1"/>
    <col min="507" max="507" width="8.33203125" customWidth="1"/>
    <col min="508" max="508" width="54.33203125" customWidth="1"/>
    <col min="509" max="509" width="39.77734375" customWidth="1"/>
    <col min="510" max="511" width="9.33203125" customWidth="1"/>
    <col min="512" max="512" width="15.88671875" customWidth="1"/>
    <col min="513" max="540" width="11.44140625" customWidth="1"/>
    <col min="761" max="761" width="1.33203125" customWidth="1"/>
    <col min="762" max="762" width="7.88671875" customWidth="1"/>
    <col min="763" max="763" width="8.33203125" customWidth="1"/>
    <col min="764" max="764" width="54.33203125" customWidth="1"/>
    <col min="765" max="765" width="39.77734375" customWidth="1"/>
    <col min="766" max="767" width="9.33203125" customWidth="1"/>
    <col min="768" max="768" width="15.88671875" customWidth="1"/>
    <col min="769" max="796" width="11.44140625" customWidth="1"/>
    <col min="1017" max="1017" width="1.33203125" customWidth="1"/>
    <col min="1018" max="1018" width="7.88671875" customWidth="1"/>
    <col min="1019" max="1019" width="8.33203125" customWidth="1"/>
    <col min="1020" max="1020" width="54.33203125" customWidth="1"/>
    <col min="1021" max="1021" width="39.77734375" customWidth="1"/>
    <col min="1022" max="1023" width="9.33203125" customWidth="1"/>
    <col min="1024" max="1024" width="15.88671875" customWidth="1"/>
    <col min="1025" max="1052" width="11.44140625" customWidth="1"/>
    <col min="1273" max="1273" width="1.33203125" customWidth="1"/>
    <col min="1274" max="1274" width="7.88671875" customWidth="1"/>
    <col min="1275" max="1275" width="8.33203125" customWidth="1"/>
    <col min="1276" max="1276" width="54.33203125" customWidth="1"/>
    <col min="1277" max="1277" width="39.77734375" customWidth="1"/>
    <col min="1278" max="1279" width="9.33203125" customWidth="1"/>
    <col min="1280" max="1280" width="15.88671875" customWidth="1"/>
    <col min="1281" max="1308" width="11.44140625" customWidth="1"/>
    <col min="1529" max="1529" width="1.33203125" customWidth="1"/>
    <col min="1530" max="1530" width="7.88671875" customWidth="1"/>
    <col min="1531" max="1531" width="8.33203125" customWidth="1"/>
    <col min="1532" max="1532" width="54.33203125" customWidth="1"/>
    <col min="1533" max="1533" width="39.77734375" customWidth="1"/>
    <col min="1534" max="1535" width="9.33203125" customWidth="1"/>
    <col min="1536" max="1536" width="15.88671875" customWidth="1"/>
    <col min="1537" max="1564" width="11.44140625" customWidth="1"/>
    <col min="1785" max="1785" width="1.33203125" customWidth="1"/>
    <col min="1786" max="1786" width="7.88671875" customWidth="1"/>
    <col min="1787" max="1787" width="8.33203125" customWidth="1"/>
    <col min="1788" max="1788" width="54.33203125" customWidth="1"/>
    <col min="1789" max="1789" width="39.77734375" customWidth="1"/>
    <col min="1790" max="1791" width="9.33203125" customWidth="1"/>
    <col min="1792" max="1792" width="15.88671875" customWidth="1"/>
    <col min="1793" max="1820" width="11.44140625" customWidth="1"/>
    <col min="2041" max="2041" width="1.33203125" customWidth="1"/>
    <col min="2042" max="2042" width="7.88671875" customWidth="1"/>
    <col min="2043" max="2043" width="8.33203125" customWidth="1"/>
    <col min="2044" max="2044" width="54.33203125" customWidth="1"/>
    <col min="2045" max="2045" width="39.77734375" customWidth="1"/>
    <col min="2046" max="2047" width="9.33203125" customWidth="1"/>
    <col min="2048" max="2048" width="15.88671875" customWidth="1"/>
    <col min="2049" max="2076" width="11.44140625" customWidth="1"/>
    <col min="2297" max="2297" width="1.33203125" customWidth="1"/>
    <col min="2298" max="2298" width="7.88671875" customWidth="1"/>
    <col min="2299" max="2299" width="8.33203125" customWidth="1"/>
    <col min="2300" max="2300" width="54.33203125" customWidth="1"/>
    <col min="2301" max="2301" width="39.77734375" customWidth="1"/>
    <col min="2302" max="2303" width="9.33203125" customWidth="1"/>
    <col min="2304" max="2304" width="15.88671875" customWidth="1"/>
    <col min="2305" max="2332" width="11.44140625" customWidth="1"/>
    <col min="2553" max="2553" width="1.33203125" customWidth="1"/>
    <col min="2554" max="2554" width="7.88671875" customWidth="1"/>
    <col min="2555" max="2555" width="8.33203125" customWidth="1"/>
    <col min="2556" max="2556" width="54.33203125" customWidth="1"/>
    <col min="2557" max="2557" width="39.77734375" customWidth="1"/>
    <col min="2558" max="2559" width="9.33203125" customWidth="1"/>
    <col min="2560" max="2560" width="15.88671875" customWidth="1"/>
    <col min="2561" max="2588" width="11.44140625" customWidth="1"/>
    <col min="2809" max="2809" width="1.33203125" customWidth="1"/>
    <col min="2810" max="2810" width="7.88671875" customWidth="1"/>
    <col min="2811" max="2811" width="8.33203125" customWidth="1"/>
    <col min="2812" max="2812" width="54.33203125" customWidth="1"/>
    <col min="2813" max="2813" width="39.77734375" customWidth="1"/>
    <col min="2814" max="2815" width="9.33203125" customWidth="1"/>
    <col min="2816" max="2816" width="15.88671875" customWidth="1"/>
    <col min="2817" max="2844" width="11.44140625" customWidth="1"/>
    <col min="3065" max="3065" width="1.33203125" customWidth="1"/>
    <col min="3066" max="3066" width="7.88671875" customWidth="1"/>
    <col min="3067" max="3067" width="8.33203125" customWidth="1"/>
    <col min="3068" max="3068" width="54.33203125" customWidth="1"/>
    <col min="3069" max="3069" width="39.77734375" customWidth="1"/>
    <col min="3070" max="3071" width="9.33203125" customWidth="1"/>
    <col min="3072" max="3072" width="15.88671875" customWidth="1"/>
    <col min="3073" max="3100" width="11.44140625" customWidth="1"/>
    <col min="3321" max="3321" width="1.33203125" customWidth="1"/>
    <col min="3322" max="3322" width="7.88671875" customWidth="1"/>
    <col min="3323" max="3323" width="8.33203125" customWidth="1"/>
    <col min="3324" max="3324" width="54.33203125" customWidth="1"/>
    <col min="3325" max="3325" width="39.77734375" customWidth="1"/>
    <col min="3326" max="3327" width="9.33203125" customWidth="1"/>
    <col min="3328" max="3328" width="15.88671875" customWidth="1"/>
    <col min="3329" max="3356" width="11.44140625" customWidth="1"/>
    <col min="3577" max="3577" width="1.33203125" customWidth="1"/>
    <col min="3578" max="3578" width="7.88671875" customWidth="1"/>
    <col min="3579" max="3579" width="8.33203125" customWidth="1"/>
    <col min="3580" max="3580" width="54.33203125" customWidth="1"/>
    <col min="3581" max="3581" width="39.77734375" customWidth="1"/>
    <col min="3582" max="3583" width="9.33203125" customWidth="1"/>
    <col min="3584" max="3584" width="15.88671875" customWidth="1"/>
    <col min="3585" max="3612" width="11.44140625" customWidth="1"/>
    <col min="3833" max="3833" width="1.33203125" customWidth="1"/>
    <col min="3834" max="3834" width="7.88671875" customWidth="1"/>
    <col min="3835" max="3835" width="8.33203125" customWidth="1"/>
    <col min="3836" max="3836" width="54.33203125" customWidth="1"/>
    <col min="3837" max="3837" width="39.77734375" customWidth="1"/>
    <col min="3838" max="3839" width="9.33203125" customWidth="1"/>
    <col min="3840" max="3840" width="15.88671875" customWidth="1"/>
    <col min="3841" max="3868" width="11.44140625" customWidth="1"/>
    <col min="4089" max="4089" width="1.33203125" customWidth="1"/>
    <col min="4090" max="4090" width="7.88671875" customWidth="1"/>
    <col min="4091" max="4091" width="8.33203125" customWidth="1"/>
    <col min="4092" max="4092" width="54.33203125" customWidth="1"/>
    <col min="4093" max="4093" width="39.77734375" customWidth="1"/>
    <col min="4094" max="4095" width="9.33203125" customWidth="1"/>
    <col min="4096" max="4096" width="15.88671875" customWidth="1"/>
    <col min="4097" max="4124" width="11.44140625" customWidth="1"/>
    <col min="4345" max="4345" width="1.33203125" customWidth="1"/>
    <col min="4346" max="4346" width="7.88671875" customWidth="1"/>
    <col min="4347" max="4347" width="8.33203125" customWidth="1"/>
    <col min="4348" max="4348" width="54.33203125" customWidth="1"/>
    <col min="4349" max="4349" width="39.77734375" customWidth="1"/>
    <col min="4350" max="4351" width="9.33203125" customWidth="1"/>
    <col min="4352" max="4352" width="15.88671875" customWidth="1"/>
    <col min="4353" max="4380" width="11.44140625" customWidth="1"/>
    <col min="4601" max="4601" width="1.33203125" customWidth="1"/>
    <col min="4602" max="4602" width="7.88671875" customWidth="1"/>
    <col min="4603" max="4603" width="8.33203125" customWidth="1"/>
    <col min="4604" max="4604" width="54.33203125" customWidth="1"/>
    <col min="4605" max="4605" width="39.77734375" customWidth="1"/>
    <col min="4606" max="4607" width="9.33203125" customWidth="1"/>
    <col min="4608" max="4608" width="15.88671875" customWidth="1"/>
    <col min="4609" max="4636" width="11.44140625" customWidth="1"/>
    <col min="4857" max="4857" width="1.33203125" customWidth="1"/>
    <col min="4858" max="4858" width="7.88671875" customWidth="1"/>
    <col min="4859" max="4859" width="8.33203125" customWidth="1"/>
    <col min="4860" max="4860" width="54.33203125" customWidth="1"/>
    <col min="4861" max="4861" width="39.77734375" customWidth="1"/>
    <col min="4862" max="4863" width="9.33203125" customWidth="1"/>
    <col min="4864" max="4864" width="15.88671875" customWidth="1"/>
    <col min="4865" max="4892" width="11.44140625" customWidth="1"/>
    <col min="5113" max="5113" width="1.33203125" customWidth="1"/>
    <col min="5114" max="5114" width="7.88671875" customWidth="1"/>
    <col min="5115" max="5115" width="8.33203125" customWidth="1"/>
    <col min="5116" max="5116" width="54.33203125" customWidth="1"/>
    <col min="5117" max="5117" width="39.77734375" customWidth="1"/>
    <col min="5118" max="5119" width="9.33203125" customWidth="1"/>
    <col min="5120" max="5120" width="15.88671875" customWidth="1"/>
    <col min="5121" max="5148" width="11.44140625" customWidth="1"/>
    <col min="5369" max="5369" width="1.33203125" customWidth="1"/>
    <col min="5370" max="5370" width="7.88671875" customWidth="1"/>
    <col min="5371" max="5371" width="8.33203125" customWidth="1"/>
    <col min="5372" max="5372" width="54.33203125" customWidth="1"/>
    <col min="5373" max="5373" width="39.77734375" customWidth="1"/>
    <col min="5374" max="5375" width="9.33203125" customWidth="1"/>
    <col min="5376" max="5376" width="15.88671875" customWidth="1"/>
    <col min="5377" max="5404" width="11.44140625" customWidth="1"/>
    <col min="5625" max="5625" width="1.33203125" customWidth="1"/>
    <col min="5626" max="5626" width="7.88671875" customWidth="1"/>
    <col min="5627" max="5627" width="8.33203125" customWidth="1"/>
    <col min="5628" max="5628" width="54.33203125" customWidth="1"/>
    <col min="5629" max="5629" width="39.77734375" customWidth="1"/>
    <col min="5630" max="5631" width="9.33203125" customWidth="1"/>
    <col min="5632" max="5632" width="15.88671875" customWidth="1"/>
    <col min="5633" max="5660" width="11.44140625" customWidth="1"/>
    <col min="5881" max="5881" width="1.33203125" customWidth="1"/>
    <col min="5882" max="5882" width="7.88671875" customWidth="1"/>
    <col min="5883" max="5883" width="8.33203125" customWidth="1"/>
    <col min="5884" max="5884" width="54.33203125" customWidth="1"/>
    <col min="5885" max="5885" width="39.77734375" customWidth="1"/>
    <col min="5886" max="5887" width="9.33203125" customWidth="1"/>
    <col min="5888" max="5888" width="15.88671875" customWidth="1"/>
    <col min="5889" max="5916" width="11.44140625" customWidth="1"/>
    <col min="6137" max="6137" width="1.33203125" customWidth="1"/>
    <col min="6138" max="6138" width="7.88671875" customWidth="1"/>
    <col min="6139" max="6139" width="8.33203125" customWidth="1"/>
    <col min="6140" max="6140" width="54.33203125" customWidth="1"/>
    <col min="6141" max="6141" width="39.77734375" customWidth="1"/>
    <col min="6142" max="6143" width="9.33203125" customWidth="1"/>
    <col min="6144" max="6144" width="15.88671875" customWidth="1"/>
    <col min="6145" max="6172" width="11.44140625" customWidth="1"/>
    <col min="6393" max="6393" width="1.33203125" customWidth="1"/>
    <col min="6394" max="6394" width="7.88671875" customWidth="1"/>
    <col min="6395" max="6395" width="8.33203125" customWidth="1"/>
    <col min="6396" max="6396" width="54.33203125" customWidth="1"/>
    <col min="6397" max="6397" width="39.77734375" customWidth="1"/>
    <col min="6398" max="6399" width="9.33203125" customWidth="1"/>
    <col min="6400" max="6400" width="15.88671875" customWidth="1"/>
    <col min="6401" max="6428" width="11.44140625" customWidth="1"/>
    <col min="6649" max="6649" width="1.33203125" customWidth="1"/>
    <col min="6650" max="6650" width="7.88671875" customWidth="1"/>
    <col min="6651" max="6651" width="8.33203125" customWidth="1"/>
    <col min="6652" max="6652" width="54.33203125" customWidth="1"/>
    <col min="6653" max="6653" width="39.77734375" customWidth="1"/>
    <col min="6654" max="6655" width="9.33203125" customWidth="1"/>
    <col min="6656" max="6656" width="15.88671875" customWidth="1"/>
    <col min="6657" max="6684" width="11.44140625" customWidth="1"/>
    <col min="6905" max="6905" width="1.33203125" customWidth="1"/>
    <col min="6906" max="6906" width="7.88671875" customWidth="1"/>
    <col min="6907" max="6907" width="8.33203125" customWidth="1"/>
    <col min="6908" max="6908" width="54.33203125" customWidth="1"/>
    <col min="6909" max="6909" width="39.77734375" customWidth="1"/>
    <col min="6910" max="6911" width="9.33203125" customWidth="1"/>
    <col min="6912" max="6912" width="15.88671875" customWidth="1"/>
    <col min="6913" max="6940" width="11.44140625" customWidth="1"/>
    <col min="7161" max="7161" width="1.33203125" customWidth="1"/>
    <col min="7162" max="7162" width="7.88671875" customWidth="1"/>
    <col min="7163" max="7163" width="8.33203125" customWidth="1"/>
    <col min="7164" max="7164" width="54.33203125" customWidth="1"/>
    <col min="7165" max="7165" width="39.77734375" customWidth="1"/>
    <col min="7166" max="7167" width="9.33203125" customWidth="1"/>
    <col min="7168" max="7168" width="15.88671875" customWidth="1"/>
    <col min="7169" max="7196" width="11.44140625" customWidth="1"/>
    <col min="7417" max="7417" width="1.33203125" customWidth="1"/>
    <col min="7418" max="7418" width="7.88671875" customWidth="1"/>
    <col min="7419" max="7419" width="8.33203125" customWidth="1"/>
    <col min="7420" max="7420" width="54.33203125" customWidth="1"/>
    <col min="7421" max="7421" width="39.77734375" customWidth="1"/>
    <col min="7422" max="7423" width="9.33203125" customWidth="1"/>
    <col min="7424" max="7424" width="15.88671875" customWidth="1"/>
    <col min="7425" max="7452" width="11.44140625" customWidth="1"/>
    <col min="7673" max="7673" width="1.33203125" customWidth="1"/>
    <col min="7674" max="7674" width="7.88671875" customWidth="1"/>
    <col min="7675" max="7675" width="8.33203125" customWidth="1"/>
    <col min="7676" max="7676" width="54.33203125" customWidth="1"/>
    <col min="7677" max="7677" width="39.77734375" customWidth="1"/>
    <col min="7678" max="7679" width="9.33203125" customWidth="1"/>
    <col min="7680" max="7680" width="15.88671875" customWidth="1"/>
    <col min="7681" max="7708" width="11.44140625" customWidth="1"/>
    <col min="7929" max="7929" width="1.33203125" customWidth="1"/>
    <col min="7930" max="7930" width="7.88671875" customWidth="1"/>
    <col min="7931" max="7931" width="8.33203125" customWidth="1"/>
    <col min="7932" max="7932" width="54.33203125" customWidth="1"/>
    <col min="7933" max="7933" width="39.77734375" customWidth="1"/>
    <col min="7934" max="7935" width="9.33203125" customWidth="1"/>
    <col min="7936" max="7936" width="15.88671875" customWidth="1"/>
    <col min="7937" max="7964" width="11.44140625" customWidth="1"/>
    <col min="8185" max="8185" width="1.33203125" customWidth="1"/>
    <col min="8186" max="8186" width="7.88671875" customWidth="1"/>
    <col min="8187" max="8187" width="8.33203125" customWidth="1"/>
    <col min="8188" max="8188" width="54.33203125" customWidth="1"/>
    <col min="8189" max="8189" width="39.77734375" customWidth="1"/>
    <col min="8190" max="8191" width="9.33203125" customWidth="1"/>
    <col min="8192" max="8192" width="15.88671875" customWidth="1"/>
    <col min="8193" max="8220" width="11.44140625" customWidth="1"/>
    <col min="8441" max="8441" width="1.33203125" customWidth="1"/>
    <col min="8442" max="8442" width="7.88671875" customWidth="1"/>
    <col min="8443" max="8443" width="8.33203125" customWidth="1"/>
    <col min="8444" max="8444" width="54.33203125" customWidth="1"/>
    <col min="8445" max="8445" width="39.77734375" customWidth="1"/>
    <col min="8446" max="8447" width="9.33203125" customWidth="1"/>
    <col min="8448" max="8448" width="15.88671875" customWidth="1"/>
    <col min="8449" max="8476" width="11.44140625" customWidth="1"/>
    <col min="8697" max="8697" width="1.33203125" customWidth="1"/>
    <col min="8698" max="8698" width="7.88671875" customWidth="1"/>
    <col min="8699" max="8699" width="8.33203125" customWidth="1"/>
    <col min="8700" max="8700" width="54.33203125" customWidth="1"/>
    <col min="8701" max="8701" width="39.77734375" customWidth="1"/>
    <col min="8702" max="8703" width="9.33203125" customWidth="1"/>
    <col min="8704" max="8704" width="15.88671875" customWidth="1"/>
    <col min="8705" max="8732" width="11.44140625" customWidth="1"/>
    <col min="8953" max="8953" width="1.33203125" customWidth="1"/>
    <col min="8954" max="8954" width="7.88671875" customWidth="1"/>
    <col min="8955" max="8955" width="8.33203125" customWidth="1"/>
    <col min="8956" max="8956" width="54.33203125" customWidth="1"/>
    <col min="8957" max="8957" width="39.77734375" customWidth="1"/>
    <col min="8958" max="8959" width="9.33203125" customWidth="1"/>
    <col min="8960" max="8960" width="15.88671875" customWidth="1"/>
    <col min="8961" max="8988" width="11.44140625" customWidth="1"/>
    <col min="9209" max="9209" width="1.33203125" customWidth="1"/>
    <col min="9210" max="9210" width="7.88671875" customWidth="1"/>
    <col min="9211" max="9211" width="8.33203125" customWidth="1"/>
    <col min="9212" max="9212" width="54.33203125" customWidth="1"/>
    <col min="9213" max="9213" width="39.77734375" customWidth="1"/>
    <col min="9214" max="9215" width="9.33203125" customWidth="1"/>
    <col min="9216" max="9216" width="15.88671875" customWidth="1"/>
    <col min="9217" max="9244" width="11.44140625" customWidth="1"/>
    <col min="9465" max="9465" width="1.33203125" customWidth="1"/>
    <col min="9466" max="9466" width="7.88671875" customWidth="1"/>
    <col min="9467" max="9467" width="8.33203125" customWidth="1"/>
    <col min="9468" max="9468" width="54.33203125" customWidth="1"/>
    <col min="9469" max="9469" width="39.77734375" customWidth="1"/>
    <col min="9470" max="9471" width="9.33203125" customWidth="1"/>
    <col min="9472" max="9472" width="15.88671875" customWidth="1"/>
    <col min="9473" max="9500" width="11.44140625" customWidth="1"/>
    <col min="9721" max="9721" width="1.33203125" customWidth="1"/>
    <col min="9722" max="9722" width="7.88671875" customWidth="1"/>
    <col min="9723" max="9723" width="8.33203125" customWidth="1"/>
    <col min="9724" max="9724" width="54.33203125" customWidth="1"/>
    <col min="9725" max="9725" width="39.77734375" customWidth="1"/>
    <col min="9726" max="9727" width="9.33203125" customWidth="1"/>
    <col min="9728" max="9728" width="15.88671875" customWidth="1"/>
    <col min="9729" max="9756" width="11.44140625" customWidth="1"/>
    <col min="9977" max="9977" width="1.33203125" customWidth="1"/>
    <col min="9978" max="9978" width="7.88671875" customWidth="1"/>
    <col min="9979" max="9979" width="8.33203125" customWidth="1"/>
    <col min="9980" max="9980" width="54.33203125" customWidth="1"/>
    <col min="9981" max="9981" width="39.77734375" customWidth="1"/>
    <col min="9982" max="9983" width="9.33203125" customWidth="1"/>
    <col min="9984" max="9984" width="15.88671875" customWidth="1"/>
    <col min="9985" max="10012" width="11.44140625" customWidth="1"/>
    <col min="10233" max="10233" width="1.33203125" customWidth="1"/>
    <col min="10234" max="10234" width="7.88671875" customWidth="1"/>
    <col min="10235" max="10235" width="8.33203125" customWidth="1"/>
    <col min="10236" max="10236" width="54.33203125" customWidth="1"/>
    <col min="10237" max="10237" width="39.77734375" customWidth="1"/>
    <col min="10238" max="10239" width="9.33203125" customWidth="1"/>
    <col min="10240" max="10240" width="15.88671875" customWidth="1"/>
    <col min="10241" max="10268" width="11.44140625" customWidth="1"/>
    <col min="10489" max="10489" width="1.33203125" customWidth="1"/>
    <col min="10490" max="10490" width="7.88671875" customWidth="1"/>
    <col min="10491" max="10491" width="8.33203125" customWidth="1"/>
    <col min="10492" max="10492" width="54.33203125" customWidth="1"/>
    <col min="10493" max="10493" width="39.77734375" customWidth="1"/>
    <col min="10494" max="10495" width="9.33203125" customWidth="1"/>
    <col min="10496" max="10496" width="15.88671875" customWidth="1"/>
    <col min="10497" max="10524" width="11.44140625" customWidth="1"/>
    <col min="10745" max="10745" width="1.33203125" customWidth="1"/>
    <col min="10746" max="10746" width="7.88671875" customWidth="1"/>
    <col min="10747" max="10747" width="8.33203125" customWidth="1"/>
    <col min="10748" max="10748" width="54.33203125" customWidth="1"/>
    <col min="10749" max="10749" width="39.77734375" customWidth="1"/>
    <col min="10750" max="10751" width="9.33203125" customWidth="1"/>
    <col min="10752" max="10752" width="15.88671875" customWidth="1"/>
    <col min="10753" max="10780" width="11.44140625" customWidth="1"/>
    <col min="11001" max="11001" width="1.33203125" customWidth="1"/>
    <col min="11002" max="11002" width="7.88671875" customWidth="1"/>
    <col min="11003" max="11003" width="8.33203125" customWidth="1"/>
    <col min="11004" max="11004" width="54.33203125" customWidth="1"/>
    <col min="11005" max="11005" width="39.77734375" customWidth="1"/>
    <col min="11006" max="11007" width="9.33203125" customWidth="1"/>
    <col min="11008" max="11008" width="15.88671875" customWidth="1"/>
    <col min="11009" max="11036" width="11.44140625" customWidth="1"/>
    <col min="11257" max="11257" width="1.33203125" customWidth="1"/>
    <col min="11258" max="11258" width="7.88671875" customWidth="1"/>
    <col min="11259" max="11259" width="8.33203125" customWidth="1"/>
    <col min="11260" max="11260" width="54.33203125" customWidth="1"/>
    <col min="11261" max="11261" width="39.77734375" customWidth="1"/>
    <col min="11262" max="11263" width="9.33203125" customWidth="1"/>
    <col min="11264" max="11264" width="15.88671875" customWidth="1"/>
    <col min="11265" max="11292" width="11.44140625" customWidth="1"/>
    <col min="11513" max="11513" width="1.33203125" customWidth="1"/>
    <col min="11514" max="11514" width="7.88671875" customWidth="1"/>
    <col min="11515" max="11515" width="8.33203125" customWidth="1"/>
    <col min="11516" max="11516" width="54.33203125" customWidth="1"/>
    <col min="11517" max="11517" width="39.77734375" customWidth="1"/>
    <col min="11518" max="11519" width="9.33203125" customWidth="1"/>
    <col min="11520" max="11520" width="15.88671875" customWidth="1"/>
    <col min="11521" max="11548" width="11.44140625" customWidth="1"/>
    <col min="11769" max="11769" width="1.33203125" customWidth="1"/>
    <col min="11770" max="11770" width="7.88671875" customWidth="1"/>
    <col min="11771" max="11771" width="8.33203125" customWidth="1"/>
    <col min="11772" max="11772" width="54.33203125" customWidth="1"/>
    <col min="11773" max="11773" width="39.77734375" customWidth="1"/>
    <col min="11774" max="11775" width="9.33203125" customWidth="1"/>
    <col min="11776" max="11776" width="15.88671875" customWidth="1"/>
    <col min="11777" max="11804" width="11.44140625" customWidth="1"/>
    <col min="12025" max="12025" width="1.33203125" customWidth="1"/>
    <col min="12026" max="12026" width="7.88671875" customWidth="1"/>
    <col min="12027" max="12027" width="8.33203125" customWidth="1"/>
    <col min="12028" max="12028" width="54.33203125" customWidth="1"/>
    <col min="12029" max="12029" width="39.77734375" customWidth="1"/>
    <col min="12030" max="12031" width="9.33203125" customWidth="1"/>
    <col min="12032" max="12032" width="15.88671875" customWidth="1"/>
    <col min="12033" max="12060" width="11.44140625" customWidth="1"/>
    <col min="12281" max="12281" width="1.33203125" customWidth="1"/>
    <col min="12282" max="12282" width="7.88671875" customWidth="1"/>
    <col min="12283" max="12283" width="8.33203125" customWidth="1"/>
    <col min="12284" max="12284" width="54.33203125" customWidth="1"/>
    <col min="12285" max="12285" width="39.77734375" customWidth="1"/>
    <col min="12286" max="12287" width="9.33203125" customWidth="1"/>
    <col min="12288" max="12288" width="15.88671875" customWidth="1"/>
    <col min="12289" max="12316" width="11.44140625" customWidth="1"/>
    <col min="12537" max="12537" width="1.33203125" customWidth="1"/>
    <col min="12538" max="12538" width="7.88671875" customWidth="1"/>
    <col min="12539" max="12539" width="8.33203125" customWidth="1"/>
    <col min="12540" max="12540" width="54.33203125" customWidth="1"/>
    <col min="12541" max="12541" width="39.77734375" customWidth="1"/>
    <col min="12542" max="12543" width="9.33203125" customWidth="1"/>
    <col min="12544" max="12544" width="15.88671875" customWidth="1"/>
    <col min="12545" max="12572" width="11.44140625" customWidth="1"/>
    <col min="12793" max="12793" width="1.33203125" customWidth="1"/>
    <col min="12794" max="12794" width="7.88671875" customWidth="1"/>
    <col min="12795" max="12795" width="8.33203125" customWidth="1"/>
    <col min="12796" max="12796" width="54.33203125" customWidth="1"/>
    <col min="12797" max="12797" width="39.77734375" customWidth="1"/>
    <col min="12798" max="12799" width="9.33203125" customWidth="1"/>
    <col min="12800" max="12800" width="15.88671875" customWidth="1"/>
    <col min="12801" max="12828" width="11.44140625" customWidth="1"/>
    <col min="13049" max="13049" width="1.33203125" customWidth="1"/>
    <col min="13050" max="13050" width="7.88671875" customWidth="1"/>
    <col min="13051" max="13051" width="8.33203125" customWidth="1"/>
    <col min="13052" max="13052" width="54.33203125" customWidth="1"/>
    <col min="13053" max="13053" width="39.77734375" customWidth="1"/>
    <col min="13054" max="13055" width="9.33203125" customWidth="1"/>
    <col min="13056" max="13056" width="15.88671875" customWidth="1"/>
    <col min="13057" max="13084" width="11.44140625" customWidth="1"/>
    <col min="13305" max="13305" width="1.33203125" customWidth="1"/>
    <col min="13306" max="13306" width="7.88671875" customWidth="1"/>
    <col min="13307" max="13307" width="8.33203125" customWidth="1"/>
    <col min="13308" max="13308" width="54.33203125" customWidth="1"/>
    <col min="13309" max="13309" width="39.77734375" customWidth="1"/>
    <col min="13310" max="13311" width="9.33203125" customWidth="1"/>
    <col min="13312" max="13312" width="15.88671875" customWidth="1"/>
    <col min="13313" max="13340" width="11.44140625" customWidth="1"/>
    <col min="13561" max="13561" width="1.33203125" customWidth="1"/>
    <col min="13562" max="13562" width="7.88671875" customWidth="1"/>
    <col min="13563" max="13563" width="8.33203125" customWidth="1"/>
    <col min="13564" max="13564" width="54.33203125" customWidth="1"/>
    <col min="13565" max="13565" width="39.77734375" customWidth="1"/>
    <col min="13566" max="13567" width="9.33203125" customWidth="1"/>
    <col min="13568" max="13568" width="15.88671875" customWidth="1"/>
    <col min="13569" max="13596" width="11.44140625" customWidth="1"/>
    <col min="13817" max="13817" width="1.33203125" customWidth="1"/>
    <col min="13818" max="13818" width="7.88671875" customWidth="1"/>
    <col min="13819" max="13819" width="8.33203125" customWidth="1"/>
    <col min="13820" max="13820" width="54.33203125" customWidth="1"/>
    <col min="13821" max="13821" width="39.77734375" customWidth="1"/>
    <col min="13822" max="13823" width="9.33203125" customWidth="1"/>
    <col min="13824" max="13824" width="15.88671875" customWidth="1"/>
    <col min="13825" max="13852" width="11.44140625" customWidth="1"/>
    <col min="14073" max="14073" width="1.33203125" customWidth="1"/>
    <col min="14074" max="14074" width="7.88671875" customWidth="1"/>
    <col min="14075" max="14075" width="8.33203125" customWidth="1"/>
    <col min="14076" max="14076" width="54.33203125" customWidth="1"/>
    <col min="14077" max="14077" width="39.77734375" customWidth="1"/>
    <col min="14078" max="14079" width="9.33203125" customWidth="1"/>
    <col min="14080" max="14080" width="15.88671875" customWidth="1"/>
    <col min="14081" max="14108" width="11.44140625" customWidth="1"/>
    <col min="14329" max="14329" width="1.33203125" customWidth="1"/>
    <col min="14330" max="14330" width="7.88671875" customWidth="1"/>
    <col min="14331" max="14331" width="8.33203125" customWidth="1"/>
    <col min="14332" max="14332" width="54.33203125" customWidth="1"/>
    <col min="14333" max="14333" width="39.77734375" customWidth="1"/>
    <col min="14334" max="14335" width="9.33203125" customWidth="1"/>
    <col min="14336" max="14336" width="15.88671875" customWidth="1"/>
    <col min="14337" max="14364" width="11.44140625" customWidth="1"/>
    <col min="14585" max="14585" width="1.33203125" customWidth="1"/>
    <col min="14586" max="14586" width="7.88671875" customWidth="1"/>
    <col min="14587" max="14587" width="8.33203125" customWidth="1"/>
    <col min="14588" max="14588" width="54.33203125" customWidth="1"/>
    <col min="14589" max="14589" width="39.77734375" customWidth="1"/>
    <col min="14590" max="14591" width="9.33203125" customWidth="1"/>
    <col min="14592" max="14592" width="15.88671875" customWidth="1"/>
    <col min="14593" max="14620" width="11.44140625" customWidth="1"/>
    <col min="14841" max="14841" width="1.33203125" customWidth="1"/>
    <col min="14842" max="14842" width="7.88671875" customWidth="1"/>
    <col min="14843" max="14843" width="8.33203125" customWidth="1"/>
    <col min="14844" max="14844" width="54.33203125" customWidth="1"/>
    <col min="14845" max="14845" width="39.77734375" customWidth="1"/>
    <col min="14846" max="14847" width="9.33203125" customWidth="1"/>
    <col min="14848" max="14848" width="15.88671875" customWidth="1"/>
    <col min="14849" max="14876" width="11.44140625" customWidth="1"/>
    <col min="15097" max="15097" width="1.33203125" customWidth="1"/>
    <col min="15098" max="15098" width="7.88671875" customWidth="1"/>
    <col min="15099" max="15099" width="8.33203125" customWidth="1"/>
    <col min="15100" max="15100" width="54.33203125" customWidth="1"/>
    <col min="15101" max="15101" width="39.77734375" customWidth="1"/>
    <col min="15102" max="15103" width="9.33203125" customWidth="1"/>
    <col min="15104" max="15104" width="15.88671875" customWidth="1"/>
    <col min="15105" max="15132" width="11.44140625" customWidth="1"/>
    <col min="15353" max="15353" width="1.33203125" customWidth="1"/>
    <col min="15354" max="15354" width="7.88671875" customWidth="1"/>
    <col min="15355" max="15355" width="8.33203125" customWidth="1"/>
    <col min="15356" max="15356" width="54.33203125" customWidth="1"/>
    <col min="15357" max="15357" width="39.77734375" customWidth="1"/>
    <col min="15358" max="15359" width="9.33203125" customWidth="1"/>
    <col min="15360" max="15360" width="15.88671875" customWidth="1"/>
    <col min="15361" max="15388" width="11.44140625" customWidth="1"/>
    <col min="15609" max="15609" width="1.33203125" customWidth="1"/>
    <col min="15610" max="15610" width="7.88671875" customWidth="1"/>
    <col min="15611" max="15611" width="8.33203125" customWidth="1"/>
    <col min="15612" max="15612" width="54.33203125" customWidth="1"/>
    <col min="15613" max="15613" width="39.77734375" customWidth="1"/>
    <col min="15614" max="15615" width="9.33203125" customWidth="1"/>
    <col min="15616" max="15616" width="15.88671875" customWidth="1"/>
    <col min="15617" max="15644" width="11.44140625" customWidth="1"/>
    <col min="15865" max="15865" width="1.33203125" customWidth="1"/>
    <col min="15866" max="15866" width="7.88671875" customWidth="1"/>
    <col min="15867" max="15867" width="8.33203125" customWidth="1"/>
    <col min="15868" max="15868" width="54.33203125" customWidth="1"/>
    <col min="15869" max="15869" width="39.77734375" customWidth="1"/>
    <col min="15870" max="15871" width="9.33203125" customWidth="1"/>
    <col min="15872" max="15872" width="15.88671875" customWidth="1"/>
    <col min="15873" max="15900" width="11.44140625" customWidth="1"/>
    <col min="16121" max="16121" width="1.33203125" customWidth="1"/>
    <col min="16122" max="16122" width="7.88671875" customWidth="1"/>
    <col min="16123" max="16123" width="8.33203125" customWidth="1"/>
    <col min="16124" max="16124" width="54.33203125" customWidth="1"/>
    <col min="16125" max="16125" width="39.77734375" customWidth="1"/>
    <col min="16126" max="16127" width="9.33203125" customWidth="1"/>
    <col min="16128" max="16128" width="15.88671875" customWidth="1"/>
    <col min="16129" max="16156" width="11.44140625" customWidth="1"/>
  </cols>
  <sheetData>
    <row r="1" spans="1:45" ht="18.75" customHeight="1" thickBot="1" x14ac:dyDescent="0.3">
      <c r="A1" s="135"/>
      <c r="B1" s="152"/>
      <c r="C1" s="153" t="s">
        <v>338</v>
      </c>
      <c r="D1" s="154"/>
      <c r="E1" s="155"/>
      <c r="F1" s="156"/>
      <c r="G1" s="156"/>
      <c r="H1" s="157"/>
      <c r="I1" s="912"/>
      <c r="J1" s="913"/>
      <c r="K1" s="158"/>
      <c r="L1" s="159"/>
      <c r="M1" s="157"/>
      <c r="N1" s="156"/>
      <c r="O1" s="157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60"/>
      <c r="AI1" s="158"/>
      <c r="AJ1" s="158"/>
      <c r="AQ1" s="936"/>
      <c r="AR1" s="936"/>
    </row>
    <row r="2" spans="1:45" ht="32.25" thickBot="1" x14ac:dyDescent="0.25">
      <c r="A2" s="161"/>
      <c r="B2" s="162"/>
      <c r="C2" s="215" t="s">
        <v>112</v>
      </c>
      <c r="D2" s="163" t="s">
        <v>139</v>
      </c>
      <c r="E2" s="807" t="s">
        <v>113</v>
      </c>
      <c r="F2" s="163" t="s">
        <v>140</v>
      </c>
      <c r="G2" s="163" t="s">
        <v>188</v>
      </c>
      <c r="H2" s="178" t="str">
        <f>'TITLE PAGE'!D14</f>
        <v>2016-17</v>
      </c>
      <c r="I2" s="217" t="str">
        <f>'WRZ summary'!E3</f>
        <v>For info 2017-18</v>
      </c>
      <c r="J2" s="217" t="str">
        <f>'WRZ summary'!F3</f>
        <v>For info 2018-19</v>
      </c>
      <c r="K2" s="217" t="str">
        <f>'WRZ summary'!G3</f>
        <v>For info 2019-20</v>
      </c>
      <c r="L2" s="179" t="str">
        <f>'WRZ summary'!H3</f>
        <v>2020-21</v>
      </c>
      <c r="M2" s="179" t="str">
        <f>'WRZ summary'!I3</f>
        <v>2021-22</v>
      </c>
      <c r="N2" s="179" t="str">
        <f>'WRZ summary'!J3</f>
        <v>2022-23</v>
      </c>
      <c r="O2" s="179" t="str">
        <f>'WRZ summary'!K3</f>
        <v>2023-24</v>
      </c>
      <c r="P2" s="179" t="str">
        <f>'WRZ summary'!L3</f>
        <v>2024-25</v>
      </c>
      <c r="Q2" s="179" t="str">
        <f>'WRZ summary'!M3</f>
        <v>2025-26</v>
      </c>
      <c r="R2" s="179" t="str">
        <f>'WRZ summary'!N3</f>
        <v>2026-27</v>
      </c>
      <c r="S2" s="179" t="str">
        <f>'WRZ summary'!O3</f>
        <v>2027-28</v>
      </c>
      <c r="T2" s="179" t="str">
        <f>'WRZ summary'!P3</f>
        <v>2028-29</v>
      </c>
      <c r="U2" s="179" t="str">
        <f>'WRZ summary'!Q3</f>
        <v>2029-30</v>
      </c>
      <c r="V2" s="179" t="str">
        <f>'WRZ summary'!R3</f>
        <v>2030-31</v>
      </c>
      <c r="W2" s="179" t="str">
        <f>'WRZ summary'!S3</f>
        <v>2031-32</v>
      </c>
      <c r="X2" s="179" t="str">
        <f>'WRZ summary'!T3</f>
        <v>2032-33</v>
      </c>
      <c r="Y2" s="179" t="str">
        <f>'WRZ summary'!U3</f>
        <v>2033-34</v>
      </c>
      <c r="Z2" s="179" t="str">
        <f>'WRZ summary'!V3</f>
        <v>2034-35</v>
      </c>
      <c r="AA2" s="179" t="str">
        <f>'WRZ summary'!W3</f>
        <v>2035-36</v>
      </c>
      <c r="AB2" s="179" t="str">
        <f>'WRZ summary'!X3</f>
        <v>2036-37</v>
      </c>
      <c r="AC2" s="179" t="str">
        <f>'WRZ summary'!Y3</f>
        <v>2037-38</v>
      </c>
      <c r="AD2" s="179" t="str">
        <f>'WRZ summary'!Z3</f>
        <v>2038-39</v>
      </c>
      <c r="AE2" s="179" t="str">
        <f>'WRZ summary'!AA3</f>
        <v>2039-40</v>
      </c>
      <c r="AF2" s="179" t="str">
        <f>'WRZ summary'!AB3</f>
        <v>2040-41</v>
      </c>
      <c r="AG2" s="179" t="str">
        <f>'WRZ summary'!AC3</f>
        <v>2041-42</v>
      </c>
      <c r="AH2" s="179" t="str">
        <f>'WRZ summary'!AD3</f>
        <v>2042-43</v>
      </c>
      <c r="AI2" s="179" t="str">
        <f>'WRZ summary'!AE3</f>
        <v>2043-44</v>
      </c>
      <c r="AJ2" s="180" t="str">
        <f>'WRZ summary'!AF3</f>
        <v>2044-45</v>
      </c>
      <c r="AL2" s="732"/>
      <c r="AM2" s="732"/>
      <c r="AN2" s="732"/>
      <c r="AO2" s="732"/>
      <c r="AQ2" s="732"/>
      <c r="AR2" s="732"/>
      <c r="AS2" s="732"/>
    </row>
    <row r="3" spans="1:45" x14ac:dyDescent="0.2">
      <c r="A3" s="139"/>
      <c r="B3" s="933" t="s">
        <v>339</v>
      </c>
      <c r="C3" s="519" t="s">
        <v>340</v>
      </c>
      <c r="D3" s="817" t="s">
        <v>341</v>
      </c>
      <c r="E3" s="817" t="s">
        <v>342</v>
      </c>
      <c r="F3" s="818" t="s">
        <v>75</v>
      </c>
      <c r="G3" s="818">
        <v>2</v>
      </c>
      <c r="H3" s="389">
        <f>'3. BL Demand'!H3+'3. BL Demand'!H4+'3. BL Demand'!H5+'3. BL Demand'!H6+'3. BL Demand'!H30+'3. BL Demand'!H31+'3. BL Demand'!H36+'3. BL Demand'!H37</f>
        <v>4.3563205409311418</v>
      </c>
      <c r="I3" s="260">
        <f>'3. BL Demand'!I3+'3. BL Demand'!I4+'3. BL Demand'!I5+'3. BL Demand'!I6+'3. BL Demand'!I30+'3. BL Demand'!I31+'3. BL Demand'!I36+'3. BL Demand'!I37</f>
        <v>4.3418516038087072</v>
      </c>
      <c r="J3" s="260">
        <f>'3. BL Demand'!J3+'3. BL Demand'!J4+'3. BL Demand'!J5+'3. BL Demand'!J6+'3. BL Demand'!J30+'3. BL Demand'!J31+'3. BL Demand'!J36+'3. BL Demand'!J37</f>
        <v>4.3347695073449906</v>
      </c>
      <c r="K3" s="260">
        <f>'3. BL Demand'!K3+'3. BL Demand'!K4+'3. BL Demand'!K5+'3. BL Demand'!K6+'3. BL Demand'!K30+'3. BL Demand'!K31+'3. BL Demand'!K36+'3. BL Demand'!K37</f>
        <v>4.3221188634805729</v>
      </c>
      <c r="L3" s="856">
        <f>'3. BL Demand'!L3+'3. BL Demand'!L4+'3. BL Demand'!L5+'3. BL Demand'!L6+'3. BL Demand'!L30+'3. BL Demand'!L31+'3. BL Demand'!L36+'3. BL Demand'!L37</f>
        <v>4.3240451846581207</v>
      </c>
      <c r="M3" s="819">
        <f>'3. BL Demand'!M3+'3. BL Demand'!M4+'3. BL Demand'!M5+'3. BL Demand'!M6+'3. BL Demand'!M30+'3. BL Demand'!M31+'3. BL Demand'!M36+'3. BL Demand'!M37</f>
        <v>4.336762429841122</v>
      </c>
      <c r="N3" s="819">
        <f>'3. BL Demand'!N3+'3. BL Demand'!N4+'3. BL Demand'!N5+'3. BL Demand'!N6+'3. BL Demand'!N30+'3. BL Demand'!N31+'3. BL Demand'!N36+'3. BL Demand'!N37</f>
        <v>4.348515243616534</v>
      </c>
      <c r="O3" s="819">
        <f>'3. BL Demand'!O3+'3. BL Demand'!O4+'3. BL Demand'!O5+'3. BL Demand'!O6+'3. BL Demand'!O30+'3. BL Demand'!O31+'3. BL Demand'!O36+'3. BL Demand'!O37</f>
        <v>4.3604302945593183</v>
      </c>
      <c r="P3" s="819">
        <f>'3. BL Demand'!P3+'3. BL Demand'!P4+'3. BL Demand'!P5+'3. BL Demand'!P6+'3. BL Demand'!P30+'3. BL Demand'!P31+'3. BL Demand'!P36+'3. BL Demand'!P37</f>
        <v>4.3669289066265335</v>
      </c>
      <c r="Q3" s="819">
        <f>'3. BL Demand'!Q3+'3. BL Demand'!Q4+'3. BL Demand'!Q5+'3. BL Demand'!Q6+'3. BL Demand'!Q30+'3. BL Demand'!Q31+'3. BL Demand'!Q36+'3. BL Demand'!Q37</f>
        <v>4.379378504992288</v>
      </c>
      <c r="R3" s="819">
        <f>'3. BL Demand'!R3+'3. BL Demand'!R4+'3. BL Demand'!R5+'3. BL Demand'!R6+'3. BL Demand'!R30+'3. BL Demand'!R31+'3. BL Demand'!R36+'3. BL Demand'!R37</f>
        <v>4.3871525955899005</v>
      </c>
      <c r="S3" s="819">
        <f>'3. BL Demand'!S3+'3. BL Demand'!S4+'3. BL Demand'!S5+'3. BL Demand'!S6+'3. BL Demand'!S30+'3. BL Demand'!S31+'3. BL Demand'!S36+'3. BL Demand'!S37</f>
        <v>4.3953681828816125</v>
      </c>
      <c r="T3" s="819">
        <f>'3. BL Demand'!T3+'3. BL Demand'!T4+'3. BL Demand'!T5+'3. BL Demand'!T6+'3. BL Demand'!T30+'3. BL Demand'!T31+'3. BL Demand'!T36+'3. BL Demand'!T37</f>
        <v>4.3996869998171118</v>
      </c>
      <c r="U3" s="819">
        <f>'3. BL Demand'!U3+'3. BL Demand'!U4+'3. BL Demand'!U5+'3. BL Demand'!U6+'3. BL Demand'!U30+'3. BL Demand'!U31+'3. BL Demand'!U36+'3. BL Demand'!U37</f>
        <v>4.4122980308217006</v>
      </c>
      <c r="V3" s="819">
        <f>'3. BL Demand'!V3+'3. BL Demand'!V4+'3. BL Demand'!V5+'3. BL Demand'!V6+'3. BL Demand'!V30+'3. BL Demand'!V31+'3. BL Demand'!V36+'3. BL Demand'!V37</f>
        <v>4.4167182059904135</v>
      </c>
      <c r="W3" s="819">
        <f>'3. BL Demand'!W3+'3. BL Demand'!W4+'3. BL Demand'!W5+'3. BL Demand'!W6+'3. BL Demand'!W30+'3. BL Demand'!W31+'3. BL Demand'!W36+'3. BL Demand'!W37</f>
        <v>4.4212553131359531</v>
      </c>
      <c r="X3" s="819">
        <f>'3. BL Demand'!X3+'3. BL Demand'!X4+'3. BL Demand'!X5+'3. BL Demand'!X6+'3. BL Demand'!X30+'3. BL Demand'!X31+'3. BL Demand'!X36+'3. BL Demand'!X37</f>
        <v>4.4215903991106922</v>
      </c>
      <c r="Y3" s="819">
        <f>'3. BL Demand'!Y3+'3. BL Demand'!Y4+'3. BL Demand'!Y5+'3. BL Demand'!Y6+'3. BL Demand'!Y30+'3. BL Demand'!Y31+'3. BL Demand'!Y36+'3. BL Demand'!Y37</f>
        <v>4.429760786375553</v>
      </c>
      <c r="Z3" s="819">
        <f>'3. BL Demand'!Z3+'3. BL Demand'!Z4+'3. BL Demand'!Z5+'3. BL Demand'!Z6+'3. BL Demand'!Z30+'3. BL Demand'!Z31+'3. BL Demand'!Z36+'3. BL Demand'!Z37</f>
        <v>4.4332644505669068</v>
      </c>
      <c r="AA3" s="819">
        <f>'3. BL Demand'!AA3+'3. BL Demand'!AA4+'3. BL Demand'!AA5+'3. BL Demand'!AA6+'3. BL Demand'!AA30+'3. BL Demand'!AA31+'3. BL Demand'!AA36+'3. BL Demand'!AA37</f>
        <v>4.4377566215624498</v>
      </c>
      <c r="AB3" s="819">
        <f>'3. BL Demand'!AB3+'3. BL Demand'!AB4+'3. BL Demand'!AB5+'3. BL Demand'!AB6+'3. BL Demand'!AB30+'3. BL Demand'!AB31+'3. BL Demand'!AB36+'3. BL Demand'!AB37</f>
        <v>4.4383056135587013</v>
      </c>
      <c r="AC3" s="819">
        <f>'3. BL Demand'!AC3+'3. BL Demand'!AC4+'3. BL Demand'!AC5+'3. BL Demand'!AC6+'3. BL Demand'!AC30+'3. BL Demand'!AC31+'3. BL Demand'!AC36+'3. BL Demand'!AC37</f>
        <v>4.4474307367128718</v>
      </c>
      <c r="AD3" s="819">
        <f>'3. BL Demand'!AD3+'3. BL Demand'!AD4+'3. BL Demand'!AD5+'3. BL Demand'!AD6+'3. BL Demand'!AD30+'3. BL Demand'!AD31+'3. BL Demand'!AD36+'3. BL Demand'!AD37</f>
        <v>4.4522843702095125</v>
      </c>
      <c r="AE3" s="819">
        <f>'3. BL Demand'!AE3+'3. BL Demand'!AE4+'3. BL Demand'!AE5+'3. BL Demand'!AE6+'3. BL Demand'!AE30+'3. BL Demand'!AE31+'3. BL Demand'!AE36+'3. BL Demand'!AE37</f>
        <v>4.4574973413083159</v>
      </c>
      <c r="AF3" s="819">
        <f>'3. BL Demand'!AF3+'3. BL Demand'!AF4+'3. BL Demand'!AF5+'3. BL Demand'!AF6+'3. BL Demand'!AF30+'3. BL Demand'!AF31+'3. BL Demand'!AF36+'3. BL Demand'!AF37</f>
        <v>4.4585610746308522</v>
      </c>
      <c r="AG3" s="819">
        <f>'3. BL Demand'!AG3+'3. BL Demand'!AG4+'3. BL Demand'!AG5+'3. BL Demand'!AG6+'3. BL Demand'!AG30+'3. BL Demand'!AG31+'3. BL Demand'!AG36+'3. BL Demand'!AG37</f>
        <v>4.4683679236548333</v>
      </c>
      <c r="AH3" s="819">
        <f>'3. BL Demand'!AH3+'3. BL Demand'!AH4+'3. BL Demand'!AH5+'3. BL Demand'!AH6+'3. BL Demand'!AH30+'3. BL Demand'!AH31+'3. BL Demand'!AH36+'3. BL Demand'!AH37</f>
        <v>4.4743501512071528</v>
      </c>
      <c r="AI3" s="819">
        <f>'3. BL Demand'!AI3+'3. BL Demand'!AI4+'3. BL Demand'!AI5+'3. BL Demand'!AI6+'3. BL Demand'!AI30+'3. BL Demand'!AI31+'3. BL Demand'!AI36+'3. BL Demand'!AI37</f>
        <v>4.4802497034659439</v>
      </c>
      <c r="AJ3" s="820">
        <f>'3. BL Demand'!AJ3+'3. BL Demand'!AJ4+'3. BL Demand'!AJ5+'3. BL Demand'!AJ6+'3. BL Demand'!AJ30+'3. BL Demand'!AJ31+'3. BL Demand'!AJ36+'3. BL Demand'!AJ37</f>
        <v>4.4821289289457331</v>
      </c>
      <c r="AL3" s="735"/>
      <c r="AM3" s="743"/>
      <c r="AN3" s="744"/>
      <c r="AO3" s="731"/>
    </row>
    <row r="4" spans="1:45" x14ac:dyDescent="0.2">
      <c r="A4" s="139"/>
      <c r="B4" s="934"/>
      <c r="C4" s="356" t="s">
        <v>343</v>
      </c>
      <c r="D4" s="351" t="s">
        <v>344</v>
      </c>
      <c r="E4" s="416" t="s">
        <v>345</v>
      </c>
      <c r="F4" s="352" t="s">
        <v>75</v>
      </c>
      <c r="G4" s="352">
        <v>2</v>
      </c>
      <c r="H4" s="353">
        <f>('2. BL Supply'!H17+'2. BL Supply'!H18)-('2. BL Supply'!H24+'2. BL Supply'!H25)</f>
        <v>4.8136021606972443</v>
      </c>
      <c r="I4" s="259">
        <f>('2. BL Supply'!I17+'2. BL Supply'!I18)-('2. BL Supply'!I24+'2. BL Supply'!I25)</f>
        <v>4.8136021606972443</v>
      </c>
      <c r="J4" s="259">
        <f>('2. BL Supply'!J17+'2. BL Supply'!J18)-('2. BL Supply'!J24+'2. BL Supply'!J25)</f>
        <v>4.8136021606972443</v>
      </c>
      <c r="K4" s="259">
        <f>('2. BL Supply'!K17+'2. BL Supply'!K18)-('2. BL Supply'!K24+'2. BL Supply'!K25)</f>
        <v>4.8136021606972443</v>
      </c>
      <c r="L4" s="314">
        <f>('2. BL Supply'!L17+'2. BL Supply'!L18)-('2. BL Supply'!L24+'2. BL Supply'!L25)</f>
        <v>4.8136021606972443</v>
      </c>
      <c r="M4" s="314">
        <f>('2. BL Supply'!M17+'2. BL Supply'!M18)-('2. BL Supply'!M24+'2. BL Supply'!M25)</f>
        <v>4.8136021606972443</v>
      </c>
      <c r="N4" s="314">
        <f>('2. BL Supply'!N17+'2. BL Supply'!N18)-('2. BL Supply'!N24+'2. BL Supply'!N25)</f>
        <v>4.8136021606972443</v>
      </c>
      <c r="O4" s="314">
        <f>('2. BL Supply'!O17+'2. BL Supply'!O18)-('2. BL Supply'!O24+'2. BL Supply'!O25)</f>
        <v>4.8136021606972443</v>
      </c>
      <c r="P4" s="314">
        <f>('2. BL Supply'!P17+'2. BL Supply'!P18)-('2. BL Supply'!P24+'2. BL Supply'!P25)</f>
        <v>4.8136021606972443</v>
      </c>
      <c r="Q4" s="314">
        <f>('2. BL Supply'!Q17+'2. BL Supply'!Q18)-('2. BL Supply'!Q24+'2. BL Supply'!Q25)</f>
        <v>4.8136021606972443</v>
      </c>
      <c r="R4" s="314">
        <f>('2. BL Supply'!R17+'2. BL Supply'!R18)-('2. BL Supply'!R24+'2. BL Supply'!R25)</f>
        <v>4.8136021606972443</v>
      </c>
      <c r="S4" s="314">
        <f>('2. BL Supply'!S17+'2. BL Supply'!S18)-('2. BL Supply'!S24+'2. BL Supply'!S25)</f>
        <v>4.8136021606972443</v>
      </c>
      <c r="T4" s="314">
        <f>('2. BL Supply'!T17+'2. BL Supply'!T18)-('2. BL Supply'!T24+'2. BL Supply'!T25)</f>
        <v>4.8136021606972443</v>
      </c>
      <c r="U4" s="314">
        <f>('2. BL Supply'!U17+'2. BL Supply'!U18)-('2. BL Supply'!U24+'2. BL Supply'!U25)</f>
        <v>4.8136021606972443</v>
      </c>
      <c r="V4" s="314">
        <f>('2. BL Supply'!V17+'2. BL Supply'!V18)-('2. BL Supply'!V24+'2. BL Supply'!V25)</f>
        <v>4.3036021606972445</v>
      </c>
      <c r="W4" s="314">
        <f>('2. BL Supply'!W17+'2. BL Supply'!W18)-('2. BL Supply'!W24+'2. BL Supply'!W25)</f>
        <v>4.3036021606972445</v>
      </c>
      <c r="X4" s="314">
        <f>('2. BL Supply'!X17+'2. BL Supply'!X18)-('2. BL Supply'!X24+'2. BL Supply'!X25)</f>
        <v>4.3036021606972445</v>
      </c>
      <c r="Y4" s="314">
        <f>('2. BL Supply'!Y17+'2. BL Supply'!Y18)-('2. BL Supply'!Y24+'2. BL Supply'!Y25)</f>
        <v>4.3036021606972445</v>
      </c>
      <c r="Z4" s="314">
        <f>('2. BL Supply'!Z17+'2. BL Supply'!Z18)-('2. BL Supply'!Z24+'2. BL Supply'!Z25)</f>
        <v>4.3036021606972445</v>
      </c>
      <c r="AA4" s="314">
        <f>('2. BL Supply'!AA17+'2. BL Supply'!AA18)-('2. BL Supply'!AA24+'2. BL Supply'!AA25)</f>
        <v>4.3036021606972445</v>
      </c>
      <c r="AB4" s="314">
        <f>('2. BL Supply'!AB17+'2. BL Supply'!AB18)-('2. BL Supply'!AB24+'2. BL Supply'!AB25)</f>
        <v>4.3036021606972445</v>
      </c>
      <c r="AC4" s="314">
        <f>('2. BL Supply'!AC17+'2. BL Supply'!AC18)-('2. BL Supply'!AC24+'2. BL Supply'!AC25)</f>
        <v>4.3036021606972445</v>
      </c>
      <c r="AD4" s="314">
        <f>('2. BL Supply'!AD17+'2. BL Supply'!AD18)-('2. BL Supply'!AD24+'2. BL Supply'!AD25)</f>
        <v>4.3036021606972445</v>
      </c>
      <c r="AE4" s="314">
        <f>('2. BL Supply'!AE17+'2. BL Supply'!AE18)-('2. BL Supply'!AE24+'2. BL Supply'!AE25)</f>
        <v>4.3036021606972445</v>
      </c>
      <c r="AF4" s="314">
        <f>('2. BL Supply'!AF17+'2. BL Supply'!AF18)-('2. BL Supply'!AF24+'2. BL Supply'!AF25)</f>
        <v>4.3036021606972445</v>
      </c>
      <c r="AG4" s="314">
        <f>('2. BL Supply'!AG17+'2. BL Supply'!AG18)-('2. BL Supply'!AG24+'2. BL Supply'!AG25)</f>
        <v>4.3036021606972445</v>
      </c>
      <c r="AH4" s="314">
        <f>('2. BL Supply'!AH17+'2. BL Supply'!AH18)-('2. BL Supply'!AH24+'2. BL Supply'!AH25)</f>
        <v>4.3036021606972445</v>
      </c>
      <c r="AI4" s="314">
        <f>('2. BL Supply'!AI17+'2. BL Supply'!AI18)-('2. BL Supply'!AI24+'2. BL Supply'!AI25)</f>
        <v>4.3036021606972445</v>
      </c>
      <c r="AJ4" s="357">
        <f>('2. BL Supply'!AJ17+'2. BL Supply'!AJ18)-('2. BL Supply'!AJ24+'2. BL Supply'!AJ25)</f>
        <v>4.3036021606972445</v>
      </c>
    </row>
    <row r="5" spans="1:45" x14ac:dyDescent="0.2">
      <c r="A5" s="139"/>
      <c r="B5" s="934"/>
      <c r="C5" s="356" t="s">
        <v>73</v>
      </c>
      <c r="D5" s="351" t="s">
        <v>346</v>
      </c>
      <c r="E5" s="416" t="s">
        <v>347</v>
      </c>
      <c r="F5" s="352" t="s">
        <v>75</v>
      </c>
      <c r="G5" s="352">
        <v>2</v>
      </c>
      <c r="H5" s="353">
        <f>H4+('2. BL Supply'!H4+'2. BL Supply'!H7)-('2. BL Supply'!H10+'2. BL Supply'!H14)</f>
        <v>4.8136021606972443</v>
      </c>
      <c r="I5" s="259">
        <f>I4+('2. BL Supply'!I4+'2. BL Supply'!I7)-('2. BL Supply'!I10+'2. BL Supply'!I14)</f>
        <v>4.8136021606972443</v>
      </c>
      <c r="J5" s="259">
        <f>J4+('2. BL Supply'!J4+'2. BL Supply'!J7)-('2. BL Supply'!J10+'2. BL Supply'!J14)</f>
        <v>4.8136021606972443</v>
      </c>
      <c r="K5" s="259">
        <f>K4+('2. BL Supply'!K4+'2. BL Supply'!K7)-('2. BL Supply'!K10+'2. BL Supply'!K14)</f>
        <v>4.8136021606972443</v>
      </c>
      <c r="L5" s="314">
        <f>L4+('2. BL Supply'!L4+'2. BL Supply'!L7)-('2. BL Supply'!L10+'2. BL Supply'!L14)</f>
        <v>4.8136021606972443</v>
      </c>
      <c r="M5" s="314">
        <f>M4+('2. BL Supply'!M4+'2. BL Supply'!M7)-('2. BL Supply'!M10+'2. BL Supply'!M14)</f>
        <v>4.8136021606972443</v>
      </c>
      <c r="N5" s="314">
        <f>N4+('2. BL Supply'!N4+'2. BL Supply'!N7)-('2. BL Supply'!N10+'2. BL Supply'!N14)</f>
        <v>4.8136021606972443</v>
      </c>
      <c r="O5" s="314">
        <f>O4+('2. BL Supply'!O4+'2. BL Supply'!O7)-('2. BL Supply'!O10+'2. BL Supply'!O14)</f>
        <v>4.8136021606972443</v>
      </c>
      <c r="P5" s="314">
        <f>P4+('2. BL Supply'!P4+'2. BL Supply'!P7)-('2. BL Supply'!P10+'2. BL Supply'!P14)</f>
        <v>4.8136021606972443</v>
      </c>
      <c r="Q5" s="314">
        <f>Q4+('2. BL Supply'!Q4+'2. BL Supply'!Q7)-('2. BL Supply'!Q10+'2. BL Supply'!Q14)</f>
        <v>4.8136021606972443</v>
      </c>
      <c r="R5" s="314">
        <f>R4+('2. BL Supply'!R4+'2. BL Supply'!R7)-('2. BL Supply'!R10+'2. BL Supply'!R14)</f>
        <v>4.8136021606972443</v>
      </c>
      <c r="S5" s="314">
        <f>S4+('2. BL Supply'!S4+'2. BL Supply'!S7)-('2. BL Supply'!S10+'2. BL Supply'!S14)</f>
        <v>4.8136021606972443</v>
      </c>
      <c r="T5" s="314">
        <f>T4+('2. BL Supply'!T4+'2. BL Supply'!T7)-('2. BL Supply'!T10+'2. BL Supply'!T14)</f>
        <v>4.8136021606972443</v>
      </c>
      <c r="U5" s="314">
        <f>U4+('2. BL Supply'!U4+'2. BL Supply'!U7)-('2. BL Supply'!U10+'2. BL Supply'!U14)</f>
        <v>4.8136021606972443</v>
      </c>
      <c r="V5" s="314">
        <f>V4+('2. BL Supply'!V4+'2. BL Supply'!V7)-('2. BL Supply'!V10+'2. BL Supply'!V14)</f>
        <v>4.3036021606972445</v>
      </c>
      <c r="W5" s="314">
        <f>W4+('2. BL Supply'!W4+'2. BL Supply'!W7)-('2. BL Supply'!W10+'2. BL Supply'!W14)</f>
        <v>4.3036021606972445</v>
      </c>
      <c r="X5" s="314">
        <f>X4+('2. BL Supply'!X4+'2. BL Supply'!X7)-('2. BL Supply'!X10+'2. BL Supply'!X14)</f>
        <v>4.3036021606972445</v>
      </c>
      <c r="Y5" s="314">
        <f>Y4+('2. BL Supply'!Y4+'2. BL Supply'!Y7)-('2. BL Supply'!Y10+'2. BL Supply'!Y14)</f>
        <v>4.3036021606972445</v>
      </c>
      <c r="Z5" s="314">
        <f>Z4+('2. BL Supply'!Z4+'2. BL Supply'!Z7)-('2. BL Supply'!Z10+'2. BL Supply'!Z14)</f>
        <v>4.3036021606972445</v>
      </c>
      <c r="AA5" s="314">
        <f>AA4+('2. BL Supply'!AA4+'2. BL Supply'!AA7)-('2. BL Supply'!AA10+'2. BL Supply'!AA14)</f>
        <v>4.3036021606972445</v>
      </c>
      <c r="AB5" s="314">
        <f>AB4+('2. BL Supply'!AB4+'2. BL Supply'!AB7)-('2. BL Supply'!AB10+'2. BL Supply'!AB14)</f>
        <v>4.3036021606972445</v>
      </c>
      <c r="AC5" s="314">
        <f>AC4+('2. BL Supply'!AC4+'2. BL Supply'!AC7)-('2. BL Supply'!AC10+'2. BL Supply'!AC14)</f>
        <v>4.3036021606972445</v>
      </c>
      <c r="AD5" s="314">
        <f>AD4+('2. BL Supply'!AD4+'2. BL Supply'!AD7)-('2. BL Supply'!AD10+'2. BL Supply'!AD14)</f>
        <v>4.3036021606972445</v>
      </c>
      <c r="AE5" s="314">
        <f>AE4+('2. BL Supply'!AE4+'2. BL Supply'!AE7)-('2. BL Supply'!AE10+'2. BL Supply'!AE14)</f>
        <v>4.3036021606972445</v>
      </c>
      <c r="AF5" s="314">
        <f>AF4+('2. BL Supply'!AF4+'2. BL Supply'!AF7)-('2. BL Supply'!AF10+'2. BL Supply'!AF14)</f>
        <v>4.3036021606972445</v>
      </c>
      <c r="AG5" s="314">
        <f>AG4+('2. BL Supply'!AG4+'2. BL Supply'!AG7)-('2. BL Supply'!AG10+'2. BL Supply'!AG14)</f>
        <v>4.3036021606972445</v>
      </c>
      <c r="AH5" s="314">
        <f>AH4+('2. BL Supply'!AH4+'2. BL Supply'!AH7)-('2. BL Supply'!AH10+'2. BL Supply'!AH14)</f>
        <v>4.3036021606972445</v>
      </c>
      <c r="AI5" s="314">
        <f>AI4+('2. BL Supply'!AI4+'2. BL Supply'!AI7)-('2. BL Supply'!AI10+'2. BL Supply'!AI14)</f>
        <v>4.3036021606972445</v>
      </c>
      <c r="AJ5" s="357">
        <f>AJ4+('2. BL Supply'!AJ4+'2. BL Supply'!AJ7)-('2. BL Supply'!AJ10+'2. BL Supply'!AJ14)</f>
        <v>4.3036021606972445</v>
      </c>
    </row>
    <row r="6" spans="1:45" x14ac:dyDescent="0.2">
      <c r="A6" s="139"/>
      <c r="B6" s="934"/>
      <c r="C6" s="355" t="s">
        <v>348</v>
      </c>
      <c r="D6" s="821" t="s">
        <v>349</v>
      </c>
      <c r="E6" s="347" t="s">
        <v>124</v>
      </c>
      <c r="F6" s="348" t="s">
        <v>75</v>
      </c>
      <c r="G6" s="348">
        <v>2</v>
      </c>
      <c r="H6" s="353">
        <v>0</v>
      </c>
      <c r="I6" s="259">
        <v>0</v>
      </c>
      <c r="J6" s="259">
        <v>0</v>
      </c>
      <c r="K6" s="259">
        <v>0</v>
      </c>
      <c r="L6" s="294">
        <v>0</v>
      </c>
      <c r="M6" s="294">
        <v>0</v>
      </c>
      <c r="N6" s="294">
        <v>0</v>
      </c>
      <c r="O6" s="294">
        <v>0</v>
      </c>
      <c r="P6" s="294">
        <v>0</v>
      </c>
      <c r="Q6" s="294">
        <v>0</v>
      </c>
      <c r="R6" s="294">
        <v>0</v>
      </c>
      <c r="S6" s="294">
        <v>0</v>
      </c>
      <c r="T6" s="294">
        <v>0</v>
      </c>
      <c r="U6" s="294">
        <v>0</v>
      </c>
      <c r="V6" s="294">
        <v>0</v>
      </c>
      <c r="W6" s="294">
        <v>0</v>
      </c>
      <c r="X6" s="294">
        <v>0</v>
      </c>
      <c r="Y6" s="294">
        <v>0</v>
      </c>
      <c r="Z6" s="294">
        <v>0</v>
      </c>
      <c r="AA6" s="294">
        <v>0</v>
      </c>
      <c r="AB6" s="294">
        <v>0</v>
      </c>
      <c r="AC6" s="294">
        <v>0</v>
      </c>
      <c r="AD6" s="294">
        <v>0</v>
      </c>
      <c r="AE6" s="294">
        <v>0</v>
      </c>
      <c r="AF6" s="294">
        <v>0</v>
      </c>
      <c r="AG6" s="294">
        <v>0</v>
      </c>
      <c r="AH6" s="294">
        <v>0</v>
      </c>
      <c r="AI6" s="294">
        <v>0</v>
      </c>
      <c r="AJ6" s="318">
        <v>0</v>
      </c>
      <c r="AK6" s="291"/>
      <c r="AL6" s="730"/>
      <c r="AO6" s="731"/>
    </row>
    <row r="7" spans="1:45" x14ac:dyDescent="0.2">
      <c r="A7" s="139"/>
      <c r="B7" s="934"/>
      <c r="C7" s="355" t="s">
        <v>350</v>
      </c>
      <c r="D7" s="821" t="s">
        <v>351</v>
      </c>
      <c r="E7" s="347" t="s">
        <v>124</v>
      </c>
      <c r="F7" s="348" t="s">
        <v>75</v>
      </c>
      <c r="G7" s="348">
        <v>2</v>
      </c>
      <c r="H7" s="353">
        <v>0.17170688523769001</v>
      </c>
      <c r="I7" s="259">
        <v>0.167929892918008</v>
      </c>
      <c r="J7" s="259">
        <v>0.16584193089648699</v>
      </c>
      <c r="K7" s="259">
        <v>0.15604820148701901</v>
      </c>
      <c r="L7" s="294">
        <v>0.151341626151104</v>
      </c>
      <c r="M7" s="294">
        <v>0.14149880493665901</v>
      </c>
      <c r="N7" s="294">
        <v>0.14138738687852101</v>
      </c>
      <c r="O7" s="294">
        <v>0.13953800381606399</v>
      </c>
      <c r="P7" s="294">
        <v>0.13721337534233899</v>
      </c>
      <c r="Q7" s="294">
        <v>0.10509250949111699</v>
      </c>
      <c r="R7" s="294">
        <v>0.10596036086741401</v>
      </c>
      <c r="S7" s="294">
        <v>0.106697862011969</v>
      </c>
      <c r="T7" s="294">
        <v>0.102200614431929</v>
      </c>
      <c r="U7" s="294">
        <v>0.10590716111958599</v>
      </c>
      <c r="V7" s="294">
        <v>0.106261058944169</v>
      </c>
      <c r="W7" s="294">
        <v>0.106164433878062</v>
      </c>
      <c r="X7" s="294">
        <v>0.109291165983548</v>
      </c>
      <c r="Y7" s="294">
        <v>0.108627660153624</v>
      </c>
      <c r="Z7" s="294">
        <v>0.111612857320414</v>
      </c>
      <c r="AA7" s="294">
        <v>0.110599267055053</v>
      </c>
      <c r="AB7" s="294">
        <v>0.115733806541676</v>
      </c>
      <c r="AC7" s="294">
        <v>0.112249247538123</v>
      </c>
      <c r="AD7" s="294">
        <v>0.114614122008858</v>
      </c>
      <c r="AE7" s="294">
        <v>0.118007232520446</v>
      </c>
      <c r="AF7" s="294">
        <v>0.121640327246261</v>
      </c>
      <c r="AG7" s="294">
        <v>0.118004316400538</v>
      </c>
      <c r="AH7" s="294">
        <v>0.123347695644644</v>
      </c>
      <c r="AI7" s="294">
        <v>0.12420567861694801</v>
      </c>
      <c r="AJ7" s="318">
        <v>0.13265281772835499</v>
      </c>
      <c r="AL7" s="730"/>
      <c r="AO7" s="731"/>
    </row>
    <row r="8" spans="1:45" x14ac:dyDescent="0.2">
      <c r="A8" s="139"/>
      <c r="B8" s="934"/>
      <c r="C8" s="356" t="s">
        <v>96</v>
      </c>
      <c r="D8" s="351" t="s">
        <v>352</v>
      </c>
      <c r="E8" s="416" t="s">
        <v>353</v>
      </c>
      <c r="F8" s="352" t="s">
        <v>75</v>
      </c>
      <c r="G8" s="352">
        <v>2</v>
      </c>
      <c r="H8" s="353">
        <f>H7</f>
        <v>0.17170688523769001</v>
      </c>
      <c r="I8" s="259">
        <f>I7</f>
        <v>0.167929892918008</v>
      </c>
      <c r="J8" s="259">
        <f>J7</f>
        <v>0.16584193089648699</v>
      </c>
      <c r="K8" s="259">
        <f>K7</f>
        <v>0.15604820148701901</v>
      </c>
      <c r="L8" s="314">
        <f>L7</f>
        <v>0.151341626151104</v>
      </c>
      <c r="M8" s="314">
        <f t="shared" ref="M8:AI8" si="0">M7</f>
        <v>0.14149880493665901</v>
      </c>
      <c r="N8" s="314">
        <f t="shared" si="0"/>
        <v>0.14138738687852101</v>
      </c>
      <c r="O8" s="314">
        <f t="shared" si="0"/>
        <v>0.13953800381606399</v>
      </c>
      <c r="P8" s="314">
        <f t="shared" si="0"/>
        <v>0.13721337534233899</v>
      </c>
      <c r="Q8" s="314">
        <f t="shared" si="0"/>
        <v>0.10509250949111699</v>
      </c>
      <c r="R8" s="314">
        <f t="shared" si="0"/>
        <v>0.10596036086741401</v>
      </c>
      <c r="S8" s="314">
        <f t="shared" si="0"/>
        <v>0.106697862011969</v>
      </c>
      <c r="T8" s="314">
        <f t="shared" si="0"/>
        <v>0.102200614431929</v>
      </c>
      <c r="U8" s="314">
        <f t="shared" si="0"/>
        <v>0.10590716111958599</v>
      </c>
      <c r="V8" s="314">
        <f t="shared" si="0"/>
        <v>0.106261058944169</v>
      </c>
      <c r="W8" s="314">
        <f t="shared" si="0"/>
        <v>0.106164433878062</v>
      </c>
      <c r="X8" s="314">
        <f t="shared" si="0"/>
        <v>0.109291165983548</v>
      </c>
      <c r="Y8" s="314">
        <f t="shared" si="0"/>
        <v>0.108627660153624</v>
      </c>
      <c r="Z8" s="314">
        <f t="shared" si="0"/>
        <v>0.111612857320414</v>
      </c>
      <c r="AA8" s="314">
        <f t="shared" si="0"/>
        <v>0.110599267055053</v>
      </c>
      <c r="AB8" s="314">
        <f t="shared" si="0"/>
        <v>0.115733806541676</v>
      </c>
      <c r="AC8" s="314">
        <f t="shared" si="0"/>
        <v>0.112249247538123</v>
      </c>
      <c r="AD8" s="314">
        <f t="shared" si="0"/>
        <v>0.114614122008858</v>
      </c>
      <c r="AE8" s="314">
        <f t="shared" si="0"/>
        <v>0.118007232520446</v>
      </c>
      <c r="AF8" s="314">
        <f t="shared" si="0"/>
        <v>0.121640327246261</v>
      </c>
      <c r="AG8" s="314">
        <f t="shared" si="0"/>
        <v>0.118004316400538</v>
      </c>
      <c r="AH8" s="314">
        <f t="shared" si="0"/>
        <v>0.123347695644644</v>
      </c>
      <c r="AI8" s="314">
        <f t="shared" si="0"/>
        <v>0.12420567861694801</v>
      </c>
      <c r="AJ8" s="357">
        <f>AJ7</f>
        <v>0.13265281772835499</v>
      </c>
    </row>
    <row r="9" spans="1:45" x14ac:dyDescent="0.2">
      <c r="A9" s="139"/>
      <c r="B9" s="934"/>
      <c r="C9" s="356" t="s">
        <v>99</v>
      </c>
      <c r="D9" s="351" t="s">
        <v>354</v>
      </c>
      <c r="E9" s="416" t="s">
        <v>355</v>
      </c>
      <c r="F9" s="352" t="s">
        <v>75</v>
      </c>
      <c r="G9" s="352">
        <v>2</v>
      </c>
      <c r="H9" s="353">
        <f>H5-H3</f>
        <v>0.45728161976610249</v>
      </c>
      <c r="I9" s="259">
        <f t="shared" ref="I9:P9" si="1">I5-I3</f>
        <v>0.47175055688853718</v>
      </c>
      <c r="J9" s="259">
        <f t="shared" si="1"/>
        <v>0.47883265335225378</v>
      </c>
      <c r="K9" s="259">
        <f t="shared" si="1"/>
        <v>0.49148329721667139</v>
      </c>
      <c r="L9" s="314">
        <f t="shared" si="1"/>
        <v>0.48955697603912363</v>
      </c>
      <c r="M9" s="314">
        <f t="shared" si="1"/>
        <v>0.4768397308561223</v>
      </c>
      <c r="N9" s="314">
        <f t="shared" si="1"/>
        <v>0.46508691708071037</v>
      </c>
      <c r="O9" s="314">
        <f t="shared" si="1"/>
        <v>0.45317186613792604</v>
      </c>
      <c r="P9" s="314">
        <f t="shared" si="1"/>
        <v>0.44667325407071079</v>
      </c>
      <c r="Q9" s="314">
        <f>'4. BL SDB'!Q5-'4. BL SDB'!Q3</f>
        <v>0.43422365570495636</v>
      </c>
      <c r="R9" s="314">
        <f>'4. BL SDB'!R5-'4. BL SDB'!R3</f>
        <v>0.42644956510734389</v>
      </c>
      <c r="S9" s="314">
        <f>'4. BL SDB'!S5-'4. BL SDB'!S3</f>
        <v>0.41823397781563187</v>
      </c>
      <c r="T9" s="314">
        <f>'4. BL SDB'!T5-'4. BL SDB'!T3</f>
        <v>0.41391516088013258</v>
      </c>
      <c r="U9" s="314">
        <f>'4. BL SDB'!U5-'4. BL SDB'!U3</f>
        <v>0.40130412987554376</v>
      </c>
      <c r="V9" s="314">
        <f>'4. BL SDB'!V5-'4. BL SDB'!V3</f>
        <v>-0.11311604529316899</v>
      </c>
      <c r="W9" s="314">
        <f>'4. BL SDB'!W5-'4. BL SDB'!W3</f>
        <v>-0.11765315243870855</v>
      </c>
      <c r="X9" s="314">
        <f>'4. BL SDB'!X5-'4. BL SDB'!X3</f>
        <v>-0.11798823841344763</v>
      </c>
      <c r="Y9" s="314">
        <f>'4. BL SDB'!Y5-'4. BL SDB'!Y3</f>
        <v>-0.12615862567830849</v>
      </c>
      <c r="Z9" s="314">
        <f>'4. BL SDB'!Z5-'4. BL SDB'!Z3</f>
        <v>-0.12966228986966222</v>
      </c>
      <c r="AA9" s="314">
        <f>'4. BL SDB'!AA5-'4. BL SDB'!AA3</f>
        <v>-0.13415446086520522</v>
      </c>
      <c r="AB9" s="314">
        <f>'4. BL SDB'!AB5-'4. BL SDB'!AB3</f>
        <v>-0.1347034528614568</v>
      </c>
      <c r="AC9" s="314">
        <f>'4. BL SDB'!AC5-'4. BL SDB'!AC3</f>
        <v>-0.14382857601562726</v>
      </c>
      <c r="AD9" s="314">
        <f>'4. BL SDB'!AD5-'4. BL SDB'!AD3</f>
        <v>-0.14868220951226796</v>
      </c>
      <c r="AE9" s="314">
        <f>'4. BL SDB'!AE5-'4. BL SDB'!AE3</f>
        <v>-0.15389518061107132</v>
      </c>
      <c r="AF9" s="314">
        <f>'4. BL SDB'!AF5-'4. BL SDB'!AF3</f>
        <v>-0.15495891393360761</v>
      </c>
      <c r="AG9" s="314">
        <f>'4. BL SDB'!AG5-'4. BL SDB'!AG3</f>
        <v>-0.16476576295758871</v>
      </c>
      <c r="AH9" s="314">
        <f>'4. BL SDB'!AH5-'4. BL SDB'!AH3</f>
        <v>-0.1707479905099083</v>
      </c>
      <c r="AI9" s="314">
        <f>'4. BL SDB'!AI5-'4. BL SDB'!AI3</f>
        <v>-0.17664754276869932</v>
      </c>
      <c r="AJ9" s="357">
        <f>'4. BL SDB'!AJ5-'4. BL SDB'!AJ3</f>
        <v>-0.17852676824848857</v>
      </c>
    </row>
    <row r="10" spans="1:45" ht="15.75" thickBot="1" x14ac:dyDescent="0.25">
      <c r="A10" s="139"/>
      <c r="B10" s="935"/>
      <c r="C10" s="385" t="s">
        <v>356</v>
      </c>
      <c r="D10" s="417" t="s">
        <v>357</v>
      </c>
      <c r="E10" s="857" t="s">
        <v>358</v>
      </c>
      <c r="F10" s="418" t="s">
        <v>75</v>
      </c>
      <c r="G10" s="418">
        <v>2</v>
      </c>
      <c r="H10" s="382">
        <f>H9-H8</f>
        <v>0.28557473452841248</v>
      </c>
      <c r="I10" s="220">
        <f>I9-I8</f>
        <v>0.3038206639705292</v>
      </c>
      <c r="J10" s="220">
        <f>J9-J8</f>
        <v>0.31299072245576676</v>
      </c>
      <c r="K10" s="220">
        <f>K9-K8</f>
        <v>0.33543509572965235</v>
      </c>
      <c r="L10" s="321">
        <f>L9-L8</f>
        <v>0.3382153498880196</v>
      </c>
      <c r="M10" s="321">
        <f t="shared" ref="M10:AJ10" si="2">M9-M8</f>
        <v>0.3353409259194633</v>
      </c>
      <c r="N10" s="321">
        <f t="shared" si="2"/>
        <v>0.32369953020218933</v>
      </c>
      <c r="O10" s="321">
        <f t="shared" si="2"/>
        <v>0.31363386232186208</v>
      </c>
      <c r="P10" s="321">
        <f t="shared" si="2"/>
        <v>0.30945987872837177</v>
      </c>
      <c r="Q10" s="321">
        <f t="shared" si="2"/>
        <v>0.32913114621383938</v>
      </c>
      <c r="R10" s="321">
        <f t="shared" si="2"/>
        <v>0.32048920423992988</v>
      </c>
      <c r="S10" s="321">
        <f t="shared" si="2"/>
        <v>0.31153611580366286</v>
      </c>
      <c r="T10" s="321">
        <f t="shared" si="2"/>
        <v>0.31171454644820357</v>
      </c>
      <c r="U10" s="321">
        <f t="shared" si="2"/>
        <v>0.29539696875595778</v>
      </c>
      <c r="V10" s="321">
        <f t="shared" si="2"/>
        <v>-0.21937710423733797</v>
      </c>
      <c r="W10" s="321">
        <f t="shared" si="2"/>
        <v>-0.22381758631677057</v>
      </c>
      <c r="X10" s="321">
        <f t="shared" si="2"/>
        <v>-0.22727940439699562</v>
      </c>
      <c r="Y10" s="321">
        <f t="shared" si="2"/>
        <v>-0.23478628583193251</v>
      </c>
      <c r="Z10" s="321">
        <f t="shared" si="2"/>
        <v>-0.2412751471900762</v>
      </c>
      <c r="AA10" s="321">
        <f t="shared" si="2"/>
        <v>-0.24475372792025823</v>
      </c>
      <c r="AB10" s="321">
        <f t="shared" si="2"/>
        <v>-0.25043725940313277</v>
      </c>
      <c r="AC10" s="321">
        <f t="shared" si="2"/>
        <v>-0.25607782355375025</v>
      </c>
      <c r="AD10" s="321">
        <f t="shared" si="2"/>
        <v>-0.26329633152112597</v>
      </c>
      <c r="AE10" s="321">
        <f t="shared" si="2"/>
        <v>-0.27190241313151731</v>
      </c>
      <c r="AF10" s="321">
        <f t="shared" si="2"/>
        <v>-0.27659924117986862</v>
      </c>
      <c r="AG10" s="321">
        <f t="shared" si="2"/>
        <v>-0.2827700793581267</v>
      </c>
      <c r="AH10" s="321">
        <f t="shared" si="2"/>
        <v>-0.29409568615455228</v>
      </c>
      <c r="AI10" s="321">
        <f t="shared" si="2"/>
        <v>-0.3008532213856473</v>
      </c>
      <c r="AJ10" s="315">
        <f t="shared" si="2"/>
        <v>-0.31117958597684359</v>
      </c>
    </row>
    <row r="11" spans="1:45" ht="15.75" x14ac:dyDescent="0.25">
      <c r="A11" s="148"/>
      <c r="B11" s="165"/>
      <c r="C11" s="149"/>
      <c r="D11" s="166"/>
      <c r="E11" s="167"/>
      <c r="F11" s="166"/>
      <c r="G11" s="166"/>
      <c r="H11" s="168"/>
      <c r="I11" s="169"/>
      <c r="J11" s="170"/>
      <c r="K11" s="149"/>
      <c r="L11" s="170"/>
      <c r="M11" s="171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</row>
    <row r="12" spans="1:45" ht="15.75" x14ac:dyDescent="0.25">
      <c r="A12" s="148"/>
      <c r="B12" s="165"/>
      <c r="C12" s="149"/>
      <c r="D12" s="149"/>
      <c r="E12" s="172"/>
      <c r="F12" s="149"/>
      <c r="G12" s="149"/>
      <c r="H12" s="149"/>
      <c r="I12" s="151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</row>
    <row r="13" spans="1:45" ht="15.75" x14ac:dyDescent="0.25">
      <c r="A13" s="148"/>
      <c r="B13" s="165"/>
      <c r="C13" s="166"/>
      <c r="D13" s="140" t="str">
        <f>'TITLE PAGE'!B9</f>
        <v>Company:</v>
      </c>
      <c r="E13" s="256" t="str">
        <f>'TITLE PAGE'!D9</f>
        <v>Severn Trent Water</v>
      </c>
      <c r="F13" s="166"/>
      <c r="G13" s="166"/>
      <c r="H13" s="166"/>
      <c r="I13" s="166"/>
      <c r="J13" s="166"/>
      <c r="K13" s="149"/>
      <c r="L13" s="166"/>
      <c r="M13" s="166"/>
      <c r="N13" s="166"/>
      <c r="O13" s="166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</row>
    <row r="14" spans="1:45" ht="15.75" x14ac:dyDescent="0.25">
      <c r="A14" s="148"/>
      <c r="B14" s="165"/>
      <c r="C14" s="166"/>
      <c r="D14" s="142" t="str">
        <f>'TITLE PAGE'!B10</f>
        <v>Resource Zone Name:</v>
      </c>
      <c r="E14" s="257" t="str">
        <f>'TITLE PAGE'!D10</f>
        <v>Kinsall</v>
      </c>
      <c r="F14" s="166"/>
      <c r="G14" s="166"/>
      <c r="H14" s="166"/>
      <c r="I14" s="166"/>
      <c r="J14" s="166"/>
      <c r="K14" s="149"/>
      <c r="L14" s="166"/>
      <c r="M14" s="166"/>
      <c r="N14" s="166"/>
      <c r="O14" s="166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</row>
    <row r="15" spans="1:45" x14ac:dyDescent="0.2">
      <c r="A15" s="148"/>
      <c r="B15" s="173"/>
      <c r="C15" s="166"/>
      <c r="D15" s="142" t="str">
        <f>'TITLE PAGE'!B11</f>
        <v>Resource Zone Number:</v>
      </c>
      <c r="E15" s="258">
        <f>'TITLE PAGE'!D11</f>
        <v>3</v>
      </c>
      <c r="F15" s="166"/>
      <c r="G15" s="166"/>
      <c r="H15" s="166"/>
      <c r="I15" s="166"/>
      <c r="J15" s="166"/>
      <c r="K15" s="149"/>
      <c r="L15" s="166"/>
      <c r="M15" s="166"/>
      <c r="N15" s="166"/>
      <c r="O15" s="166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</row>
    <row r="16" spans="1:45" ht="15.75" x14ac:dyDescent="0.25">
      <c r="A16" s="148"/>
      <c r="B16" s="165"/>
      <c r="C16" s="166"/>
      <c r="D16" s="142" t="str">
        <f>'TITLE PAGE'!B12</f>
        <v xml:space="preserve">Planning Scenario Name:                                                                     </v>
      </c>
      <c r="E16" s="257" t="str">
        <f>'TITLE PAGE'!D12</f>
        <v>Dry Year Annual Average</v>
      </c>
      <c r="F16" s="166"/>
      <c r="G16" s="166"/>
      <c r="H16" s="166"/>
      <c r="I16" s="166"/>
      <c r="J16" s="166"/>
      <c r="K16" s="149"/>
      <c r="L16" s="166"/>
      <c r="M16" s="166"/>
      <c r="N16" s="166"/>
      <c r="O16" s="166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</row>
    <row r="17" spans="1:36" ht="15.75" x14ac:dyDescent="0.25">
      <c r="A17" s="148"/>
      <c r="B17" s="165"/>
      <c r="C17" s="166"/>
      <c r="D17" s="146" t="str">
        <f>'TITLE PAGE'!B13</f>
        <v xml:space="preserve">Chosen Level of Service:  </v>
      </c>
      <c r="E17" s="174" t="str">
        <f>'TITLE PAGE'!D13</f>
        <v>No more than 3 in 100 Temporary Use Bans</v>
      </c>
      <c r="F17" s="166"/>
      <c r="G17" s="166"/>
      <c r="H17" s="166"/>
      <c r="I17" s="166"/>
      <c r="J17" s="166"/>
      <c r="K17" s="149"/>
      <c r="L17" s="166"/>
      <c r="M17" s="166"/>
      <c r="N17" s="166"/>
      <c r="O17" s="166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</row>
    <row r="18" spans="1:36" ht="15.75" x14ac:dyDescent="0.25">
      <c r="A18" s="148"/>
      <c r="B18" s="165"/>
      <c r="C18" s="166"/>
      <c r="D18" s="166"/>
      <c r="E18" s="175"/>
      <c r="F18" s="166"/>
      <c r="G18" s="166"/>
      <c r="H18" s="166"/>
      <c r="I18" s="166"/>
      <c r="J18" s="166"/>
      <c r="K18" s="149"/>
      <c r="L18" s="166"/>
      <c r="M18" s="166"/>
      <c r="N18" s="166"/>
      <c r="O18" s="166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</row>
    <row r="19" spans="1:36" ht="15.75" x14ac:dyDescent="0.25">
      <c r="A19" s="148"/>
      <c r="B19" s="165"/>
      <c r="C19" s="166"/>
      <c r="D19" s="166"/>
      <c r="E19" s="185"/>
      <c r="F19" s="166"/>
      <c r="G19" s="166"/>
      <c r="H19" s="166"/>
      <c r="I19" s="166"/>
      <c r="J19" s="166"/>
      <c r="K19" s="149"/>
      <c r="L19" s="166"/>
      <c r="M19" s="166"/>
      <c r="N19" s="166"/>
      <c r="O19" s="166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</row>
    <row r="20" spans="1:36" ht="18" x14ac:dyDescent="0.25">
      <c r="A20" s="148"/>
      <c r="B20" s="165"/>
      <c r="C20" s="166"/>
      <c r="D20" s="150"/>
      <c r="E20" s="185"/>
      <c r="F20" s="166"/>
      <c r="G20" s="166"/>
      <c r="H20" s="166"/>
      <c r="I20" s="166"/>
      <c r="J20" s="166"/>
      <c r="K20" s="149"/>
      <c r="L20" s="166"/>
      <c r="M20" s="166"/>
      <c r="N20" s="166"/>
      <c r="O20" s="166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</row>
    <row r="21" spans="1:36" ht="15.75" x14ac:dyDescent="0.25">
      <c r="A21" s="148"/>
      <c r="B21" s="165"/>
      <c r="C21" s="166"/>
      <c r="D21" s="166"/>
      <c r="E21" s="185"/>
      <c r="F21" s="166"/>
      <c r="G21" s="166"/>
      <c r="H21" s="166"/>
      <c r="I21" s="166"/>
      <c r="J21" s="166"/>
      <c r="K21" s="149"/>
      <c r="L21" s="166"/>
      <c r="M21" s="166"/>
      <c r="N21" s="166"/>
      <c r="O21" s="166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</row>
  </sheetData>
  <sheetProtection algorithmName="SHA-512" hashValue="9VrLG/zWdG6sxecyRizIkumfbSjj3bDaQCmiWDLOcY5Q8Y06MI0eSku9pg0iRZVhtCIMe5iSRihiQTBomdq61A==" saltValue="H9W0gXS7XgqgxcbKPbdYwg==" spinCount="100000" sheet="1" objects="1" scenarios="1" selectLockedCells="1" selectUnlockedCells="1"/>
  <mergeCells count="3">
    <mergeCell ref="I1:J1"/>
    <mergeCell ref="B3:B10"/>
    <mergeCell ref="AQ1:AR1"/>
  </mergeCells>
  <pageMargins left="0.7" right="0.7" top="0.75" bottom="0.75" header="0.3" footer="0.3"/>
  <pageSetup paperSize="9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167"/>
  <sheetViews>
    <sheetView zoomScale="80" zoomScaleNormal="80" workbookViewId="0"/>
  </sheetViews>
  <sheetFormatPr defaultColWidth="8.88671875" defaultRowHeight="15" x14ac:dyDescent="0.2"/>
  <cols>
    <col min="1" max="2" width="8.77734375" style="569" customWidth="1"/>
    <col min="3" max="3" width="63.88671875" style="569" customWidth="1"/>
    <col min="4" max="4" width="8.77734375" style="569" customWidth="1"/>
    <col min="5" max="5" width="10" style="569" bestFit="1" customWidth="1"/>
    <col min="6" max="20" width="8.77734375" style="569" customWidth="1"/>
    <col min="21" max="21" width="19.109375" style="569" hidden="1" customWidth="1"/>
    <col min="22" max="23" width="8.77734375" style="569" hidden="1" customWidth="1"/>
    <col min="24" max="24" width="11.33203125" style="569" hidden="1" customWidth="1"/>
    <col min="25" max="127" width="8.77734375" style="569" hidden="1" customWidth="1"/>
    <col min="128" max="1024" width="8.77734375" style="569" customWidth="1"/>
    <col min="1025" max="16384" width="8.88671875" style="579"/>
  </cols>
  <sheetData>
    <row r="1" spans="2:128" ht="18" customHeight="1" x14ac:dyDescent="0.25">
      <c r="B1" s="570" t="s">
        <v>359</v>
      </c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  <c r="R1" s="572"/>
      <c r="S1" s="572"/>
      <c r="T1" s="572"/>
      <c r="U1" s="573" t="s">
        <v>360</v>
      </c>
      <c r="V1" s="574"/>
      <c r="W1" s="575"/>
      <c r="X1" s="576"/>
      <c r="Y1" s="577">
        <v>3.5000000000000003E-2</v>
      </c>
      <c r="Z1" s="577">
        <v>3.5000000000000003E-2</v>
      </c>
      <c r="AA1" s="577">
        <v>3.5000000000000003E-2</v>
      </c>
      <c r="AB1" s="577">
        <v>3.5000000000000003E-2</v>
      </c>
      <c r="AC1" s="577">
        <v>3.5000000000000003E-2</v>
      </c>
      <c r="AD1" s="577">
        <v>3.5000000000000003E-2</v>
      </c>
      <c r="AE1" s="577">
        <v>3.5000000000000003E-2</v>
      </c>
      <c r="AF1" s="577">
        <v>3.5000000000000003E-2</v>
      </c>
      <c r="AG1" s="577">
        <v>3.5000000000000003E-2</v>
      </c>
      <c r="AH1" s="577">
        <v>3.5000000000000003E-2</v>
      </c>
      <c r="AI1" s="577">
        <v>3.5000000000000003E-2</v>
      </c>
      <c r="AJ1" s="577">
        <v>3.5000000000000003E-2</v>
      </c>
      <c r="AK1" s="577">
        <v>3.5000000000000003E-2</v>
      </c>
      <c r="AL1" s="577">
        <v>3.5000000000000003E-2</v>
      </c>
      <c r="AM1" s="577">
        <v>3.5000000000000003E-2</v>
      </c>
      <c r="AN1" s="577">
        <v>3.5000000000000003E-2</v>
      </c>
      <c r="AO1" s="577">
        <v>3.5000000000000003E-2</v>
      </c>
      <c r="AP1" s="577">
        <v>3.5000000000000003E-2</v>
      </c>
      <c r="AQ1" s="577">
        <v>3.5000000000000003E-2</v>
      </c>
      <c r="AR1" s="577">
        <v>3.5000000000000003E-2</v>
      </c>
      <c r="AS1" s="577">
        <v>3.5000000000000003E-2</v>
      </c>
      <c r="AT1" s="577">
        <v>3.5000000000000003E-2</v>
      </c>
      <c r="AU1" s="577">
        <v>3.5000000000000003E-2</v>
      </c>
      <c r="AV1" s="577">
        <v>3.5000000000000003E-2</v>
      </c>
      <c r="AW1" s="577">
        <v>3.5000000000000003E-2</v>
      </c>
      <c r="AX1" s="577">
        <v>3.5000000000000003E-2</v>
      </c>
      <c r="AY1" s="577">
        <v>3.5000000000000003E-2</v>
      </c>
      <c r="AZ1" s="577">
        <v>3.5000000000000003E-2</v>
      </c>
      <c r="BA1" s="577">
        <v>3.5000000000000003E-2</v>
      </c>
      <c r="BB1" s="577">
        <v>0.03</v>
      </c>
      <c r="BC1" s="577">
        <v>0.03</v>
      </c>
      <c r="BD1" s="577">
        <v>0.03</v>
      </c>
      <c r="BE1" s="577">
        <v>0.03</v>
      </c>
      <c r="BF1" s="577">
        <v>0.03</v>
      </c>
      <c r="BG1" s="577">
        <v>0.03</v>
      </c>
      <c r="BH1" s="577">
        <v>0.03</v>
      </c>
      <c r="BI1" s="577">
        <v>0.03</v>
      </c>
      <c r="BJ1" s="577">
        <v>0.03</v>
      </c>
      <c r="BK1" s="577">
        <v>0.03</v>
      </c>
      <c r="BL1" s="577">
        <v>0.03</v>
      </c>
      <c r="BM1" s="577">
        <v>0.03</v>
      </c>
      <c r="BN1" s="577">
        <v>0.03</v>
      </c>
      <c r="BO1" s="577">
        <v>0.03</v>
      </c>
      <c r="BP1" s="577">
        <v>0.03</v>
      </c>
      <c r="BQ1" s="577">
        <v>0.03</v>
      </c>
      <c r="BR1" s="577">
        <v>0.03</v>
      </c>
      <c r="BS1" s="577">
        <v>0.03</v>
      </c>
      <c r="BT1" s="577">
        <v>0.03</v>
      </c>
      <c r="BU1" s="577">
        <v>0.03</v>
      </c>
      <c r="BV1" s="577">
        <v>0.03</v>
      </c>
      <c r="BW1" s="577">
        <v>0.03</v>
      </c>
      <c r="BX1" s="577">
        <v>0.03</v>
      </c>
      <c r="BY1" s="577">
        <v>0.03</v>
      </c>
      <c r="BZ1" s="577">
        <v>0.03</v>
      </c>
      <c r="CA1" s="577">
        <v>0.03</v>
      </c>
      <c r="CB1" s="577">
        <v>0.03</v>
      </c>
      <c r="CC1" s="577">
        <v>0.03</v>
      </c>
      <c r="CD1" s="577">
        <v>0.03</v>
      </c>
      <c r="CE1" s="577">
        <v>0.03</v>
      </c>
      <c r="CF1" s="577">
        <v>0.03</v>
      </c>
      <c r="CG1" s="577">
        <v>0.03</v>
      </c>
      <c r="CH1" s="577">
        <v>0.03</v>
      </c>
      <c r="CI1" s="577">
        <v>0.03</v>
      </c>
      <c r="CJ1" s="577">
        <v>0.03</v>
      </c>
      <c r="CK1" s="577">
        <v>0.03</v>
      </c>
      <c r="CL1" s="577">
        <v>0.03</v>
      </c>
      <c r="CM1" s="577">
        <v>0.03</v>
      </c>
      <c r="CN1" s="577">
        <v>0.03</v>
      </c>
      <c r="CO1" s="577">
        <v>0.03</v>
      </c>
      <c r="CP1" s="577">
        <v>0.03</v>
      </c>
      <c r="CQ1" s="577">
        <v>0.03</v>
      </c>
      <c r="CR1" s="577">
        <v>0.03</v>
      </c>
      <c r="CS1" s="577">
        <v>0.03</v>
      </c>
      <c r="CT1" s="577">
        <v>0.03</v>
      </c>
      <c r="CU1" s="577">
        <v>2.5000000000000001E-2</v>
      </c>
      <c r="CV1" s="577">
        <v>2.5000000000000001E-2</v>
      </c>
      <c r="CW1" s="577">
        <v>2.5000000000000001E-2</v>
      </c>
      <c r="CX1" s="577">
        <v>2.5000000000000001E-2</v>
      </c>
      <c r="CY1" s="577">
        <v>2.5000000000000001E-2</v>
      </c>
      <c r="CZ1" s="578">
        <v>2.5000000000000001E-2</v>
      </c>
      <c r="DA1" s="578">
        <v>2.5000000000000001E-2</v>
      </c>
      <c r="DB1" s="578">
        <v>2.5000000000000001E-2</v>
      </c>
      <c r="DC1" s="578">
        <v>2.5000000000000001E-2</v>
      </c>
      <c r="DD1" s="578">
        <v>2.5000000000000001E-2</v>
      </c>
      <c r="DE1" s="578">
        <v>2.5000000000000001E-2</v>
      </c>
      <c r="DF1" s="578">
        <v>2.5000000000000001E-2</v>
      </c>
      <c r="DG1" s="578">
        <v>2.5000000000000001E-2</v>
      </c>
      <c r="DH1" s="578">
        <v>2.5000000000000001E-2</v>
      </c>
      <c r="DI1" s="578">
        <v>2.5000000000000001E-2</v>
      </c>
      <c r="DJ1" s="578">
        <v>2.5000000000000001E-2</v>
      </c>
      <c r="DK1" s="578">
        <v>2.5000000000000001E-2</v>
      </c>
      <c r="DL1" s="578">
        <v>2.5000000000000001E-2</v>
      </c>
      <c r="DM1" s="578">
        <v>2.5000000000000001E-2</v>
      </c>
      <c r="DN1" s="578">
        <v>2.5000000000000001E-2</v>
      </c>
      <c r="DO1" s="578">
        <v>2.5000000000000001E-2</v>
      </c>
      <c r="DP1" s="578">
        <v>2.5000000000000001E-2</v>
      </c>
      <c r="DQ1" s="578">
        <v>2.5000000000000001E-2</v>
      </c>
      <c r="DR1" s="578">
        <v>2.5000000000000001E-2</v>
      </c>
      <c r="DS1" s="578">
        <v>2.5000000000000001E-2</v>
      </c>
      <c r="DT1" s="578">
        <v>2.5000000000000001E-2</v>
      </c>
      <c r="DU1" s="578">
        <v>2.5000000000000001E-2</v>
      </c>
      <c r="DV1" s="578">
        <v>2.5000000000000001E-2</v>
      </c>
      <c r="DW1" s="578">
        <v>2.5000000000000001E-2</v>
      </c>
      <c r="DX1" s="572"/>
    </row>
    <row r="2" spans="2:128" ht="18" customHeight="1" x14ac:dyDescent="0.25">
      <c r="B2" s="580" t="s">
        <v>361</v>
      </c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2"/>
      <c r="S2" s="572"/>
      <c r="T2" s="572"/>
      <c r="U2" s="573" t="s">
        <v>362</v>
      </c>
      <c r="V2" s="581">
        <v>80</v>
      </c>
      <c r="W2" s="937"/>
      <c r="X2" s="582">
        <v>1</v>
      </c>
      <c r="Y2" s="582">
        <f t="shared" ref="Y2:CJ2" si="0">IF(Y3&gt;$V2,0,X2/(1+Y1))</f>
        <v>0.96618357487922713</v>
      </c>
      <c r="Z2" s="582">
        <f t="shared" si="0"/>
        <v>0.93351070036640305</v>
      </c>
      <c r="AA2" s="582">
        <f t="shared" si="0"/>
        <v>0.90194270566802237</v>
      </c>
      <c r="AB2" s="582">
        <f t="shared" si="0"/>
        <v>0.87144222769857238</v>
      </c>
      <c r="AC2" s="582">
        <f t="shared" si="0"/>
        <v>0.84197316685852408</v>
      </c>
      <c r="AD2" s="582">
        <f t="shared" si="0"/>
        <v>0.81350064430775282</v>
      </c>
      <c r="AE2" s="582">
        <f t="shared" si="0"/>
        <v>0.78599096068381924</v>
      </c>
      <c r="AF2" s="582">
        <f t="shared" si="0"/>
        <v>0.75941155621625056</v>
      </c>
      <c r="AG2" s="582">
        <f t="shared" si="0"/>
        <v>0.73373097218961414</v>
      </c>
      <c r="AH2" s="582">
        <f t="shared" si="0"/>
        <v>0.70891881370977217</v>
      </c>
      <c r="AI2" s="582">
        <f t="shared" si="0"/>
        <v>0.68494571372924851</v>
      </c>
      <c r="AJ2" s="582">
        <f t="shared" si="0"/>
        <v>0.66178329828912907</v>
      </c>
      <c r="AK2" s="582">
        <f t="shared" si="0"/>
        <v>0.63940415293635666</v>
      </c>
      <c r="AL2" s="582">
        <f t="shared" si="0"/>
        <v>0.61778179027667313</v>
      </c>
      <c r="AM2" s="582">
        <f t="shared" si="0"/>
        <v>0.59689061862480497</v>
      </c>
      <c r="AN2" s="582">
        <f t="shared" si="0"/>
        <v>0.57670591171478747</v>
      </c>
      <c r="AO2" s="582">
        <f t="shared" si="0"/>
        <v>0.55720377943457733</v>
      </c>
      <c r="AP2" s="582">
        <f t="shared" si="0"/>
        <v>0.53836113955031628</v>
      </c>
      <c r="AQ2" s="582">
        <f t="shared" si="0"/>
        <v>0.520155690386779</v>
      </c>
      <c r="AR2" s="582">
        <f t="shared" si="0"/>
        <v>0.50256588443167061</v>
      </c>
      <c r="AS2" s="582">
        <f t="shared" si="0"/>
        <v>0.48557090283253201</v>
      </c>
      <c r="AT2" s="582">
        <f t="shared" si="0"/>
        <v>0.46915063075606961</v>
      </c>
      <c r="AU2" s="582">
        <f t="shared" si="0"/>
        <v>0.45328563358074364</v>
      </c>
      <c r="AV2" s="582">
        <f t="shared" si="0"/>
        <v>0.43795713389443836</v>
      </c>
      <c r="AW2" s="582">
        <f t="shared" si="0"/>
        <v>0.42314698926998878</v>
      </c>
      <c r="AX2" s="582">
        <f t="shared" si="0"/>
        <v>0.40883767079225974</v>
      </c>
      <c r="AY2" s="582">
        <f t="shared" si="0"/>
        <v>0.39501224231136212</v>
      </c>
      <c r="AZ2" s="582">
        <f t="shared" si="0"/>
        <v>0.38165434039745133</v>
      </c>
      <c r="BA2" s="582">
        <f t="shared" si="0"/>
        <v>0.36874815497338298</v>
      </c>
      <c r="BB2" s="582">
        <f t="shared" si="0"/>
        <v>0.35800791744988636</v>
      </c>
      <c r="BC2" s="582">
        <f t="shared" si="0"/>
        <v>0.34758050237853044</v>
      </c>
      <c r="BD2" s="582">
        <f t="shared" si="0"/>
        <v>0.33745679842575771</v>
      </c>
      <c r="BE2" s="582">
        <f t="shared" si="0"/>
        <v>0.32762795963665797</v>
      </c>
      <c r="BF2" s="582">
        <f t="shared" si="0"/>
        <v>0.31808539770549316</v>
      </c>
      <c r="BG2" s="582">
        <f t="shared" si="0"/>
        <v>0.30882077447135259</v>
      </c>
      <c r="BH2" s="582">
        <f t="shared" si="0"/>
        <v>0.29982599463238113</v>
      </c>
      <c r="BI2" s="582">
        <f t="shared" si="0"/>
        <v>0.29109319867221467</v>
      </c>
      <c r="BJ2" s="582">
        <f t="shared" si="0"/>
        <v>0.2826147559924414</v>
      </c>
      <c r="BK2" s="582">
        <f t="shared" si="0"/>
        <v>0.27438325824508875</v>
      </c>
      <c r="BL2" s="582">
        <f t="shared" si="0"/>
        <v>0.26639151285930945</v>
      </c>
      <c r="BM2" s="582">
        <f t="shared" si="0"/>
        <v>0.25863253675661113</v>
      </c>
      <c r="BN2" s="582">
        <f t="shared" si="0"/>
        <v>0.25109955024913699</v>
      </c>
      <c r="BO2" s="582">
        <f t="shared" si="0"/>
        <v>0.24378597111566697</v>
      </c>
      <c r="BP2" s="582">
        <f t="shared" si="0"/>
        <v>0.23668540885016209</v>
      </c>
      <c r="BQ2" s="582">
        <f t="shared" si="0"/>
        <v>0.22979165907782728</v>
      </c>
      <c r="BR2" s="582">
        <f t="shared" si="0"/>
        <v>0.22309869813381289</v>
      </c>
      <c r="BS2" s="582">
        <f t="shared" si="0"/>
        <v>0.21660067779981834</v>
      </c>
      <c r="BT2" s="582">
        <f t="shared" si="0"/>
        <v>0.21029192019399839</v>
      </c>
      <c r="BU2" s="582">
        <f t="shared" si="0"/>
        <v>0.20416691280970717</v>
      </c>
      <c r="BV2" s="582">
        <f t="shared" si="0"/>
        <v>0.19822030369874483</v>
      </c>
      <c r="BW2" s="582">
        <f t="shared" si="0"/>
        <v>0.19244689679489788</v>
      </c>
      <c r="BX2" s="582">
        <f t="shared" si="0"/>
        <v>0.18684164737368725</v>
      </c>
      <c r="BY2" s="582">
        <f t="shared" si="0"/>
        <v>0.18139965764435656</v>
      </c>
      <c r="BZ2" s="582">
        <f t="shared" si="0"/>
        <v>0.17611617247024908</v>
      </c>
      <c r="CA2" s="582">
        <f t="shared" si="0"/>
        <v>0.17098657521383406</v>
      </c>
      <c r="CB2" s="582">
        <f t="shared" si="0"/>
        <v>0.1660063837027515</v>
      </c>
      <c r="CC2" s="582">
        <f t="shared" si="0"/>
        <v>0.16117124631335097</v>
      </c>
      <c r="CD2" s="582">
        <f t="shared" si="0"/>
        <v>0.15647693816830191</v>
      </c>
      <c r="CE2" s="582">
        <f t="shared" si="0"/>
        <v>0.1519193574449533</v>
      </c>
      <c r="CF2" s="582">
        <f t="shared" si="0"/>
        <v>0.1474945217912168</v>
      </c>
      <c r="CG2" s="582">
        <f t="shared" si="0"/>
        <v>0.14319856484584156</v>
      </c>
      <c r="CH2" s="582">
        <f t="shared" si="0"/>
        <v>0.13902773286004036</v>
      </c>
      <c r="CI2" s="582">
        <f t="shared" si="0"/>
        <v>0.13497838141751492</v>
      </c>
      <c r="CJ2" s="582">
        <f t="shared" si="0"/>
        <v>0.13104697225001449</v>
      </c>
      <c r="CK2" s="582">
        <f t="shared" ref="CK2:CY2" si="1">IF(CK3&gt;$V2,0,CJ2/(1+CK1))</f>
        <v>0.12723007014564514</v>
      </c>
      <c r="CL2" s="582">
        <f t="shared" si="1"/>
        <v>0.12352433994722828</v>
      </c>
      <c r="CM2" s="582">
        <f t="shared" si="1"/>
        <v>0.11992654363808571</v>
      </c>
      <c r="CN2" s="582">
        <f t="shared" si="1"/>
        <v>0.11643353751270456</v>
      </c>
      <c r="CO2" s="582">
        <f t="shared" si="1"/>
        <v>0.11304226942981026</v>
      </c>
      <c r="CP2" s="582">
        <f t="shared" si="1"/>
        <v>0.10974977614544684</v>
      </c>
      <c r="CQ2" s="582">
        <f t="shared" si="1"/>
        <v>0.10655318072373479</v>
      </c>
      <c r="CR2" s="582">
        <f t="shared" si="1"/>
        <v>0.10344969002304348</v>
      </c>
      <c r="CS2" s="582">
        <f t="shared" si="1"/>
        <v>0.10043659225538201</v>
      </c>
      <c r="CT2" s="582">
        <f t="shared" si="1"/>
        <v>9.7511254616875737E-2</v>
      </c>
      <c r="CU2" s="582">
        <f t="shared" si="1"/>
        <v>9.5132931333537313E-2</v>
      </c>
      <c r="CV2" s="582">
        <f t="shared" si="1"/>
        <v>9.2812615935158368E-2</v>
      </c>
      <c r="CW2" s="582">
        <f t="shared" si="1"/>
        <v>9.0548893595276458E-2</v>
      </c>
      <c r="CX2" s="582">
        <f t="shared" si="1"/>
        <v>8.834038399539168E-2</v>
      </c>
      <c r="CY2" s="582">
        <f t="shared" si="1"/>
        <v>8.6185740483308959E-2</v>
      </c>
      <c r="CZ2" s="583" t="s">
        <v>363</v>
      </c>
      <c r="DA2" s="572"/>
      <c r="DB2" s="572"/>
      <c r="DC2" s="572"/>
      <c r="DD2" s="572"/>
      <c r="DE2" s="572"/>
      <c r="DF2" s="572"/>
      <c r="DG2" s="572"/>
      <c r="DH2" s="572"/>
      <c r="DI2" s="572"/>
      <c r="DJ2" s="572"/>
      <c r="DK2" s="572"/>
      <c r="DL2" s="572"/>
      <c r="DM2" s="572"/>
      <c r="DN2" s="572"/>
      <c r="DO2" s="572"/>
      <c r="DP2" s="572"/>
      <c r="DQ2" s="572"/>
      <c r="DR2" s="572"/>
      <c r="DS2" s="572"/>
      <c r="DT2" s="572"/>
      <c r="DU2" s="572"/>
      <c r="DV2" s="572"/>
      <c r="DW2" s="572"/>
      <c r="DX2" s="572"/>
    </row>
    <row r="3" spans="2:128" x14ac:dyDescent="0.2">
      <c r="B3" s="584"/>
      <c r="C3" s="585"/>
      <c r="D3" s="586"/>
      <c r="E3" s="586"/>
      <c r="F3" s="586"/>
      <c r="G3" s="586"/>
      <c r="H3" s="587"/>
      <c r="I3" s="586"/>
      <c r="J3" s="586"/>
      <c r="K3" s="586"/>
      <c r="L3" s="587"/>
      <c r="M3" s="587"/>
      <c r="N3" s="587"/>
      <c r="O3" s="587"/>
      <c r="P3" s="587"/>
      <c r="Q3" s="587"/>
      <c r="R3" s="587"/>
      <c r="S3" s="588"/>
      <c r="T3" s="588"/>
      <c r="U3" s="587"/>
      <c r="V3" s="589"/>
      <c r="W3" s="937"/>
      <c r="X3" s="590">
        <v>1</v>
      </c>
      <c r="Y3" s="590">
        <f t="shared" ref="Y3:CJ3" si="2">X3+1</f>
        <v>2</v>
      </c>
      <c r="Z3" s="590">
        <f t="shared" si="2"/>
        <v>3</v>
      </c>
      <c r="AA3" s="590">
        <f t="shared" si="2"/>
        <v>4</v>
      </c>
      <c r="AB3" s="590">
        <f t="shared" si="2"/>
        <v>5</v>
      </c>
      <c r="AC3" s="590">
        <f t="shared" si="2"/>
        <v>6</v>
      </c>
      <c r="AD3" s="590">
        <f t="shared" si="2"/>
        <v>7</v>
      </c>
      <c r="AE3" s="590">
        <f t="shared" si="2"/>
        <v>8</v>
      </c>
      <c r="AF3" s="590">
        <f t="shared" si="2"/>
        <v>9</v>
      </c>
      <c r="AG3" s="590">
        <f t="shared" si="2"/>
        <v>10</v>
      </c>
      <c r="AH3" s="590">
        <f t="shared" si="2"/>
        <v>11</v>
      </c>
      <c r="AI3" s="590">
        <f t="shared" si="2"/>
        <v>12</v>
      </c>
      <c r="AJ3" s="590">
        <f t="shared" si="2"/>
        <v>13</v>
      </c>
      <c r="AK3" s="590">
        <f t="shared" si="2"/>
        <v>14</v>
      </c>
      <c r="AL3" s="590">
        <f t="shared" si="2"/>
        <v>15</v>
      </c>
      <c r="AM3" s="590">
        <f t="shared" si="2"/>
        <v>16</v>
      </c>
      <c r="AN3" s="590">
        <f t="shared" si="2"/>
        <v>17</v>
      </c>
      <c r="AO3" s="590">
        <f t="shared" si="2"/>
        <v>18</v>
      </c>
      <c r="AP3" s="590">
        <f t="shared" si="2"/>
        <v>19</v>
      </c>
      <c r="AQ3" s="590">
        <f t="shared" si="2"/>
        <v>20</v>
      </c>
      <c r="AR3" s="590">
        <f t="shared" si="2"/>
        <v>21</v>
      </c>
      <c r="AS3" s="590">
        <f t="shared" si="2"/>
        <v>22</v>
      </c>
      <c r="AT3" s="590">
        <f t="shared" si="2"/>
        <v>23</v>
      </c>
      <c r="AU3" s="590">
        <f t="shared" si="2"/>
        <v>24</v>
      </c>
      <c r="AV3" s="590">
        <f t="shared" si="2"/>
        <v>25</v>
      </c>
      <c r="AW3" s="590">
        <f t="shared" si="2"/>
        <v>26</v>
      </c>
      <c r="AX3" s="590">
        <f t="shared" si="2"/>
        <v>27</v>
      </c>
      <c r="AY3" s="590">
        <f t="shared" si="2"/>
        <v>28</v>
      </c>
      <c r="AZ3" s="590">
        <f t="shared" si="2"/>
        <v>29</v>
      </c>
      <c r="BA3" s="590">
        <f t="shared" si="2"/>
        <v>30</v>
      </c>
      <c r="BB3" s="590">
        <f t="shared" si="2"/>
        <v>31</v>
      </c>
      <c r="BC3" s="590">
        <f t="shared" si="2"/>
        <v>32</v>
      </c>
      <c r="BD3" s="590">
        <f t="shared" si="2"/>
        <v>33</v>
      </c>
      <c r="BE3" s="590">
        <f t="shared" si="2"/>
        <v>34</v>
      </c>
      <c r="BF3" s="590">
        <f t="shared" si="2"/>
        <v>35</v>
      </c>
      <c r="BG3" s="590">
        <f t="shared" si="2"/>
        <v>36</v>
      </c>
      <c r="BH3" s="590">
        <f t="shared" si="2"/>
        <v>37</v>
      </c>
      <c r="BI3" s="590">
        <f t="shared" si="2"/>
        <v>38</v>
      </c>
      <c r="BJ3" s="590">
        <f t="shared" si="2"/>
        <v>39</v>
      </c>
      <c r="BK3" s="590">
        <f t="shared" si="2"/>
        <v>40</v>
      </c>
      <c r="BL3" s="590">
        <f t="shared" si="2"/>
        <v>41</v>
      </c>
      <c r="BM3" s="590">
        <f t="shared" si="2"/>
        <v>42</v>
      </c>
      <c r="BN3" s="590">
        <f t="shared" si="2"/>
        <v>43</v>
      </c>
      <c r="BO3" s="590">
        <f t="shared" si="2"/>
        <v>44</v>
      </c>
      <c r="BP3" s="590">
        <f t="shared" si="2"/>
        <v>45</v>
      </c>
      <c r="BQ3" s="590">
        <f t="shared" si="2"/>
        <v>46</v>
      </c>
      <c r="BR3" s="590">
        <f t="shared" si="2"/>
        <v>47</v>
      </c>
      <c r="BS3" s="590">
        <f t="shared" si="2"/>
        <v>48</v>
      </c>
      <c r="BT3" s="590">
        <f t="shared" si="2"/>
        <v>49</v>
      </c>
      <c r="BU3" s="590">
        <f t="shared" si="2"/>
        <v>50</v>
      </c>
      <c r="BV3" s="590">
        <f t="shared" si="2"/>
        <v>51</v>
      </c>
      <c r="BW3" s="590">
        <f t="shared" si="2"/>
        <v>52</v>
      </c>
      <c r="BX3" s="590">
        <f t="shared" si="2"/>
        <v>53</v>
      </c>
      <c r="BY3" s="590">
        <f t="shared" si="2"/>
        <v>54</v>
      </c>
      <c r="BZ3" s="590">
        <f t="shared" si="2"/>
        <v>55</v>
      </c>
      <c r="CA3" s="590">
        <f t="shared" si="2"/>
        <v>56</v>
      </c>
      <c r="CB3" s="590">
        <f t="shared" si="2"/>
        <v>57</v>
      </c>
      <c r="CC3" s="590">
        <f t="shared" si="2"/>
        <v>58</v>
      </c>
      <c r="CD3" s="590">
        <f t="shared" si="2"/>
        <v>59</v>
      </c>
      <c r="CE3" s="590">
        <f t="shared" si="2"/>
        <v>60</v>
      </c>
      <c r="CF3" s="590">
        <f t="shared" si="2"/>
        <v>61</v>
      </c>
      <c r="CG3" s="590">
        <f t="shared" si="2"/>
        <v>62</v>
      </c>
      <c r="CH3" s="590">
        <f t="shared" si="2"/>
        <v>63</v>
      </c>
      <c r="CI3" s="590">
        <f t="shared" si="2"/>
        <v>64</v>
      </c>
      <c r="CJ3" s="590">
        <f t="shared" si="2"/>
        <v>65</v>
      </c>
      <c r="CK3" s="590">
        <f t="shared" ref="CK3:DW3" si="3">CJ3+1</f>
        <v>66</v>
      </c>
      <c r="CL3" s="590">
        <f t="shared" si="3"/>
        <v>67</v>
      </c>
      <c r="CM3" s="590">
        <f t="shared" si="3"/>
        <v>68</v>
      </c>
      <c r="CN3" s="590">
        <f t="shared" si="3"/>
        <v>69</v>
      </c>
      <c r="CO3" s="590">
        <f t="shared" si="3"/>
        <v>70</v>
      </c>
      <c r="CP3" s="590">
        <f t="shared" si="3"/>
        <v>71</v>
      </c>
      <c r="CQ3" s="590">
        <f t="shared" si="3"/>
        <v>72</v>
      </c>
      <c r="CR3" s="590">
        <f t="shared" si="3"/>
        <v>73</v>
      </c>
      <c r="CS3" s="590">
        <f t="shared" si="3"/>
        <v>74</v>
      </c>
      <c r="CT3" s="590">
        <f t="shared" si="3"/>
        <v>75</v>
      </c>
      <c r="CU3" s="590">
        <f t="shared" si="3"/>
        <v>76</v>
      </c>
      <c r="CV3" s="590">
        <f t="shared" si="3"/>
        <v>77</v>
      </c>
      <c r="CW3" s="590">
        <f t="shared" si="3"/>
        <v>78</v>
      </c>
      <c r="CX3" s="590">
        <f t="shared" si="3"/>
        <v>79</v>
      </c>
      <c r="CY3" s="590">
        <f t="shared" si="3"/>
        <v>80</v>
      </c>
      <c r="CZ3" s="591">
        <f t="shared" si="3"/>
        <v>81</v>
      </c>
      <c r="DA3" s="591">
        <f t="shared" si="3"/>
        <v>82</v>
      </c>
      <c r="DB3" s="591">
        <f t="shared" si="3"/>
        <v>83</v>
      </c>
      <c r="DC3" s="591">
        <f t="shared" si="3"/>
        <v>84</v>
      </c>
      <c r="DD3" s="591">
        <f t="shared" si="3"/>
        <v>85</v>
      </c>
      <c r="DE3" s="591">
        <f t="shared" si="3"/>
        <v>86</v>
      </c>
      <c r="DF3" s="591">
        <f t="shared" si="3"/>
        <v>87</v>
      </c>
      <c r="DG3" s="591">
        <f t="shared" si="3"/>
        <v>88</v>
      </c>
      <c r="DH3" s="591">
        <f t="shared" si="3"/>
        <v>89</v>
      </c>
      <c r="DI3" s="591">
        <f t="shared" si="3"/>
        <v>90</v>
      </c>
      <c r="DJ3" s="591">
        <f t="shared" si="3"/>
        <v>91</v>
      </c>
      <c r="DK3" s="591">
        <f t="shared" si="3"/>
        <v>92</v>
      </c>
      <c r="DL3" s="591">
        <f t="shared" si="3"/>
        <v>93</v>
      </c>
      <c r="DM3" s="591">
        <f t="shared" si="3"/>
        <v>94</v>
      </c>
      <c r="DN3" s="591">
        <f t="shared" si="3"/>
        <v>95</v>
      </c>
      <c r="DO3" s="591">
        <f t="shared" si="3"/>
        <v>96</v>
      </c>
      <c r="DP3" s="591">
        <f t="shared" si="3"/>
        <v>97</v>
      </c>
      <c r="DQ3" s="591">
        <f t="shared" si="3"/>
        <v>98</v>
      </c>
      <c r="DR3" s="591">
        <f t="shared" si="3"/>
        <v>99</v>
      </c>
      <c r="DS3" s="591">
        <f t="shared" si="3"/>
        <v>100</v>
      </c>
      <c r="DT3" s="591">
        <f t="shared" si="3"/>
        <v>101</v>
      </c>
      <c r="DU3" s="591">
        <f t="shared" si="3"/>
        <v>102</v>
      </c>
      <c r="DV3" s="591">
        <f t="shared" si="3"/>
        <v>103</v>
      </c>
      <c r="DW3" s="591">
        <f t="shared" si="3"/>
        <v>104</v>
      </c>
      <c r="DX3" s="572"/>
    </row>
    <row r="4" spans="2:128" s="592" customFormat="1" ht="51" x14ac:dyDescent="0.2">
      <c r="B4" s="593" t="s">
        <v>112</v>
      </c>
      <c r="C4" s="594" t="s">
        <v>364</v>
      </c>
      <c r="D4" s="595" t="s">
        <v>365</v>
      </c>
      <c r="E4" s="593" t="s">
        <v>366</v>
      </c>
      <c r="F4" s="596" t="s">
        <v>367</v>
      </c>
      <c r="G4" s="596" t="s">
        <v>368</v>
      </c>
      <c r="H4" s="596" t="s">
        <v>369</v>
      </c>
      <c r="I4" s="596" t="s">
        <v>370</v>
      </c>
      <c r="J4" s="596" t="s">
        <v>371</v>
      </c>
      <c r="K4" s="596" t="s">
        <v>372</v>
      </c>
      <c r="L4" s="597" t="s">
        <v>373</v>
      </c>
      <c r="M4" s="597" t="s">
        <v>374</v>
      </c>
      <c r="N4" s="597" t="s">
        <v>375</v>
      </c>
      <c r="O4" s="597" t="s">
        <v>376</v>
      </c>
      <c r="P4" s="597" t="s">
        <v>377</v>
      </c>
      <c r="Q4" s="597" t="s">
        <v>378</v>
      </c>
      <c r="R4" s="597" t="s">
        <v>379</v>
      </c>
      <c r="S4" s="598" t="s">
        <v>380</v>
      </c>
      <c r="T4" s="599" t="s">
        <v>381</v>
      </c>
      <c r="U4" s="597" t="s">
        <v>382</v>
      </c>
      <c r="V4" s="600" t="s">
        <v>113</v>
      </c>
      <c r="W4" s="601" t="s">
        <v>140</v>
      </c>
      <c r="X4" s="602" t="s">
        <v>383</v>
      </c>
      <c r="Y4" s="602" t="s">
        <v>384</v>
      </c>
      <c r="Z4" s="602" t="s">
        <v>385</v>
      </c>
      <c r="AA4" s="602" t="s">
        <v>386</v>
      </c>
      <c r="AB4" s="602" t="s">
        <v>387</v>
      </c>
      <c r="AC4" s="602" t="s">
        <v>388</v>
      </c>
      <c r="AD4" s="602" t="s">
        <v>389</v>
      </c>
      <c r="AE4" s="602" t="s">
        <v>390</v>
      </c>
      <c r="AF4" s="602" t="s">
        <v>391</v>
      </c>
      <c r="AG4" s="602" t="s">
        <v>392</v>
      </c>
      <c r="AH4" s="602" t="s">
        <v>393</v>
      </c>
      <c r="AI4" s="602" t="s">
        <v>394</v>
      </c>
      <c r="AJ4" s="602" t="s">
        <v>395</v>
      </c>
      <c r="AK4" s="602" t="s">
        <v>396</v>
      </c>
      <c r="AL4" s="602" t="s">
        <v>397</v>
      </c>
      <c r="AM4" s="602" t="s">
        <v>398</v>
      </c>
      <c r="AN4" s="602" t="s">
        <v>399</v>
      </c>
      <c r="AO4" s="602" t="s">
        <v>400</v>
      </c>
      <c r="AP4" s="602" t="s">
        <v>401</v>
      </c>
      <c r="AQ4" s="602" t="s">
        <v>402</v>
      </c>
      <c r="AR4" s="602" t="s">
        <v>403</v>
      </c>
      <c r="AS4" s="602" t="s">
        <v>404</v>
      </c>
      <c r="AT4" s="602" t="s">
        <v>405</v>
      </c>
      <c r="AU4" s="602" t="s">
        <v>406</v>
      </c>
      <c r="AV4" s="602" t="s">
        <v>407</v>
      </c>
      <c r="AW4" s="602" t="s">
        <v>408</v>
      </c>
      <c r="AX4" s="602" t="s">
        <v>409</v>
      </c>
      <c r="AY4" s="602" t="s">
        <v>410</v>
      </c>
      <c r="AZ4" s="602" t="s">
        <v>411</v>
      </c>
      <c r="BA4" s="602" t="s">
        <v>412</v>
      </c>
      <c r="BB4" s="602" t="s">
        <v>413</v>
      </c>
      <c r="BC4" s="602" t="s">
        <v>414</v>
      </c>
      <c r="BD4" s="602" t="s">
        <v>415</v>
      </c>
      <c r="BE4" s="602" t="s">
        <v>416</v>
      </c>
      <c r="BF4" s="602" t="s">
        <v>417</v>
      </c>
      <c r="BG4" s="602" t="s">
        <v>418</v>
      </c>
      <c r="BH4" s="602" t="s">
        <v>419</v>
      </c>
      <c r="BI4" s="602" t="s">
        <v>420</v>
      </c>
      <c r="BJ4" s="602" t="s">
        <v>421</v>
      </c>
      <c r="BK4" s="602" t="s">
        <v>422</v>
      </c>
      <c r="BL4" s="602" t="s">
        <v>423</v>
      </c>
      <c r="BM4" s="602" t="s">
        <v>424</v>
      </c>
      <c r="BN4" s="602" t="s">
        <v>425</v>
      </c>
      <c r="BO4" s="602" t="s">
        <v>426</v>
      </c>
      <c r="BP4" s="602" t="s">
        <v>427</v>
      </c>
      <c r="BQ4" s="602" t="s">
        <v>428</v>
      </c>
      <c r="BR4" s="602" t="s">
        <v>429</v>
      </c>
      <c r="BS4" s="602" t="s">
        <v>430</v>
      </c>
      <c r="BT4" s="602" t="s">
        <v>431</v>
      </c>
      <c r="BU4" s="602" t="s">
        <v>432</v>
      </c>
      <c r="BV4" s="602" t="s">
        <v>433</v>
      </c>
      <c r="BW4" s="602" t="s">
        <v>434</v>
      </c>
      <c r="BX4" s="602" t="s">
        <v>435</v>
      </c>
      <c r="BY4" s="602" t="s">
        <v>436</v>
      </c>
      <c r="BZ4" s="602" t="s">
        <v>437</v>
      </c>
      <c r="CA4" s="602" t="s">
        <v>438</v>
      </c>
      <c r="CB4" s="602" t="s">
        <v>439</v>
      </c>
      <c r="CC4" s="602" t="s">
        <v>440</v>
      </c>
      <c r="CD4" s="602" t="s">
        <v>441</v>
      </c>
      <c r="CE4" s="603" t="s">
        <v>442</v>
      </c>
      <c r="CF4" s="602" t="s">
        <v>443</v>
      </c>
      <c r="CG4" s="602" t="s">
        <v>444</v>
      </c>
      <c r="CH4" s="602" t="s">
        <v>445</v>
      </c>
      <c r="CI4" s="602" t="s">
        <v>446</v>
      </c>
      <c r="CJ4" s="602" t="s">
        <v>447</v>
      </c>
      <c r="CK4" s="602" t="s">
        <v>448</v>
      </c>
      <c r="CL4" s="602" t="s">
        <v>449</v>
      </c>
      <c r="CM4" s="602" t="s">
        <v>450</v>
      </c>
      <c r="CN4" s="602" t="s">
        <v>451</v>
      </c>
      <c r="CO4" s="602" t="s">
        <v>452</v>
      </c>
      <c r="CP4" s="602" t="s">
        <v>453</v>
      </c>
      <c r="CQ4" s="602" t="s">
        <v>454</v>
      </c>
      <c r="CR4" s="602" t="s">
        <v>455</v>
      </c>
      <c r="CS4" s="602" t="s">
        <v>456</v>
      </c>
      <c r="CT4" s="602" t="s">
        <v>457</v>
      </c>
      <c r="CU4" s="602" t="s">
        <v>458</v>
      </c>
      <c r="CV4" s="602" t="s">
        <v>459</v>
      </c>
      <c r="CW4" s="602" t="s">
        <v>460</v>
      </c>
      <c r="CX4" s="602" t="s">
        <v>461</v>
      </c>
      <c r="CY4" s="602" t="s">
        <v>462</v>
      </c>
      <c r="CZ4" s="604" t="s">
        <v>463</v>
      </c>
      <c r="DA4" s="604" t="s">
        <v>464</v>
      </c>
      <c r="DB4" s="604" t="s">
        <v>465</v>
      </c>
      <c r="DC4" s="604" t="s">
        <v>466</v>
      </c>
      <c r="DD4" s="604" t="s">
        <v>467</v>
      </c>
      <c r="DE4" s="604" t="s">
        <v>468</v>
      </c>
      <c r="DF4" s="604" t="s">
        <v>469</v>
      </c>
      <c r="DG4" s="604" t="s">
        <v>470</v>
      </c>
      <c r="DH4" s="604" t="s">
        <v>471</v>
      </c>
      <c r="DI4" s="604" t="s">
        <v>472</v>
      </c>
      <c r="DJ4" s="604" t="s">
        <v>473</v>
      </c>
      <c r="DK4" s="604" t="s">
        <v>474</v>
      </c>
      <c r="DL4" s="604" t="s">
        <v>475</v>
      </c>
      <c r="DM4" s="604" t="s">
        <v>476</v>
      </c>
      <c r="DN4" s="604" t="s">
        <v>477</v>
      </c>
      <c r="DO4" s="604" t="s">
        <v>478</v>
      </c>
      <c r="DP4" s="604" t="s">
        <v>479</v>
      </c>
      <c r="DQ4" s="604" t="s">
        <v>480</v>
      </c>
      <c r="DR4" s="604" t="s">
        <v>481</v>
      </c>
      <c r="DS4" s="604" t="s">
        <v>482</v>
      </c>
      <c r="DT4" s="604" t="s">
        <v>483</v>
      </c>
      <c r="DU4" s="604" t="s">
        <v>484</v>
      </c>
      <c r="DV4" s="604" t="s">
        <v>485</v>
      </c>
      <c r="DW4" s="605" t="s">
        <v>486</v>
      </c>
      <c r="DX4" s="606"/>
    </row>
    <row r="5" spans="2:128" x14ac:dyDescent="0.2">
      <c r="B5" s="607" t="s">
        <v>487</v>
      </c>
      <c r="C5" s="608" t="s">
        <v>488</v>
      </c>
      <c r="D5" s="609"/>
      <c r="E5" s="610"/>
      <c r="F5" s="611"/>
      <c r="G5" s="611"/>
      <c r="H5" s="611"/>
      <c r="I5" s="611"/>
      <c r="J5" s="611"/>
      <c r="K5" s="611"/>
      <c r="L5" s="611"/>
      <c r="M5" s="611"/>
      <c r="N5" s="611"/>
      <c r="O5" s="611"/>
      <c r="P5" s="611"/>
      <c r="Q5" s="611"/>
      <c r="R5" s="612"/>
      <c r="S5" s="613"/>
      <c r="T5" s="614"/>
      <c r="U5" s="615"/>
      <c r="V5" s="610"/>
      <c r="W5" s="610"/>
      <c r="X5" s="616"/>
      <c r="Y5" s="616"/>
      <c r="Z5" s="616"/>
      <c r="AA5" s="616"/>
      <c r="AB5" s="616"/>
      <c r="AC5" s="617"/>
      <c r="AD5" s="617"/>
      <c r="AE5" s="617"/>
      <c r="AF5" s="617"/>
      <c r="AG5" s="617"/>
      <c r="AH5" s="617"/>
      <c r="AI5" s="617"/>
      <c r="AJ5" s="617"/>
      <c r="AK5" s="618"/>
      <c r="AL5" s="618"/>
      <c r="AM5" s="618"/>
      <c r="AN5" s="618"/>
      <c r="AO5" s="618"/>
      <c r="AP5" s="618"/>
      <c r="AQ5" s="618"/>
      <c r="AR5" s="618"/>
      <c r="AS5" s="618"/>
      <c r="AT5" s="618"/>
      <c r="AU5" s="618"/>
      <c r="AV5" s="618"/>
      <c r="AW5" s="618"/>
      <c r="AX5" s="618"/>
      <c r="AY5" s="618"/>
      <c r="AZ5" s="618"/>
      <c r="BA5" s="618"/>
      <c r="BB5" s="618"/>
      <c r="BC5" s="618"/>
      <c r="BD5" s="618"/>
      <c r="BE5" s="618"/>
      <c r="BF5" s="618"/>
      <c r="BG5" s="618"/>
      <c r="BH5" s="618"/>
      <c r="BI5" s="618"/>
      <c r="BJ5" s="618"/>
      <c r="BK5" s="618"/>
      <c r="BL5" s="618"/>
      <c r="BM5" s="618"/>
      <c r="BN5" s="618"/>
      <c r="BO5" s="618"/>
      <c r="BP5" s="618"/>
      <c r="BQ5" s="618"/>
      <c r="BR5" s="618"/>
      <c r="BS5" s="618"/>
      <c r="BT5" s="618"/>
      <c r="BU5" s="618"/>
      <c r="BV5" s="618"/>
      <c r="BW5" s="618"/>
      <c r="BX5" s="618"/>
      <c r="BY5" s="618"/>
      <c r="BZ5" s="618"/>
      <c r="CA5" s="618"/>
      <c r="CB5" s="618"/>
      <c r="CC5" s="618"/>
      <c r="CD5" s="618"/>
      <c r="CE5" s="618"/>
      <c r="CF5" s="618"/>
      <c r="CG5" s="618"/>
      <c r="CH5" s="619"/>
      <c r="CI5" s="618"/>
      <c r="CJ5" s="618"/>
      <c r="CK5" s="618"/>
      <c r="CL5" s="618"/>
      <c r="CM5" s="618"/>
      <c r="CN5" s="618"/>
      <c r="CO5" s="618"/>
      <c r="CP5" s="618"/>
      <c r="CQ5" s="618"/>
      <c r="CR5" s="618"/>
      <c r="CS5" s="618"/>
      <c r="CT5" s="618"/>
      <c r="CU5" s="618"/>
      <c r="CV5" s="618"/>
      <c r="CW5" s="618"/>
      <c r="CX5" s="618"/>
      <c r="CY5" s="620"/>
      <c r="CZ5" s="621"/>
      <c r="DA5" s="622"/>
      <c r="DB5" s="622"/>
      <c r="DC5" s="622"/>
      <c r="DD5" s="622"/>
      <c r="DE5" s="622"/>
      <c r="DF5" s="622"/>
      <c r="DG5" s="622"/>
      <c r="DH5" s="622"/>
      <c r="DI5" s="622"/>
      <c r="DJ5" s="622"/>
      <c r="DK5" s="622"/>
      <c r="DL5" s="622"/>
      <c r="DM5" s="622"/>
      <c r="DN5" s="622"/>
      <c r="DO5" s="622"/>
      <c r="DP5" s="622"/>
      <c r="DQ5" s="622"/>
      <c r="DR5" s="622"/>
      <c r="DS5" s="622"/>
      <c r="DT5" s="622"/>
      <c r="DU5" s="622"/>
      <c r="DV5" s="622"/>
      <c r="DW5" s="623"/>
      <c r="DX5" s="622"/>
    </row>
    <row r="6" spans="2:128" ht="25.5" x14ac:dyDescent="0.2">
      <c r="B6" s="624" t="s">
        <v>489</v>
      </c>
      <c r="C6" s="625" t="s">
        <v>490</v>
      </c>
      <c r="D6" s="626"/>
      <c r="E6" s="616"/>
      <c r="F6" s="627"/>
      <c r="G6" s="627"/>
      <c r="H6" s="628"/>
      <c r="I6" s="628"/>
      <c r="J6" s="628"/>
      <c r="K6" s="628"/>
      <c r="L6" s="628"/>
      <c r="M6" s="628"/>
      <c r="N6" s="628"/>
      <c r="O6" s="628"/>
      <c r="P6" s="628"/>
      <c r="Q6" s="628"/>
      <c r="R6" s="629"/>
      <c r="S6" s="613"/>
      <c r="T6" s="614"/>
      <c r="U6" s="630" t="s">
        <v>491</v>
      </c>
      <c r="V6" s="616"/>
      <c r="W6" s="616"/>
      <c r="X6" s="616">
        <f t="shared" ref="X6:BC6" si="4">SUMIF($C:$C,"58.1x",X:X)</f>
        <v>0</v>
      </c>
      <c r="Y6" s="616">
        <f t="shared" si="4"/>
        <v>0</v>
      </c>
      <c r="Z6" s="616">
        <f t="shared" si="4"/>
        <v>0</v>
      </c>
      <c r="AA6" s="616">
        <f t="shared" si="4"/>
        <v>0</v>
      </c>
      <c r="AB6" s="616">
        <f t="shared" si="4"/>
        <v>0</v>
      </c>
      <c r="AC6" s="616">
        <f t="shared" si="4"/>
        <v>0</v>
      </c>
      <c r="AD6" s="616">
        <f t="shared" si="4"/>
        <v>0</v>
      </c>
      <c r="AE6" s="616">
        <f t="shared" si="4"/>
        <v>0</v>
      </c>
      <c r="AF6" s="616">
        <f t="shared" si="4"/>
        <v>0</v>
      </c>
      <c r="AG6" s="616">
        <f t="shared" si="4"/>
        <v>0</v>
      </c>
      <c r="AH6" s="616">
        <f t="shared" si="4"/>
        <v>0</v>
      </c>
      <c r="AI6" s="616">
        <f t="shared" si="4"/>
        <v>0</v>
      </c>
      <c r="AJ6" s="616">
        <f t="shared" si="4"/>
        <v>0</v>
      </c>
      <c r="AK6" s="616">
        <f t="shared" si="4"/>
        <v>0</v>
      </c>
      <c r="AL6" s="616">
        <f t="shared" si="4"/>
        <v>0</v>
      </c>
      <c r="AM6" s="616">
        <f t="shared" si="4"/>
        <v>0</v>
      </c>
      <c r="AN6" s="616">
        <f t="shared" si="4"/>
        <v>0</v>
      </c>
      <c r="AO6" s="616">
        <f t="shared" si="4"/>
        <v>0</v>
      </c>
      <c r="AP6" s="616">
        <f t="shared" si="4"/>
        <v>0</v>
      </c>
      <c r="AQ6" s="616">
        <f t="shared" si="4"/>
        <v>0</v>
      </c>
      <c r="AR6" s="616">
        <f t="shared" si="4"/>
        <v>0</v>
      </c>
      <c r="AS6" s="616">
        <f t="shared" si="4"/>
        <v>0</v>
      </c>
      <c r="AT6" s="616">
        <f t="shared" si="4"/>
        <v>0</v>
      </c>
      <c r="AU6" s="616">
        <f t="shared" si="4"/>
        <v>0</v>
      </c>
      <c r="AV6" s="616">
        <f t="shared" si="4"/>
        <v>0</v>
      </c>
      <c r="AW6" s="616">
        <f t="shared" si="4"/>
        <v>0</v>
      </c>
      <c r="AX6" s="616">
        <f t="shared" si="4"/>
        <v>0</v>
      </c>
      <c r="AY6" s="616">
        <f t="shared" si="4"/>
        <v>0</v>
      </c>
      <c r="AZ6" s="616">
        <f t="shared" si="4"/>
        <v>0</v>
      </c>
      <c r="BA6" s="616">
        <f t="shared" si="4"/>
        <v>0</v>
      </c>
      <c r="BB6" s="616">
        <f t="shared" si="4"/>
        <v>0</v>
      </c>
      <c r="BC6" s="616">
        <f t="shared" si="4"/>
        <v>0</v>
      </c>
      <c r="BD6" s="616">
        <f t="shared" ref="BD6:CI6" si="5">SUMIF($C:$C,"58.1x",BD:BD)</f>
        <v>0</v>
      </c>
      <c r="BE6" s="616">
        <f t="shared" si="5"/>
        <v>0</v>
      </c>
      <c r="BF6" s="616">
        <f t="shared" si="5"/>
        <v>0</v>
      </c>
      <c r="BG6" s="616">
        <f t="shared" si="5"/>
        <v>0</v>
      </c>
      <c r="BH6" s="616">
        <f t="shared" si="5"/>
        <v>0</v>
      </c>
      <c r="BI6" s="616">
        <f t="shared" si="5"/>
        <v>0</v>
      </c>
      <c r="BJ6" s="616">
        <f t="shared" si="5"/>
        <v>0</v>
      </c>
      <c r="BK6" s="616">
        <f t="shared" si="5"/>
        <v>0</v>
      </c>
      <c r="BL6" s="616">
        <f t="shared" si="5"/>
        <v>0</v>
      </c>
      <c r="BM6" s="616">
        <f t="shared" si="5"/>
        <v>0</v>
      </c>
      <c r="BN6" s="616">
        <f t="shared" si="5"/>
        <v>0</v>
      </c>
      <c r="BO6" s="616">
        <f t="shared" si="5"/>
        <v>0</v>
      </c>
      <c r="BP6" s="616">
        <f t="shared" si="5"/>
        <v>0</v>
      </c>
      <c r="BQ6" s="616">
        <f t="shared" si="5"/>
        <v>0</v>
      </c>
      <c r="BR6" s="616">
        <f t="shared" si="5"/>
        <v>0</v>
      </c>
      <c r="BS6" s="616">
        <f t="shared" si="5"/>
        <v>0</v>
      </c>
      <c r="BT6" s="616">
        <f t="shared" si="5"/>
        <v>0</v>
      </c>
      <c r="BU6" s="616">
        <f t="shared" si="5"/>
        <v>0</v>
      </c>
      <c r="BV6" s="616">
        <f t="shared" si="5"/>
        <v>0</v>
      </c>
      <c r="BW6" s="616">
        <f t="shared" si="5"/>
        <v>0</v>
      </c>
      <c r="BX6" s="616">
        <f t="shared" si="5"/>
        <v>0</v>
      </c>
      <c r="BY6" s="616">
        <f t="shared" si="5"/>
        <v>0</v>
      </c>
      <c r="BZ6" s="616">
        <f t="shared" si="5"/>
        <v>0</v>
      </c>
      <c r="CA6" s="616">
        <f t="shared" si="5"/>
        <v>0</v>
      </c>
      <c r="CB6" s="616">
        <f t="shared" si="5"/>
        <v>0</v>
      </c>
      <c r="CC6" s="616">
        <f t="shared" si="5"/>
        <v>0</v>
      </c>
      <c r="CD6" s="616">
        <f t="shared" si="5"/>
        <v>0</v>
      </c>
      <c r="CE6" s="616">
        <f t="shared" si="5"/>
        <v>0</v>
      </c>
      <c r="CF6" s="616">
        <f t="shared" si="5"/>
        <v>0</v>
      </c>
      <c r="CG6" s="616">
        <f t="shared" si="5"/>
        <v>0</v>
      </c>
      <c r="CH6" s="616">
        <f t="shared" si="5"/>
        <v>0</v>
      </c>
      <c r="CI6" s="616">
        <f t="shared" si="5"/>
        <v>0</v>
      </c>
      <c r="CJ6" s="616">
        <f t="shared" ref="CJ6:DO6" si="6">SUMIF($C:$C,"58.1x",CJ:CJ)</f>
        <v>0</v>
      </c>
      <c r="CK6" s="616">
        <f t="shared" si="6"/>
        <v>0</v>
      </c>
      <c r="CL6" s="616">
        <f t="shared" si="6"/>
        <v>0</v>
      </c>
      <c r="CM6" s="616">
        <f t="shared" si="6"/>
        <v>0</v>
      </c>
      <c r="CN6" s="616">
        <f t="shared" si="6"/>
        <v>0</v>
      </c>
      <c r="CO6" s="616">
        <f t="shared" si="6"/>
        <v>0</v>
      </c>
      <c r="CP6" s="616">
        <f t="shared" si="6"/>
        <v>0</v>
      </c>
      <c r="CQ6" s="616">
        <f t="shared" si="6"/>
        <v>0</v>
      </c>
      <c r="CR6" s="616">
        <f t="shared" si="6"/>
        <v>0</v>
      </c>
      <c r="CS6" s="616">
        <f t="shared" si="6"/>
        <v>0</v>
      </c>
      <c r="CT6" s="616">
        <f t="shared" si="6"/>
        <v>0</v>
      </c>
      <c r="CU6" s="616">
        <f t="shared" si="6"/>
        <v>0</v>
      </c>
      <c r="CV6" s="616">
        <f t="shared" si="6"/>
        <v>0</v>
      </c>
      <c r="CW6" s="616">
        <f t="shared" si="6"/>
        <v>0</v>
      </c>
      <c r="CX6" s="616">
        <f t="shared" si="6"/>
        <v>0</v>
      </c>
      <c r="CY6" s="631">
        <f t="shared" si="6"/>
        <v>0</v>
      </c>
      <c r="CZ6" s="632">
        <f t="shared" si="6"/>
        <v>0</v>
      </c>
      <c r="DA6" s="632">
        <f t="shared" si="6"/>
        <v>0</v>
      </c>
      <c r="DB6" s="632">
        <f t="shared" si="6"/>
        <v>0</v>
      </c>
      <c r="DC6" s="632">
        <f t="shared" si="6"/>
        <v>0</v>
      </c>
      <c r="DD6" s="632">
        <f t="shared" si="6"/>
        <v>0</v>
      </c>
      <c r="DE6" s="632">
        <f t="shared" si="6"/>
        <v>0</v>
      </c>
      <c r="DF6" s="632">
        <f t="shared" si="6"/>
        <v>0</v>
      </c>
      <c r="DG6" s="632">
        <f t="shared" si="6"/>
        <v>0</v>
      </c>
      <c r="DH6" s="632">
        <f t="shared" si="6"/>
        <v>0</v>
      </c>
      <c r="DI6" s="632">
        <f t="shared" si="6"/>
        <v>0</v>
      </c>
      <c r="DJ6" s="632">
        <f t="shared" si="6"/>
        <v>0</v>
      </c>
      <c r="DK6" s="632">
        <f t="shared" si="6"/>
        <v>0</v>
      </c>
      <c r="DL6" s="632">
        <f t="shared" si="6"/>
        <v>0</v>
      </c>
      <c r="DM6" s="632">
        <f t="shared" si="6"/>
        <v>0</v>
      </c>
      <c r="DN6" s="632">
        <f t="shared" si="6"/>
        <v>0</v>
      </c>
      <c r="DO6" s="632">
        <f t="shared" si="6"/>
        <v>0</v>
      </c>
      <c r="DP6" s="632">
        <f t="shared" ref="DP6:DW6" si="7">SUMIF($C:$C,"58.1x",DP:DP)</f>
        <v>0</v>
      </c>
      <c r="DQ6" s="632">
        <f t="shared" si="7"/>
        <v>0</v>
      </c>
      <c r="DR6" s="632">
        <f t="shared" si="7"/>
        <v>0</v>
      </c>
      <c r="DS6" s="632">
        <f t="shared" si="7"/>
        <v>0</v>
      </c>
      <c r="DT6" s="632">
        <f t="shared" si="7"/>
        <v>0</v>
      </c>
      <c r="DU6" s="632">
        <f t="shared" si="7"/>
        <v>0</v>
      </c>
      <c r="DV6" s="632">
        <f t="shared" si="7"/>
        <v>0</v>
      </c>
      <c r="DW6" s="633">
        <f t="shared" si="7"/>
        <v>0</v>
      </c>
      <c r="DX6" s="622"/>
    </row>
    <row r="7" spans="2:128" x14ac:dyDescent="0.2">
      <c r="B7" s="624" t="s">
        <v>508</v>
      </c>
      <c r="C7" s="625" t="s">
        <v>509</v>
      </c>
      <c r="D7" s="617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20"/>
      <c r="S7" s="634"/>
      <c r="T7" s="620"/>
      <c r="U7" s="634"/>
      <c r="V7" s="618"/>
      <c r="W7" s="618"/>
      <c r="X7" s="616">
        <f t="shared" ref="X7:BC7" si="8">SUMIF($C:$C,"58.2x",X:X)</f>
        <v>0</v>
      </c>
      <c r="Y7" s="616">
        <f t="shared" si="8"/>
        <v>0</v>
      </c>
      <c r="Z7" s="616">
        <f t="shared" si="8"/>
        <v>0</v>
      </c>
      <c r="AA7" s="616">
        <f t="shared" si="8"/>
        <v>0</v>
      </c>
      <c r="AB7" s="616">
        <f t="shared" si="8"/>
        <v>0</v>
      </c>
      <c r="AC7" s="616">
        <f t="shared" si="8"/>
        <v>0</v>
      </c>
      <c r="AD7" s="616">
        <f t="shared" si="8"/>
        <v>0</v>
      </c>
      <c r="AE7" s="616">
        <f t="shared" si="8"/>
        <v>0</v>
      </c>
      <c r="AF7" s="616">
        <f t="shared" si="8"/>
        <v>0</v>
      </c>
      <c r="AG7" s="616">
        <f t="shared" si="8"/>
        <v>0</v>
      </c>
      <c r="AH7" s="616">
        <f t="shared" si="8"/>
        <v>0</v>
      </c>
      <c r="AI7" s="616">
        <f t="shared" si="8"/>
        <v>0</v>
      </c>
      <c r="AJ7" s="616">
        <f t="shared" si="8"/>
        <v>0</v>
      </c>
      <c r="AK7" s="616">
        <f t="shared" si="8"/>
        <v>0</v>
      </c>
      <c r="AL7" s="616">
        <f t="shared" si="8"/>
        <v>0</v>
      </c>
      <c r="AM7" s="616">
        <f t="shared" si="8"/>
        <v>0</v>
      </c>
      <c r="AN7" s="616">
        <f t="shared" si="8"/>
        <v>0</v>
      </c>
      <c r="AO7" s="616">
        <f t="shared" si="8"/>
        <v>0</v>
      </c>
      <c r="AP7" s="616">
        <f t="shared" si="8"/>
        <v>0</v>
      </c>
      <c r="AQ7" s="616">
        <f t="shared" si="8"/>
        <v>0</v>
      </c>
      <c r="AR7" s="616">
        <f t="shared" si="8"/>
        <v>0</v>
      </c>
      <c r="AS7" s="616">
        <f t="shared" si="8"/>
        <v>0</v>
      </c>
      <c r="AT7" s="616">
        <f t="shared" si="8"/>
        <v>0</v>
      </c>
      <c r="AU7" s="616">
        <f t="shared" si="8"/>
        <v>0</v>
      </c>
      <c r="AV7" s="616">
        <f t="shared" si="8"/>
        <v>0</v>
      </c>
      <c r="AW7" s="616">
        <f t="shared" si="8"/>
        <v>0</v>
      </c>
      <c r="AX7" s="616">
        <f t="shared" si="8"/>
        <v>0</v>
      </c>
      <c r="AY7" s="616">
        <f t="shared" si="8"/>
        <v>0</v>
      </c>
      <c r="AZ7" s="616">
        <f t="shared" si="8"/>
        <v>0</v>
      </c>
      <c r="BA7" s="616">
        <f t="shared" si="8"/>
        <v>0</v>
      </c>
      <c r="BB7" s="616">
        <f t="shared" si="8"/>
        <v>0</v>
      </c>
      <c r="BC7" s="616">
        <f t="shared" si="8"/>
        <v>0</v>
      </c>
      <c r="BD7" s="616">
        <f t="shared" ref="BD7:CI7" si="9">SUMIF($C:$C,"58.2x",BD:BD)</f>
        <v>0</v>
      </c>
      <c r="BE7" s="616">
        <f t="shared" si="9"/>
        <v>0</v>
      </c>
      <c r="BF7" s="616">
        <f t="shared" si="9"/>
        <v>0</v>
      </c>
      <c r="BG7" s="616">
        <f t="shared" si="9"/>
        <v>0</v>
      </c>
      <c r="BH7" s="616">
        <f t="shared" si="9"/>
        <v>0</v>
      </c>
      <c r="BI7" s="616">
        <f t="shared" si="9"/>
        <v>0</v>
      </c>
      <c r="BJ7" s="616">
        <f t="shared" si="9"/>
        <v>0</v>
      </c>
      <c r="BK7" s="616">
        <f t="shared" si="9"/>
        <v>0</v>
      </c>
      <c r="BL7" s="616">
        <f t="shared" si="9"/>
        <v>0</v>
      </c>
      <c r="BM7" s="616">
        <f t="shared" si="9"/>
        <v>0</v>
      </c>
      <c r="BN7" s="616">
        <f t="shared" si="9"/>
        <v>0</v>
      </c>
      <c r="BO7" s="616">
        <f t="shared" si="9"/>
        <v>0</v>
      </c>
      <c r="BP7" s="616">
        <f t="shared" si="9"/>
        <v>0</v>
      </c>
      <c r="BQ7" s="616">
        <f t="shared" si="9"/>
        <v>0</v>
      </c>
      <c r="BR7" s="616">
        <f t="shared" si="9"/>
        <v>0</v>
      </c>
      <c r="BS7" s="616">
        <f t="shared" si="9"/>
        <v>0</v>
      </c>
      <c r="BT7" s="616">
        <f t="shared" si="9"/>
        <v>0</v>
      </c>
      <c r="BU7" s="616">
        <f t="shared" si="9"/>
        <v>0</v>
      </c>
      <c r="BV7" s="616">
        <f t="shared" si="9"/>
        <v>0</v>
      </c>
      <c r="BW7" s="616">
        <f t="shared" si="9"/>
        <v>0</v>
      </c>
      <c r="BX7" s="616">
        <f t="shared" si="9"/>
        <v>0</v>
      </c>
      <c r="BY7" s="616">
        <f t="shared" si="9"/>
        <v>0</v>
      </c>
      <c r="BZ7" s="616">
        <f t="shared" si="9"/>
        <v>0</v>
      </c>
      <c r="CA7" s="616">
        <f t="shared" si="9"/>
        <v>0</v>
      </c>
      <c r="CB7" s="616">
        <f t="shared" si="9"/>
        <v>0</v>
      </c>
      <c r="CC7" s="616">
        <f t="shared" si="9"/>
        <v>0</v>
      </c>
      <c r="CD7" s="616">
        <f t="shared" si="9"/>
        <v>0</v>
      </c>
      <c r="CE7" s="616">
        <f t="shared" si="9"/>
        <v>0</v>
      </c>
      <c r="CF7" s="616">
        <f t="shared" si="9"/>
        <v>0</v>
      </c>
      <c r="CG7" s="616">
        <f t="shared" si="9"/>
        <v>0</v>
      </c>
      <c r="CH7" s="616">
        <f t="shared" si="9"/>
        <v>0</v>
      </c>
      <c r="CI7" s="616">
        <f t="shared" si="9"/>
        <v>0</v>
      </c>
      <c r="CJ7" s="616">
        <f t="shared" ref="CJ7:DO7" si="10">SUMIF($C:$C,"58.2x",CJ:CJ)</f>
        <v>0</v>
      </c>
      <c r="CK7" s="616">
        <f t="shared" si="10"/>
        <v>0</v>
      </c>
      <c r="CL7" s="616">
        <f t="shared" si="10"/>
        <v>0</v>
      </c>
      <c r="CM7" s="616">
        <f t="shared" si="10"/>
        <v>0</v>
      </c>
      <c r="CN7" s="616">
        <f t="shared" si="10"/>
        <v>0</v>
      </c>
      <c r="CO7" s="616">
        <f t="shared" si="10"/>
        <v>0</v>
      </c>
      <c r="CP7" s="616">
        <f t="shared" si="10"/>
        <v>0</v>
      </c>
      <c r="CQ7" s="616">
        <f t="shared" si="10"/>
        <v>0</v>
      </c>
      <c r="CR7" s="616">
        <f t="shared" si="10"/>
        <v>0</v>
      </c>
      <c r="CS7" s="616">
        <f t="shared" si="10"/>
        <v>0</v>
      </c>
      <c r="CT7" s="616">
        <f t="shared" si="10"/>
        <v>0</v>
      </c>
      <c r="CU7" s="616">
        <f t="shared" si="10"/>
        <v>0</v>
      </c>
      <c r="CV7" s="616">
        <f t="shared" si="10"/>
        <v>0</v>
      </c>
      <c r="CW7" s="616">
        <f t="shared" si="10"/>
        <v>0</v>
      </c>
      <c r="CX7" s="616">
        <f t="shared" si="10"/>
        <v>0</v>
      </c>
      <c r="CY7" s="631">
        <f t="shared" si="10"/>
        <v>0</v>
      </c>
      <c r="CZ7" s="632">
        <f t="shared" si="10"/>
        <v>0</v>
      </c>
      <c r="DA7" s="632">
        <f t="shared" si="10"/>
        <v>0</v>
      </c>
      <c r="DB7" s="632">
        <f t="shared" si="10"/>
        <v>0</v>
      </c>
      <c r="DC7" s="632">
        <f t="shared" si="10"/>
        <v>0</v>
      </c>
      <c r="DD7" s="632">
        <f t="shared" si="10"/>
        <v>0</v>
      </c>
      <c r="DE7" s="632">
        <f t="shared" si="10"/>
        <v>0</v>
      </c>
      <c r="DF7" s="632">
        <f t="shared" si="10"/>
        <v>0</v>
      </c>
      <c r="DG7" s="632">
        <f t="shared" si="10"/>
        <v>0</v>
      </c>
      <c r="DH7" s="632">
        <f t="shared" si="10"/>
        <v>0</v>
      </c>
      <c r="DI7" s="632">
        <f t="shared" si="10"/>
        <v>0</v>
      </c>
      <c r="DJ7" s="632">
        <f t="shared" si="10"/>
        <v>0</v>
      </c>
      <c r="DK7" s="632">
        <f t="shared" si="10"/>
        <v>0</v>
      </c>
      <c r="DL7" s="632">
        <f t="shared" si="10"/>
        <v>0</v>
      </c>
      <c r="DM7" s="632">
        <f t="shared" si="10"/>
        <v>0</v>
      </c>
      <c r="DN7" s="632">
        <f t="shared" si="10"/>
        <v>0</v>
      </c>
      <c r="DO7" s="632">
        <f t="shared" si="10"/>
        <v>0</v>
      </c>
      <c r="DP7" s="632">
        <f t="shared" ref="DP7:DW7" si="11">SUMIF($C:$C,"58.2x",DP:DP)</f>
        <v>0</v>
      </c>
      <c r="DQ7" s="632">
        <f t="shared" si="11"/>
        <v>0</v>
      </c>
      <c r="DR7" s="632">
        <f t="shared" si="11"/>
        <v>0</v>
      </c>
      <c r="DS7" s="632">
        <f t="shared" si="11"/>
        <v>0</v>
      </c>
      <c r="DT7" s="632">
        <f t="shared" si="11"/>
        <v>0</v>
      </c>
      <c r="DU7" s="632">
        <f t="shared" si="11"/>
        <v>0</v>
      </c>
      <c r="DV7" s="632">
        <f t="shared" si="11"/>
        <v>0</v>
      </c>
      <c r="DW7" s="635">
        <f t="shared" si="11"/>
        <v>0</v>
      </c>
      <c r="DX7" s="622"/>
    </row>
    <row r="8" spans="2:128" x14ac:dyDescent="0.2">
      <c r="B8" s="624" t="s">
        <v>510</v>
      </c>
      <c r="C8" s="625" t="s">
        <v>511</v>
      </c>
      <c r="D8" s="617"/>
      <c r="E8" s="618"/>
      <c r="F8" s="618"/>
      <c r="G8" s="618"/>
      <c r="H8" s="618"/>
      <c r="I8" s="618"/>
      <c r="J8" s="618"/>
      <c r="K8" s="618"/>
      <c r="L8" s="618"/>
      <c r="M8" s="618"/>
      <c r="N8" s="618"/>
      <c r="O8" s="618"/>
      <c r="P8" s="618"/>
      <c r="Q8" s="618"/>
      <c r="R8" s="620"/>
      <c r="S8" s="634"/>
      <c r="T8" s="620"/>
      <c r="U8" s="634"/>
      <c r="V8" s="618"/>
      <c r="W8" s="618"/>
      <c r="X8" s="616">
        <f t="shared" ref="X8:BC8" si="12">SUMIF($C:$C,"58.3x",X:X)</f>
        <v>0</v>
      </c>
      <c r="Y8" s="616">
        <f t="shared" si="12"/>
        <v>0</v>
      </c>
      <c r="Z8" s="616">
        <f t="shared" si="12"/>
        <v>0</v>
      </c>
      <c r="AA8" s="616">
        <f t="shared" si="12"/>
        <v>0</v>
      </c>
      <c r="AB8" s="616">
        <f t="shared" si="12"/>
        <v>0</v>
      </c>
      <c r="AC8" s="616">
        <f t="shared" si="12"/>
        <v>0</v>
      </c>
      <c r="AD8" s="616">
        <f t="shared" si="12"/>
        <v>0</v>
      </c>
      <c r="AE8" s="616">
        <f t="shared" si="12"/>
        <v>0</v>
      </c>
      <c r="AF8" s="616">
        <f t="shared" si="12"/>
        <v>0</v>
      </c>
      <c r="AG8" s="616">
        <f t="shared" si="12"/>
        <v>0</v>
      </c>
      <c r="AH8" s="616">
        <f t="shared" si="12"/>
        <v>0</v>
      </c>
      <c r="AI8" s="616">
        <f t="shared" si="12"/>
        <v>0</v>
      </c>
      <c r="AJ8" s="616">
        <f t="shared" si="12"/>
        <v>0</v>
      </c>
      <c r="AK8" s="616">
        <f t="shared" si="12"/>
        <v>0</v>
      </c>
      <c r="AL8" s="616">
        <f t="shared" si="12"/>
        <v>0</v>
      </c>
      <c r="AM8" s="616">
        <f t="shared" si="12"/>
        <v>0</v>
      </c>
      <c r="AN8" s="616">
        <f t="shared" si="12"/>
        <v>0</v>
      </c>
      <c r="AO8" s="616">
        <f t="shared" si="12"/>
        <v>0</v>
      </c>
      <c r="AP8" s="616">
        <f t="shared" si="12"/>
        <v>0</v>
      </c>
      <c r="AQ8" s="616">
        <f t="shared" si="12"/>
        <v>0</v>
      </c>
      <c r="AR8" s="616">
        <f t="shared" si="12"/>
        <v>0</v>
      </c>
      <c r="AS8" s="616">
        <f t="shared" si="12"/>
        <v>0</v>
      </c>
      <c r="AT8" s="616">
        <f t="shared" si="12"/>
        <v>0</v>
      </c>
      <c r="AU8" s="616">
        <f t="shared" si="12"/>
        <v>0</v>
      </c>
      <c r="AV8" s="616">
        <f t="shared" si="12"/>
        <v>0</v>
      </c>
      <c r="AW8" s="616">
        <f t="shared" si="12"/>
        <v>0</v>
      </c>
      <c r="AX8" s="616">
        <f t="shared" si="12"/>
        <v>0</v>
      </c>
      <c r="AY8" s="616">
        <f t="shared" si="12"/>
        <v>0</v>
      </c>
      <c r="AZ8" s="616">
        <f t="shared" si="12"/>
        <v>0</v>
      </c>
      <c r="BA8" s="616">
        <f t="shared" si="12"/>
        <v>0</v>
      </c>
      <c r="BB8" s="616">
        <f t="shared" si="12"/>
        <v>0</v>
      </c>
      <c r="BC8" s="616">
        <f t="shared" si="12"/>
        <v>0</v>
      </c>
      <c r="BD8" s="616">
        <f t="shared" ref="BD8:CI8" si="13">SUMIF($C:$C,"58.3x",BD:BD)</f>
        <v>0</v>
      </c>
      <c r="BE8" s="616">
        <f t="shared" si="13"/>
        <v>0</v>
      </c>
      <c r="BF8" s="616">
        <f t="shared" si="13"/>
        <v>0</v>
      </c>
      <c r="BG8" s="616">
        <f t="shared" si="13"/>
        <v>0</v>
      </c>
      <c r="BH8" s="616">
        <f t="shared" si="13"/>
        <v>0</v>
      </c>
      <c r="BI8" s="616">
        <f t="shared" si="13"/>
        <v>0</v>
      </c>
      <c r="BJ8" s="616">
        <f t="shared" si="13"/>
        <v>0</v>
      </c>
      <c r="BK8" s="616">
        <f t="shared" si="13"/>
        <v>0</v>
      </c>
      <c r="BL8" s="616">
        <f t="shared" si="13"/>
        <v>0</v>
      </c>
      <c r="BM8" s="616">
        <f t="shared" si="13"/>
        <v>0</v>
      </c>
      <c r="BN8" s="616">
        <f t="shared" si="13"/>
        <v>0</v>
      </c>
      <c r="BO8" s="616">
        <f t="shared" si="13"/>
        <v>0</v>
      </c>
      <c r="BP8" s="616">
        <f t="shared" si="13"/>
        <v>0</v>
      </c>
      <c r="BQ8" s="616">
        <f t="shared" si="13"/>
        <v>0</v>
      </c>
      <c r="BR8" s="616">
        <f t="shared" si="13"/>
        <v>0</v>
      </c>
      <c r="BS8" s="616">
        <f t="shared" si="13"/>
        <v>0</v>
      </c>
      <c r="BT8" s="616">
        <f t="shared" si="13"/>
        <v>0</v>
      </c>
      <c r="BU8" s="616">
        <f t="shared" si="13"/>
        <v>0</v>
      </c>
      <c r="BV8" s="616">
        <f t="shared" si="13"/>
        <v>0</v>
      </c>
      <c r="BW8" s="616">
        <f t="shared" si="13"/>
        <v>0</v>
      </c>
      <c r="BX8" s="616">
        <f t="shared" si="13"/>
        <v>0</v>
      </c>
      <c r="BY8" s="616">
        <f t="shared" si="13"/>
        <v>0</v>
      </c>
      <c r="BZ8" s="616">
        <f t="shared" si="13"/>
        <v>0</v>
      </c>
      <c r="CA8" s="616">
        <f t="shared" si="13"/>
        <v>0</v>
      </c>
      <c r="CB8" s="616">
        <f t="shared" si="13"/>
        <v>0</v>
      </c>
      <c r="CC8" s="616">
        <f t="shared" si="13"/>
        <v>0</v>
      </c>
      <c r="CD8" s="616">
        <f t="shared" si="13"/>
        <v>0</v>
      </c>
      <c r="CE8" s="616">
        <f t="shared" si="13"/>
        <v>0</v>
      </c>
      <c r="CF8" s="616">
        <f t="shared" si="13"/>
        <v>0</v>
      </c>
      <c r="CG8" s="616">
        <f t="shared" si="13"/>
        <v>0</v>
      </c>
      <c r="CH8" s="616">
        <f t="shared" si="13"/>
        <v>0</v>
      </c>
      <c r="CI8" s="616">
        <f t="shared" si="13"/>
        <v>0</v>
      </c>
      <c r="CJ8" s="616">
        <f t="shared" ref="CJ8:DO8" si="14">SUMIF($C:$C,"58.3x",CJ:CJ)</f>
        <v>0</v>
      </c>
      <c r="CK8" s="616">
        <f t="shared" si="14"/>
        <v>0</v>
      </c>
      <c r="CL8" s="616">
        <f t="shared" si="14"/>
        <v>0</v>
      </c>
      <c r="CM8" s="616">
        <f t="shared" si="14"/>
        <v>0</v>
      </c>
      <c r="CN8" s="616">
        <f t="shared" si="14"/>
        <v>0</v>
      </c>
      <c r="CO8" s="616">
        <f t="shared" si="14"/>
        <v>0</v>
      </c>
      <c r="CP8" s="616">
        <f t="shared" si="14"/>
        <v>0</v>
      </c>
      <c r="CQ8" s="616">
        <f t="shared" si="14"/>
        <v>0</v>
      </c>
      <c r="CR8" s="616">
        <f t="shared" si="14"/>
        <v>0</v>
      </c>
      <c r="CS8" s="616">
        <f t="shared" si="14"/>
        <v>0</v>
      </c>
      <c r="CT8" s="616">
        <f t="shared" si="14"/>
        <v>0</v>
      </c>
      <c r="CU8" s="616">
        <f t="shared" si="14"/>
        <v>0</v>
      </c>
      <c r="CV8" s="616">
        <f t="shared" si="14"/>
        <v>0</v>
      </c>
      <c r="CW8" s="616">
        <f t="shared" si="14"/>
        <v>0</v>
      </c>
      <c r="CX8" s="616">
        <f t="shared" si="14"/>
        <v>0</v>
      </c>
      <c r="CY8" s="631">
        <f t="shared" si="14"/>
        <v>0</v>
      </c>
      <c r="CZ8" s="632">
        <f t="shared" si="14"/>
        <v>0</v>
      </c>
      <c r="DA8" s="632">
        <f t="shared" si="14"/>
        <v>0</v>
      </c>
      <c r="DB8" s="632">
        <f t="shared" si="14"/>
        <v>0</v>
      </c>
      <c r="DC8" s="632">
        <f t="shared" si="14"/>
        <v>0</v>
      </c>
      <c r="DD8" s="632">
        <f t="shared" si="14"/>
        <v>0</v>
      </c>
      <c r="DE8" s="632">
        <f t="shared" si="14"/>
        <v>0</v>
      </c>
      <c r="DF8" s="632">
        <f t="shared" si="14"/>
        <v>0</v>
      </c>
      <c r="DG8" s="632">
        <f t="shared" si="14"/>
        <v>0</v>
      </c>
      <c r="DH8" s="632">
        <f t="shared" si="14"/>
        <v>0</v>
      </c>
      <c r="DI8" s="632">
        <f t="shared" si="14"/>
        <v>0</v>
      </c>
      <c r="DJ8" s="632">
        <f t="shared" si="14"/>
        <v>0</v>
      </c>
      <c r="DK8" s="632">
        <f t="shared" si="14"/>
        <v>0</v>
      </c>
      <c r="DL8" s="632">
        <f t="shared" si="14"/>
        <v>0</v>
      </c>
      <c r="DM8" s="632">
        <f t="shared" si="14"/>
        <v>0</v>
      </c>
      <c r="DN8" s="632">
        <f t="shared" si="14"/>
        <v>0</v>
      </c>
      <c r="DO8" s="632">
        <f t="shared" si="14"/>
        <v>0</v>
      </c>
      <c r="DP8" s="632">
        <f t="shared" ref="DP8:DW8" si="15">SUMIF($C:$C,"58.3x",DP:DP)</f>
        <v>0</v>
      </c>
      <c r="DQ8" s="632">
        <f t="shared" si="15"/>
        <v>0</v>
      </c>
      <c r="DR8" s="632">
        <f t="shared" si="15"/>
        <v>0</v>
      </c>
      <c r="DS8" s="632">
        <f t="shared" si="15"/>
        <v>0</v>
      </c>
      <c r="DT8" s="632">
        <f t="shared" si="15"/>
        <v>0</v>
      </c>
      <c r="DU8" s="632">
        <f t="shared" si="15"/>
        <v>0</v>
      </c>
      <c r="DV8" s="632">
        <f t="shared" si="15"/>
        <v>0</v>
      </c>
      <c r="DW8" s="635">
        <f t="shared" si="15"/>
        <v>0</v>
      </c>
      <c r="DX8" s="572"/>
    </row>
    <row r="9" spans="2:128" ht="25.5" x14ac:dyDescent="0.2">
      <c r="B9" s="636" t="s">
        <v>492</v>
      </c>
      <c r="C9" s="637" t="s">
        <v>786</v>
      </c>
      <c r="D9" s="638" t="s">
        <v>787</v>
      </c>
      <c r="E9" s="639" t="s">
        <v>555</v>
      </c>
      <c r="F9" s="640" t="s">
        <v>788</v>
      </c>
      <c r="G9" s="641" t="s">
        <v>59</v>
      </c>
      <c r="H9" s="642" t="s">
        <v>494</v>
      </c>
      <c r="I9" s="643">
        <f>MAX(X9:AV9)</f>
        <v>1</v>
      </c>
      <c r="J9" s="642">
        <f>SUMPRODUCT($X$2:$CY$2,$X9:$CY9)*365</f>
        <v>8707.7825048217092</v>
      </c>
      <c r="K9" s="642">
        <f>SUMPRODUCT($X$2:$CY$2,$X10:$CY10)+SUMPRODUCT($X$2:$CY$2,$X11:$CY11)+SUMPRODUCT($X$2:$CY$2,$X12:$CY12)</f>
        <v>246.0062525665343</v>
      </c>
      <c r="L9" s="642">
        <f>SUMPRODUCT($X$2:$CY$2,$X13:$CY13) +SUMPRODUCT($X$2:$CY$2,$X14:$CY14)</f>
        <v>10043.77105350668</v>
      </c>
      <c r="M9" s="642">
        <f>SUMPRODUCT($X$2:$CY$2,$X15:$CY15)</f>
        <v>0</v>
      </c>
      <c r="N9" s="642">
        <f>SUMPRODUCT($X$2:$CY$2,$X18:$CY18) +SUMPRODUCT($X$2:$CY$2,$X19:$CY19)</f>
        <v>0.49980270313100866</v>
      </c>
      <c r="O9" s="642">
        <f>SUMPRODUCT($X$2:$CY$2,$X16:$CY16) +SUMPRODUCT($X$2:$CY$2,$X17:$CY17) +SUMPRODUCT($X$2:$CY$2,$X20:$CY20)</f>
        <v>2.7575166074380721</v>
      </c>
      <c r="P9" s="642">
        <f>SUM(K9:O9)</f>
        <v>10293.034625383783</v>
      </c>
      <c r="Q9" s="642">
        <f>(SUM(K9:M9)*100000)/(J9*1000)</f>
        <v>118.16759663410882</v>
      </c>
      <c r="R9" s="644">
        <f>(P9*100000)/(J9*1000)</f>
        <v>118.20500362387649</v>
      </c>
      <c r="S9" s="645">
        <v>3</v>
      </c>
      <c r="T9" s="646">
        <v>3</v>
      </c>
      <c r="U9" s="647" t="s">
        <v>495</v>
      </c>
      <c r="V9" s="648" t="s">
        <v>124</v>
      </c>
      <c r="W9" s="648" t="s">
        <v>75</v>
      </c>
      <c r="X9" s="640">
        <v>0</v>
      </c>
      <c r="Y9" s="640">
        <v>0</v>
      </c>
      <c r="Z9" s="640">
        <v>0</v>
      </c>
      <c r="AA9" s="640">
        <v>0</v>
      </c>
      <c r="AB9" s="640">
        <v>0</v>
      </c>
      <c r="AC9" s="640">
        <v>1</v>
      </c>
      <c r="AD9" s="640">
        <v>1</v>
      </c>
      <c r="AE9" s="640">
        <v>1</v>
      </c>
      <c r="AF9" s="640">
        <v>1</v>
      </c>
      <c r="AG9" s="640">
        <v>1</v>
      </c>
      <c r="AH9" s="640">
        <v>1</v>
      </c>
      <c r="AI9" s="640">
        <v>1</v>
      </c>
      <c r="AJ9" s="640">
        <v>1</v>
      </c>
      <c r="AK9" s="640">
        <v>1</v>
      </c>
      <c r="AL9" s="640">
        <v>1</v>
      </c>
      <c r="AM9" s="640">
        <v>1</v>
      </c>
      <c r="AN9" s="640">
        <v>1</v>
      </c>
      <c r="AO9" s="640">
        <v>1</v>
      </c>
      <c r="AP9" s="640">
        <v>1</v>
      </c>
      <c r="AQ9" s="640">
        <v>1</v>
      </c>
      <c r="AR9" s="640">
        <v>1</v>
      </c>
      <c r="AS9" s="640">
        <v>1</v>
      </c>
      <c r="AT9" s="640">
        <v>1</v>
      </c>
      <c r="AU9" s="640">
        <v>1</v>
      </c>
      <c r="AV9" s="640">
        <v>1</v>
      </c>
      <c r="AW9" s="640">
        <v>1</v>
      </c>
      <c r="AX9" s="640">
        <v>1</v>
      </c>
      <c r="AY9" s="640">
        <v>1</v>
      </c>
      <c r="AZ9" s="640">
        <v>1</v>
      </c>
      <c r="BA9" s="640">
        <v>1</v>
      </c>
      <c r="BB9" s="640">
        <v>1</v>
      </c>
      <c r="BC9" s="640">
        <v>1</v>
      </c>
      <c r="BD9" s="640">
        <v>1</v>
      </c>
      <c r="BE9" s="640">
        <v>1</v>
      </c>
      <c r="BF9" s="640">
        <v>1</v>
      </c>
      <c r="BG9" s="640">
        <v>1</v>
      </c>
      <c r="BH9" s="640">
        <v>1</v>
      </c>
      <c r="BI9" s="640">
        <v>1</v>
      </c>
      <c r="BJ9" s="640">
        <v>1</v>
      </c>
      <c r="BK9" s="640">
        <v>1</v>
      </c>
      <c r="BL9" s="640">
        <v>1</v>
      </c>
      <c r="BM9" s="640">
        <v>1</v>
      </c>
      <c r="BN9" s="640">
        <v>1</v>
      </c>
      <c r="BO9" s="640">
        <v>1</v>
      </c>
      <c r="BP9" s="640">
        <v>1</v>
      </c>
      <c r="BQ9" s="640">
        <v>1</v>
      </c>
      <c r="BR9" s="640">
        <v>1</v>
      </c>
      <c r="BS9" s="640">
        <v>1</v>
      </c>
      <c r="BT9" s="640">
        <v>1</v>
      </c>
      <c r="BU9" s="640">
        <v>1</v>
      </c>
      <c r="BV9" s="640">
        <v>1</v>
      </c>
      <c r="BW9" s="640">
        <v>1</v>
      </c>
      <c r="BX9" s="640">
        <v>1</v>
      </c>
      <c r="BY9" s="640">
        <v>1</v>
      </c>
      <c r="BZ9" s="640">
        <v>1</v>
      </c>
      <c r="CA9" s="640">
        <v>1</v>
      </c>
      <c r="CB9" s="640">
        <v>1</v>
      </c>
      <c r="CC9" s="640">
        <v>1</v>
      </c>
      <c r="CD9" s="640">
        <v>1</v>
      </c>
      <c r="CE9" s="649">
        <v>1</v>
      </c>
      <c r="CF9" s="649">
        <v>1</v>
      </c>
      <c r="CG9" s="649">
        <v>1</v>
      </c>
      <c r="CH9" s="649">
        <v>1</v>
      </c>
      <c r="CI9" s="649">
        <v>1</v>
      </c>
      <c r="CJ9" s="649">
        <v>1</v>
      </c>
      <c r="CK9" s="649">
        <v>1</v>
      </c>
      <c r="CL9" s="649">
        <v>1</v>
      </c>
      <c r="CM9" s="649">
        <v>1</v>
      </c>
      <c r="CN9" s="649">
        <v>1</v>
      </c>
      <c r="CO9" s="649">
        <v>1</v>
      </c>
      <c r="CP9" s="649">
        <v>1</v>
      </c>
      <c r="CQ9" s="649">
        <v>1</v>
      </c>
      <c r="CR9" s="649">
        <v>1</v>
      </c>
      <c r="CS9" s="649">
        <v>1</v>
      </c>
      <c r="CT9" s="649">
        <v>1</v>
      </c>
      <c r="CU9" s="649">
        <v>1</v>
      </c>
      <c r="CV9" s="649">
        <v>1</v>
      </c>
      <c r="CW9" s="649">
        <v>1</v>
      </c>
      <c r="CX9" s="649">
        <v>1</v>
      </c>
      <c r="CY9" s="650">
        <v>1</v>
      </c>
      <c r="CZ9" s="651">
        <v>0</v>
      </c>
      <c r="DA9" s="652">
        <v>0</v>
      </c>
      <c r="DB9" s="652">
        <v>0</v>
      </c>
      <c r="DC9" s="652">
        <v>0</v>
      </c>
      <c r="DD9" s="652">
        <v>0</v>
      </c>
      <c r="DE9" s="652">
        <v>0</v>
      </c>
      <c r="DF9" s="652">
        <v>0</v>
      </c>
      <c r="DG9" s="652">
        <v>0</v>
      </c>
      <c r="DH9" s="652">
        <v>0</v>
      </c>
      <c r="DI9" s="652">
        <v>0</v>
      </c>
      <c r="DJ9" s="652">
        <v>0</v>
      </c>
      <c r="DK9" s="652">
        <v>0</v>
      </c>
      <c r="DL9" s="652">
        <v>0</v>
      </c>
      <c r="DM9" s="652">
        <v>0</v>
      </c>
      <c r="DN9" s="652">
        <v>0</v>
      </c>
      <c r="DO9" s="652">
        <v>0</v>
      </c>
      <c r="DP9" s="652">
        <v>0</v>
      </c>
      <c r="DQ9" s="652">
        <v>0</v>
      </c>
      <c r="DR9" s="652">
        <v>0</v>
      </c>
      <c r="DS9" s="652">
        <v>0</v>
      </c>
      <c r="DT9" s="652">
        <v>0</v>
      </c>
      <c r="DU9" s="652">
        <v>0</v>
      </c>
      <c r="DV9" s="652">
        <v>0</v>
      </c>
      <c r="DW9" s="653">
        <v>0</v>
      </c>
      <c r="DX9" s="572"/>
    </row>
    <row r="10" spans="2:128" x14ac:dyDescent="0.2">
      <c r="B10" s="654"/>
      <c r="C10" s="655"/>
      <c r="D10" s="656"/>
      <c r="E10" s="657"/>
      <c r="F10" s="657"/>
      <c r="G10" s="656"/>
      <c r="H10" s="657"/>
      <c r="I10" s="657"/>
      <c r="J10" s="657"/>
      <c r="K10" s="657"/>
      <c r="L10" s="657"/>
      <c r="M10" s="657"/>
      <c r="N10" s="657"/>
      <c r="O10" s="657"/>
      <c r="P10" s="657"/>
      <c r="Q10" s="657"/>
      <c r="R10" s="658"/>
      <c r="S10" s="657"/>
      <c r="T10" s="657"/>
      <c r="U10" s="659" t="s">
        <v>496</v>
      </c>
      <c r="V10" s="648" t="s">
        <v>124</v>
      </c>
      <c r="W10" s="648" t="s">
        <v>497</v>
      </c>
      <c r="X10" s="640">
        <v>16.800000000000004</v>
      </c>
      <c r="Y10" s="640">
        <v>19.200000000000003</v>
      </c>
      <c r="Z10" s="640">
        <v>24.000000000000004</v>
      </c>
      <c r="AA10" s="640">
        <v>96.000000000000014</v>
      </c>
      <c r="AB10" s="640">
        <v>84</v>
      </c>
      <c r="AC10" s="640">
        <v>0</v>
      </c>
      <c r="AD10" s="640">
        <v>0</v>
      </c>
      <c r="AE10" s="640">
        <v>0</v>
      </c>
      <c r="AF10" s="640">
        <v>0</v>
      </c>
      <c r="AG10" s="640">
        <v>0</v>
      </c>
      <c r="AH10" s="640">
        <v>0</v>
      </c>
      <c r="AI10" s="640">
        <v>0</v>
      </c>
      <c r="AJ10" s="640">
        <v>0</v>
      </c>
      <c r="AK10" s="640">
        <v>0</v>
      </c>
      <c r="AL10" s="640">
        <v>0</v>
      </c>
      <c r="AM10" s="640">
        <v>0</v>
      </c>
      <c r="AN10" s="640">
        <v>0</v>
      </c>
      <c r="AO10" s="640">
        <v>0</v>
      </c>
      <c r="AP10" s="640">
        <v>0</v>
      </c>
      <c r="AQ10" s="640">
        <v>0</v>
      </c>
      <c r="AR10" s="640">
        <v>0</v>
      </c>
      <c r="AS10" s="640">
        <v>0</v>
      </c>
      <c r="AT10" s="640">
        <v>0</v>
      </c>
      <c r="AU10" s="640">
        <v>0</v>
      </c>
      <c r="AV10" s="640">
        <v>0</v>
      </c>
      <c r="AW10" s="640">
        <v>0</v>
      </c>
      <c r="AX10" s="640">
        <v>0</v>
      </c>
      <c r="AY10" s="640">
        <v>0</v>
      </c>
      <c r="AZ10" s="640">
        <v>0</v>
      </c>
      <c r="BA10" s="640">
        <v>0</v>
      </c>
      <c r="BB10" s="640">
        <v>0</v>
      </c>
      <c r="BC10" s="640">
        <v>0</v>
      </c>
      <c r="BD10" s="640">
        <v>0</v>
      </c>
      <c r="BE10" s="640">
        <v>0</v>
      </c>
      <c r="BF10" s="640">
        <v>0</v>
      </c>
      <c r="BG10" s="640">
        <v>0</v>
      </c>
      <c r="BH10" s="640">
        <v>0</v>
      </c>
      <c r="BI10" s="640">
        <v>0</v>
      </c>
      <c r="BJ10" s="640">
        <v>0</v>
      </c>
      <c r="BK10" s="640">
        <v>0</v>
      </c>
      <c r="BL10" s="640">
        <v>0</v>
      </c>
      <c r="BM10" s="640">
        <v>0</v>
      </c>
      <c r="BN10" s="640">
        <v>0</v>
      </c>
      <c r="BO10" s="640">
        <v>0</v>
      </c>
      <c r="BP10" s="640">
        <v>0</v>
      </c>
      <c r="BQ10" s="640">
        <v>0</v>
      </c>
      <c r="BR10" s="640">
        <v>0</v>
      </c>
      <c r="BS10" s="640">
        <v>0</v>
      </c>
      <c r="BT10" s="640">
        <v>0</v>
      </c>
      <c r="BU10" s="640">
        <v>0</v>
      </c>
      <c r="BV10" s="640">
        <v>0</v>
      </c>
      <c r="BW10" s="640">
        <v>0</v>
      </c>
      <c r="BX10" s="640">
        <v>0</v>
      </c>
      <c r="BY10" s="640">
        <v>0</v>
      </c>
      <c r="BZ10" s="640">
        <v>0</v>
      </c>
      <c r="CA10" s="640">
        <v>0</v>
      </c>
      <c r="CB10" s="640">
        <v>0</v>
      </c>
      <c r="CC10" s="640">
        <v>0</v>
      </c>
      <c r="CD10" s="640">
        <v>0</v>
      </c>
      <c r="CE10" s="649">
        <v>0</v>
      </c>
      <c r="CF10" s="649">
        <v>14.700000000000001</v>
      </c>
      <c r="CG10" s="649">
        <v>16.800000000000004</v>
      </c>
      <c r="CH10" s="649">
        <v>21.000000000000004</v>
      </c>
      <c r="CI10" s="649">
        <v>84.000000000000014</v>
      </c>
      <c r="CJ10" s="649">
        <v>73.500000000000014</v>
      </c>
      <c r="CK10" s="649">
        <v>0</v>
      </c>
      <c r="CL10" s="649">
        <v>0</v>
      </c>
      <c r="CM10" s="649">
        <v>0</v>
      </c>
      <c r="CN10" s="649">
        <v>0</v>
      </c>
      <c r="CO10" s="649">
        <v>0</v>
      </c>
      <c r="CP10" s="649">
        <v>0</v>
      </c>
      <c r="CQ10" s="649">
        <v>0</v>
      </c>
      <c r="CR10" s="649">
        <v>0</v>
      </c>
      <c r="CS10" s="649">
        <v>0</v>
      </c>
      <c r="CT10" s="649">
        <v>0</v>
      </c>
      <c r="CU10" s="649">
        <v>0</v>
      </c>
      <c r="CV10" s="649">
        <v>0</v>
      </c>
      <c r="CW10" s="649">
        <v>0</v>
      </c>
      <c r="CX10" s="649">
        <v>0</v>
      </c>
      <c r="CY10" s="650">
        <v>0</v>
      </c>
      <c r="CZ10" s="651">
        <v>0</v>
      </c>
      <c r="DA10" s="652">
        <v>0</v>
      </c>
      <c r="DB10" s="652">
        <v>0</v>
      </c>
      <c r="DC10" s="652">
        <v>0</v>
      </c>
      <c r="DD10" s="652">
        <v>0</v>
      </c>
      <c r="DE10" s="652">
        <v>0</v>
      </c>
      <c r="DF10" s="652">
        <v>0</v>
      </c>
      <c r="DG10" s="652">
        <v>0</v>
      </c>
      <c r="DH10" s="652">
        <v>0</v>
      </c>
      <c r="DI10" s="652">
        <v>0</v>
      </c>
      <c r="DJ10" s="652">
        <v>0</v>
      </c>
      <c r="DK10" s="652">
        <v>0</v>
      </c>
      <c r="DL10" s="652">
        <v>0</v>
      </c>
      <c r="DM10" s="652">
        <v>0</v>
      </c>
      <c r="DN10" s="652">
        <v>0</v>
      </c>
      <c r="DO10" s="652">
        <v>0</v>
      </c>
      <c r="DP10" s="652">
        <v>0</v>
      </c>
      <c r="DQ10" s="652">
        <v>0</v>
      </c>
      <c r="DR10" s="652">
        <v>0</v>
      </c>
      <c r="DS10" s="652">
        <v>0</v>
      </c>
      <c r="DT10" s="652">
        <v>0</v>
      </c>
      <c r="DU10" s="652">
        <v>0</v>
      </c>
      <c r="DV10" s="652">
        <v>0</v>
      </c>
      <c r="DW10" s="653">
        <v>0</v>
      </c>
      <c r="DX10" s="572"/>
    </row>
    <row r="11" spans="2:128" x14ac:dyDescent="0.2">
      <c r="B11" s="660"/>
      <c r="C11" s="661"/>
      <c r="D11" s="662"/>
      <c r="E11" s="662"/>
      <c r="F11" s="662"/>
      <c r="G11" s="662"/>
      <c r="H11" s="662"/>
      <c r="I11" s="662"/>
      <c r="J11" s="662"/>
      <c r="K11" s="662"/>
      <c r="L11" s="662"/>
      <c r="M11" s="662"/>
      <c r="N11" s="662"/>
      <c r="O11" s="662"/>
      <c r="P11" s="662"/>
      <c r="Q11" s="662"/>
      <c r="R11" s="663"/>
      <c r="S11" s="662"/>
      <c r="T11" s="662"/>
      <c r="U11" s="659" t="s">
        <v>498</v>
      </c>
      <c r="V11" s="648" t="s">
        <v>124</v>
      </c>
      <c r="W11" s="648" t="s">
        <v>497</v>
      </c>
      <c r="X11" s="640">
        <v>0</v>
      </c>
      <c r="Y11" s="640">
        <v>0</v>
      </c>
      <c r="Z11" s="640">
        <v>0</v>
      </c>
      <c r="AA11" s="640">
        <v>0</v>
      </c>
      <c r="AB11" s="640">
        <v>0</v>
      </c>
      <c r="AC11" s="640">
        <v>0</v>
      </c>
      <c r="AD11" s="640">
        <v>0</v>
      </c>
      <c r="AE11" s="640">
        <v>0</v>
      </c>
      <c r="AF11" s="640">
        <v>0</v>
      </c>
      <c r="AG11" s="640">
        <v>0</v>
      </c>
      <c r="AH11" s="640">
        <v>0</v>
      </c>
      <c r="AI11" s="640">
        <v>0</v>
      </c>
      <c r="AJ11" s="640">
        <v>0</v>
      </c>
      <c r="AK11" s="640">
        <v>0</v>
      </c>
      <c r="AL11" s="640">
        <v>0</v>
      </c>
      <c r="AM11" s="640">
        <v>0</v>
      </c>
      <c r="AN11" s="640">
        <v>0</v>
      </c>
      <c r="AO11" s="640">
        <v>0</v>
      </c>
      <c r="AP11" s="640">
        <v>0</v>
      </c>
      <c r="AQ11" s="640">
        <v>0</v>
      </c>
      <c r="AR11" s="640">
        <v>0</v>
      </c>
      <c r="AS11" s="640">
        <v>0</v>
      </c>
      <c r="AT11" s="640">
        <v>0</v>
      </c>
      <c r="AU11" s="640">
        <v>0</v>
      </c>
      <c r="AV11" s="640">
        <v>0</v>
      </c>
      <c r="AW11" s="640">
        <v>0</v>
      </c>
      <c r="AX11" s="640">
        <v>0</v>
      </c>
      <c r="AY11" s="640">
        <v>0</v>
      </c>
      <c r="AZ11" s="640">
        <v>0</v>
      </c>
      <c r="BA11" s="640">
        <v>0</v>
      </c>
      <c r="BB11" s="640">
        <v>0</v>
      </c>
      <c r="BC11" s="640">
        <v>0</v>
      </c>
      <c r="BD11" s="640">
        <v>0</v>
      </c>
      <c r="BE11" s="640">
        <v>0</v>
      </c>
      <c r="BF11" s="640">
        <v>0</v>
      </c>
      <c r="BG11" s="640">
        <v>0</v>
      </c>
      <c r="BH11" s="640">
        <v>0</v>
      </c>
      <c r="BI11" s="640">
        <v>0</v>
      </c>
      <c r="BJ11" s="640">
        <v>0</v>
      </c>
      <c r="BK11" s="640">
        <v>0</v>
      </c>
      <c r="BL11" s="640">
        <v>0</v>
      </c>
      <c r="BM11" s="640">
        <v>0</v>
      </c>
      <c r="BN11" s="640">
        <v>0</v>
      </c>
      <c r="BO11" s="640">
        <v>0</v>
      </c>
      <c r="BP11" s="640">
        <v>0</v>
      </c>
      <c r="BQ11" s="640">
        <v>0</v>
      </c>
      <c r="BR11" s="640">
        <v>0</v>
      </c>
      <c r="BS11" s="640">
        <v>0</v>
      </c>
      <c r="BT11" s="640">
        <v>0</v>
      </c>
      <c r="BU11" s="640">
        <v>0</v>
      </c>
      <c r="BV11" s="640">
        <v>0</v>
      </c>
      <c r="BW11" s="640">
        <v>0</v>
      </c>
      <c r="BX11" s="640">
        <v>0</v>
      </c>
      <c r="BY11" s="640">
        <v>0</v>
      </c>
      <c r="BZ11" s="640">
        <v>0</v>
      </c>
      <c r="CA11" s="640">
        <v>0</v>
      </c>
      <c r="CB11" s="640">
        <v>0</v>
      </c>
      <c r="CC11" s="640">
        <v>0</v>
      </c>
      <c r="CD11" s="640">
        <v>0</v>
      </c>
      <c r="CE11" s="649">
        <v>0</v>
      </c>
      <c r="CF11" s="649">
        <v>0</v>
      </c>
      <c r="CG11" s="649">
        <v>0</v>
      </c>
      <c r="CH11" s="649">
        <v>0</v>
      </c>
      <c r="CI11" s="649">
        <v>0</v>
      </c>
      <c r="CJ11" s="649">
        <v>0</v>
      </c>
      <c r="CK11" s="649">
        <v>0</v>
      </c>
      <c r="CL11" s="649">
        <v>0</v>
      </c>
      <c r="CM11" s="649">
        <v>0</v>
      </c>
      <c r="CN11" s="649">
        <v>0</v>
      </c>
      <c r="CO11" s="649">
        <v>0</v>
      </c>
      <c r="CP11" s="649">
        <v>0</v>
      </c>
      <c r="CQ11" s="649">
        <v>0</v>
      </c>
      <c r="CR11" s="649">
        <v>0</v>
      </c>
      <c r="CS11" s="649">
        <v>0</v>
      </c>
      <c r="CT11" s="649">
        <v>0</v>
      </c>
      <c r="CU11" s="649">
        <v>0</v>
      </c>
      <c r="CV11" s="649">
        <v>0</v>
      </c>
      <c r="CW11" s="649">
        <v>0</v>
      </c>
      <c r="CX11" s="649">
        <v>0</v>
      </c>
      <c r="CY11" s="650">
        <v>0</v>
      </c>
      <c r="CZ11" s="651">
        <v>0</v>
      </c>
      <c r="DA11" s="652">
        <v>0</v>
      </c>
      <c r="DB11" s="652">
        <v>0</v>
      </c>
      <c r="DC11" s="652">
        <v>0</v>
      </c>
      <c r="DD11" s="652">
        <v>0</v>
      </c>
      <c r="DE11" s="652">
        <v>0</v>
      </c>
      <c r="DF11" s="652">
        <v>0</v>
      </c>
      <c r="DG11" s="652">
        <v>0</v>
      </c>
      <c r="DH11" s="652">
        <v>0</v>
      </c>
      <c r="DI11" s="652">
        <v>0</v>
      </c>
      <c r="DJ11" s="652">
        <v>0</v>
      </c>
      <c r="DK11" s="652">
        <v>0</v>
      </c>
      <c r="DL11" s="652">
        <v>0</v>
      </c>
      <c r="DM11" s="652">
        <v>0</v>
      </c>
      <c r="DN11" s="652">
        <v>0</v>
      </c>
      <c r="DO11" s="652">
        <v>0</v>
      </c>
      <c r="DP11" s="652">
        <v>0</v>
      </c>
      <c r="DQ11" s="652">
        <v>0</v>
      </c>
      <c r="DR11" s="652">
        <v>0</v>
      </c>
      <c r="DS11" s="652">
        <v>0</v>
      </c>
      <c r="DT11" s="652">
        <v>0</v>
      </c>
      <c r="DU11" s="652">
        <v>0</v>
      </c>
      <c r="DV11" s="652">
        <v>0</v>
      </c>
      <c r="DW11" s="653">
        <v>0</v>
      </c>
      <c r="DX11" s="572"/>
    </row>
    <row r="12" spans="2:128" x14ac:dyDescent="0.2">
      <c r="B12" s="660"/>
      <c r="C12" s="661"/>
      <c r="D12" s="662"/>
      <c r="E12" s="662"/>
      <c r="F12" s="662"/>
      <c r="G12" s="662"/>
      <c r="H12" s="662"/>
      <c r="I12" s="662"/>
      <c r="J12" s="662"/>
      <c r="K12" s="662"/>
      <c r="L12" s="662"/>
      <c r="M12" s="662"/>
      <c r="N12" s="662"/>
      <c r="O12" s="662"/>
      <c r="P12" s="662"/>
      <c r="Q12" s="662"/>
      <c r="R12" s="663"/>
      <c r="S12" s="662"/>
      <c r="T12" s="662"/>
      <c r="U12" s="659" t="s">
        <v>789</v>
      </c>
      <c r="V12" s="648" t="s">
        <v>124</v>
      </c>
      <c r="W12" s="648" t="s">
        <v>497</v>
      </c>
      <c r="X12" s="640">
        <v>0</v>
      </c>
      <c r="Y12" s="640">
        <v>0</v>
      </c>
      <c r="Z12" s="640">
        <v>0</v>
      </c>
      <c r="AA12" s="640">
        <v>0</v>
      </c>
      <c r="AB12" s="640">
        <v>0</v>
      </c>
      <c r="AC12" s="640">
        <v>0</v>
      </c>
      <c r="AD12" s="640">
        <v>0</v>
      </c>
      <c r="AE12" s="640">
        <v>0</v>
      </c>
      <c r="AF12" s="640">
        <v>0</v>
      </c>
      <c r="AG12" s="640">
        <v>0</v>
      </c>
      <c r="AH12" s="640">
        <v>0</v>
      </c>
      <c r="AI12" s="640">
        <v>0</v>
      </c>
      <c r="AJ12" s="640">
        <v>0</v>
      </c>
      <c r="AK12" s="640">
        <v>0</v>
      </c>
      <c r="AL12" s="640">
        <v>0</v>
      </c>
      <c r="AM12" s="640">
        <v>0</v>
      </c>
      <c r="AN12" s="640">
        <v>0</v>
      </c>
      <c r="AO12" s="640">
        <v>0</v>
      </c>
      <c r="AP12" s="640">
        <v>0</v>
      </c>
      <c r="AQ12" s="640">
        <v>0</v>
      </c>
      <c r="AR12" s="640">
        <v>0</v>
      </c>
      <c r="AS12" s="640">
        <v>0</v>
      </c>
      <c r="AT12" s="640">
        <v>0</v>
      </c>
      <c r="AU12" s="640">
        <v>0</v>
      </c>
      <c r="AV12" s="640">
        <v>0</v>
      </c>
      <c r="AW12" s="640">
        <v>0</v>
      </c>
      <c r="AX12" s="640">
        <v>0</v>
      </c>
      <c r="AY12" s="640">
        <v>0</v>
      </c>
      <c r="AZ12" s="640">
        <v>0</v>
      </c>
      <c r="BA12" s="640">
        <v>0</v>
      </c>
      <c r="BB12" s="640">
        <v>0</v>
      </c>
      <c r="BC12" s="640">
        <v>0</v>
      </c>
      <c r="BD12" s="640">
        <v>0</v>
      </c>
      <c r="BE12" s="640">
        <v>0</v>
      </c>
      <c r="BF12" s="640">
        <v>0</v>
      </c>
      <c r="BG12" s="640">
        <v>0</v>
      </c>
      <c r="BH12" s="640">
        <v>0</v>
      </c>
      <c r="BI12" s="640">
        <v>0</v>
      </c>
      <c r="BJ12" s="640">
        <v>0</v>
      </c>
      <c r="BK12" s="640">
        <v>0</v>
      </c>
      <c r="BL12" s="640">
        <v>0</v>
      </c>
      <c r="BM12" s="640">
        <v>0</v>
      </c>
      <c r="BN12" s="640">
        <v>0</v>
      </c>
      <c r="BO12" s="640">
        <v>0</v>
      </c>
      <c r="BP12" s="640">
        <v>0</v>
      </c>
      <c r="BQ12" s="640">
        <v>0</v>
      </c>
      <c r="BR12" s="640">
        <v>0</v>
      </c>
      <c r="BS12" s="640">
        <v>0</v>
      </c>
      <c r="BT12" s="640">
        <v>0</v>
      </c>
      <c r="BU12" s="640">
        <v>0</v>
      </c>
      <c r="BV12" s="640">
        <v>0</v>
      </c>
      <c r="BW12" s="640">
        <v>0</v>
      </c>
      <c r="BX12" s="640">
        <v>0</v>
      </c>
      <c r="BY12" s="640">
        <v>0</v>
      </c>
      <c r="BZ12" s="640">
        <v>0</v>
      </c>
      <c r="CA12" s="640">
        <v>0</v>
      </c>
      <c r="CB12" s="640">
        <v>0</v>
      </c>
      <c r="CC12" s="640">
        <v>0</v>
      </c>
      <c r="CD12" s="640">
        <v>0</v>
      </c>
      <c r="CE12" s="640">
        <v>0</v>
      </c>
      <c r="CF12" s="640">
        <v>0</v>
      </c>
      <c r="CG12" s="640">
        <v>0</v>
      </c>
      <c r="CH12" s="640">
        <v>0</v>
      </c>
      <c r="CI12" s="640">
        <v>0</v>
      </c>
      <c r="CJ12" s="640">
        <v>0</v>
      </c>
      <c r="CK12" s="640">
        <v>0</v>
      </c>
      <c r="CL12" s="640">
        <v>0</v>
      </c>
      <c r="CM12" s="640">
        <v>0</v>
      </c>
      <c r="CN12" s="640">
        <v>0</v>
      </c>
      <c r="CO12" s="640">
        <v>0</v>
      </c>
      <c r="CP12" s="640">
        <v>0</v>
      </c>
      <c r="CQ12" s="640">
        <v>0</v>
      </c>
      <c r="CR12" s="640">
        <v>0</v>
      </c>
      <c r="CS12" s="640">
        <v>0</v>
      </c>
      <c r="CT12" s="640">
        <v>0</v>
      </c>
      <c r="CU12" s="640">
        <v>0</v>
      </c>
      <c r="CV12" s="640">
        <v>0</v>
      </c>
      <c r="CW12" s="640">
        <v>0</v>
      </c>
      <c r="CX12" s="640">
        <v>0</v>
      </c>
      <c r="CY12" s="640">
        <v>0</v>
      </c>
      <c r="CZ12" s="651"/>
      <c r="DA12" s="652"/>
      <c r="DB12" s="652"/>
      <c r="DC12" s="652"/>
      <c r="DD12" s="652"/>
      <c r="DE12" s="652"/>
      <c r="DF12" s="652"/>
      <c r="DG12" s="652"/>
      <c r="DH12" s="652"/>
      <c r="DI12" s="652"/>
      <c r="DJ12" s="652"/>
      <c r="DK12" s="652"/>
      <c r="DL12" s="652"/>
      <c r="DM12" s="652"/>
      <c r="DN12" s="652"/>
      <c r="DO12" s="652"/>
      <c r="DP12" s="652"/>
      <c r="DQ12" s="652"/>
      <c r="DR12" s="652"/>
      <c r="DS12" s="652"/>
      <c r="DT12" s="652"/>
      <c r="DU12" s="652"/>
      <c r="DV12" s="652"/>
      <c r="DW12" s="653"/>
      <c r="DX12" s="572"/>
    </row>
    <row r="13" spans="2:128" x14ac:dyDescent="0.2">
      <c r="B13" s="664"/>
      <c r="C13" s="665"/>
      <c r="D13" s="666"/>
      <c r="E13" s="666"/>
      <c r="F13" s="666"/>
      <c r="G13" s="666"/>
      <c r="H13" s="666"/>
      <c r="I13" s="666"/>
      <c r="J13" s="666"/>
      <c r="K13" s="666"/>
      <c r="L13" s="666"/>
      <c r="M13" s="666"/>
      <c r="N13" s="666"/>
      <c r="O13" s="666"/>
      <c r="P13" s="666"/>
      <c r="Q13" s="666"/>
      <c r="R13" s="667"/>
      <c r="S13" s="666"/>
      <c r="T13" s="666"/>
      <c r="U13" s="659" t="s">
        <v>499</v>
      </c>
      <c r="V13" s="648" t="s">
        <v>124</v>
      </c>
      <c r="W13" s="668" t="s">
        <v>497</v>
      </c>
      <c r="X13" s="640">
        <v>0</v>
      </c>
      <c r="Y13" s="640">
        <v>0</v>
      </c>
      <c r="Z13" s="640">
        <v>0</v>
      </c>
      <c r="AA13" s="640">
        <v>0</v>
      </c>
      <c r="AB13" s="640">
        <v>0</v>
      </c>
      <c r="AC13" s="640">
        <v>56</v>
      </c>
      <c r="AD13" s="640">
        <v>56</v>
      </c>
      <c r="AE13" s="640">
        <v>56</v>
      </c>
      <c r="AF13" s="640">
        <v>56</v>
      </c>
      <c r="AG13" s="640">
        <v>56</v>
      </c>
      <c r="AH13" s="640">
        <v>56</v>
      </c>
      <c r="AI13" s="640">
        <v>56</v>
      </c>
      <c r="AJ13" s="640">
        <v>56</v>
      </c>
      <c r="AK13" s="640">
        <v>56</v>
      </c>
      <c r="AL13" s="640">
        <v>56</v>
      </c>
      <c r="AM13" s="640">
        <v>56</v>
      </c>
      <c r="AN13" s="640">
        <v>56</v>
      </c>
      <c r="AO13" s="640">
        <v>56</v>
      </c>
      <c r="AP13" s="640">
        <v>56</v>
      </c>
      <c r="AQ13" s="640">
        <v>56</v>
      </c>
      <c r="AR13" s="640">
        <v>56</v>
      </c>
      <c r="AS13" s="640">
        <v>56</v>
      </c>
      <c r="AT13" s="640">
        <v>56</v>
      </c>
      <c r="AU13" s="640">
        <v>56</v>
      </c>
      <c r="AV13" s="640">
        <v>56</v>
      </c>
      <c r="AW13" s="640">
        <v>56</v>
      </c>
      <c r="AX13" s="640">
        <v>56</v>
      </c>
      <c r="AY13" s="640">
        <v>56</v>
      </c>
      <c r="AZ13" s="640">
        <v>56</v>
      </c>
      <c r="BA13" s="640">
        <v>56</v>
      </c>
      <c r="BB13" s="640">
        <v>56</v>
      </c>
      <c r="BC13" s="640">
        <v>56</v>
      </c>
      <c r="BD13" s="640">
        <v>56</v>
      </c>
      <c r="BE13" s="640">
        <v>56</v>
      </c>
      <c r="BF13" s="640">
        <v>56</v>
      </c>
      <c r="BG13" s="640">
        <v>56</v>
      </c>
      <c r="BH13" s="640">
        <v>56</v>
      </c>
      <c r="BI13" s="640">
        <v>56</v>
      </c>
      <c r="BJ13" s="640">
        <v>56</v>
      </c>
      <c r="BK13" s="640">
        <v>56</v>
      </c>
      <c r="BL13" s="640">
        <v>56</v>
      </c>
      <c r="BM13" s="640">
        <v>56</v>
      </c>
      <c r="BN13" s="640">
        <v>56</v>
      </c>
      <c r="BO13" s="640">
        <v>56</v>
      </c>
      <c r="BP13" s="640">
        <v>56</v>
      </c>
      <c r="BQ13" s="640">
        <v>56</v>
      </c>
      <c r="BR13" s="640">
        <v>56</v>
      </c>
      <c r="BS13" s="640">
        <v>56</v>
      </c>
      <c r="BT13" s="640">
        <v>56</v>
      </c>
      <c r="BU13" s="640">
        <v>56</v>
      </c>
      <c r="BV13" s="640">
        <v>56</v>
      </c>
      <c r="BW13" s="640">
        <v>56</v>
      </c>
      <c r="BX13" s="640">
        <v>56</v>
      </c>
      <c r="BY13" s="640">
        <v>56</v>
      </c>
      <c r="BZ13" s="640">
        <v>56</v>
      </c>
      <c r="CA13" s="640">
        <v>56</v>
      </c>
      <c r="CB13" s="640">
        <v>56</v>
      </c>
      <c r="CC13" s="640">
        <v>56</v>
      </c>
      <c r="CD13" s="640">
        <v>56</v>
      </c>
      <c r="CE13" s="649">
        <v>56</v>
      </c>
      <c r="CF13" s="649">
        <v>56</v>
      </c>
      <c r="CG13" s="649">
        <v>56</v>
      </c>
      <c r="CH13" s="649">
        <v>56</v>
      </c>
      <c r="CI13" s="649">
        <v>56</v>
      </c>
      <c r="CJ13" s="649">
        <v>56</v>
      </c>
      <c r="CK13" s="649">
        <v>56</v>
      </c>
      <c r="CL13" s="649">
        <v>56</v>
      </c>
      <c r="CM13" s="649">
        <v>56</v>
      </c>
      <c r="CN13" s="649">
        <v>56</v>
      </c>
      <c r="CO13" s="649">
        <v>56</v>
      </c>
      <c r="CP13" s="649">
        <v>56</v>
      </c>
      <c r="CQ13" s="649">
        <v>56</v>
      </c>
      <c r="CR13" s="649">
        <v>56</v>
      </c>
      <c r="CS13" s="649">
        <v>56</v>
      </c>
      <c r="CT13" s="649">
        <v>56</v>
      </c>
      <c r="CU13" s="649">
        <v>56</v>
      </c>
      <c r="CV13" s="649">
        <v>56</v>
      </c>
      <c r="CW13" s="649">
        <v>56</v>
      </c>
      <c r="CX13" s="649">
        <v>56</v>
      </c>
      <c r="CY13" s="650">
        <v>56</v>
      </c>
      <c r="CZ13" s="651">
        <v>0</v>
      </c>
      <c r="DA13" s="652">
        <v>0</v>
      </c>
      <c r="DB13" s="652">
        <v>0</v>
      </c>
      <c r="DC13" s="652">
        <v>0</v>
      </c>
      <c r="DD13" s="652">
        <v>0</v>
      </c>
      <c r="DE13" s="652">
        <v>0</v>
      </c>
      <c r="DF13" s="652">
        <v>0</v>
      </c>
      <c r="DG13" s="652">
        <v>0</v>
      </c>
      <c r="DH13" s="652">
        <v>0</v>
      </c>
      <c r="DI13" s="652">
        <v>0</v>
      </c>
      <c r="DJ13" s="652">
        <v>0</v>
      </c>
      <c r="DK13" s="652">
        <v>0</v>
      </c>
      <c r="DL13" s="652">
        <v>0</v>
      </c>
      <c r="DM13" s="652">
        <v>0</v>
      </c>
      <c r="DN13" s="652">
        <v>0</v>
      </c>
      <c r="DO13" s="652">
        <v>0</v>
      </c>
      <c r="DP13" s="652">
        <v>0</v>
      </c>
      <c r="DQ13" s="652">
        <v>0</v>
      </c>
      <c r="DR13" s="652">
        <v>0</v>
      </c>
      <c r="DS13" s="652">
        <v>0</v>
      </c>
      <c r="DT13" s="652">
        <v>0</v>
      </c>
      <c r="DU13" s="652">
        <v>0</v>
      </c>
      <c r="DV13" s="652">
        <v>0</v>
      </c>
      <c r="DW13" s="653">
        <v>0</v>
      </c>
      <c r="DX13" s="572"/>
    </row>
    <row r="14" spans="2:128" x14ac:dyDescent="0.2">
      <c r="B14" s="669"/>
      <c r="C14" s="670"/>
      <c r="D14" s="666"/>
      <c r="E14" s="666"/>
      <c r="F14" s="666"/>
      <c r="G14" s="666"/>
      <c r="H14" s="666"/>
      <c r="I14" s="666"/>
      <c r="J14" s="666"/>
      <c r="K14" s="666"/>
      <c r="L14" s="666"/>
      <c r="M14" s="666"/>
      <c r="N14" s="666"/>
      <c r="O14" s="666"/>
      <c r="P14" s="666"/>
      <c r="Q14" s="666"/>
      <c r="R14" s="667"/>
      <c r="S14" s="666"/>
      <c r="T14" s="666"/>
      <c r="U14" s="659" t="s">
        <v>500</v>
      </c>
      <c r="V14" s="648" t="s">
        <v>124</v>
      </c>
      <c r="W14" s="668" t="s">
        <v>497</v>
      </c>
      <c r="X14" s="640">
        <v>0</v>
      </c>
      <c r="Y14" s="640">
        <v>0</v>
      </c>
      <c r="Z14" s="640">
        <v>0</v>
      </c>
      <c r="AA14" s="640">
        <v>0</v>
      </c>
      <c r="AB14" s="640">
        <v>0</v>
      </c>
      <c r="AC14" s="640">
        <v>365</v>
      </c>
      <c r="AD14" s="640">
        <v>365</v>
      </c>
      <c r="AE14" s="640">
        <v>365</v>
      </c>
      <c r="AF14" s="640">
        <v>365</v>
      </c>
      <c r="AG14" s="640">
        <v>365</v>
      </c>
      <c r="AH14" s="640">
        <v>365</v>
      </c>
      <c r="AI14" s="640">
        <v>365</v>
      </c>
      <c r="AJ14" s="640">
        <v>365</v>
      </c>
      <c r="AK14" s="640">
        <v>365</v>
      </c>
      <c r="AL14" s="640">
        <v>365</v>
      </c>
      <c r="AM14" s="640">
        <v>365</v>
      </c>
      <c r="AN14" s="640">
        <v>365</v>
      </c>
      <c r="AO14" s="640">
        <v>365</v>
      </c>
      <c r="AP14" s="640">
        <v>365</v>
      </c>
      <c r="AQ14" s="640">
        <v>365</v>
      </c>
      <c r="AR14" s="640">
        <v>365</v>
      </c>
      <c r="AS14" s="640">
        <v>365</v>
      </c>
      <c r="AT14" s="640">
        <v>365</v>
      </c>
      <c r="AU14" s="640">
        <v>365</v>
      </c>
      <c r="AV14" s="640">
        <v>365</v>
      </c>
      <c r="AW14" s="640">
        <v>365</v>
      </c>
      <c r="AX14" s="640">
        <v>365</v>
      </c>
      <c r="AY14" s="640">
        <v>365</v>
      </c>
      <c r="AZ14" s="640">
        <v>365</v>
      </c>
      <c r="BA14" s="640">
        <v>365</v>
      </c>
      <c r="BB14" s="640">
        <v>365</v>
      </c>
      <c r="BC14" s="640">
        <v>365</v>
      </c>
      <c r="BD14" s="640">
        <v>365</v>
      </c>
      <c r="BE14" s="640">
        <v>365</v>
      </c>
      <c r="BF14" s="640">
        <v>365</v>
      </c>
      <c r="BG14" s="640">
        <v>365</v>
      </c>
      <c r="BH14" s="640">
        <v>365</v>
      </c>
      <c r="BI14" s="640">
        <v>365</v>
      </c>
      <c r="BJ14" s="640">
        <v>365</v>
      </c>
      <c r="BK14" s="640">
        <v>365</v>
      </c>
      <c r="BL14" s="640">
        <v>365</v>
      </c>
      <c r="BM14" s="640">
        <v>365</v>
      </c>
      <c r="BN14" s="640">
        <v>365</v>
      </c>
      <c r="BO14" s="640">
        <v>365</v>
      </c>
      <c r="BP14" s="640">
        <v>365</v>
      </c>
      <c r="BQ14" s="640">
        <v>365</v>
      </c>
      <c r="BR14" s="640">
        <v>365</v>
      </c>
      <c r="BS14" s="640">
        <v>365</v>
      </c>
      <c r="BT14" s="640">
        <v>365</v>
      </c>
      <c r="BU14" s="640">
        <v>365</v>
      </c>
      <c r="BV14" s="640">
        <v>365</v>
      </c>
      <c r="BW14" s="640">
        <v>365</v>
      </c>
      <c r="BX14" s="640">
        <v>365</v>
      </c>
      <c r="BY14" s="640">
        <v>365</v>
      </c>
      <c r="BZ14" s="640">
        <v>365</v>
      </c>
      <c r="CA14" s="640">
        <v>365</v>
      </c>
      <c r="CB14" s="640">
        <v>365</v>
      </c>
      <c r="CC14" s="640">
        <v>365</v>
      </c>
      <c r="CD14" s="640">
        <v>365</v>
      </c>
      <c r="CE14" s="649">
        <v>365</v>
      </c>
      <c r="CF14" s="649">
        <v>365</v>
      </c>
      <c r="CG14" s="649">
        <v>365</v>
      </c>
      <c r="CH14" s="649">
        <v>365</v>
      </c>
      <c r="CI14" s="649">
        <v>365</v>
      </c>
      <c r="CJ14" s="649">
        <v>365</v>
      </c>
      <c r="CK14" s="649">
        <v>365</v>
      </c>
      <c r="CL14" s="649">
        <v>365</v>
      </c>
      <c r="CM14" s="649">
        <v>365</v>
      </c>
      <c r="CN14" s="649">
        <v>365</v>
      </c>
      <c r="CO14" s="649">
        <v>365</v>
      </c>
      <c r="CP14" s="649">
        <v>365</v>
      </c>
      <c r="CQ14" s="649">
        <v>365</v>
      </c>
      <c r="CR14" s="649">
        <v>365</v>
      </c>
      <c r="CS14" s="649">
        <v>365</v>
      </c>
      <c r="CT14" s="649">
        <v>365</v>
      </c>
      <c r="CU14" s="649">
        <v>365</v>
      </c>
      <c r="CV14" s="649">
        <v>365</v>
      </c>
      <c r="CW14" s="649">
        <v>365</v>
      </c>
      <c r="CX14" s="649">
        <v>365</v>
      </c>
      <c r="CY14" s="650">
        <v>365</v>
      </c>
      <c r="CZ14" s="651">
        <v>0</v>
      </c>
      <c r="DA14" s="652">
        <v>0</v>
      </c>
      <c r="DB14" s="652">
        <v>0</v>
      </c>
      <c r="DC14" s="652">
        <v>0</v>
      </c>
      <c r="DD14" s="652">
        <v>0</v>
      </c>
      <c r="DE14" s="652">
        <v>0</v>
      </c>
      <c r="DF14" s="652">
        <v>0</v>
      </c>
      <c r="DG14" s="652">
        <v>0</v>
      </c>
      <c r="DH14" s="652">
        <v>0</v>
      </c>
      <c r="DI14" s="652">
        <v>0</v>
      </c>
      <c r="DJ14" s="652">
        <v>0</v>
      </c>
      <c r="DK14" s="652">
        <v>0</v>
      </c>
      <c r="DL14" s="652">
        <v>0</v>
      </c>
      <c r="DM14" s="652">
        <v>0</v>
      </c>
      <c r="DN14" s="652">
        <v>0</v>
      </c>
      <c r="DO14" s="652">
        <v>0</v>
      </c>
      <c r="DP14" s="652">
        <v>0</v>
      </c>
      <c r="DQ14" s="652">
        <v>0</v>
      </c>
      <c r="DR14" s="652">
        <v>0</v>
      </c>
      <c r="DS14" s="652">
        <v>0</v>
      </c>
      <c r="DT14" s="652">
        <v>0</v>
      </c>
      <c r="DU14" s="652">
        <v>0</v>
      </c>
      <c r="DV14" s="652">
        <v>0</v>
      </c>
      <c r="DW14" s="653">
        <v>0</v>
      </c>
      <c r="DX14" s="572"/>
    </row>
    <row r="15" spans="2:128" x14ac:dyDescent="0.2">
      <c r="B15" s="669"/>
      <c r="C15" s="670"/>
      <c r="D15" s="666"/>
      <c r="E15" s="666"/>
      <c r="F15" s="666"/>
      <c r="G15" s="666"/>
      <c r="H15" s="666"/>
      <c r="I15" s="666"/>
      <c r="J15" s="666"/>
      <c r="K15" s="666"/>
      <c r="L15" s="666"/>
      <c r="M15" s="666"/>
      <c r="N15" s="666"/>
      <c r="O15" s="666"/>
      <c r="P15" s="666"/>
      <c r="Q15" s="666"/>
      <c r="R15" s="667"/>
      <c r="S15" s="666"/>
      <c r="T15" s="666"/>
      <c r="U15" s="671" t="s">
        <v>501</v>
      </c>
      <c r="V15" s="672" t="s">
        <v>124</v>
      </c>
      <c r="W15" s="668" t="s">
        <v>497</v>
      </c>
      <c r="X15" s="640">
        <v>0</v>
      </c>
      <c r="Y15" s="640">
        <v>0</v>
      </c>
      <c r="Z15" s="640">
        <v>0</v>
      </c>
      <c r="AA15" s="640">
        <v>0</v>
      </c>
      <c r="AB15" s="640">
        <v>0</v>
      </c>
      <c r="AC15" s="640">
        <v>0</v>
      </c>
      <c r="AD15" s="640">
        <v>0</v>
      </c>
      <c r="AE15" s="640">
        <v>0</v>
      </c>
      <c r="AF15" s="640">
        <v>0</v>
      </c>
      <c r="AG15" s="640">
        <v>0</v>
      </c>
      <c r="AH15" s="640">
        <v>0</v>
      </c>
      <c r="AI15" s="640">
        <v>0</v>
      </c>
      <c r="AJ15" s="640">
        <v>0</v>
      </c>
      <c r="AK15" s="640">
        <v>0</v>
      </c>
      <c r="AL15" s="640">
        <v>0</v>
      </c>
      <c r="AM15" s="640">
        <v>0</v>
      </c>
      <c r="AN15" s="640">
        <v>0</v>
      </c>
      <c r="AO15" s="640">
        <v>0</v>
      </c>
      <c r="AP15" s="640">
        <v>0</v>
      </c>
      <c r="AQ15" s="640">
        <v>0</v>
      </c>
      <c r="AR15" s="640">
        <v>0</v>
      </c>
      <c r="AS15" s="640">
        <v>0</v>
      </c>
      <c r="AT15" s="640">
        <v>0</v>
      </c>
      <c r="AU15" s="640">
        <v>0</v>
      </c>
      <c r="AV15" s="640">
        <v>0</v>
      </c>
      <c r="AW15" s="640">
        <v>0</v>
      </c>
      <c r="AX15" s="640">
        <v>0</v>
      </c>
      <c r="AY15" s="640">
        <v>0</v>
      </c>
      <c r="AZ15" s="640">
        <v>0</v>
      </c>
      <c r="BA15" s="640">
        <v>0</v>
      </c>
      <c r="BB15" s="640">
        <v>0</v>
      </c>
      <c r="BC15" s="640">
        <v>0</v>
      </c>
      <c r="BD15" s="640">
        <v>0</v>
      </c>
      <c r="BE15" s="640">
        <v>0</v>
      </c>
      <c r="BF15" s="640">
        <v>0</v>
      </c>
      <c r="BG15" s="640">
        <v>0</v>
      </c>
      <c r="BH15" s="640">
        <v>0</v>
      </c>
      <c r="BI15" s="640">
        <v>0</v>
      </c>
      <c r="BJ15" s="640">
        <v>0</v>
      </c>
      <c r="BK15" s="640">
        <v>0</v>
      </c>
      <c r="BL15" s="640">
        <v>0</v>
      </c>
      <c r="BM15" s="640">
        <v>0</v>
      </c>
      <c r="BN15" s="640">
        <v>0</v>
      </c>
      <c r="BO15" s="640">
        <v>0</v>
      </c>
      <c r="BP15" s="640">
        <v>0</v>
      </c>
      <c r="BQ15" s="640">
        <v>0</v>
      </c>
      <c r="BR15" s="640">
        <v>0</v>
      </c>
      <c r="BS15" s="640">
        <v>0</v>
      </c>
      <c r="BT15" s="640">
        <v>0</v>
      </c>
      <c r="BU15" s="640">
        <v>0</v>
      </c>
      <c r="BV15" s="640">
        <v>0</v>
      </c>
      <c r="BW15" s="640">
        <v>0</v>
      </c>
      <c r="BX15" s="640">
        <v>0</v>
      </c>
      <c r="BY15" s="640">
        <v>0</v>
      </c>
      <c r="BZ15" s="640">
        <v>0</v>
      </c>
      <c r="CA15" s="640">
        <v>0</v>
      </c>
      <c r="CB15" s="640">
        <v>0</v>
      </c>
      <c r="CC15" s="640">
        <v>0</v>
      </c>
      <c r="CD15" s="640">
        <v>0</v>
      </c>
      <c r="CE15" s="649">
        <v>0</v>
      </c>
      <c r="CF15" s="649">
        <v>0</v>
      </c>
      <c r="CG15" s="649">
        <v>0</v>
      </c>
      <c r="CH15" s="649">
        <v>0</v>
      </c>
      <c r="CI15" s="649">
        <v>0</v>
      </c>
      <c r="CJ15" s="649">
        <v>0</v>
      </c>
      <c r="CK15" s="649">
        <v>0</v>
      </c>
      <c r="CL15" s="649">
        <v>0</v>
      </c>
      <c r="CM15" s="649">
        <v>0</v>
      </c>
      <c r="CN15" s="649">
        <v>0</v>
      </c>
      <c r="CO15" s="649">
        <v>0</v>
      </c>
      <c r="CP15" s="649">
        <v>0</v>
      </c>
      <c r="CQ15" s="649">
        <v>0</v>
      </c>
      <c r="CR15" s="649">
        <v>0</v>
      </c>
      <c r="CS15" s="649">
        <v>0</v>
      </c>
      <c r="CT15" s="649">
        <v>0</v>
      </c>
      <c r="CU15" s="649">
        <v>0</v>
      </c>
      <c r="CV15" s="649">
        <v>0</v>
      </c>
      <c r="CW15" s="649">
        <v>0</v>
      </c>
      <c r="CX15" s="649">
        <v>0</v>
      </c>
      <c r="CY15" s="650">
        <v>0</v>
      </c>
      <c r="CZ15" s="651">
        <v>0</v>
      </c>
      <c r="DA15" s="652">
        <v>0</v>
      </c>
      <c r="DB15" s="652">
        <v>0</v>
      </c>
      <c r="DC15" s="652">
        <v>0</v>
      </c>
      <c r="DD15" s="652">
        <v>0</v>
      </c>
      <c r="DE15" s="652">
        <v>0</v>
      </c>
      <c r="DF15" s="652">
        <v>0</v>
      </c>
      <c r="DG15" s="652">
        <v>0</v>
      </c>
      <c r="DH15" s="652">
        <v>0</v>
      </c>
      <c r="DI15" s="652">
        <v>0</v>
      </c>
      <c r="DJ15" s="652">
        <v>0</v>
      </c>
      <c r="DK15" s="652">
        <v>0</v>
      </c>
      <c r="DL15" s="652">
        <v>0</v>
      </c>
      <c r="DM15" s="652">
        <v>0</v>
      </c>
      <c r="DN15" s="652">
        <v>0</v>
      </c>
      <c r="DO15" s="652">
        <v>0</v>
      </c>
      <c r="DP15" s="652">
        <v>0</v>
      </c>
      <c r="DQ15" s="652">
        <v>0</v>
      </c>
      <c r="DR15" s="652">
        <v>0</v>
      </c>
      <c r="DS15" s="652">
        <v>0</v>
      </c>
      <c r="DT15" s="652">
        <v>0</v>
      </c>
      <c r="DU15" s="652">
        <v>0</v>
      </c>
      <c r="DV15" s="652">
        <v>0</v>
      </c>
      <c r="DW15" s="653">
        <v>0</v>
      </c>
      <c r="DX15" s="572"/>
    </row>
    <row r="16" spans="2:128" x14ac:dyDescent="0.2">
      <c r="B16" s="669"/>
      <c r="C16" s="670"/>
      <c r="D16" s="666"/>
      <c r="E16" s="666"/>
      <c r="F16" s="666"/>
      <c r="G16" s="666"/>
      <c r="H16" s="666"/>
      <c r="I16" s="666"/>
      <c r="J16" s="666"/>
      <c r="K16" s="666"/>
      <c r="L16" s="666"/>
      <c r="M16" s="666"/>
      <c r="N16" s="666"/>
      <c r="O16" s="666"/>
      <c r="P16" s="666"/>
      <c r="Q16" s="666"/>
      <c r="R16" s="667"/>
      <c r="S16" s="666"/>
      <c r="T16" s="666"/>
      <c r="U16" s="659" t="s">
        <v>502</v>
      </c>
      <c r="V16" s="648" t="s">
        <v>124</v>
      </c>
      <c r="W16" s="668" t="s">
        <v>497</v>
      </c>
      <c r="X16" s="640">
        <v>9.1000000000000022E-3</v>
      </c>
      <c r="Y16" s="640">
        <v>1.04E-2</v>
      </c>
      <c r="Z16" s="640">
        <v>1.2999999999999999E-2</v>
      </c>
      <c r="AA16" s="640">
        <v>5.1999999999999998E-2</v>
      </c>
      <c r="AB16" s="640">
        <v>4.5499999999999999E-2</v>
      </c>
      <c r="AC16" s="640">
        <v>0</v>
      </c>
      <c r="AD16" s="640">
        <v>0</v>
      </c>
      <c r="AE16" s="640">
        <v>0</v>
      </c>
      <c r="AF16" s="640">
        <v>0</v>
      </c>
      <c r="AG16" s="640">
        <v>0</v>
      </c>
      <c r="AH16" s="640">
        <v>0</v>
      </c>
      <c r="AI16" s="640">
        <v>0</v>
      </c>
      <c r="AJ16" s="640">
        <v>0</v>
      </c>
      <c r="AK16" s="640">
        <v>0</v>
      </c>
      <c r="AL16" s="640">
        <v>0</v>
      </c>
      <c r="AM16" s="640">
        <v>0</v>
      </c>
      <c r="AN16" s="640">
        <v>0</v>
      </c>
      <c r="AO16" s="640">
        <v>0</v>
      </c>
      <c r="AP16" s="640">
        <v>0</v>
      </c>
      <c r="AQ16" s="640">
        <v>0</v>
      </c>
      <c r="AR16" s="640">
        <v>0</v>
      </c>
      <c r="AS16" s="640">
        <v>0</v>
      </c>
      <c r="AT16" s="640">
        <v>0</v>
      </c>
      <c r="AU16" s="640">
        <v>0</v>
      </c>
      <c r="AV16" s="640">
        <v>0</v>
      </c>
      <c r="AW16" s="640">
        <v>0</v>
      </c>
      <c r="AX16" s="640">
        <v>0</v>
      </c>
      <c r="AY16" s="640">
        <v>0</v>
      </c>
      <c r="AZ16" s="640">
        <v>0</v>
      </c>
      <c r="BA16" s="640">
        <v>0</v>
      </c>
      <c r="BB16" s="640">
        <v>0</v>
      </c>
      <c r="BC16" s="640">
        <v>0</v>
      </c>
      <c r="BD16" s="640">
        <v>0</v>
      </c>
      <c r="BE16" s="640">
        <v>0</v>
      </c>
      <c r="BF16" s="640">
        <v>0</v>
      </c>
      <c r="BG16" s="640">
        <v>0</v>
      </c>
      <c r="BH16" s="640">
        <v>0</v>
      </c>
      <c r="BI16" s="640">
        <v>0</v>
      </c>
      <c r="BJ16" s="640">
        <v>0</v>
      </c>
      <c r="BK16" s="640">
        <v>0</v>
      </c>
      <c r="BL16" s="640">
        <v>0</v>
      </c>
      <c r="BM16" s="640">
        <v>0</v>
      </c>
      <c r="BN16" s="640">
        <v>0</v>
      </c>
      <c r="BO16" s="640">
        <v>0</v>
      </c>
      <c r="BP16" s="640">
        <v>0</v>
      </c>
      <c r="BQ16" s="640">
        <v>0</v>
      </c>
      <c r="BR16" s="640">
        <v>0</v>
      </c>
      <c r="BS16" s="640">
        <v>0</v>
      </c>
      <c r="BT16" s="640">
        <v>0</v>
      </c>
      <c r="BU16" s="640">
        <v>0</v>
      </c>
      <c r="BV16" s="640">
        <v>0</v>
      </c>
      <c r="BW16" s="640">
        <v>0</v>
      </c>
      <c r="BX16" s="640">
        <v>0</v>
      </c>
      <c r="BY16" s="640">
        <v>0</v>
      </c>
      <c r="BZ16" s="640">
        <v>0</v>
      </c>
      <c r="CA16" s="640">
        <v>0</v>
      </c>
      <c r="CB16" s="640">
        <v>0</v>
      </c>
      <c r="CC16" s="640">
        <v>0</v>
      </c>
      <c r="CD16" s="640">
        <v>0</v>
      </c>
      <c r="CE16" s="649">
        <v>0</v>
      </c>
      <c r="CF16" s="649">
        <v>7.9624999999999991E-3</v>
      </c>
      <c r="CG16" s="649">
        <v>9.1000000000000022E-3</v>
      </c>
      <c r="CH16" s="649">
        <v>1.1375000000000001E-2</v>
      </c>
      <c r="CI16" s="649">
        <v>4.5500000000000006E-2</v>
      </c>
      <c r="CJ16" s="649">
        <v>3.9812500000000001E-2</v>
      </c>
      <c r="CK16" s="649">
        <v>0</v>
      </c>
      <c r="CL16" s="649">
        <v>0</v>
      </c>
      <c r="CM16" s="649">
        <v>0</v>
      </c>
      <c r="CN16" s="649">
        <v>0</v>
      </c>
      <c r="CO16" s="649">
        <v>0</v>
      </c>
      <c r="CP16" s="649">
        <v>0</v>
      </c>
      <c r="CQ16" s="649">
        <v>0</v>
      </c>
      <c r="CR16" s="649">
        <v>0</v>
      </c>
      <c r="CS16" s="649">
        <v>0</v>
      </c>
      <c r="CT16" s="649">
        <v>0</v>
      </c>
      <c r="CU16" s="649">
        <v>0</v>
      </c>
      <c r="CV16" s="649">
        <v>0</v>
      </c>
      <c r="CW16" s="649">
        <v>0</v>
      </c>
      <c r="CX16" s="649">
        <v>0</v>
      </c>
      <c r="CY16" s="650">
        <v>0</v>
      </c>
      <c r="CZ16" s="651">
        <v>0</v>
      </c>
      <c r="DA16" s="652">
        <v>0</v>
      </c>
      <c r="DB16" s="652">
        <v>0</v>
      </c>
      <c r="DC16" s="652">
        <v>0</v>
      </c>
      <c r="DD16" s="652">
        <v>0</v>
      </c>
      <c r="DE16" s="652">
        <v>0</v>
      </c>
      <c r="DF16" s="652">
        <v>0</v>
      </c>
      <c r="DG16" s="652">
        <v>0</v>
      </c>
      <c r="DH16" s="652">
        <v>0</v>
      </c>
      <c r="DI16" s="652">
        <v>0</v>
      </c>
      <c r="DJ16" s="652">
        <v>0</v>
      </c>
      <c r="DK16" s="652">
        <v>0</v>
      </c>
      <c r="DL16" s="652">
        <v>0</v>
      </c>
      <c r="DM16" s="652">
        <v>0</v>
      </c>
      <c r="DN16" s="652">
        <v>0</v>
      </c>
      <c r="DO16" s="652">
        <v>0</v>
      </c>
      <c r="DP16" s="652">
        <v>0</v>
      </c>
      <c r="DQ16" s="652">
        <v>0</v>
      </c>
      <c r="DR16" s="652">
        <v>0</v>
      </c>
      <c r="DS16" s="652">
        <v>0</v>
      </c>
      <c r="DT16" s="652">
        <v>0</v>
      </c>
      <c r="DU16" s="652">
        <v>0</v>
      </c>
      <c r="DV16" s="652">
        <v>0</v>
      </c>
      <c r="DW16" s="653">
        <v>0</v>
      </c>
      <c r="DX16" s="572"/>
    </row>
    <row r="17" spans="2:128" x14ac:dyDescent="0.2">
      <c r="B17" s="673"/>
      <c r="C17" s="670"/>
      <c r="D17" s="666"/>
      <c r="E17" s="666"/>
      <c r="F17" s="666"/>
      <c r="G17" s="666"/>
      <c r="H17" s="666"/>
      <c r="I17" s="666"/>
      <c r="J17" s="666"/>
      <c r="K17" s="666"/>
      <c r="L17" s="666"/>
      <c r="M17" s="666"/>
      <c r="N17" s="666"/>
      <c r="O17" s="666"/>
      <c r="P17" s="666"/>
      <c r="Q17" s="666"/>
      <c r="R17" s="667"/>
      <c r="S17" s="666"/>
      <c r="T17" s="666"/>
      <c r="U17" s="659" t="s">
        <v>503</v>
      </c>
      <c r="V17" s="648" t="s">
        <v>124</v>
      </c>
      <c r="W17" s="668" t="s">
        <v>497</v>
      </c>
      <c r="X17" s="640">
        <v>0</v>
      </c>
      <c r="Y17" s="640">
        <v>0</v>
      </c>
      <c r="Z17" s="640">
        <v>0</v>
      </c>
      <c r="AA17" s="640">
        <v>0</v>
      </c>
      <c r="AB17" s="640">
        <v>0</v>
      </c>
      <c r="AC17" s="640">
        <v>0.11</v>
      </c>
      <c r="AD17" s="640">
        <v>0.11</v>
      </c>
      <c r="AE17" s="640">
        <v>0.11</v>
      </c>
      <c r="AF17" s="640">
        <v>0.11</v>
      </c>
      <c r="AG17" s="640">
        <v>0.11</v>
      </c>
      <c r="AH17" s="640">
        <v>0.11</v>
      </c>
      <c r="AI17" s="640">
        <v>0.11</v>
      </c>
      <c r="AJ17" s="640">
        <v>0.11</v>
      </c>
      <c r="AK17" s="640">
        <v>0.11</v>
      </c>
      <c r="AL17" s="640">
        <v>0.11</v>
      </c>
      <c r="AM17" s="640">
        <v>0.11</v>
      </c>
      <c r="AN17" s="640">
        <v>0.11</v>
      </c>
      <c r="AO17" s="640">
        <v>0.11</v>
      </c>
      <c r="AP17" s="640">
        <v>0.11</v>
      </c>
      <c r="AQ17" s="640">
        <v>0.11</v>
      </c>
      <c r="AR17" s="640">
        <v>0.11</v>
      </c>
      <c r="AS17" s="640">
        <v>0.11</v>
      </c>
      <c r="AT17" s="640">
        <v>0.11</v>
      </c>
      <c r="AU17" s="640">
        <v>0.11</v>
      </c>
      <c r="AV17" s="640">
        <v>0.11</v>
      </c>
      <c r="AW17" s="640">
        <v>0.11</v>
      </c>
      <c r="AX17" s="640">
        <v>0.11</v>
      </c>
      <c r="AY17" s="640">
        <v>0.11</v>
      </c>
      <c r="AZ17" s="640">
        <v>0.11</v>
      </c>
      <c r="BA17" s="640">
        <v>0.11</v>
      </c>
      <c r="BB17" s="640">
        <v>0.11</v>
      </c>
      <c r="BC17" s="640">
        <v>0.11</v>
      </c>
      <c r="BD17" s="640">
        <v>0.11</v>
      </c>
      <c r="BE17" s="640">
        <v>0.11</v>
      </c>
      <c r="BF17" s="640">
        <v>0.11</v>
      </c>
      <c r="BG17" s="640">
        <v>0.11</v>
      </c>
      <c r="BH17" s="640">
        <v>0.11</v>
      </c>
      <c r="BI17" s="640">
        <v>0.11</v>
      </c>
      <c r="BJ17" s="640">
        <v>0.11</v>
      </c>
      <c r="BK17" s="640">
        <v>0.11</v>
      </c>
      <c r="BL17" s="640">
        <v>0.11</v>
      </c>
      <c r="BM17" s="640">
        <v>0.11</v>
      </c>
      <c r="BN17" s="640">
        <v>0.11</v>
      </c>
      <c r="BO17" s="640">
        <v>0.11</v>
      </c>
      <c r="BP17" s="640">
        <v>0.11</v>
      </c>
      <c r="BQ17" s="640">
        <v>0.11</v>
      </c>
      <c r="BR17" s="640">
        <v>0.11</v>
      </c>
      <c r="BS17" s="640">
        <v>0.11</v>
      </c>
      <c r="BT17" s="640">
        <v>0.11</v>
      </c>
      <c r="BU17" s="640">
        <v>0.11</v>
      </c>
      <c r="BV17" s="640">
        <v>0.11</v>
      </c>
      <c r="BW17" s="640">
        <v>0.11</v>
      </c>
      <c r="BX17" s="640">
        <v>0.11</v>
      </c>
      <c r="BY17" s="640">
        <v>0.11</v>
      </c>
      <c r="BZ17" s="640">
        <v>0.11</v>
      </c>
      <c r="CA17" s="640">
        <v>0.11</v>
      </c>
      <c r="CB17" s="640">
        <v>0.11</v>
      </c>
      <c r="CC17" s="640">
        <v>0.11</v>
      </c>
      <c r="CD17" s="640">
        <v>0.11</v>
      </c>
      <c r="CE17" s="649">
        <v>0.11</v>
      </c>
      <c r="CF17" s="649">
        <v>0.11</v>
      </c>
      <c r="CG17" s="649">
        <v>0.11</v>
      </c>
      <c r="CH17" s="649">
        <v>0.11</v>
      </c>
      <c r="CI17" s="649">
        <v>0.11</v>
      </c>
      <c r="CJ17" s="649">
        <v>0.11</v>
      </c>
      <c r="CK17" s="649">
        <v>0.11</v>
      </c>
      <c r="CL17" s="649">
        <v>0.11</v>
      </c>
      <c r="CM17" s="649">
        <v>0.11</v>
      </c>
      <c r="CN17" s="649">
        <v>0.11</v>
      </c>
      <c r="CO17" s="649">
        <v>0.11</v>
      </c>
      <c r="CP17" s="649">
        <v>0.11</v>
      </c>
      <c r="CQ17" s="649">
        <v>0.11</v>
      </c>
      <c r="CR17" s="649">
        <v>0.11</v>
      </c>
      <c r="CS17" s="649">
        <v>0.11</v>
      </c>
      <c r="CT17" s="649">
        <v>0.11</v>
      </c>
      <c r="CU17" s="649">
        <v>0.11</v>
      </c>
      <c r="CV17" s="649">
        <v>0.11</v>
      </c>
      <c r="CW17" s="649">
        <v>0.11</v>
      </c>
      <c r="CX17" s="649">
        <v>0.11</v>
      </c>
      <c r="CY17" s="650">
        <v>0.11</v>
      </c>
      <c r="CZ17" s="651">
        <v>0</v>
      </c>
      <c r="DA17" s="652">
        <v>0</v>
      </c>
      <c r="DB17" s="652">
        <v>0</v>
      </c>
      <c r="DC17" s="652">
        <v>0</v>
      </c>
      <c r="DD17" s="652">
        <v>0</v>
      </c>
      <c r="DE17" s="652">
        <v>0</v>
      </c>
      <c r="DF17" s="652">
        <v>0</v>
      </c>
      <c r="DG17" s="652">
        <v>0</v>
      </c>
      <c r="DH17" s="652">
        <v>0</v>
      </c>
      <c r="DI17" s="652">
        <v>0</v>
      </c>
      <c r="DJ17" s="652">
        <v>0</v>
      </c>
      <c r="DK17" s="652">
        <v>0</v>
      </c>
      <c r="DL17" s="652">
        <v>0</v>
      </c>
      <c r="DM17" s="652">
        <v>0</v>
      </c>
      <c r="DN17" s="652">
        <v>0</v>
      </c>
      <c r="DO17" s="652">
        <v>0</v>
      </c>
      <c r="DP17" s="652">
        <v>0</v>
      </c>
      <c r="DQ17" s="652">
        <v>0</v>
      </c>
      <c r="DR17" s="652">
        <v>0</v>
      </c>
      <c r="DS17" s="652">
        <v>0</v>
      </c>
      <c r="DT17" s="652">
        <v>0</v>
      </c>
      <c r="DU17" s="652">
        <v>0</v>
      </c>
      <c r="DV17" s="652">
        <v>0</v>
      </c>
      <c r="DW17" s="653">
        <v>0</v>
      </c>
      <c r="DX17" s="572"/>
    </row>
    <row r="18" spans="2:128" x14ac:dyDescent="0.2">
      <c r="B18" s="673"/>
      <c r="C18" s="670"/>
      <c r="D18" s="666"/>
      <c r="E18" s="666"/>
      <c r="F18" s="666"/>
      <c r="G18" s="666"/>
      <c r="H18" s="666"/>
      <c r="I18" s="666"/>
      <c r="J18" s="666"/>
      <c r="K18" s="666"/>
      <c r="L18" s="666"/>
      <c r="M18" s="666"/>
      <c r="N18" s="666"/>
      <c r="O18" s="666"/>
      <c r="P18" s="666"/>
      <c r="Q18" s="666"/>
      <c r="R18" s="667"/>
      <c r="S18" s="666"/>
      <c r="T18" s="666"/>
      <c r="U18" s="659" t="s">
        <v>504</v>
      </c>
      <c r="V18" s="648" t="s">
        <v>124</v>
      </c>
      <c r="W18" s="668" t="s">
        <v>497</v>
      </c>
      <c r="X18" s="640">
        <v>3.4131999999999996E-2</v>
      </c>
      <c r="Y18" s="640">
        <v>3.9007999999999994E-2</v>
      </c>
      <c r="Z18" s="640">
        <v>4.8759999999999998E-2</v>
      </c>
      <c r="AA18" s="640">
        <v>0.19503999999999999</v>
      </c>
      <c r="AB18" s="640">
        <v>0.17065999999999998</v>
      </c>
      <c r="AC18" s="640">
        <v>0</v>
      </c>
      <c r="AD18" s="640">
        <v>0</v>
      </c>
      <c r="AE18" s="640">
        <v>0</v>
      </c>
      <c r="AF18" s="640">
        <v>0</v>
      </c>
      <c r="AG18" s="640">
        <v>0</v>
      </c>
      <c r="AH18" s="640">
        <v>0</v>
      </c>
      <c r="AI18" s="640">
        <v>0</v>
      </c>
      <c r="AJ18" s="640">
        <v>0</v>
      </c>
      <c r="AK18" s="640">
        <v>0</v>
      </c>
      <c r="AL18" s="640">
        <v>0</v>
      </c>
      <c r="AM18" s="640">
        <v>0</v>
      </c>
      <c r="AN18" s="640">
        <v>0</v>
      </c>
      <c r="AO18" s="640">
        <v>0</v>
      </c>
      <c r="AP18" s="640">
        <v>0</v>
      </c>
      <c r="AQ18" s="640">
        <v>0</v>
      </c>
      <c r="AR18" s="640">
        <v>0</v>
      </c>
      <c r="AS18" s="640">
        <v>0</v>
      </c>
      <c r="AT18" s="640">
        <v>0</v>
      </c>
      <c r="AU18" s="640">
        <v>0</v>
      </c>
      <c r="AV18" s="640">
        <v>0</v>
      </c>
      <c r="AW18" s="640">
        <v>0</v>
      </c>
      <c r="AX18" s="640">
        <v>0</v>
      </c>
      <c r="AY18" s="640">
        <v>0</v>
      </c>
      <c r="AZ18" s="640">
        <v>0</v>
      </c>
      <c r="BA18" s="640">
        <v>0</v>
      </c>
      <c r="BB18" s="640">
        <v>0</v>
      </c>
      <c r="BC18" s="640">
        <v>0</v>
      </c>
      <c r="BD18" s="640">
        <v>0</v>
      </c>
      <c r="BE18" s="640">
        <v>0</v>
      </c>
      <c r="BF18" s="640">
        <v>0</v>
      </c>
      <c r="BG18" s="640">
        <v>0</v>
      </c>
      <c r="BH18" s="640">
        <v>0</v>
      </c>
      <c r="BI18" s="640">
        <v>0</v>
      </c>
      <c r="BJ18" s="640">
        <v>0</v>
      </c>
      <c r="BK18" s="640">
        <v>0</v>
      </c>
      <c r="BL18" s="640">
        <v>0</v>
      </c>
      <c r="BM18" s="640">
        <v>0</v>
      </c>
      <c r="BN18" s="640">
        <v>0</v>
      </c>
      <c r="BO18" s="640">
        <v>0</v>
      </c>
      <c r="BP18" s="640">
        <v>0</v>
      </c>
      <c r="BQ18" s="640">
        <v>0</v>
      </c>
      <c r="BR18" s="640">
        <v>0</v>
      </c>
      <c r="BS18" s="640">
        <v>0</v>
      </c>
      <c r="BT18" s="640">
        <v>0</v>
      </c>
      <c r="BU18" s="640">
        <v>0</v>
      </c>
      <c r="BV18" s="640">
        <v>0</v>
      </c>
      <c r="BW18" s="640">
        <v>0</v>
      </c>
      <c r="BX18" s="640">
        <v>0</v>
      </c>
      <c r="BY18" s="640">
        <v>0</v>
      </c>
      <c r="BZ18" s="640">
        <v>0</v>
      </c>
      <c r="CA18" s="640">
        <v>0</v>
      </c>
      <c r="CB18" s="640">
        <v>0</v>
      </c>
      <c r="CC18" s="640">
        <v>0</v>
      </c>
      <c r="CD18" s="640">
        <v>0</v>
      </c>
      <c r="CE18" s="649">
        <v>0</v>
      </c>
      <c r="CF18" s="649">
        <v>2.9865499999999996E-2</v>
      </c>
      <c r="CG18" s="649">
        <v>3.4131999999999996E-2</v>
      </c>
      <c r="CH18" s="649">
        <v>4.2665000000000002E-2</v>
      </c>
      <c r="CI18" s="649">
        <v>0.17066000000000001</v>
      </c>
      <c r="CJ18" s="649">
        <v>0.14932749999999997</v>
      </c>
      <c r="CK18" s="649">
        <v>0</v>
      </c>
      <c r="CL18" s="649">
        <v>0</v>
      </c>
      <c r="CM18" s="649">
        <v>0</v>
      </c>
      <c r="CN18" s="649">
        <v>0</v>
      </c>
      <c r="CO18" s="649">
        <v>0</v>
      </c>
      <c r="CP18" s="649">
        <v>0</v>
      </c>
      <c r="CQ18" s="649">
        <v>0</v>
      </c>
      <c r="CR18" s="649">
        <v>0</v>
      </c>
      <c r="CS18" s="649">
        <v>0</v>
      </c>
      <c r="CT18" s="649">
        <v>0</v>
      </c>
      <c r="CU18" s="649">
        <v>0</v>
      </c>
      <c r="CV18" s="649">
        <v>0</v>
      </c>
      <c r="CW18" s="649">
        <v>0</v>
      </c>
      <c r="CX18" s="649">
        <v>0</v>
      </c>
      <c r="CY18" s="650">
        <v>0</v>
      </c>
      <c r="CZ18" s="651">
        <v>0</v>
      </c>
      <c r="DA18" s="652">
        <v>0</v>
      </c>
      <c r="DB18" s="652">
        <v>0</v>
      </c>
      <c r="DC18" s="652">
        <v>0</v>
      </c>
      <c r="DD18" s="652">
        <v>0</v>
      </c>
      <c r="DE18" s="652">
        <v>0</v>
      </c>
      <c r="DF18" s="652">
        <v>0</v>
      </c>
      <c r="DG18" s="652">
        <v>0</v>
      </c>
      <c r="DH18" s="652">
        <v>0</v>
      </c>
      <c r="DI18" s="652">
        <v>0</v>
      </c>
      <c r="DJ18" s="652">
        <v>0</v>
      </c>
      <c r="DK18" s="652">
        <v>0</v>
      </c>
      <c r="DL18" s="652">
        <v>0</v>
      </c>
      <c r="DM18" s="652">
        <v>0</v>
      </c>
      <c r="DN18" s="652">
        <v>0</v>
      </c>
      <c r="DO18" s="652">
        <v>0</v>
      </c>
      <c r="DP18" s="652">
        <v>0</v>
      </c>
      <c r="DQ18" s="652">
        <v>0</v>
      </c>
      <c r="DR18" s="652">
        <v>0</v>
      </c>
      <c r="DS18" s="652">
        <v>0</v>
      </c>
      <c r="DT18" s="652">
        <v>0</v>
      </c>
      <c r="DU18" s="652">
        <v>0</v>
      </c>
      <c r="DV18" s="652">
        <v>0</v>
      </c>
      <c r="DW18" s="653">
        <v>0</v>
      </c>
      <c r="DX18" s="572"/>
    </row>
    <row r="19" spans="2:128" x14ac:dyDescent="0.2">
      <c r="B19" s="673"/>
      <c r="C19" s="670"/>
      <c r="D19" s="666"/>
      <c r="E19" s="666"/>
      <c r="F19" s="666"/>
      <c r="G19" s="666"/>
      <c r="H19" s="666"/>
      <c r="I19" s="666"/>
      <c r="J19" s="666"/>
      <c r="K19" s="666"/>
      <c r="L19" s="666"/>
      <c r="M19" s="666"/>
      <c r="N19" s="666"/>
      <c r="O19" s="666"/>
      <c r="P19" s="666"/>
      <c r="Q19" s="666"/>
      <c r="R19" s="667"/>
      <c r="S19" s="666"/>
      <c r="T19" s="666"/>
      <c r="U19" s="659" t="s">
        <v>505</v>
      </c>
      <c r="V19" s="648" t="s">
        <v>124</v>
      </c>
      <c r="W19" s="668" t="s">
        <v>497</v>
      </c>
      <c r="X19" s="640">
        <v>0</v>
      </c>
      <c r="Y19" s="640">
        <v>0</v>
      </c>
      <c r="Z19" s="640">
        <v>0</v>
      </c>
      <c r="AA19" s="640">
        <v>0</v>
      </c>
      <c r="AB19" s="640">
        <v>0</v>
      </c>
      <c r="AC19" s="640">
        <v>0</v>
      </c>
      <c r="AD19" s="640">
        <v>0</v>
      </c>
      <c r="AE19" s="640">
        <v>0</v>
      </c>
      <c r="AF19" s="640">
        <v>0</v>
      </c>
      <c r="AG19" s="640">
        <v>0</v>
      </c>
      <c r="AH19" s="640">
        <v>0</v>
      </c>
      <c r="AI19" s="640">
        <v>0</v>
      </c>
      <c r="AJ19" s="640">
        <v>0</v>
      </c>
      <c r="AK19" s="640">
        <v>0</v>
      </c>
      <c r="AL19" s="640">
        <v>0</v>
      </c>
      <c r="AM19" s="640">
        <v>0</v>
      </c>
      <c r="AN19" s="640">
        <v>0</v>
      </c>
      <c r="AO19" s="640">
        <v>0</v>
      </c>
      <c r="AP19" s="640">
        <v>0</v>
      </c>
      <c r="AQ19" s="640">
        <v>0</v>
      </c>
      <c r="AR19" s="640">
        <v>0</v>
      </c>
      <c r="AS19" s="640">
        <v>0</v>
      </c>
      <c r="AT19" s="640">
        <v>0</v>
      </c>
      <c r="AU19" s="640">
        <v>0</v>
      </c>
      <c r="AV19" s="640">
        <v>0</v>
      </c>
      <c r="AW19" s="640">
        <v>0</v>
      </c>
      <c r="AX19" s="640">
        <v>0</v>
      </c>
      <c r="AY19" s="640">
        <v>0</v>
      </c>
      <c r="AZ19" s="640">
        <v>0</v>
      </c>
      <c r="BA19" s="640">
        <v>0</v>
      </c>
      <c r="BB19" s="640">
        <v>0</v>
      </c>
      <c r="BC19" s="640">
        <v>0</v>
      </c>
      <c r="BD19" s="640">
        <v>0</v>
      </c>
      <c r="BE19" s="640">
        <v>0</v>
      </c>
      <c r="BF19" s="640">
        <v>0</v>
      </c>
      <c r="BG19" s="640">
        <v>0</v>
      </c>
      <c r="BH19" s="640">
        <v>0</v>
      </c>
      <c r="BI19" s="640">
        <v>0</v>
      </c>
      <c r="BJ19" s="640">
        <v>0</v>
      </c>
      <c r="BK19" s="640">
        <v>0</v>
      </c>
      <c r="BL19" s="640">
        <v>0</v>
      </c>
      <c r="BM19" s="640">
        <v>0</v>
      </c>
      <c r="BN19" s="640">
        <v>0</v>
      </c>
      <c r="BO19" s="640">
        <v>0</v>
      </c>
      <c r="BP19" s="640">
        <v>0</v>
      </c>
      <c r="BQ19" s="640">
        <v>0</v>
      </c>
      <c r="BR19" s="640">
        <v>0</v>
      </c>
      <c r="BS19" s="640">
        <v>0</v>
      </c>
      <c r="BT19" s="640">
        <v>0</v>
      </c>
      <c r="BU19" s="640">
        <v>0</v>
      </c>
      <c r="BV19" s="640">
        <v>0</v>
      </c>
      <c r="BW19" s="640">
        <v>0</v>
      </c>
      <c r="BX19" s="640">
        <v>0</v>
      </c>
      <c r="BY19" s="640">
        <v>0</v>
      </c>
      <c r="BZ19" s="640">
        <v>0</v>
      </c>
      <c r="CA19" s="640">
        <v>0</v>
      </c>
      <c r="CB19" s="640">
        <v>0</v>
      </c>
      <c r="CC19" s="640">
        <v>0</v>
      </c>
      <c r="CD19" s="640">
        <v>0</v>
      </c>
      <c r="CE19" s="649">
        <v>0</v>
      </c>
      <c r="CF19" s="649">
        <v>0</v>
      </c>
      <c r="CG19" s="649">
        <v>0</v>
      </c>
      <c r="CH19" s="649">
        <v>0</v>
      </c>
      <c r="CI19" s="649">
        <v>0</v>
      </c>
      <c r="CJ19" s="649">
        <v>0</v>
      </c>
      <c r="CK19" s="649">
        <v>0</v>
      </c>
      <c r="CL19" s="649">
        <v>0</v>
      </c>
      <c r="CM19" s="649">
        <v>0</v>
      </c>
      <c r="CN19" s="649">
        <v>0</v>
      </c>
      <c r="CO19" s="649">
        <v>0</v>
      </c>
      <c r="CP19" s="649">
        <v>0</v>
      </c>
      <c r="CQ19" s="649">
        <v>0</v>
      </c>
      <c r="CR19" s="649">
        <v>0</v>
      </c>
      <c r="CS19" s="649">
        <v>0</v>
      </c>
      <c r="CT19" s="649">
        <v>0</v>
      </c>
      <c r="CU19" s="649">
        <v>0</v>
      </c>
      <c r="CV19" s="649">
        <v>0</v>
      </c>
      <c r="CW19" s="649">
        <v>0</v>
      </c>
      <c r="CX19" s="649">
        <v>0</v>
      </c>
      <c r="CY19" s="650">
        <v>0</v>
      </c>
      <c r="CZ19" s="651">
        <v>0</v>
      </c>
      <c r="DA19" s="652">
        <v>0</v>
      </c>
      <c r="DB19" s="652">
        <v>0</v>
      </c>
      <c r="DC19" s="652">
        <v>0</v>
      </c>
      <c r="DD19" s="652">
        <v>0</v>
      </c>
      <c r="DE19" s="652">
        <v>0</v>
      </c>
      <c r="DF19" s="652">
        <v>0</v>
      </c>
      <c r="DG19" s="652">
        <v>0</v>
      </c>
      <c r="DH19" s="652">
        <v>0</v>
      </c>
      <c r="DI19" s="652">
        <v>0</v>
      </c>
      <c r="DJ19" s="652">
        <v>0</v>
      </c>
      <c r="DK19" s="652">
        <v>0</v>
      </c>
      <c r="DL19" s="652">
        <v>0</v>
      </c>
      <c r="DM19" s="652">
        <v>0</v>
      </c>
      <c r="DN19" s="652">
        <v>0</v>
      </c>
      <c r="DO19" s="652">
        <v>0</v>
      </c>
      <c r="DP19" s="652">
        <v>0</v>
      </c>
      <c r="DQ19" s="652">
        <v>0</v>
      </c>
      <c r="DR19" s="652">
        <v>0</v>
      </c>
      <c r="DS19" s="652">
        <v>0</v>
      </c>
      <c r="DT19" s="652">
        <v>0</v>
      </c>
      <c r="DU19" s="652">
        <v>0</v>
      </c>
      <c r="DV19" s="652">
        <v>0</v>
      </c>
      <c r="DW19" s="653">
        <v>0</v>
      </c>
      <c r="DX19" s="572"/>
    </row>
    <row r="20" spans="2:128" x14ac:dyDescent="0.2">
      <c r="B20" s="673"/>
      <c r="C20" s="670"/>
      <c r="D20" s="666"/>
      <c r="E20" s="666"/>
      <c r="F20" s="666"/>
      <c r="G20" s="666"/>
      <c r="H20" s="666"/>
      <c r="I20" s="666"/>
      <c r="J20" s="666"/>
      <c r="K20" s="666"/>
      <c r="L20" s="666"/>
      <c r="M20" s="666"/>
      <c r="N20" s="666"/>
      <c r="O20" s="666"/>
      <c r="P20" s="666"/>
      <c r="Q20" s="666"/>
      <c r="R20" s="667"/>
      <c r="S20" s="666"/>
      <c r="T20" s="666"/>
      <c r="U20" s="674" t="s">
        <v>506</v>
      </c>
      <c r="V20" s="648" t="s">
        <v>124</v>
      </c>
      <c r="W20" s="668" t="s">
        <v>497</v>
      </c>
      <c r="X20" s="640">
        <v>0</v>
      </c>
      <c r="Y20" s="640">
        <v>0</v>
      </c>
      <c r="Z20" s="640">
        <v>0</v>
      </c>
      <c r="AA20" s="640">
        <v>0</v>
      </c>
      <c r="AB20" s="640">
        <v>0</v>
      </c>
      <c r="AC20" s="640">
        <v>0</v>
      </c>
      <c r="AD20" s="640">
        <v>0</v>
      </c>
      <c r="AE20" s="640">
        <v>0</v>
      </c>
      <c r="AF20" s="640">
        <v>0</v>
      </c>
      <c r="AG20" s="640">
        <v>0</v>
      </c>
      <c r="AH20" s="640">
        <v>0</v>
      </c>
      <c r="AI20" s="640">
        <v>0</v>
      </c>
      <c r="AJ20" s="640">
        <v>0</v>
      </c>
      <c r="AK20" s="640">
        <v>0</v>
      </c>
      <c r="AL20" s="640">
        <v>0</v>
      </c>
      <c r="AM20" s="640">
        <v>0</v>
      </c>
      <c r="AN20" s="640">
        <v>0</v>
      </c>
      <c r="AO20" s="640">
        <v>0</v>
      </c>
      <c r="AP20" s="640">
        <v>0</v>
      </c>
      <c r="AQ20" s="640">
        <v>0</v>
      </c>
      <c r="AR20" s="640">
        <v>0</v>
      </c>
      <c r="AS20" s="640">
        <v>0</v>
      </c>
      <c r="AT20" s="640">
        <v>0</v>
      </c>
      <c r="AU20" s="640">
        <v>0</v>
      </c>
      <c r="AV20" s="640">
        <v>0</v>
      </c>
      <c r="AW20" s="640">
        <v>0</v>
      </c>
      <c r="AX20" s="640">
        <v>0</v>
      </c>
      <c r="AY20" s="640">
        <v>0</v>
      </c>
      <c r="AZ20" s="640">
        <v>0</v>
      </c>
      <c r="BA20" s="640">
        <v>0</v>
      </c>
      <c r="BB20" s="640">
        <v>0</v>
      </c>
      <c r="BC20" s="640">
        <v>0</v>
      </c>
      <c r="BD20" s="640">
        <v>0</v>
      </c>
      <c r="BE20" s="640">
        <v>0</v>
      </c>
      <c r="BF20" s="640">
        <v>0</v>
      </c>
      <c r="BG20" s="640">
        <v>0</v>
      </c>
      <c r="BH20" s="640">
        <v>0</v>
      </c>
      <c r="BI20" s="640">
        <v>0</v>
      </c>
      <c r="BJ20" s="640">
        <v>0</v>
      </c>
      <c r="BK20" s="640">
        <v>0</v>
      </c>
      <c r="BL20" s="640">
        <v>0</v>
      </c>
      <c r="BM20" s="640">
        <v>0</v>
      </c>
      <c r="BN20" s="640">
        <v>0</v>
      </c>
      <c r="BO20" s="640">
        <v>0</v>
      </c>
      <c r="BP20" s="640">
        <v>0</v>
      </c>
      <c r="BQ20" s="640">
        <v>0</v>
      </c>
      <c r="BR20" s="640">
        <v>0</v>
      </c>
      <c r="BS20" s="640">
        <v>0</v>
      </c>
      <c r="BT20" s="640">
        <v>0</v>
      </c>
      <c r="BU20" s="640">
        <v>0</v>
      </c>
      <c r="BV20" s="640">
        <v>0</v>
      </c>
      <c r="BW20" s="640">
        <v>0</v>
      </c>
      <c r="BX20" s="640">
        <v>0</v>
      </c>
      <c r="BY20" s="640">
        <v>0</v>
      </c>
      <c r="BZ20" s="640">
        <v>0</v>
      </c>
      <c r="CA20" s="640">
        <v>0</v>
      </c>
      <c r="CB20" s="640">
        <v>0</v>
      </c>
      <c r="CC20" s="640">
        <v>0</v>
      </c>
      <c r="CD20" s="640">
        <v>0</v>
      </c>
      <c r="CE20" s="640">
        <v>0</v>
      </c>
      <c r="CF20" s="640">
        <v>0</v>
      </c>
      <c r="CG20" s="640">
        <v>0</v>
      </c>
      <c r="CH20" s="640">
        <v>0</v>
      </c>
      <c r="CI20" s="640">
        <v>0</v>
      </c>
      <c r="CJ20" s="640">
        <v>0</v>
      </c>
      <c r="CK20" s="640">
        <v>0</v>
      </c>
      <c r="CL20" s="640">
        <v>0</v>
      </c>
      <c r="CM20" s="640">
        <v>0</v>
      </c>
      <c r="CN20" s="640">
        <v>0</v>
      </c>
      <c r="CO20" s="640">
        <v>0</v>
      </c>
      <c r="CP20" s="640">
        <v>0</v>
      </c>
      <c r="CQ20" s="640">
        <v>0</v>
      </c>
      <c r="CR20" s="640">
        <v>0</v>
      </c>
      <c r="CS20" s="640">
        <v>0</v>
      </c>
      <c r="CT20" s="640">
        <v>0</v>
      </c>
      <c r="CU20" s="640">
        <v>0</v>
      </c>
      <c r="CV20" s="640">
        <v>0</v>
      </c>
      <c r="CW20" s="640">
        <v>0</v>
      </c>
      <c r="CX20" s="640">
        <v>0</v>
      </c>
      <c r="CY20" s="640">
        <v>0</v>
      </c>
      <c r="CZ20" s="651">
        <v>0</v>
      </c>
      <c r="DA20" s="652">
        <v>0</v>
      </c>
      <c r="DB20" s="652">
        <v>0</v>
      </c>
      <c r="DC20" s="652">
        <v>0</v>
      </c>
      <c r="DD20" s="652">
        <v>0</v>
      </c>
      <c r="DE20" s="652">
        <v>0</v>
      </c>
      <c r="DF20" s="652">
        <v>0</v>
      </c>
      <c r="DG20" s="652">
        <v>0</v>
      </c>
      <c r="DH20" s="652">
        <v>0</v>
      </c>
      <c r="DI20" s="652">
        <v>0</v>
      </c>
      <c r="DJ20" s="652">
        <v>0</v>
      </c>
      <c r="DK20" s="652">
        <v>0</v>
      </c>
      <c r="DL20" s="652">
        <v>0</v>
      </c>
      <c r="DM20" s="652">
        <v>0</v>
      </c>
      <c r="DN20" s="652">
        <v>0</v>
      </c>
      <c r="DO20" s="652">
        <v>0</v>
      </c>
      <c r="DP20" s="652">
        <v>0</v>
      </c>
      <c r="DQ20" s="652">
        <v>0</v>
      </c>
      <c r="DR20" s="652">
        <v>0</v>
      </c>
      <c r="DS20" s="652">
        <v>0</v>
      </c>
      <c r="DT20" s="652">
        <v>0</v>
      </c>
      <c r="DU20" s="652">
        <v>0</v>
      </c>
      <c r="DV20" s="652">
        <v>0</v>
      </c>
      <c r="DW20" s="653">
        <v>0</v>
      </c>
      <c r="DX20" s="572"/>
    </row>
    <row r="21" spans="2:128" ht="15.75" thickBot="1" x14ac:dyDescent="0.25">
      <c r="B21" s="675"/>
      <c r="C21" s="676"/>
      <c r="D21" s="677"/>
      <c r="E21" s="677"/>
      <c r="F21" s="677"/>
      <c r="G21" s="677"/>
      <c r="H21" s="677"/>
      <c r="I21" s="677"/>
      <c r="J21" s="677"/>
      <c r="K21" s="677"/>
      <c r="L21" s="677"/>
      <c r="M21" s="677"/>
      <c r="N21" s="677"/>
      <c r="O21" s="677"/>
      <c r="P21" s="677"/>
      <c r="Q21" s="677"/>
      <c r="R21" s="678"/>
      <c r="S21" s="677"/>
      <c r="T21" s="677"/>
      <c r="U21" s="679" t="s">
        <v>127</v>
      </c>
      <c r="V21" s="680" t="s">
        <v>507</v>
      </c>
      <c r="W21" s="681" t="s">
        <v>497</v>
      </c>
      <c r="X21" s="682">
        <f t="shared" ref="X21:BC21" si="16">SUM(X10:X20)</f>
        <v>16.843232000000004</v>
      </c>
      <c r="Y21" s="682">
        <f t="shared" si="16"/>
        <v>19.249408000000003</v>
      </c>
      <c r="Z21" s="682">
        <f t="shared" si="16"/>
        <v>24.061760000000007</v>
      </c>
      <c r="AA21" s="682">
        <f t="shared" si="16"/>
        <v>96.247040000000027</v>
      </c>
      <c r="AB21" s="682">
        <f t="shared" si="16"/>
        <v>84.216160000000002</v>
      </c>
      <c r="AC21" s="682">
        <f t="shared" si="16"/>
        <v>421.11</v>
      </c>
      <c r="AD21" s="682">
        <f t="shared" si="16"/>
        <v>421.11</v>
      </c>
      <c r="AE21" s="682">
        <f t="shared" si="16"/>
        <v>421.11</v>
      </c>
      <c r="AF21" s="682">
        <f t="shared" si="16"/>
        <v>421.11</v>
      </c>
      <c r="AG21" s="682">
        <f t="shared" si="16"/>
        <v>421.11</v>
      </c>
      <c r="AH21" s="682">
        <f t="shared" si="16"/>
        <v>421.11</v>
      </c>
      <c r="AI21" s="682">
        <f t="shared" si="16"/>
        <v>421.11</v>
      </c>
      <c r="AJ21" s="682">
        <f t="shared" si="16"/>
        <v>421.11</v>
      </c>
      <c r="AK21" s="682">
        <f t="shared" si="16"/>
        <v>421.11</v>
      </c>
      <c r="AL21" s="682">
        <f t="shared" si="16"/>
        <v>421.11</v>
      </c>
      <c r="AM21" s="682">
        <f t="shared" si="16"/>
        <v>421.11</v>
      </c>
      <c r="AN21" s="682">
        <f t="shared" si="16"/>
        <v>421.11</v>
      </c>
      <c r="AO21" s="682">
        <f t="shared" si="16"/>
        <v>421.11</v>
      </c>
      <c r="AP21" s="682">
        <f t="shared" si="16"/>
        <v>421.11</v>
      </c>
      <c r="AQ21" s="682">
        <f t="shared" si="16"/>
        <v>421.11</v>
      </c>
      <c r="AR21" s="682">
        <f t="shared" si="16"/>
        <v>421.11</v>
      </c>
      <c r="AS21" s="682">
        <f t="shared" si="16"/>
        <v>421.11</v>
      </c>
      <c r="AT21" s="682">
        <f t="shared" si="16"/>
        <v>421.11</v>
      </c>
      <c r="AU21" s="682">
        <f t="shared" si="16"/>
        <v>421.11</v>
      </c>
      <c r="AV21" s="682">
        <f t="shared" si="16"/>
        <v>421.11</v>
      </c>
      <c r="AW21" s="682">
        <f t="shared" si="16"/>
        <v>421.11</v>
      </c>
      <c r="AX21" s="682">
        <f t="shared" si="16"/>
        <v>421.11</v>
      </c>
      <c r="AY21" s="682">
        <f t="shared" si="16"/>
        <v>421.11</v>
      </c>
      <c r="AZ21" s="682">
        <f t="shared" si="16"/>
        <v>421.11</v>
      </c>
      <c r="BA21" s="682">
        <f t="shared" si="16"/>
        <v>421.11</v>
      </c>
      <c r="BB21" s="682">
        <f t="shared" si="16"/>
        <v>421.11</v>
      </c>
      <c r="BC21" s="682">
        <f t="shared" si="16"/>
        <v>421.11</v>
      </c>
      <c r="BD21" s="682">
        <f t="shared" ref="BD21:DO21" si="17">SUM(BD10:BD20)</f>
        <v>421.11</v>
      </c>
      <c r="BE21" s="682">
        <f t="shared" si="17"/>
        <v>421.11</v>
      </c>
      <c r="BF21" s="682">
        <f t="shared" si="17"/>
        <v>421.11</v>
      </c>
      <c r="BG21" s="682">
        <f t="shared" si="17"/>
        <v>421.11</v>
      </c>
      <c r="BH21" s="682">
        <f t="shared" si="17"/>
        <v>421.11</v>
      </c>
      <c r="BI21" s="682">
        <f t="shared" si="17"/>
        <v>421.11</v>
      </c>
      <c r="BJ21" s="682">
        <f t="shared" si="17"/>
        <v>421.11</v>
      </c>
      <c r="BK21" s="682">
        <f t="shared" si="17"/>
        <v>421.11</v>
      </c>
      <c r="BL21" s="682">
        <f t="shared" si="17"/>
        <v>421.11</v>
      </c>
      <c r="BM21" s="682">
        <f t="shared" si="17"/>
        <v>421.11</v>
      </c>
      <c r="BN21" s="682">
        <f t="shared" si="17"/>
        <v>421.11</v>
      </c>
      <c r="BO21" s="682">
        <f t="shared" si="17"/>
        <v>421.11</v>
      </c>
      <c r="BP21" s="682">
        <f t="shared" si="17"/>
        <v>421.11</v>
      </c>
      <c r="BQ21" s="682">
        <f t="shared" si="17"/>
        <v>421.11</v>
      </c>
      <c r="BR21" s="682">
        <f t="shared" si="17"/>
        <v>421.11</v>
      </c>
      <c r="BS21" s="682">
        <f t="shared" si="17"/>
        <v>421.11</v>
      </c>
      <c r="BT21" s="682">
        <f t="shared" si="17"/>
        <v>421.11</v>
      </c>
      <c r="BU21" s="682">
        <f t="shared" si="17"/>
        <v>421.11</v>
      </c>
      <c r="BV21" s="682">
        <f t="shared" si="17"/>
        <v>421.11</v>
      </c>
      <c r="BW21" s="682">
        <f t="shared" si="17"/>
        <v>421.11</v>
      </c>
      <c r="BX21" s="682">
        <f t="shared" si="17"/>
        <v>421.11</v>
      </c>
      <c r="BY21" s="682">
        <f t="shared" si="17"/>
        <v>421.11</v>
      </c>
      <c r="BZ21" s="682">
        <f t="shared" si="17"/>
        <v>421.11</v>
      </c>
      <c r="CA21" s="682">
        <f t="shared" si="17"/>
        <v>421.11</v>
      </c>
      <c r="CB21" s="682">
        <f t="shared" si="17"/>
        <v>421.11</v>
      </c>
      <c r="CC21" s="682">
        <f t="shared" si="17"/>
        <v>421.11</v>
      </c>
      <c r="CD21" s="682">
        <f t="shared" si="17"/>
        <v>421.11</v>
      </c>
      <c r="CE21" s="682">
        <f t="shared" si="17"/>
        <v>421.11</v>
      </c>
      <c r="CF21" s="682">
        <f t="shared" si="17"/>
        <v>435.84782800000005</v>
      </c>
      <c r="CG21" s="682">
        <f t="shared" si="17"/>
        <v>437.95323200000001</v>
      </c>
      <c r="CH21" s="682">
        <f t="shared" si="17"/>
        <v>442.16404</v>
      </c>
      <c r="CI21" s="682">
        <f t="shared" si="17"/>
        <v>505.32616000000002</v>
      </c>
      <c r="CJ21" s="682">
        <f t="shared" si="17"/>
        <v>494.79914000000002</v>
      </c>
      <c r="CK21" s="682">
        <f t="shared" si="17"/>
        <v>421.11</v>
      </c>
      <c r="CL21" s="682">
        <f t="shared" si="17"/>
        <v>421.11</v>
      </c>
      <c r="CM21" s="682">
        <f t="shared" si="17"/>
        <v>421.11</v>
      </c>
      <c r="CN21" s="682">
        <f t="shared" si="17"/>
        <v>421.11</v>
      </c>
      <c r="CO21" s="682">
        <f t="shared" si="17"/>
        <v>421.11</v>
      </c>
      <c r="CP21" s="682">
        <f t="shared" si="17"/>
        <v>421.11</v>
      </c>
      <c r="CQ21" s="682">
        <f t="shared" si="17"/>
        <v>421.11</v>
      </c>
      <c r="CR21" s="682">
        <f t="shared" si="17"/>
        <v>421.11</v>
      </c>
      <c r="CS21" s="682">
        <f t="shared" si="17"/>
        <v>421.11</v>
      </c>
      <c r="CT21" s="682">
        <f t="shared" si="17"/>
        <v>421.11</v>
      </c>
      <c r="CU21" s="682">
        <f t="shared" si="17"/>
        <v>421.11</v>
      </c>
      <c r="CV21" s="682">
        <f t="shared" si="17"/>
        <v>421.11</v>
      </c>
      <c r="CW21" s="682">
        <f t="shared" si="17"/>
        <v>421.11</v>
      </c>
      <c r="CX21" s="682">
        <f t="shared" si="17"/>
        <v>421.11</v>
      </c>
      <c r="CY21" s="683">
        <f t="shared" si="17"/>
        <v>421.11</v>
      </c>
      <c r="CZ21" s="684">
        <f t="shared" si="17"/>
        <v>0</v>
      </c>
      <c r="DA21" s="685">
        <f t="shared" si="17"/>
        <v>0</v>
      </c>
      <c r="DB21" s="685">
        <f t="shared" si="17"/>
        <v>0</v>
      </c>
      <c r="DC21" s="685">
        <f t="shared" si="17"/>
        <v>0</v>
      </c>
      <c r="DD21" s="685">
        <f t="shared" si="17"/>
        <v>0</v>
      </c>
      <c r="DE21" s="685">
        <f t="shared" si="17"/>
        <v>0</v>
      </c>
      <c r="DF21" s="685">
        <f t="shared" si="17"/>
        <v>0</v>
      </c>
      <c r="DG21" s="685">
        <f t="shared" si="17"/>
        <v>0</v>
      </c>
      <c r="DH21" s="685">
        <f t="shared" si="17"/>
        <v>0</v>
      </c>
      <c r="DI21" s="685">
        <f t="shared" si="17"/>
        <v>0</v>
      </c>
      <c r="DJ21" s="685">
        <f t="shared" si="17"/>
        <v>0</v>
      </c>
      <c r="DK21" s="685">
        <f t="shared" si="17"/>
        <v>0</v>
      </c>
      <c r="DL21" s="685">
        <f t="shared" si="17"/>
        <v>0</v>
      </c>
      <c r="DM21" s="685">
        <f t="shared" si="17"/>
        <v>0</v>
      </c>
      <c r="DN21" s="685">
        <f t="shared" si="17"/>
        <v>0</v>
      </c>
      <c r="DO21" s="685">
        <f t="shared" si="17"/>
        <v>0</v>
      </c>
      <c r="DP21" s="685">
        <f t="shared" ref="DP21:DW21" si="18">SUM(DP10:DP20)</f>
        <v>0</v>
      </c>
      <c r="DQ21" s="685">
        <f t="shared" si="18"/>
        <v>0</v>
      </c>
      <c r="DR21" s="685">
        <f t="shared" si="18"/>
        <v>0</v>
      </c>
      <c r="DS21" s="685">
        <f t="shared" si="18"/>
        <v>0</v>
      </c>
      <c r="DT21" s="685">
        <f t="shared" si="18"/>
        <v>0</v>
      </c>
      <c r="DU21" s="685">
        <f t="shared" si="18"/>
        <v>0</v>
      </c>
      <c r="DV21" s="685">
        <f t="shared" si="18"/>
        <v>0</v>
      </c>
      <c r="DW21" s="686">
        <f t="shared" si="18"/>
        <v>0</v>
      </c>
      <c r="DX21" s="687"/>
    </row>
    <row r="22" spans="2:128" x14ac:dyDescent="0.2">
      <c r="B22" s="624" t="s">
        <v>512</v>
      </c>
      <c r="C22" s="625" t="s">
        <v>804</v>
      </c>
      <c r="D22" s="617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20"/>
      <c r="S22" s="634"/>
      <c r="T22" s="620"/>
      <c r="U22" s="634"/>
      <c r="V22" s="618"/>
      <c r="W22" s="618"/>
      <c r="X22" s="616">
        <f t="shared" ref="X22:BC22" si="19">SUMIF($C:$C,"58.4x",X:X)</f>
        <v>0</v>
      </c>
      <c r="Y22" s="616">
        <f t="shared" si="19"/>
        <v>0</v>
      </c>
      <c r="Z22" s="616">
        <f t="shared" si="19"/>
        <v>0</v>
      </c>
      <c r="AA22" s="616">
        <f t="shared" si="19"/>
        <v>0</v>
      </c>
      <c r="AB22" s="616">
        <f t="shared" si="19"/>
        <v>0</v>
      </c>
      <c r="AC22" s="616">
        <f t="shared" si="19"/>
        <v>0</v>
      </c>
      <c r="AD22" s="616">
        <f t="shared" si="19"/>
        <v>0</v>
      </c>
      <c r="AE22" s="616">
        <f t="shared" si="19"/>
        <v>0</v>
      </c>
      <c r="AF22" s="616">
        <f t="shared" si="19"/>
        <v>0</v>
      </c>
      <c r="AG22" s="616">
        <f t="shared" si="19"/>
        <v>0</v>
      </c>
      <c r="AH22" s="616">
        <f t="shared" si="19"/>
        <v>0</v>
      </c>
      <c r="AI22" s="616">
        <f t="shared" si="19"/>
        <v>0</v>
      </c>
      <c r="AJ22" s="616">
        <f t="shared" si="19"/>
        <v>0</v>
      </c>
      <c r="AK22" s="616">
        <f t="shared" si="19"/>
        <v>0</v>
      </c>
      <c r="AL22" s="616">
        <f t="shared" si="19"/>
        <v>0</v>
      </c>
      <c r="AM22" s="616">
        <f t="shared" si="19"/>
        <v>0</v>
      </c>
      <c r="AN22" s="616">
        <f t="shared" si="19"/>
        <v>0</v>
      </c>
      <c r="AO22" s="616">
        <f t="shared" si="19"/>
        <v>0</v>
      </c>
      <c r="AP22" s="616">
        <f t="shared" si="19"/>
        <v>0</v>
      </c>
      <c r="AQ22" s="616">
        <f t="shared" si="19"/>
        <v>0</v>
      </c>
      <c r="AR22" s="616">
        <f t="shared" si="19"/>
        <v>0</v>
      </c>
      <c r="AS22" s="616">
        <f t="shared" si="19"/>
        <v>0</v>
      </c>
      <c r="AT22" s="616">
        <f t="shared" si="19"/>
        <v>0</v>
      </c>
      <c r="AU22" s="616">
        <f t="shared" si="19"/>
        <v>0</v>
      </c>
      <c r="AV22" s="616">
        <f t="shared" si="19"/>
        <v>0</v>
      </c>
      <c r="AW22" s="616">
        <f t="shared" si="19"/>
        <v>0</v>
      </c>
      <c r="AX22" s="616">
        <f t="shared" si="19"/>
        <v>0</v>
      </c>
      <c r="AY22" s="616">
        <f t="shared" si="19"/>
        <v>0</v>
      </c>
      <c r="AZ22" s="616">
        <f t="shared" si="19"/>
        <v>0</v>
      </c>
      <c r="BA22" s="616">
        <f t="shared" si="19"/>
        <v>0</v>
      </c>
      <c r="BB22" s="616">
        <f t="shared" si="19"/>
        <v>0</v>
      </c>
      <c r="BC22" s="616">
        <f t="shared" si="19"/>
        <v>0</v>
      </c>
      <c r="BD22" s="616">
        <f t="shared" ref="BD22:CI22" si="20">SUMIF($C:$C,"58.4x",BD:BD)</f>
        <v>0</v>
      </c>
      <c r="BE22" s="616">
        <f t="shared" si="20"/>
        <v>0</v>
      </c>
      <c r="BF22" s="616">
        <f t="shared" si="20"/>
        <v>0</v>
      </c>
      <c r="BG22" s="616">
        <f t="shared" si="20"/>
        <v>0</v>
      </c>
      <c r="BH22" s="616">
        <f t="shared" si="20"/>
        <v>0</v>
      </c>
      <c r="BI22" s="616">
        <f t="shared" si="20"/>
        <v>0</v>
      </c>
      <c r="BJ22" s="616">
        <f t="shared" si="20"/>
        <v>0</v>
      </c>
      <c r="BK22" s="616">
        <f t="shared" si="20"/>
        <v>0</v>
      </c>
      <c r="BL22" s="616">
        <f t="shared" si="20"/>
        <v>0</v>
      </c>
      <c r="BM22" s="616">
        <f t="shared" si="20"/>
        <v>0</v>
      </c>
      <c r="BN22" s="616">
        <f t="shared" si="20"/>
        <v>0</v>
      </c>
      <c r="BO22" s="616">
        <f t="shared" si="20"/>
        <v>0</v>
      </c>
      <c r="BP22" s="616">
        <f t="shared" si="20"/>
        <v>0</v>
      </c>
      <c r="BQ22" s="616">
        <f t="shared" si="20"/>
        <v>0</v>
      </c>
      <c r="BR22" s="616">
        <f t="shared" si="20"/>
        <v>0</v>
      </c>
      <c r="BS22" s="616">
        <f t="shared" si="20"/>
        <v>0</v>
      </c>
      <c r="BT22" s="616">
        <f t="shared" si="20"/>
        <v>0</v>
      </c>
      <c r="BU22" s="616">
        <f t="shared" si="20"/>
        <v>0</v>
      </c>
      <c r="BV22" s="616">
        <f t="shared" si="20"/>
        <v>0</v>
      </c>
      <c r="BW22" s="616">
        <f t="shared" si="20"/>
        <v>0</v>
      </c>
      <c r="BX22" s="616">
        <f t="shared" si="20"/>
        <v>0</v>
      </c>
      <c r="BY22" s="616">
        <f t="shared" si="20"/>
        <v>0</v>
      </c>
      <c r="BZ22" s="616">
        <f t="shared" si="20"/>
        <v>0</v>
      </c>
      <c r="CA22" s="616">
        <f t="shared" si="20"/>
        <v>0</v>
      </c>
      <c r="CB22" s="616">
        <f t="shared" si="20"/>
        <v>0</v>
      </c>
      <c r="CC22" s="616">
        <f t="shared" si="20"/>
        <v>0</v>
      </c>
      <c r="CD22" s="616">
        <f t="shared" si="20"/>
        <v>0</v>
      </c>
      <c r="CE22" s="616">
        <f t="shared" si="20"/>
        <v>0</v>
      </c>
      <c r="CF22" s="616">
        <f t="shared" si="20"/>
        <v>0</v>
      </c>
      <c r="CG22" s="616">
        <f t="shared" si="20"/>
        <v>0</v>
      </c>
      <c r="CH22" s="616">
        <f t="shared" si="20"/>
        <v>0</v>
      </c>
      <c r="CI22" s="616">
        <f t="shared" si="20"/>
        <v>0</v>
      </c>
      <c r="CJ22" s="616">
        <f t="shared" ref="CJ22:DO22" si="21">SUMIF($C:$C,"58.4x",CJ:CJ)</f>
        <v>0</v>
      </c>
      <c r="CK22" s="616">
        <f t="shared" si="21"/>
        <v>0</v>
      </c>
      <c r="CL22" s="616">
        <f t="shared" si="21"/>
        <v>0</v>
      </c>
      <c r="CM22" s="616">
        <f t="shared" si="21"/>
        <v>0</v>
      </c>
      <c r="CN22" s="616">
        <f t="shared" si="21"/>
        <v>0</v>
      </c>
      <c r="CO22" s="616">
        <f t="shared" si="21"/>
        <v>0</v>
      </c>
      <c r="CP22" s="616">
        <f t="shared" si="21"/>
        <v>0</v>
      </c>
      <c r="CQ22" s="616">
        <f t="shared" si="21"/>
        <v>0</v>
      </c>
      <c r="CR22" s="616">
        <f t="shared" si="21"/>
        <v>0</v>
      </c>
      <c r="CS22" s="616">
        <f t="shared" si="21"/>
        <v>0</v>
      </c>
      <c r="CT22" s="616">
        <f t="shared" si="21"/>
        <v>0</v>
      </c>
      <c r="CU22" s="616">
        <f t="shared" si="21"/>
        <v>0</v>
      </c>
      <c r="CV22" s="616">
        <f t="shared" si="21"/>
        <v>0</v>
      </c>
      <c r="CW22" s="616">
        <f t="shared" si="21"/>
        <v>0</v>
      </c>
      <c r="CX22" s="616">
        <f t="shared" si="21"/>
        <v>0</v>
      </c>
      <c r="CY22" s="631">
        <f t="shared" si="21"/>
        <v>0</v>
      </c>
      <c r="CZ22" s="632">
        <f t="shared" si="21"/>
        <v>0</v>
      </c>
      <c r="DA22" s="632">
        <f t="shared" si="21"/>
        <v>0</v>
      </c>
      <c r="DB22" s="632">
        <f t="shared" si="21"/>
        <v>0</v>
      </c>
      <c r="DC22" s="632">
        <f t="shared" si="21"/>
        <v>0</v>
      </c>
      <c r="DD22" s="632">
        <f t="shared" si="21"/>
        <v>0</v>
      </c>
      <c r="DE22" s="632">
        <f t="shared" si="21"/>
        <v>0</v>
      </c>
      <c r="DF22" s="632">
        <f t="shared" si="21"/>
        <v>0</v>
      </c>
      <c r="DG22" s="632">
        <f t="shared" si="21"/>
        <v>0</v>
      </c>
      <c r="DH22" s="632">
        <f t="shared" si="21"/>
        <v>0</v>
      </c>
      <c r="DI22" s="632">
        <f t="shared" si="21"/>
        <v>0</v>
      </c>
      <c r="DJ22" s="632">
        <f t="shared" si="21"/>
        <v>0</v>
      </c>
      <c r="DK22" s="632">
        <f t="shared" si="21"/>
        <v>0</v>
      </c>
      <c r="DL22" s="632">
        <f t="shared" si="21"/>
        <v>0</v>
      </c>
      <c r="DM22" s="632">
        <f t="shared" si="21"/>
        <v>0</v>
      </c>
      <c r="DN22" s="632">
        <f t="shared" si="21"/>
        <v>0</v>
      </c>
      <c r="DO22" s="632">
        <f t="shared" si="21"/>
        <v>0</v>
      </c>
      <c r="DP22" s="632">
        <f t="shared" ref="DP22:DW22" si="22">SUMIF($C:$C,"58.4x",DP:DP)</f>
        <v>0</v>
      </c>
      <c r="DQ22" s="632">
        <f t="shared" si="22"/>
        <v>0</v>
      </c>
      <c r="DR22" s="632">
        <f t="shared" si="22"/>
        <v>0</v>
      </c>
      <c r="DS22" s="632">
        <f t="shared" si="22"/>
        <v>0</v>
      </c>
      <c r="DT22" s="632">
        <f t="shared" si="22"/>
        <v>0</v>
      </c>
      <c r="DU22" s="632">
        <f t="shared" si="22"/>
        <v>0</v>
      </c>
      <c r="DV22" s="632">
        <f t="shared" si="22"/>
        <v>0</v>
      </c>
      <c r="DW22" s="635">
        <f t="shared" si="22"/>
        <v>0</v>
      </c>
      <c r="DX22" s="687"/>
    </row>
    <row r="23" spans="2:128" x14ac:dyDescent="0.2">
      <c r="B23" s="624" t="s">
        <v>513</v>
      </c>
      <c r="C23" s="625" t="s">
        <v>514</v>
      </c>
      <c r="D23" s="617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20"/>
      <c r="S23" s="634"/>
      <c r="T23" s="620"/>
      <c r="U23" s="634"/>
      <c r="V23" s="618"/>
      <c r="W23" s="618"/>
      <c r="X23" s="616">
        <f t="shared" ref="X23:BC23" si="23">SUMIF($C:$C,"58.5x",X:X)</f>
        <v>0</v>
      </c>
      <c r="Y23" s="616">
        <f t="shared" si="23"/>
        <v>0</v>
      </c>
      <c r="Z23" s="616">
        <f t="shared" si="23"/>
        <v>0</v>
      </c>
      <c r="AA23" s="616">
        <f t="shared" si="23"/>
        <v>0</v>
      </c>
      <c r="AB23" s="616">
        <f t="shared" si="23"/>
        <v>0</v>
      </c>
      <c r="AC23" s="616">
        <f t="shared" si="23"/>
        <v>0</v>
      </c>
      <c r="AD23" s="616">
        <f t="shared" si="23"/>
        <v>0</v>
      </c>
      <c r="AE23" s="616">
        <f t="shared" si="23"/>
        <v>0</v>
      </c>
      <c r="AF23" s="616">
        <f t="shared" si="23"/>
        <v>0</v>
      </c>
      <c r="AG23" s="616">
        <f t="shared" si="23"/>
        <v>0</v>
      </c>
      <c r="AH23" s="616">
        <f t="shared" si="23"/>
        <v>0</v>
      </c>
      <c r="AI23" s="616">
        <f t="shared" si="23"/>
        <v>0</v>
      </c>
      <c r="AJ23" s="616">
        <f t="shared" si="23"/>
        <v>0</v>
      </c>
      <c r="AK23" s="616">
        <f t="shared" si="23"/>
        <v>0</v>
      </c>
      <c r="AL23" s="616">
        <f t="shared" si="23"/>
        <v>0</v>
      </c>
      <c r="AM23" s="616">
        <f t="shared" si="23"/>
        <v>0</v>
      </c>
      <c r="AN23" s="616">
        <f t="shared" si="23"/>
        <v>0</v>
      </c>
      <c r="AO23" s="616">
        <f t="shared" si="23"/>
        <v>0</v>
      </c>
      <c r="AP23" s="616">
        <f t="shared" si="23"/>
        <v>0</v>
      </c>
      <c r="AQ23" s="616">
        <f t="shared" si="23"/>
        <v>0</v>
      </c>
      <c r="AR23" s="616">
        <f t="shared" si="23"/>
        <v>0</v>
      </c>
      <c r="AS23" s="616">
        <f t="shared" si="23"/>
        <v>0</v>
      </c>
      <c r="AT23" s="616">
        <f t="shared" si="23"/>
        <v>0</v>
      </c>
      <c r="AU23" s="616">
        <f t="shared" si="23"/>
        <v>0</v>
      </c>
      <c r="AV23" s="616">
        <f t="shared" si="23"/>
        <v>0</v>
      </c>
      <c r="AW23" s="616">
        <f t="shared" si="23"/>
        <v>0</v>
      </c>
      <c r="AX23" s="616">
        <f t="shared" si="23"/>
        <v>0</v>
      </c>
      <c r="AY23" s="616">
        <f t="shared" si="23"/>
        <v>0</v>
      </c>
      <c r="AZ23" s="616">
        <f t="shared" si="23"/>
        <v>0</v>
      </c>
      <c r="BA23" s="616">
        <f t="shared" si="23"/>
        <v>0</v>
      </c>
      <c r="BB23" s="616">
        <f t="shared" si="23"/>
        <v>0</v>
      </c>
      <c r="BC23" s="616">
        <f t="shared" si="23"/>
        <v>0</v>
      </c>
      <c r="BD23" s="616">
        <f t="shared" ref="BD23:CI23" si="24">SUMIF($C:$C,"58.5x",BD:BD)</f>
        <v>0</v>
      </c>
      <c r="BE23" s="616">
        <f t="shared" si="24"/>
        <v>0</v>
      </c>
      <c r="BF23" s="616">
        <f t="shared" si="24"/>
        <v>0</v>
      </c>
      <c r="BG23" s="616">
        <f t="shared" si="24"/>
        <v>0</v>
      </c>
      <c r="BH23" s="616">
        <f t="shared" si="24"/>
        <v>0</v>
      </c>
      <c r="BI23" s="616">
        <f t="shared" si="24"/>
        <v>0</v>
      </c>
      <c r="BJ23" s="616">
        <f t="shared" si="24"/>
        <v>0</v>
      </c>
      <c r="BK23" s="616">
        <f t="shared" si="24"/>
        <v>0</v>
      </c>
      <c r="BL23" s="616">
        <f t="shared" si="24"/>
        <v>0</v>
      </c>
      <c r="BM23" s="616">
        <f t="shared" si="24"/>
        <v>0</v>
      </c>
      <c r="BN23" s="616">
        <f t="shared" si="24"/>
        <v>0</v>
      </c>
      <c r="BO23" s="616">
        <f t="shared" si="24"/>
        <v>0</v>
      </c>
      <c r="BP23" s="616">
        <f t="shared" si="24"/>
        <v>0</v>
      </c>
      <c r="BQ23" s="616">
        <f t="shared" si="24"/>
        <v>0</v>
      </c>
      <c r="BR23" s="616">
        <f t="shared" si="24"/>
        <v>0</v>
      </c>
      <c r="BS23" s="616">
        <f t="shared" si="24"/>
        <v>0</v>
      </c>
      <c r="BT23" s="616">
        <f t="shared" si="24"/>
        <v>0</v>
      </c>
      <c r="BU23" s="616">
        <f t="shared" si="24"/>
        <v>0</v>
      </c>
      <c r="BV23" s="616">
        <f t="shared" si="24"/>
        <v>0</v>
      </c>
      <c r="BW23" s="616">
        <f t="shared" si="24"/>
        <v>0</v>
      </c>
      <c r="BX23" s="616">
        <f t="shared" si="24"/>
        <v>0</v>
      </c>
      <c r="BY23" s="616">
        <f t="shared" si="24"/>
        <v>0</v>
      </c>
      <c r="BZ23" s="616">
        <f t="shared" si="24"/>
        <v>0</v>
      </c>
      <c r="CA23" s="616">
        <f t="shared" si="24"/>
        <v>0</v>
      </c>
      <c r="CB23" s="616">
        <f t="shared" si="24"/>
        <v>0</v>
      </c>
      <c r="CC23" s="616">
        <f t="shared" si="24"/>
        <v>0</v>
      </c>
      <c r="CD23" s="616">
        <f t="shared" si="24"/>
        <v>0</v>
      </c>
      <c r="CE23" s="616">
        <f t="shared" si="24"/>
        <v>0</v>
      </c>
      <c r="CF23" s="616">
        <f t="shared" si="24"/>
        <v>0</v>
      </c>
      <c r="CG23" s="616">
        <f t="shared" si="24"/>
        <v>0</v>
      </c>
      <c r="CH23" s="616">
        <f t="shared" si="24"/>
        <v>0</v>
      </c>
      <c r="CI23" s="616">
        <f t="shared" si="24"/>
        <v>0</v>
      </c>
      <c r="CJ23" s="616">
        <f t="shared" ref="CJ23:DO23" si="25">SUMIF($C:$C,"58.5x",CJ:CJ)</f>
        <v>0</v>
      </c>
      <c r="CK23" s="616">
        <f t="shared" si="25"/>
        <v>0</v>
      </c>
      <c r="CL23" s="616">
        <f t="shared" si="25"/>
        <v>0</v>
      </c>
      <c r="CM23" s="616">
        <f t="shared" si="25"/>
        <v>0</v>
      </c>
      <c r="CN23" s="616">
        <f t="shared" si="25"/>
        <v>0</v>
      </c>
      <c r="CO23" s="616">
        <f t="shared" si="25"/>
        <v>0</v>
      </c>
      <c r="CP23" s="616">
        <f t="shared" si="25"/>
        <v>0</v>
      </c>
      <c r="CQ23" s="616">
        <f t="shared" si="25"/>
        <v>0</v>
      </c>
      <c r="CR23" s="616">
        <f t="shared" si="25"/>
        <v>0</v>
      </c>
      <c r="CS23" s="616">
        <f t="shared" si="25"/>
        <v>0</v>
      </c>
      <c r="CT23" s="616">
        <f t="shared" si="25"/>
        <v>0</v>
      </c>
      <c r="CU23" s="616">
        <f t="shared" si="25"/>
        <v>0</v>
      </c>
      <c r="CV23" s="616">
        <f t="shared" si="25"/>
        <v>0</v>
      </c>
      <c r="CW23" s="616">
        <f t="shared" si="25"/>
        <v>0</v>
      </c>
      <c r="CX23" s="616">
        <f t="shared" si="25"/>
        <v>0</v>
      </c>
      <c r="CY23" s="631">
        <f t="shared" si="25"/>
        <v>0</v>
      </c>
      <c r="CZ23" s="632">
        <f t="shared" si="25"/>
        <v>0</v>
      </c>
      <c r="DA23" s="632">
        <f t="shared" si="25"/>
        <v>0</v>
      </c>
      <c r="DB23" s="632">
        <f t="shared" si="25"/>
        <v>0</v>
      </c>
      <c r="DC23" s="632">
        <f t="shared" si="25"/>
        <v>0</v>
      </c>
      <c r="DD23" s="632">
        <f t="shared" si="25"/>
        <v>0</v>
      </c>
      <c r="DE23" s="632">
        <f t="shared" si="25"/>
        <v>0</v>
      </c>
      <c r="DF23" s="632">
        <f t="shared" si="25"/>
        <v>0</v>
      </c>
      <c r="DG23" s="632">
        <f t="shared" si="25"/>
        <v>0</v>
      </c>
      <c r="DH23" s="632">
        <f t="shared" si="25"/>
        <v>0</v>
      </c>
      <c r="DI23" s="632">
        <f t="shared" si="25"/>
        <v>0</v>
      </c>
      <c r="DJ23" s="632">
        <f t="shared" si="25"/>
        <v>0</v>
      </c>
      <c r="DK23" s="632">
        <f t="shared" si="25"/>
        <v>0</v>
      </c>
      <c r="DL23" s="632">
        <f t="shared" si="25"/>
        <v>0</v>
      </c>
      <c r="DM23" s="632">
        <f t="shared" si="25"/>
        <v>0</v>
      </c>
      <c r="DN23" s="632">
        <f t="shared" si="25"/>
        <v>0</v>
      </c>
      <c r="DO23" s="632">
        <f t="shared" si="25"/>
        <v>0</v>
      </c>
      <c r="DP23" s="632">
        <f t="shared" ref="DP23:DW23" si="26">SUMIF($C:$C,"58.5x",DP:DP)</f>
        <v>0</v>
      </c>
      <c r="DQ23" s="632">
        <f t="shared" si="26"/>
        <v>0</v>
      </c>
      <c r="DR23" s="632">
        <f t="shared" si="26"/>
        <v>0</v>
      </c>
      <c r="DS23" s="632">
        <f t="shared" si="26"/>
        <v>0</v>
      </c>
      <c r="DT23" s="632">
        <f t="shared" si="26"/>
        <v>0</v>
      </c>
      <c r="DU23" s="632">
        <f t="shared" si="26"/>
        <v>0</v>
      </c>
      <c r="DV23" s="632">
        <f t="shared" si="26"/>
        <v>0</v>
      </c>
      <c r="DW23" s="635">
        <f t="shared" si="26"/>
        <v>0</v>
      </c>
      <c r="DX23" s="687"/>
    </row>
    <row r="24" spans="2:128" x14ac:dyDescent="0.2">
      <c r="B24" s="624" t="s">
        <v>515</v>
      </c>
      <c r="C24" s="625" t="s">
        <v>516</v>
      </c>
      <c r="D24" s="617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20"/>
      <c r="S24" s="634"/>
      <c r="T24" s="620"/>
      <c r="U24" s="634"/>
      <c r="V24" s="618"/>
      <c r="W24" s="618"/>
      <c r="X24" s="616">
        <f t="shared" ref="X24:BC24" si="27">SUMIF($C:$C,"58.6x",X:X)</f>
        <v>0</v>
      </c>
      <c r="Y24" s="616">
        <f t="shared" si="27"/>
        <v>0</v>
      </c>
      <c r="Z24" s="616">
        <f t="shared" si="27"/>
        <v>0</v>
      </c>
      <c r="AA24" s="616">
        <f t="shared" si="27"/>
        <v>0</v>
      </c>
      <c r="AB24" s="616">
        <f t="shared" si="27"/>
        <v>0</v>
      </c>
      <c r="AC24" s="616">
        <f t="shared" si="27"/>
        <v>0</v>
      </c>
      <c r="AD24" s="616">
        <f t="shared" si="27"/>
        <v>0</v>
      </c>
      <c r="AE24" s="616">
        <f t="shared" si="27"/>
        <v>0</v>
      </c>
      <c r="AF24" s="616">
        <f t="shared" si="27"/>
        <v>0</v>
      </c>
      <c r="AG24" s="616">
        <f t="shared" si="27"/>
        <v>0</v>
      </c>
      <c r="AH24" s="616">
        <f t="shared" si="27"/>
        <v>0</v>
      </c>
      <c r="AI24" s="616">
        <f t="shared" si="27"/>
        <v>0</v>
      </c>
      <c r="AJ24" s="616">
        <f t="shared" si="27"/>
        <v>0</v>
      </c>
      <c r="AK24" s="616">
        <f t="shared" si="27"/>
        <v>0</v>
      </c>
      <c r="AL24" s="616">
        <f t="shared" si="27"/>
        <v>0</v>
      </c>
      <c r="AM24" s="616">
        <f t="shared" si="27"/>
        <v>0</v>
      </c>
      <c r="AN24" s="616">
        <f t="shared" si="27"/>
        <v>0</v>
      </c>
      <c r="AO24" s="616">
        <f t="shared" si="27"/>
        <v>0</v>
      </c>
      <c r="AP24" s="616">
        <f t="shared" si="27"/>
        <v>0</v>
      </c>
      <c r="AQ24" s="616">
        <f t="shared" si="27"/>
        <v>0</v>
      </c>
      <c r="AR24" s="616">
        <f t="shared" si="27"/>
        <v>0</v>
      </c>
      <c r="AS24" s="616">
        <f t="shared" si="27"/>
        <v>0</v>
      </c>
      <c r="AT24" s="616">
        <f t="shared" si="27"/>
        <v>0</v>
      </c>
      <c r="AU24" s="616">
        <f t="shared" si="27"/>
        <v>0</v>
      </c>
      <c r="AV24" s="616">
        <f t="shared" si="27"/>
        <v>0</v>
      </c>
      <c r="AW24" s="616">
        <f t="shared" si="27"/>
        <v>0</v>
      </c>
      <c r="AX24" s="616">
        <f t="shared" si="27"/>
        <v>0</v>
      </c>
      <c r="AY24" s="616">
        <f t="shared" si="27"/>
        <v>0</v>
      </c>
      <c r="AZ24" s="616">
        <f t="shared" si="27"/>
        <v>0</v>
      </c>
      <c r="BA24" s="616">
        <f t="shared" si="27"/>
        <v>0</v>
      </c>
      <c r="BB24" s="616">
        <f t="shared" si="27"/>
        <v>0</v>
      </c>
      <c r="BC24" s="616">
        <f t="shared" si="27"/>
        <v>0</v>
      </c>
      <c r="BD24" s="616">
        <f t="shared" ref="BD24:CI24" si="28">SUMIF($C:$C,"58.6x",BD:BD)</f>
        <v>0</v>
      </c>
      <c r="BE24" s="616">
        <f t="shared" si="28"/>
        <v>0</v>
      </c>
      <c r="BF24" s="616">
        <f t="shared" si="28"/>
        <v>0</v>
      </c>
      <c r="BG24" s="616">
        <f t="shared" si="28"/>
        <v>0</v>
      </c>
      <c r="BH24" s="616">
        <f t="shared" si="28"/>
        <v>0</v>
      </c>
      <c r="BI24" s="616">
        <f t="shared" si="28"/>
        <v>0</v>
      </c>
      <c r="BJ24" s="616">
        <f t="shared" si="28"/>
        <v>0</v>
      </c>
      <c r="BK24" s="616">
        <f t="shared" si="28"/>
        <v>0</v>
      </c>
      <c r="BL24" s="616">
        <f t="shared" si="28"/>
        <v>0</v>
      </c>
      <c r="BM24" s="616">
        <f t="shared" si="28"/>
        <v>0</v>
      </c>
      <c r="BN24" s="616">
        <f t="shared" si="28"/>
        <v>0</v>
      </c>
      <c r="BO24" s="616">
        <f t="shared" si="28"/>
        <v>0</v>
      </c>
      <c r="BP24" s="616">
        <f t="shared" si="28"/>
        <v>0</v>
      </c>
      <c r="BQ24" s="616">
        <f t="shared" si="28"/>
        <v>0</v>
      </c>
      <c r="BR24" s="616">
        <f t="shared" si="28"/>
        <v>0</v>
      </c>
      <c r="BS24" s="616">
        <f t="shared" si="28"/>
        <v>0</v>
      </c>
      <c r="BT24" s="616">
        <f t="shared" si="28"/>
        <v>0</v>
      </c>
      <c r="BU24" s="616">
        <f t="shared" si="28"/>
        <v>0</v>
      </c>
      <c r="BV24" s="616">
        <f t="shared" si="28"/>
        <v>0</v>
      </c>
      <c r="BW24" s="616">
        <f t="shared" si="28"/>
        <v>0</v>
      </c>
      <c r="BX24" s="616">
        <f t="shared" si="28"/>
        <v>0</v>
      </c>
      <c r="BY24" s="616">
        <f t="shared" si="28"/>
        <v>0</v>
      </c>
      <c r="BZ24" s="616">
        <f t="shared" si="28"/>
        <v>0</v>
      </c>
      <c r="CA24" s="616">
        <f t="shared" si="28"/>
        <v>0</v>
      </c>
      <c r="CB24" s="616">
        <f t="shared" si="28"/>
        <v>0</v>
      </c>
      <c r="CC24" s="616">
        <f t="shared" si="28"/>
        <v>0</v>
      </c>
      <c r="CD24" s="616">
        <f t="shared" si="28"/>
        <v>0</v>
      </c>
      <c r="CE24" s="616">
        <f t="shared" si="28"/>
        <v>0</v>
      </c>
      <c r="CF24" s="616">
        <f t="shared" si="28"/>
        <v>0</v>
      </c>
      <c r="CG24" s="616">
        <f t="shared" si="28"/>
        <v>0</v>
      </c>
      <c r="CH24" s="616">
        <f t="shared" si="28"/>
        <v>0</v>
      </c>
      <c r="CI24" s="616">
        <f t="shared" si="28"/>
        <v>0</v>
      </c>
      <c r="CJ24" s="616">
        <f t="shared" ref="CJ24:DO24" si="29">SUMIF($C:$C,"58.6x",CJ:CJ)</f>
        <v>0</v>
      </c>
      <c r="CK24" s="616">
        <f t="shared" si="29"/>
        <v>0</v>
      </c>
      <c r="CL24" s="616">
        <f t="shared" si="29"/>
        <v>0</v>
      </c>
      <c r="CM24" s="616">
        <f t="shared" si="29"/>
        <v>0</v>
      </c>
      <c r="CN24" s="616">
        <f t="shared" si="29"/>
        <v>0</v>
      </c>
      <c r="CO24" s="616">
        <f t="shared" si="29"/>
        <v>0</v>
      </c>
      <c r="CP24" s="616">
        <f t="shared" si="29"/>
        <v>0</v>
      </c>
      <c r="CQ24" s="616">
        <f t="shared" si="29"/>
        <v>0</v>
      </c>
      <c r="CR24" s="616">
        <f t="shared" si="29"/>
        <v>0</v>
      </c>
      <c r="CS24" s="616">
        <f t="shared" si="29"/>
        <v>0</v>
      </c>
      <c r="CT24" s="616">
        <f t="shared" si="29"/>
        <v>0</v>
      </c>
      <c r="CU24" s="616">
        <f t="shared" si="29"/>
        <v>0</v>
      </c>
      <c r="CV24" s="616">
        <f t="shared" si="29"/>
        <v>0</v>
      </c>
      <c r="CW24" s="616">
        <f t="shared" si="29"/>
        <v>0</v>
      </c>
      <c r="CX24" s="616">
        <f t="shared" si="29"/>
        <v>0</v>
      </c>
      <c r="CY24" s="631">
        <f t="shared" si="29"/>
        <v>0</v>
      </c>
      <c r="CZ24" s="632">
        <f t="shared" si="29"/>
        <v>0</v>
      </c>
      <c r="DA24" s="632">
        <f t="shared" si="29"/>
        <v>0</v>
      </c>
      <c r="DB24" s="632">
        <f t="shared" si="29"/>
        <v>0</v>
      </c>
      <c r="DC24" s="632">
        <f t="shared" si="29"/>
        <v>0</v>
      </c>
      <c r="DD24" s="632">
        <f t="shared" si="29"/>
        <v>0</v>
      </c>
      <c r="DE24" s="632">
        <f t="shared" si="29"/>
        <v>0</v>
      </c>
      <c r="DF24" s="632">
        <f t="shared" si="29"/>
        <v>0</v>
      </c>
      <c r="DG24" s="632">
        <f t="shared" si="29"/>
        <v>0</v>
      </c>
      <c r="DH24" s="632">
        <f t="shared" si="29"/>
        <v>0</v>
      </c>
      <c r="DI24" s="632">
        <f t="shared" si="29"/>
        <v>0</v>
      </c>
      <c r="DJ24" s="632">
        <f t="shared" si="29"/>
        <v>0</v>
      </c>
      <c r="DK24" s="632">
        <f t="shared" si="29"/>
        <v>0</v>
      </c>
      <c r="DL24" s="632">
        <f t="shared" si="29"/>
        <v>0</v>
      </c>
      <c r="DM24" s="632">
        <f t="shared" si="29"/>
        <v>0</v>
      </c>
      <c r="DN24" s="632">
        <f t="shared" si="29"/>
        <v>0</v>
      </c>
      <c r="DO24" s="632">
        <f t="shared" si="29"/>
        <v>0</v>
      </c>
      <c r="DP24" s="632">
        <f t="shared" ref="DP24:DW24" si="30">SUMIF($C:$C,"58.6x",DP:DP)</f>
        <v>0</v>
      </c>
      <c r="DQ24" s="632">
        <f t="shared" si="30"/>
        <v>0</v>
      </c>
      <c r="DR24" s="632">
        <f t="shared" si="30"/>
        <v>0</v>
      </c>
      <c r="DS24" s="632">
        <f t="shared" si="30"/>
        <v>0</v>
      </c>
      <c r="DT24" s="632">
        <f t="shared" si="30"/>
        <v>0</v>
      </c>
      <c r="DU24" s="632">
        <f t="shared" si="30"/>
        <v>0</v>
      </c>
      <c r="DV24" s="632">
        <f t="shared" si="30"/>
        <v>0</v>
      </c>
      <c r="DW24" s="635">
        <f t="shared" si="30"/>
        <v>0</v>
      </c>
      <c r="DX24" s="687"/>
    </row>
    <row r="25" spans="2:128" x14ac:dyDescent="0.2">
      <c r="B25" s="624" t="s">
        <v>517</v>
      </c>
      <c r="C25" s="625" t="s">
        <v>518</v>
      </c>
      <c r="D25" s="617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20"/>
      <c r="S25" s="634"/>
      <c r="T25" s="620"/>
      <c r="U25" s="634"/>
      <c r="V25" s="618"/>
      <c r="W25" s="618"/>
      <c r="X25" s="616">
        <f t="shared" ref="X25:BC25" si="31">SUMIF($C:$C,"58.7x",X:X)</f>
        <v>0</v>
      </c>
      <c r="Y25" s="616">
        <f t="shared" si="31"/>
        <v>0</v>
      </c>
      <c r="Z25" s="616">
        <f t="shared" si="31"/>
        <v>0</v>
      </c>
      <c r="AA25" s="616">
        <f t="shared" si="31"/>
        <v>0</v>
      </c>
      <c r="AB25" s="616">
        <f t="shared" si="31"/>
        <v>0</v>
      </c>
      <c r="AC25" s="616">
        <f t="shared" si="31"/>
        <v>0</v>
      </c>
      <c r="AD25" s="616">
        <f t="shared" si="31"/>
        <v>0</v>
      </c>
      <c r="AE25" s="616">
        <f t="shared" si="31"/>
        <v>0</v>
      </c>
      <c r="AF25" s="616">
        <f t="shared" si="31"/>
        <v>0</v>
      </c>
      <c r="AG25" s="616">
        <f t="shared" si="31"/>
        <v>0</v>
      </c>
      <c r="AH25" s="616">
        <f t="shared" si="31"/>
        <v>0</v>
      </c>
      <c r="AI25" s="616">
        <f t="shared" si="31"/>
        <v>0</v>
      </c>
      <c r="AJ25" s="616">
        <f t="shared" si="31"/>
        <v>0</v>
      </c>
      <c r="AK25" s="616">
        <f t="shared" si="31"/>
        <v>0</v>
      </c>
      <c r="AL25" s="616">
        <f t="shared" si="31"/>
        <v>0</v>
      </c>
      <c r="AM25" s="616">
        <f t="shared" si="31"/>
        <v>0</v>
      </c>
      <c r="AN25" s="616">
        <f t="shared" si="31"/>
        <v>0</v>
      </c>
      <c r="AO25" s="616">
        <f t="shared" si="31"/>
        <v>0</v>
      </c>
      <c r="AP25" s="616">
        <f t="shared" si="31"/>
        <v>0</v>
      </c>
      <c r="AQ25" s="616">
        <f t="shared" si="31"/>
        <v>0</v>
      </c>
      <c r="AR25" s="616">
        <f t="shared" si="31"/>
        <v>0</v>
      </c>
      <c r="AS25" s="616">
        <f t="shared" si="31"/>
        <v>0</v>
      </c>
      <c r="AT25" s="616">
        <f t="shared" si="31"/>
        <v>0</v>
      </c>
      <c r="AU25" s="616">
        <f t="shared" si="31"/>
        <v>0</v>
      </c>
      <c r="AV25" s="616">
        <f t="shared" si="31"/>
        <v>0</v>
      </c>
      <c r="AW25" s="616">
        <f t="shared" si="31"/>
        <v>0</v>
      </c>
      <c r="AX25" s="616">
        <f t="shared" si="31"/>
        <v>0</v>
      </c>
      <c r="AY25" s="616">
        <f t="shared" si="31"/>
        <v>0</v>
      </c>
      <c r="AZ25" s="616">
        <f t="shared" si="31"/>
        <v>0</v>
      </c>
      <c r="BA25" s="616">
        <f t="shared" si="31"/>
        <v>0</v>
      </c>
      <c r="BB25" s="616">
        <f t="shared" si="31"/>
        <v>0</v>
      </c>
      <c r="BC25" s="616">
        <f t="shared" si="31"/>
        <v>0</v>
      </c>
      <c r="BD25" s="616">
        <f t="shared" ref="BD25:CI25" si="32">SUMIF($C:$C,"58.7x",BD:BD)</f>
        <v>0</v>
      </c>
      <c r="BE25" s="616">
        <f t="shared" si="32"/>
        <v>0</v>
      </c>
      <c r="BF25" s="616">
        <f t="shared" si="32"/>
        <v>0</v>
      </c>
      <c r="BG25" s="616">
        <f t="shared" si="32"/>
        <v>0</v>
      </c>
      <c r="BH25" s="616">
        <f t="shared" si="32"/>
        <v>0</v>
      </c>
      <c r="BI25" s="616">
        <f t="shared" si="32"/>
        <v>0</v>
      </c>
      <c r="BJ25" s="616">
        <f t="shared" si="32"/>
        <v>0</v>
      </c>
      <c r="BK25" s="616">
        <f t="shared" si="32"/>
        <v>0</v>
      </c>
      <c r="BL25" s="616">
        <f t="shared" si="32"/>
        <v>0</v>
      </c>
      <c r="BM25" s="616">
        <f t="shared" si="32"/>
        <v>0</v>
      </c>
      <c r="BN25" s="616">
        <f t="shared" si="32"/>
        <v>0</v>
      </c>
      <c r="BO25" s="616">
        <f t="shared" si="32"/>
        <v>0</v>
      </c>
      <c r="BP25" s="616">
        <f t="shared" si="32"/>
        <v>0</v>
      </c>
      <c r="BQ25" s="616">
        <f t="shared" si="32"/>
        <v>0</v>
      </c>
      <c r="BR25" s="616">
        <f t="shared" si="32"/>
        <v>0</v>
      </c>
      <c r="BS25" s="616">
        <f t="shared" si="32"/>
        <v>0</v>
      </c>
      <c r="BT25" s="616">
        <f t="shared" si="32"/>
        <v>0</v>
      </c>
      <c r="BU25" s="616">
        <f t="shared" si="32"/>
        <v>0</v>
      </c>
      <c r="BV25" s="616">
        <f t="shared" si="32"/>
        <v>0</v>
      </c>
      <c r="BW25" s="616">
        <f t="shared" si="32"/>
        <v>0</v>
      </c>
      <c r="BX25" s="616">
        <f t="shared" si="32"/>
        <v>0</v>
      </c>
      <c r="BY25" s="616">
        <f t="shared" si="32"/>
        <v>0</v>
      </c>
      <c r="BZ25" s="616">
        <f t="shared" si="32"/>
        <v>0</v>
      </c>
      <c r="CA25" s="616">
        <f t="shared" si="32"/>
        <v>0</v>
      </c>
      <c r="CB25" s="616">
        <f t="shared" si="32"/>
        <v>0</v>
      </c>
      <c r="CC25" s="616">
        <f t="shared" si="32"/>
        <v>0</v>
      </c>
      <c r="CD25" s="616">
        <f t="shared" si="32"/>
        <v>0</v>
      </c>
      <c r="CE25" s="616">
        <f t="shared" si="32"/>
        <v>0</v>
      </c>
      <c r="CF25" s="616">
        <f t="shared" si="32"/>
        <v>0</v>
      </c>
      <c r="CG25" s="616">
        <f t="shared" si="32"/>
        <v>0</v>
      </c>
      <c r="CH25" s="616">
        <f t="shared" si="32"/>
        <v>0</v>
      </c>
      <c r="CI25" s="616">
        <f t="shared" si="32"/>
        <v>0</v>
      </c>
      <c r="CJ25" s="616">
        <f t="shared" ref="CJ25:DO25" si="33">SUMIF($C:$C,"58.7x",CJ:CJ)</f>
        <v>0</v>
      </c>
      <c r="CK25" s="616">
        <f t="shared" si="33"/>
        <v>0</v>
      </c>
      <c r="CL25" s="616">
        <f t="shared" si="33"/>
        <v>0</v>
      </c>
      <c r="CM25" s="616">
        <f t="shared" si="33"/>
        <v>0</v>
      </c>
      <c r="CN25" s="616">
        <f t="shared" si="33"/>
        <v>0</v>
      </c>
      <c r="CO25" s="616">
        <f t="shared" si="33"/>
        <v>0</v>
      </c>
      <c r="CP25" s="616">
        <f t="shared" si="33"/>
        <v>0</v>
      </c>
      <c r="CQ25" s="616">
        <f t="shared" si="33"/>
        <v>0</v>
      </c>
      <c r="CR25" s="616">
        <f t="shared" si="33"/>
        <v>0</v>
      </c>
      <c r="CS25" s="616">
        <f t="shared" si="33"/>
        <v>0</v>
      </c>
      <c r="CT25" s="616">
        <f t="shared" si="33"/>
        <v>0</v>
      </c>
      <c r="CU25" s="616">
        <f t="shared" si="33"/>
        <v>0</v>
      </c>
      <c r="CV25" s="616">
        <f t="shared" si="33"/>
        <v>0</v>
      </c>
      <c r="CW25" s="616">
        <f t="shared" si="33"/>
        <v>0</v>
      </c>
      <c r="CX25" s="616">
        <f t="shared" si="33"/>
        <v>0</v>
      </c>
      <c r="CY25" s="631">
        <f t="shared" si="33"/>
        <v>0</v>
      </c>
      <c r="CZ25" s="632">
        <f t="shared" si="33"/>
        <v>0</v>
      </c>
      <c r="DA25" s="632">
        <f t="shared" si="33"/>
        <v>0</v>
      </c>
      <c r="DB25" s="632">
        <f t="shared" si="33"/>
        <v>0</v>
      </c>
      <c r="DC25" s="632">
        <f t="shared" si="33"/>
        <v>0</v>
      </c>
      <c r="DD25" s="632">
        <f t="shared" si="33"/>
        <v>0</v>
      </c>
      <c r="DE25" s="632">
        <f t="shared" si="33"/>
        <v>0</v>
      </c>
      <c r="DF25" s="632">
        <f t="shared" si="33"/>
        <v>0</v>
      </c>
      <c r="DG25" s="632">
        <f t="shared" si="33"/>
        <v>0</v>
      </c>
      <c r="DH25" s="632">
        <f t="shared" si="33"/>
        <v>0</v>
      </c>
      <c r="DI25" s="632">
        <f t="shared" si="33"/>
        <v>0</v>
      </c>
      <c r="DJ25" s="632">
        <f t="shared" si="33"/>
        <v>0</v>
      </c>
      <c r="DK25" s="632">
        <f t="shared" si="33"/>
        <v>0</v>
      </c>
      <c r="DL25" s="632">
        <f t="shared" si="33"/>
        <v>0</v>
      </c>
      <c r="DM25" s="632">
        <f t="shared" si="33"/>
        <v>0</v>
      </c>
      <c r="DN25" s="632">
        <f t="shared" si="33"/>
        <v>0</v>
      </c>
      <c r="DO25" s="632">
        <f t="shared" si="33"/>
        <v>0</v>
      </c>
      <c r="DP25" s="632">
        <f t="shared" ref="DP25:DW25" si="34">SUMIF($C:$C,"58.7x",DP:DP)</f>
        <v>0</v>
      </c>
      <c r="DQ25" s="632">
        <f t="shared" si="34"/>
        <v>0</v>
      </c>
      <c r="DR25" s="632">
        <f t="shared" si="34"/>
        <v>0</v>
      </c>
      <c r="DS25" s="632">
        <f t="shared" si="34"/>
        <v>0</v>
      </c>
      <c r="DT25" s="632">
        <f t="shared" si="34"/>
        <v>0</v>
      </c>
      <c r="DU25" s="632">
        <f t="shared" si="34"/>
        <v>0</v>
      </c>
      <c r="DV25" s="632">
        <f t="shared" si="34"/>
        <v>0</v>
      </c>
      <c r="DW25" s="635">
        <f t="shared" si="34"/>
        <v>0</v>
      </c>
      <c r="DX25" s="687"/>
    </row>
    <row r="26" spans="2:128" x14ac:dyDescent="0.2">
      <c r="B26" s="688" t="s">
        <v>519</v>
      </c>
      <c r="C26" s="689" t="s">
        <v>805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20"/>
      <c r="S26" s="634"/>
      <c r="T26" s="620"/>
      <c r="U26" s="690"/>
      <c r="V26" s="616"/>
      <c r="W26" s="616"/>
      <c r="X26" s="616"/>
      <c r="Y26" s="616"/>
      <c r="Z26" s="616"/>
      <c r="AA26" s="616"/>
      <c r="AB26" s="616"/>
      <c r="AC26" s="616"/>
      <c r="AD26" s="616"/>
      <c r="AE26" s="616"/>
      <c r="AF26" s="616"/>
      <c r="AG26" s="616"/>
      <c r="AH26" s="616"/>
      <c r="AI26" s="616"/>
      <c r="AJ26" s="616"/>
      <c r="AK26" s="616"/>
      <c r="AL26" s="616"/>
      <c r="AM26" s="616"/>
      <c r="AN26" s="616"/>
      <c r="AO26" s="616"/>
      <c r="AP26" s="616"/>
      <c r="AQ26" s="616"/>
      <c r="AR26" s="616"/>
      <c r="AS26" s="616"/>
      <c r="AT26" s="616"/>
      <c r="AU26" s="616"/>
      <c r="AV26" s="616"/>
      <c r="AW26" s="616"/>
      <c r="AX26" s="616"/>
      <c r="AY26" s="616"/>
      <c r="AZ26" s="616"/>
      <c r="BA26" s="616"/>
      <c r="BB26" s="616"/>
      <c r="BC26" s="616"/>
      <c r="BD26" s="616"/>
      <c r="BE26" s="616"/>
      <c r="BF26" s="616"/>
      <c r="BG26" s="616"/>
      <c r="BH26" s="616"/>
      <c r="BI26" s="616"/>
      <c r="BJ26" s="616"/>
      <c r="BK26" s="616"/>
      <c r="BL26" s="616"/>
      <c r="BM26" s="616"/>
      <c r="BN26" s="616"/>
      <c r="BO26" s="616"/>
      <c r="BP26" s="616"/>
      <c r="BQ26" s="616"/>
      <c r="BR26" s="616"/>
      <c r="BS26" s="616"/>
      <c r="BT26" s="616"/>
      <c r="BU26" s="616"/>
      <c r="BV26" s="616"/>
      <c r="BW26" s="616"/>
      <c r="BX26" s="616"/>
      <c r="BY26" s="616"/>
      <c r="BZ26" s="616"/>
      <c r="CA26" s="616"/>
      <c r="CB26" s="616"/>
      <c r="CC26" s="616"/>
      <c r="CD26" s="616"/>
      <c r="CE26" s="616"/>
      <c r="CF26" s="616"/>
      <c r="CG26" s="616"/>
      <c r="CH26" s="616"/>
      <c r="CI26" s="616"/>
      <c r="CJ26" s="616"/>
      <c r="CK26" s="616"/>
      <c r="CL26" s="616"/>
      <c r="CM26" s="616"/>
      <c r="CN26" s="616"/>
      <c r="CO26" s="616"/>
      <c r="CP26" s="616"/>
      <c r="CQ26" s="616"/>
      <c r="CR26" s="616"/>
      <c r="CS26" s="616"/>
      <c r="CT26" s="616"/>
      <c r="CU26" s="616"/>
      <c r="CV26" s="616"/>
      <c r="CW26" s="616"/>
      <c r="CX26" s="616"/>
      <c r="CY26" s="631"/>
      <c r="CZ26" s="632"/>
      <c r="DA26" s="632"/>
      <c r="DB26" s="632"/>
      <c r="DC26" s="632"/>
      <c r="DD26" s="632"/>
      <c r="DE26" s="632"/>
      <c r="DF26" s="632"/>
      <c r="DG26" s="632"/>
      <c r="DH26" s="632"/>
      <c r="DI26" s="632"/>
      <c r="DJ26" s="632"/>
      <c r="DK26" s="632"/>
      <c r="DL26" s="632"/>
      <c r="DM26" s="632"/>
      <c r="DN26" s="632"/>
      <c r="DO26" s="632"/>
      <c r="DP26" s="632"/>
      <c r="DQ26" s="632"/>
      <c r="DR26" s="632"/>
      <c r="DS26" s="632"/>
      <c r="DT26" s="632"/>
      <c r="DU26" s="632"/>
      <c r="DV26" s="632"/>
      <c r="DW26" s="635"/>
      <c r="DX26" s="687"/>
    </row>
    <row r="27" spans="2:128" x14ac:dyDescent="0.2">
      <c r="B27" s="624" t="s">
        <v>520</v>
      </c>
      <c r="C27" s="625" t="s">
        <v>521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20"/>
      <c r="S27" s="634"/>
      <c r="T27" s="620"/>
      <c r="U27" s="634"/>
      <c r="V27" s="618"/>
      <c r="W27" s="618"/>
      <c r="X27" s="616">
        <f t="shared" ref="X27:BC27" si="35">SUMIF($C:$C,"59.1x",X:X)</f>
        <v>0</v>
      </c>
      <c r="Y27" s="616">
        <f t="shared" si="35"/>
        <v>0</v>
      </c>
      <c r="Z27" s="616">
        <f t="shared" si="35"/>
        <v>0</v>
      </c>
      <c r="AA27" s="616">
        <f t="shared" si="35"/>
        <v>0</v>
      </c>
      <c r="AB27" s="616">
        <f t="shared" si="35"/>
        <v>0</v>
      </c>
      <c r="AC27" s="616">
        <f t="shared" si="35"/>
        <v>0</v>
      </c>
      <c r="AD27" s="616">
        <f t="shared" si="35"/>
        <v>0</v>
      </c>
      <c r="AE27" s="616">
        <f t="shared" si="35"/>
        <v>0</v>
      </c>
      <c r="AF27" s="616">
        <f t="shared" si="35"/>
        <v>0</v>
      </c>
      <c r="AG27" s="616">
        <f t="shared" si="35"/>
        <v>0</v>
      </c>
      <c r="AH27" s="616">
        <f t="shared" si="35"/>
        <v>0</v>
      </c>
      <c r="AI27" s="616">
        <f t="shared" si="35"/>
        <v>0</v>
      </c>
      <c r="AJ27" s="616">
        <f t="shared" si="35"/>
        <v>0</v>
      </c>
      <c r="AK27" s="616">
        <f t="shared" si="35"/>
        <v>0</v>
      </c>
      <c r="AL27" s="616">
        <f t="shared" si="35"/>
        <v>0</v>
      </c>
      <c r="AM27" s="616">
        <f t="shared" si="35"/>
        <v>0</v>
      </c>
      <c r="AN27" s="616">
        <f t="shared" si="35"/>
        <v>0</v>
      </c>
      <c r="AO27" s="616">
        <f t="shared" si="35"/>
        <v>0</v>
      </c>
      <c r="AP27" s="616">
        <f t="shared" si="35"/>
        <v>0</v>
      </c>
      <c r="AQ27" s="616">
        <f t="shared" si="35"/>
        <v>0</v>
      </c>
      <c r="AR27" s="616">
        <f t="shared" si="35"/>
        <v>0</v>
      </c>
      <c r="AS27" s="616">
        <f t="shared" si="35"/>
        <v>0</v>
      </c>
      <c r="AT27" s="616">
        <f t="shared" si="35"/>
        <v>0</v>
      </c>
      <c r="AU27" s="616">
        <f t="shared" si="35"/>
        <v>0</v>
      </c>
      <c r="AV27" s="616">
        <f t="shared" si="35"/>
        <v>0</v>
      </c>
      <c r="AW27" s="616">
        <f t="shared" si="35"/>
        <v>0</v>
      </c>
      <c r="AX27" s="616">
        <f t="shared" si="35"/>
        <v>0</v>
      </c>
      <c r="AY27" s="616">
        <f t="shared" si="35"/>
        <v>0</v>
      </c>
      <c r="AZ27" s="616">
        <f t="shared" si="35"/>
        <v>0</v>
      </c>
      <c r="BA27" s="616">
        <f t="shared" si="35"/>
        <v>0</v>
      </c>
      <c r="BB27" s="616">
        <f t="shared" si="35"/>
        <v>0</v>
      </c>
      <c r="BC27" s="616">
        <f t="shared" si="35"/>
        <v>0</v>
      </c>
      <c r="BD27" s="616">
        <f t="shared" ref="BD27:CI27" si="36">SUMIF($C:$C,"59.1x",BD:BD)</f>
        <v>0</v>
      </c>
      <c r="BE27" s="616">
        <f t="shared" si="36"/>
        <v>0</v>
      </c>
      <c r="BF27" s="616">
        <f t="shared" si="36"/>
        <v>0</v>
      </c>
      <c r="BG27" s="616">
        <f t="shared" si="36"/>
        <v>0</v>
      </c>
      <c r="BH27" s="616">
        <f t="shared" si="36"/>
        <v>0</v>
      </c>
      <c r="BI27" s="616">
        <f t="shared" si="36"/>
        <v>0</v>
      </c>
      <c r="BJ27" s="616">
        <f t="shared" si="36"/>
        <v>0</v>
      </c>
      <c r="BK27" s="616">
        <f t="shared" si="36"/>
        <v>0</v>
      </c>
      <c r="BL27" s="616">
        <f t="shared" si="36"/>
        <v>0</v>
      </c>
      <c r="BM27" s="616">
        <f t="shared" si="36"/>
        <v>0</v>
      </c>
      <c r="BN27" s="616">
        <f t="shared" si="36"/>
        <v>0</v>
      </c>
      <c r="BO27" s="616">
        <f t="shared" si="36"/>
        <v>0</v>
      </c>
      <c r="BP27" s="616">
        <f t="shared" si="36"/>
        <v>0</v>
      </c>
      <c r="BQ27" s="616">
        <f t="shared" si="36"/>
        <v>0</v>
      </c>
      <c r="BR27" s="616">
        <f t="shared" si="36"/>
        <v>0</v>
      </c>
      <c r="BS27" s="616">
        <f t="shared" si="36"/>
        <v>0</v>
      </c>
      <c r="BT27" s="616">
        <f t="shared" si="36"/>
        <v>0</v>
      </c>
      <c r="BU27" s="616">
        <f t="shared" si="36"/>
        <v>0</v>
      </c>
      <c r="BV27" s="616">
        <f t="shared" si="36"/>
        <v>0</v>
      </c>
      <c r="BW27" s="616">
        <f t="shared" si="36"/>
        <v>0</v>
      </c>
      <c r="BX27" s="616">
        <f t="shared" si="36"/>
        <v>0</v>
      </c>
      <c r="BY27" s="616">
        <f t="shared" si="36"/>
        <v>0</v>
      </c>
      <c r="BZ27" s="616">
        <f t="shared" si="36"/>
        <v>0</v>
      </c>
      <c r="CA27" s="616">
        <f t="shared" si="36"/>
        <v>0</v>
      </c>
      <c r="CB27" s="616">
        <f t="shared" si="36"/>
        <v>0</v>
      </c>
      <c r="CC27" s="616">
        <f t="shared" si="36"/>
        <v>0</v>
      </c>
      <c r="CD27" s="616">
        <f t="shared" si="36"/>
        <v>0</v>
      </c>
      <c r="CE27" s="616">
        <f t="shared" si="36"/>
        <v>0</v>
      </c>
      <c r="CF27" s="616">
        <f t="shared" si="36"/>
        <v>0</v>
      </c>
      <c r="CG27" s="616">
        <f t="shared" si="36"/>
        <v>0</v>
      </c>
      <c r="CH27" s="616">
        <f t="shared" si="36"/>
        <v>0</v>
      </c>
      <c r="CI27" s="616">
        <f t="shared" si="36"/>
        <v>0</v>
      </c>
      <c r="CJ27" s="616">
        <f t="shared" ref="CJ27:DO27" si="37">SUMIF($C:$C,"59.1x",CJ:CJ)</f>
        <v>0</v>
      </c>
      <c r="CK27" s="616">
        <f t="shared" si="37"/>
        <v>0</v>
      </c>
      <c r="CL27" s="616">
        <f t="shared" si="37"/>
        <v>0</v>
      </c>
      <c r="CM27" s="616">
        <f t="shared" si="37"/>
        <v>0</v>
      </c>
      <c r="CN27" s="616">
        <f t="shared" si="37"/>
        <v>0</v>
      </c>
      <c r="CO27" s="616">
        <f t="shared" si="37"/>
        <v>0</v>
      </c>
      <c r="CP27" s="616">
        <f t="shared" si="37"/>
        <v>0</v>
      </c>
      <c r="CQ27" s="616">
        <f t="shared" si="37"/>
        <v>0</v>
      </c>
      <c r="CR27" s="616">
        <f t="shared" si="37"/>
        <v>0</v>
      </c>
      <c r="CS27" s="616">
        <f t="shared" si="37"/>
        <v>0</v>
      </c>
      <c r="CT27" s="616">
        <f t="shared" si="37"/>
        <v>0</v>
      </c>
      <c r="CU27" s="616">
        <f t="shared" si="37"/>
        <v>0</v>
      </c>
      <c r="CV27" s="616">
        <f t="shared" si="37"/>
        <v>0</v>
      </c>
      <c r="CW27" s="616">
        <f t="shared" si="37"/>
        <v>0</v>
      </c>
      <c r="CX27" s="616">
        <f t="shared" si="37"/>
        <v>0</v>
      </c>
      <c r="CY27" s="631">
        <f t="shared" si="37"/>
        <v>0</v>
      </c>
      <c r="CZ27" s="632">
        <f t="shared" si="37"/>
        <v>0</v>
      </c>
      <c r="DA27" s="632">
        <f t="shared" si="37"/>
        <v>0</v>
      </c>
      <c r="DB27" s="632">
        <f t="shared" si="37"/>
        <v>0</v>
      </c>
      <c r="DC27" s="632">
        <f t="shared" si="37"/>
        <v>0</v>
      </c>
      <c r="DD27" s="632">
        <f t="shared" si="37"/>
        <v>0</v>
      </c>
      <c r="DE27" s="632">
        <f t="shared" si="37"/>
        <v>0</v>
      </c>
      <c r="DF27" s="632">
        <f t="shared" si="37"/>
        <v>0</v>
      </c>
      <c r="DG27" s="632">
        <f t="shared" si="37"/>
        <v>0</v>
      </c>
      <c r="DH27" s="632">
        <f t="shared" si="37"/>
        <v>0</v>
      </c>
      <c r="DI27" s="632">
        <f t="shared" si="37"/>
        <v>0</v>
      </c>
      <c r="DJ27" s="632">
        <f t="shared" si="37"/>
        <v>0</v>
      </c>
      <c r="DK27" s="632">
        <f t="shared" si="37"/>
        <v>0</v>
      </c>
      <c r="DL27" s="632">
        <f t="shared" si="37"/>
        <v>0</v>
      </c>
      <c r="DM27" s="632">
        <f t="shared" si="37"/>
        <v>0</v>
      </c>
      <c r="DN27" s="632">
        <f t="shared" si="37"/>
        <v>0</v>
      </c>
      <c r="DO27" s="632">
        <f t="shared" si="37"/>
        <v>0</v>
      </c>
      <c r="DP27" s="632">
        <f t="shared" ref="DP27:DW27" si="38">SUMIF($C:$C,"59.1x",DP:DP)</f>
        <v>0</v>
      </c>
      <c r="DQ27" s="632">
        <f t="shared" si="38"/>
        <v>0</v>
      </c>
      <c r="DR27" s="632">
        <f t="shared" si="38"/>
        <v>0</v>
      </c>
      <c r="DS27" s="632">
        <f t="shared" si="38"/>
        <v>0</v>
      </c>
      <c r="DT27" s="632">
        <f t="shared" si="38"/>
        <v>0</v>
      </c>
      <c r="DU27" s="632">
        <f t="shared" si="38"/>
        <v>0</v>
      </c>
      <c r="DV27" s="632">
        <f t="shared" si="38"/>
        <v>0</v>
      </c>
      <c r="DW27" s="635">
        <f t="shared" si="38"/>
        <v>0</v>
      </c>
      <c r="DX27" s="687"/>
    </row>
    <row r="28" spans="2:128" ht="38.25" x14ac:dyDescent="0.2">
      <c r="B28" s="636" t="s">
        <v>492</v>
      </c>
      <c r="C28" s="637" t="s">
        <v>818</v>
      </c>
      <c r="D28" s="638" t="s">
        <v>819</v>
      </c>
      <c r="E28" s="639" t="s">
        <v>568</v>
      </c>
      <c r="F28" s="640" t="s">
        <v>788</v>
      </c>
      <c r="G28" s="641" t="s">
        <v>820</v>
      </c>
      <c r="H28" s="642" t="s">
        <v>494</v>
      </c>
      <c r="I28" s="643">
        <f>MAX(X28:AV28)</f>
        <v>0.297850632</v>
      </c>
      <c r="J28" s="642">
        <f>SUMPRODUCT($X$2:$CY$2,$X28:$CY28)*365</f>
        <v>1938.0700704916169</v>
      </c>
      <c r="K28" s="642">
        <f>SUMPRODUCT($X$2:$CY$2,$X29:$CY29)+SUMPRODUCT($X$2:$CY$2,$X30:$CY30)+SUMPRODUCT($X$2:$CY$2,$X31:$CY31)</f>
        <v>2076.9030337903887</v>
      </c>
      <c r="L28" s="642">
        <f>SUMPRODUCT($X$2:$CY$2,$X32:$CY32) +SUMPRODUCT($X$2:$CY$2,$X33:$CY33)</f>
        <v>141.04977729460015</v>
      </c>
      <c r="M28" s="642">
        <f>SUMPRODUCT($X$2:$CY$2,$X34:$CY34)*-1</f>
        <v>-161.51301576903947</v>
      </c>
      <c r="N28" s="642">
        <f>SUMPRODUCT($X$2:$CY$2,$X37:$CY37) +SUMPRODUCT($X$2:$CY$2,$X38:$CY38)</f>
        <v>0.54608591712529231</v>
      </c>
      <c r="O28" s="642">
        <f>SUMPRODUCT($X$2:$CY$2,$X35:$CY35) +SUMPRODUCT($X$2:$CY$2,$X36:$CY36) +SUMPRODUCT($X$2:$CY$2,$X39:$CY39)</f>
        <v>488.09874020764823</v>
      </c>
      <c r="P28" s="642">
        <f>SUM(K28:O28)</f>
        <v>2545.0846214407229</v>
      </c>
      <c r="Q28" s="642">
        <f>(SUM(K28:M28)*100000)/(J28*1000)</f>
        <v>106.10760811110953</v>
      </c>
      <c r="R28" s="644">
        <f>(P28*100000)/(J28*1000)</f>
        <v>131.32056782627726</v>
      </c>
      <c r="S28" s="691">
        <v>3</v>
      </c>
      <c r="T28" s="692">
        <v>3</v>
      </c>
      <c r="U28" s="770" t="s">
        <v>495</v>
      </c>
      <c r="V28" s="771" t="s">
        <v>124</v>
      </c>
      <c r="W28" s="772" t="s">
        <v>75</v>
      </c>
      <c r="X28" s="773">
        <v>0</v>
      </c>
      <c r="Y28" s="773">
        <v>0</v>
      </c>
      <c r="Z28" s="773">
        <v>0</v>
      </c>
      <c r="AA28" s="773">
        <v>0</v>
      </c>
      <c r="AB28" s="773">
        <v>0</v>
      </c>
      <c r="AC28" s="773">
        <v>0</v>
      </c>
      <c r="AD28" s="773">
        <v>0</v>
      </c>
      <c r="AE28" s="773">
        <v>0</v>
      </c>
      <c r="AF28" s="773">
        <v>0</v>
      </c>
      <c r="AG28" s="773">
        <v>1.0800000000976699E-6</v>
      </c>
      <c r="AH28" s="773">
        <v>9.66799999997381E-5</v>
      </c>
      <c r="AI28" s="773">
        <v>0.17733531599999999</v>
      </c>
      <c r="AJ28" s="773">
        <v>0.178461861</v>
      </c>
      <c r="AK28" s="774">
        <v>0.190203286</v>
      </c>
      <c r="AL28" s="774">
        <v>0.19252293400000001</v>
      </c>
      <c r="AM28" s="774">
        <v>0.19538381799999999</v>
      </c>
      <c r="AN28" s="774">
        <v>0.199343152</v>
      </c>
      <c r="AO28" s="774">
        <v>0.204918352</v>
      </c>
      <c r="AP28" s="774">
        <v>0.21209482299999999</v>
      </c>
      <c r="AQ28" s="774">
        <v>0.23085857900000001</v>
      </c>
      <c r="AR28" s="774">
        <v>0.24119621999999999</v>
      </c>
      <c r="AS28" s="774">
        <v>0.25308345700000001</v>
      </c>
      <c r="AT28" s="774">
        <v>0.26649598200000002</v>
      </c>
      <c r="AU28" s="774">
        <v>0.28142210099999998</v>
      </c>
      <c r="AV28" s="774">
        <v>0.297850632</v>
      </c>
      <c r="AW28" s="774">
        <v>0.31577088399999997</v>
      </c>
      <c r="AX28" s="774">
        <v>0.31577088399999997</v>
      </c>
      <c r="AY28" s="774">
        <v>0.31577088399999997</v>
      </c>
      <c r="AZ28" s="774">
        <v>0.31577088399999997</v>
      </c>
      <c r="BA28" s="774">
        <v>0.31577088399999997</v>
      </c>
      <c r="BB28" s="774">
        <v>0.31577088399999997</v>
      </c>
      <c r="BC28" s="774">
        <v>0.31577088399999997</v>
      </c>
      <c r="BD28" s="774">
        <v>0.31577088399999997</v>
      </c>
      <c r="BE28" s="774">
        <v>0.31577088399999997</v>
      </c>
      <c r="BF28" s="774">
        <v>0.31577088399999997</v>
      </c>
      <c r="BG28" s="774">
        <v>0.31577088399999997</v>
      </c>
      <c r="BH28" s="774">
        <v>0.31577088399999997</v>
      </c>
      <c r="BI28" s="774">
        <v>0.31577088399999997</v>
      </c>
      <c r="BJ28" s="774">
        <v>0.31577088399999997</v>
      </c>
      <c r="BK28" s="774">
        <v>0.31577088399999997</v>
      </c>
      <c r="BL28" s="774">
        <v>0.31577088399999997</v>
      </c>
      <c r="BM28" s="774">
        <v>0.31577088399999997</v>
      </c>
      <c r="BN28" s="774">
        <v>0.31577088399999997</v>
      </c>
      <c r="BO28" s="774">
        <v>0.31577088399999997</v>
      </c>
      <c r="BP28" s="774">
        <v>0.31577088399999997</v>
      </c>
      <c r="BQ28" s="774">
        <v>0.31577088399999997</v>
      </c>
      <c r="BR28" s="774">
        <v>0.31577088399999997</v>
      </c>
      <c r="BS28" s="774">
        <v>0.31577088399999997</v>
      </c>
      <c r="BT28" s="774">
        <v>0.31577088399999997</v>
      </c>
      <c r="BU28" s="774">
        <v>0.31577088399999997</v>
      </c>
      <c r="BV28" s="774">
        <v>0.31577088399999997</v>
      </c>
      <c r="BW28" s="774">
        <v>0.31577088399999997</v>
      </c>
      <c r="BX28" s="774">
        <v>0.31577088399999997</v>
      </c>
      <c r="BY28" s="774">
        <v>0.31577088399999997</v>
      </c>
      <c r="BZ28" s="774">
        <v>0.31577088399999997</v>
      </c>
      <c r="CA28" s="774">
        <v>0.31577088399999997</v>
      </c>
      <c r="CB28" s="774">
        <v>0.31577088399999997</v>
      </c>
      <c r="CC28" s="774">
        <v>0.31577088399999997</v>
      </c>
      <c r="CD28" s="774">
        <v>0.31577088399999997</v>
      </c>
      <c r="CE28" s="775">
        <v>0.31577088399999997</v>
      </c>
      <c r="CF28" s="775">
        <v>0.31577088399999997</v>
      </c>
      <c r="CG28" s="775">
        <v>0.31577088399999997</v>
      </c>
      <c r="CH28" s="775">
        <v>0.31577088399999997</v>
      </c>
      <c r="CI28" s="775">
        <v>0.31577088399999997</v>
      </c>
      <c r="CJ28" s="775">
        <v>0.31577088399999997</v>
      </c>
      <c r="CK28" s="775">
        <v>0.31577088399999997</v>
      </c>
      <c r="CL28" s="775">
        <v>0.31577088399999997</v>
      </c>
      <c r="CM28" s="775">
        <v>0.31577088399999997</v>
      </c>
      <c r="CN28" s="775">
        <v>0.31577088399999997</v>
      </c>
      <c r="CO28" s="775">
        <v>0.31577088399999997</v>
      </c>
      <c r="CP28" s="775">
        <v>0.31577088399999997</v>
      </c>
      <c r="CQ28" s="775">
        <v>0.31577088399999997</v>
      </c>
      <c r="CR28" s="775">
        <v>0.31577088399999997</v>
      </c>
      <c r="CS28" s="775">
        <v>0.31577088399999997</v>
      </c>
      <c r="CT28" s="775">
        <v>0.31577088399999997</v>
      </c>
      <c r="CU28" s="775">
        <v>0.31577088399999997</v>
      </c>
      <c r="CV28" s="775">
        <v>0.31577088399999997</v>
      </c>
      <c r="CW28" s="775">
        <v>0.31577088399999997</v>
      </c>
      <c r="CX28" s="775">
        <v>0.31577088399999997</v>
      </c>
      <c r="CY28" s="776">
        <v>0.31577088399999997</v>
      </c>
      <c r="CZ28" s="651">
        <v>0</v>
      </c>
      <c r="DA28" s="652">
        <v>0</v>
      </c>
      <c r="DB28" s="652">
        <v>0</v>
      </c>
      <c r="DC28" s="652">
        <v>0</v>
      </c>
      <c r="DD28" s="652">
        <v>0</v>
      </c>
      <c r="DE28" s="652">
        <v>0</v>
      </c>
      <c r="DF28" s="652">
        <v>0</v>
      </c>
      <c r="DG28" s="652">
        <v>0</v>
      </c>
      <c r="DH28" s="652">
        <v>0</v>
      </c>
      <c r="DI28" s="652">
        <v>0</v>
      </c>
      <c r="DJ28" s="652">
        <v>0</v>
      </c>
      <c r="DK28" s="652">
        <v>0</v>
      </c>
      <c r="DL28" s="652">
        <v>0</v>
      </c>
      <c r="DM28" s="652">
        <v>0</v>
      </c>
      <c r="DN28" s="652">
        <v>0</v>
      </c>
      <c r="DO28" s="652">
        <v>0</v>
      </c>
      <c r="DP28" s="652">
        <v>0</v>
      </c>
      <c r="DQ28" s="652">
        <v>0</v>
      </c>
      <c r="DR28" s="652">
        <v>0</v>
      </c>
      <c r="DS28" s="652">
        <v>0</v>
      </c>
      <c r="DT28" s="652">
        <v>0</v>
      </c>
      <c r="DU28" s="652">
        <v>0</v>
      </c>
      <c r="DV28" s="652">
        <v>0</v>
      </c>
      <c r="DW28" s="653">
        <v>0</v>
      </c>
      <c r="DX28" s="687"/>
    </row>
    <row r="29" spans="2:128" x14ac:dyDescent="0.2">
      <c r="B29" s="654"/>
      <c r="C29" s="655"/>
      <c r="D29" s="656"/>
      <c r="E29" s="657"/>
      <c r="F29" s="657"/>
      <c r="G29" s="656"/>
      <c r="H29" s="657"/>
      <c r="I29" s="657"/>
      <c r="J29" s="657"/>
      <c r="K29" s="657"/>
      <c r="L29" s="657"/>
      <c r="M29" s="657"/>
      <c r="N29" s="657"/>
      <c r="O29" s="657"/>
      <c r="P29" s="657"/>
      <c r="Q29" s="657"/>
      <c r="R29" s="658"/>
      <c r="S29" s="657"/>
      <c r="T29" s="657"/>
      <c r="U29" s="777" t="s">
        <v>496</v>
      </c>
      <c r="V29" s="771" t="s">
        <v>124</v>
      </c>
      <c r="W29" s="772" t="s">
        <v>497</v>
      </c>
      <c r="X29" s="773">
        <v>1.72864674097688</v>
      </c>
      <c r="Y29" s="773">
        <v>1.72864674097688</v>
      </c>
      <c r="Z29" s="773">
        <v>1.72864674097688</v>
      </c>
      <c r="AA29" s="773">
        <v>1.72864674097688</v>
      </c>
      <c r="AB29" s="773">
        <v>1.72864674097688</v>
      </c>
      <c r="AC29" s="773">
        <v>1.72864674097688</v>
      </c>
      <c r="AD29" s="773">
        <v>1.72864674097688</v>
      </c>
      <c r="AE29" s="773">
        <v>1.72864674097688</v>
      </c>
      <c r="AF29" s="773">
        <v>1.7286542639759399</v>
      </c>
      <c r="AG29" s="773">
        <v>1.72931559111364</v>
      </c>
      <c r="AH29" s="773">
        <v>3.0420377851016203</v>
      </c>
      <c r="AI29" s="773">
        <v>1.92013708942811</v>
      </c>
      <c r="AJ29" s="773">
        <v>2.00800309516569</v>
      </c>
      <c r="AK29" s="774">
        <v>1.9497090022999701</v>
      </c>
      <c r="AL29" s="774">
        <v>1.9585105879022302</v>
      </c>
      <c r="AM29" s="774">
        <v>1.9725897499124301</v>
      </c>
      <c r="AN29" s="774">
        <v>1.9937534129191499</v>
      </c>
      <c r="AO29" s="774">
        <v>2.0185237925405</v>
      </c>
      <c r="AP29" s="774">
        <v>2.1297645952377504</v>
      </c>
      <c r="AQ29" s="774">
        <v>2.0933127286352899</v>
      </c>
      <c r="AR29" s="774">
        <v>2.12805851608812</v>
      </c>
      <c r="AS29" s="774">
        <v>2.1667482957821798</v>
      </c>
      <c r="AT29" s="774">
        <v>2.21014837829189</v>
      </c>
      <c r="AU29" s="774">
        <v>2.2592047195003904</v>
      </c>
      <c r="AV29" s="774">
        <v>2.31518701014501</v>
      </c>
      <c r="AW29" s="774">
        <v>2.31518701014501</v>
      </c>
      <c r="AX29" s="774">
        <v>2.31518701014501</v>
      </c>
      <c r="AY29" s="774">
        <v>2.31518701014501</v>
      </c>
      <c r="AZ29" s="774">
        <v>2.31518701014501</v>
      </c>
      <c r="BA29" s="774">
        <v>2.31518701014501</v>
      </c>
      <c r="BB29" s="774">
        <v>2.31518701014501</v>
      </c>
      <c r="BC29" s="774">
        <v>2.31518701014501</v>
      </c>
      <c r="BD29" s="774">
        <v>2.31518701014501</v>
      </c>
      <c r="BE29" s="774">
        <v>2.31518701014501</v>
      </c>
      <c r="BF29" s="774">
        <v>2.31518701014501</v>
      </c>
      <c r="BG29" s="774">
        <v>2.31518701014501</v>
      </c>
      <c r="BH29" s="774">
        <v>2.31518701014501</v>
      </c>
      <c r="BI29" s="774">
        <v>2.31518701014501</v>
      </c>
      <c r="BJ29" s="774">
        <v>2.31518701014501</v>
      </c>
      <c r="BK29" s="774">
        <v>2.31518701014501</v>
      </c>
      <c r="BL29" s="774">
        <v>2.31518701014501</v>
      </c>
      <c r="BM29" s="774">
        <v>2.31518701014501</v>
      </c>
      <c r="BN29" s="774">
        <v>2.31518701014501</v>
      </c>
      <c r="BO29" s="774">
        <v>2.31518701014501</v>
      </c>
      <c r="BP29" s="774">
        <v>2.31518701014501</v>
      </c>
      <c r="BQ29" s="774">
        <v>2.31518701014501</v>
      </c>
      <c r="BR29" s="774">
        <v>2.31518701014501</v>
      </c>
      <c r="BS29" s="774">
        <v>2.31518701014501</v>
      </c>
      <c r="BT29" s="774">
        <v>2.31518701014501</v>
      </c>
      <c r="BU29" s="774">
        <v>2.31518701014501</v>
      </c>
      <c r="BV29" s="774">
        <v>2.31518701014501</v>
      </c>
      <c r="BW29" s="774">
        <v>2.31518701014501</v>
      </c>
      <c r="BX29" s="774">
        <v>2.31518701014501</v>
      </c>
      <c r="BY29" s="774">
        <v>2.31518701014501</v>
      </c>
      <c r="BZ29" s="774">
        <v>2.31518701014501</v>
      </c>
      <c r="CA29" s="774">
        <v>2.31518701014501</v>
      </c>
      <c r="CB29" s="774">
        <v>2.31518701014501</v>
      </c>
      <c r="CC29" s="774">
        <v>2.31518701014501</v>
      </c>
      <c r="CD29" s="774">
        <v>2.31518701014501</v>
      </c>
      <c r="CE29" s="775">
        <v>2.31518701014501</v>
      </c>
      <c r="CF29" s="775">
        <v>2.31518701014501</v>
      </c>
      <c r="CG29" s="775">
        <v>2.31518701014501</v>
      </c>
      <c r="CH29" s="775">
        <v>2.31518701014501</v>
      </c>
      <c r="CI29" s="775">
        <v>2.31518701014501</v>
      </c>
      <c r="CJ29" s="775">
        <v>2.31518701014501</v>
      </c>
      <c r="CK29" s="775">
        <v>2.31518701014501</v>
      </c>
      <c r="CL29" s="775">
        <v>2.31518701014501</v>
      </c>
      <c r="CM29" s="775">
        <v>2.31518701014501</v>
      </c>
      <c r="CN29" s="775">
        <v>2.31518701014501</v>
      </c>
      <c r="CO29" s="775">
        <v>2.31518701014501</v>
      </c>
      <c r="CP29" s="775">
        <v>2.31518701014501</v>
      </c>
      <c r="CQ29" s="775">
        <v>2.31518701014501</v>
      </c>
      <c r="CR29" s="775">
        <v>2.31518701014501</v>
      </c>
      <c r="CS29" s="775">
        <v>2.31518701014501</v>
      </c>
      <c r="CT29" s="775">
        <v>2.31518701014501</v>
      </c>
      <c r="CU29" s="775">
        <v>2.31518701014501</v>
      </c>
      <c r="CV29" s="775">
        <v>2.31518701014501</v>
      </c>
      <c r="CW29" s="775">
        <v>2.31518701014501</v>
      </c>
      <c r="CX29" s="775">
        <v>2.31518701014501</v>
      </c>
      <c r="CY29" s="776">
        <v>2.31518701014501</v>
      </c>
      <c r="CZ29" s="651">
        <v>0</v>
      </c>
      <c r="DA29" s="652">
        <v>0</v>
      </c>
      <c r="DB29" s="652">
        <v>0</v>
      </c>
      <c r="DC29" s="652">
        <v>0</v>
      </c>
      <c r="DD29" s="652">
        <v>0</v>
      </c>
      <c r="DE29" s="652">
        <v>0</v>
      </c>
      <c r="DF29" s="652">
        <v>0</v>
      </c>
      <c r="DG29" s="652">
        <v>0</v>
      </c>
      <c r="DH29" s="652">
        <v>0</v>
      </c>
      <c r="DI29" s="652">
        <v>0</v>
      </c>
      <c r="DJ29" s="652">
        <v>0</v>
      </c>
      <c r="DK29" s="652">
        <v>0</v>
      </c>
      <c r="DL29" s="652">
        <v>0</v>
      </c>
      <c r="DM29" s="652">
        <v>0</v>
      </c>
      <c r="DN29" s="652">
        <v>0</v>
      </c>
      <c r="DO29" s="652">
        <v>0</v>
      </c>
      <c r="DP29" s="652">
        <v>0</v>
      </c>
      <c r="DQ29" s="652">
        <v>0</v>
      </c>
      <c r="DR29" s="652">
        <v>0</v>
      </c>
      <c r="DS29" s="652">
        <v>0</v>
      </c>
      <c r="DT29" s="652">
        <v>0</v>
      </c>
      <c r="DU29" s="652">
        <v>0</v>
      </c>
      <c r="DV29" s="652">
        <v>0</v>
      </c>
      <c r="DW29" s="653">
        <v>0</v>
      </c>
      <c r="DX29" s="687"/>
    </row>
    <row r="30" spans="2:128" x14ac:dyDescent="0.2">
      <c r="B30" s="660"/>
      <c r="C30" s="778"/>
      <c r="D30" s="779"/>
      <c r="E30" s="779"/>
      <c r="F30" s="779"/>
      <c r="G30" s="779"/>
      <c r="H30" s="779"/>
      <c r="I30" s="779"/>
      <c r="J30" s="779"/>
      <c r="K30" s="779"/>
      <c r="L30" s="779"/>
      <c r="M30" s="779"/>
      <c r="N30" s="779"/>
      <c r="O30" s="779"/>
      <c r="P30" s="779"/>
      <c r="Q30" s="779"/>
      <c r="R30" s="780"/>
      <c r="S30" s="779"/>
      <c r="T30" s="779"/>
      <c r="U30" s="777" t="s">
        <v>498</v>
      </c>
      <c r="V30" s="771" t="s">
        <v>124</v>
      </c>
      <c r="W30" s="772" t="s">
        <v>497</v>
      </c>
      <c r="X30" s="773">
        <v>36.831449365900902</v>
      </c>
      <c r="Y30" s="773">
        <v>36.831449365900902</v>
      </c>
      <c r="Z30" s="773">
        <v>36.831449365900902</v>
      </c>
      <c r="AA30" s="773">
        <v>36.831449365900902</v>
      </c>
      <c r="AB30" s="773">
        <v>36.831449365900902</v>
      </c>
      <c r="AC30" s="773">
        <v>36.831449365900902</v>
      </c>
      <c r="AD30" s="773">
        <v>36.831449365900902</v>
      </c>
      <c r="AE30" s="773">
        <v>36.831449365900902</v>
      </c>
      <c r="AF30" s="773">
        <v>36.831721884327166</v>
      </c>
      <c r="AG30" s="773">
        <v>36.855747497720508</v>
      </c>
      <c r="AH30" s="773">
        <v>86.015544489027562</v>
      </c>
      <c r="AI30" s="773">
        <v>62.26950618521807</v>
      </c>
      <c r="AJ30" s="773">
        <v>65.805612438964658</v>
      </c>
      <c r="AK30" s="774">
        <v>64.89788923591739</v>
      </c>
      <c r="AL30" s="774">
        <v>65.499947154587161</v>
      </c>
      <c r="AM30" s="774">
        <v>66.377740349252704</v>
      </c>
      <c r="AN30" s="774">
        <v>67.65160657056326</v>
      </c>
      <c r="AO30" s="774">
        <v>69.254828883527125</v>
      </c>
      <c r="AP30" s="774">
        <v>74.522859259887653</v>
      </c>
      <c r="AQ30" s="774">
        <v>75.403410243091813</v>
      </c>
      <c r="AR30" s="774">
        <v>78.106146518316521</v>
      </c>
      <c r="AS30" s="774">
        <v>81.223922620027977</v>
      </c>
      <c r="AT30" s="774">
        <v>84.809710161610681</v>
      </c>
      <c r="AU30" s="774">
        <v>88.932680477976717</v>
      </c>
      <c r="AV30" s="774">
        <v>93.686733964015957</v>
      </c>
      <c r="AW30" s="774">
        <v>93.686733964015957</v>
      </c>
      <c r="AX30" s="774">
        <v>93.686733964015957</v>
      </c>
      <c r="AY30" s="774">
        <v>93.686733964015957</v>
      </c>
      <c r="AZ30" s="774">
        <v>93.686733964015957</v>
      </c>
      <c r="BA30" s="774">
        <v>93.686733964015957</v>
      </c>
      <c r="BB30" s="774">
        <v>93.686733964015957</v>
      </c>
      <c r="BC30" s="774">
        <v>93.686733964015957</v>
      </c>
      <c r="BD30" s="774">
        <v>93.686733964015957</v>
      </c>
      <c r="BE30" s="774">
        <v>93.686733964015957</v>
      </c>
      <c r="BF30" s="774">
        <v>93.686733964015957</v>
      </c>
      <c r="BG30" s="774">
        <v>93.686733964015957</v>
      </c>
      <c r="BH30" s="774">
        <v>93.686733964015957</v>
      </c>
      <c r="BI30" s="774">
        <v>93.686733964015957</v>
      </c>
      <c r="BJ30" s="774">
        <v>93.686733964015957</v>
      </c>
      <c r="BK30" s="774">
        <v>93.686733964015957</v>
      </c>
      <c r="BL30" s="774">
        <v>93.686733964015957</v>
      </c>
      <c r="BM30" s="774">
        <v>93.686733964015957</v>
      </c>
      <c r="BN30" s="774">
        <v>93.686733964015957</v>
      </c>
      <c r="BO30" s="774">
        <v>93.686733964015957</v>
      </c>
      <c r="BP30" s="774">
        <v>93.686733964015957</v>
      </c>
      <c r="BQ30" s="774">
        <v>93.686733964015957</v>
      </c>
      <c r="BR30" s="774">
        <v>93.686733964015957</v>
      </c>
      <c r="BS30" s="774">
        <v>93.686733964015957</v>
      </c>
      <c r="BT30" s="774">
        <v>93.686733964015957</v>
      </c>
      <c r="BU30" s="774">
        <v>93.686733964015957</v>
      </c>
      <c r="BV30" s="774">
        <v>93.686733964015957</v>
      </c>
      <c r="BW30" s="774">
        <v>93.686733964015957</v>
      </c>
      <c r="BX30" s="774">
        <v>93.686733964015957</v>
      </c>
      <c r="BY30" s="774">
        <v>93.686733964015957</v>
      </c>
      <c r="BZ30" s="774">
        <v>93.686733964015957</v>
      </c>
      <c r="CA30" s="774">
        <v>93.686733964015957</v>
      </c>
      <c r="CB30" s="774">
        <v>93.686733964015957</v>
      </c>
      <c r="CC30" s="774">
        <v>93.686733964015957</v>
      </c>
      <c r="CD30" s="774">
        <v>93.686733964015957</v>
      </c>
      <c r="CE30" s="775">
        <v>93.686733964015957</v>
      </c>
      <c r="CF30" s="775">
        <v>93.686733964015957</v>
      </c>
      <c r="CG30" s="775">
        <v>93.686733964015957</v>
      </c>
      <c r="CH30" s="775">
        <v>93.686733964015957</v>
      </c>
      <c r="CI30" s="775">
        <v>93.686733964015957</v>
      </c>
      <c r="CJ30" s="775">
        <v>93.686733964015957</v>
      </c>
      <c r="CK30" s="775">
        <v>93.686733964015957</v>
      </c>
      <c r="CL30" s="775">
        <v>93.686733964015957</v>
      </c>
      <c r="CM30" s="775">
        <v>93.686733964015957</v>
      </c>
      <c r="CN30" s="775">
        <v>93.686733964015957</v>
      </c>
      <c r="CO30" s="775">
        <v>93.686733964015957</v>
      </c>
      <c r="CP30" s="775">
        <v>93.686733964015957</v>
      </c>
      <c r="CQ30" s="775">
        <v>93.686733964015957</v>
      </c>
      <c r="CR30" s="775">
        <v>93.686733964015957</v>
      </c>
      <c r="CS30" s="775">
        <v>93.686733964015957</v>
      </c>
      <c r="CT30" s="775">
        <v>93.686733964015957</v>
      </c>
      <c r="CU30" s="775">
        <v>93.686733964015957</v>
      </c>
      <c r="CV30" s="775">
        <v>93.686733964015957</v>
      </c>
      <c r="CW30" s="775">
        <v>93.686733964015957</v>
      </c>
      <c r="CX30" s="775">
        <v>93.686733964015957</v>
      </c>
      <c r="CY30" s="776">
        <v>93.686733964015957</v>
      </c>
      <c r="CZ30" s="651">
        <v>0</v>
      </c>
      <c r="DA30" s="652">
        <v>0</v>
      </c>
      <c r="DB30" s="652">
        <v>0</v>
      </c>
      <c r="DC30" s="652">
        <v>0</v>
      </c>
      <c r="DD30" s="652">
        <v>0</v>
      </c>
      <c r="DE30" s="652">
        <v>0</v>
      </c>
      <c r="DF30" s="652">
        <v>0</v>
      </c>
      <c r="DG30" s="652">
        <v>0</v>
      </c>
      <c r="DH30" s="652">
        <v>0</v>
      </c>
      <c r="DI30" s="652">
        <v>0</v>
      </c>
      <c r="DJ30" s="652">
        <v>0</v>
      </c>
      <c r="DK30" s="652">
        <v>0</v>
      </c>
      <c r="DL30" s="652">
        <v>0</v>
      </c>
      <c r="DM30" s="652">
        <v>0</v>
      </c>
      <c r="DN30" s="652">
        <v>0</v>
      </c>
      <c r="DO30" s="652">
        <v>0</v>
      </c>
      <c r="DP30" s="652">
        <v>0</v>
      </c>
      <c r="DQ30" s="652">
        <v>0</v>
      </c>
      <c r="DR30" s="652">
        <v>0</v>
      </c>
      <c r="DS30" s="652">
        <v>0</v>
      </c>
      <c r="DT30" s="652">
        <v>0</v>
      </c>
      <c r="DU30" s="652">
        <v>0</v>
      </c>
      <c r="DV30" s="652">
        <v>0</v>
      </c>
      <c r="DW30" s="653">
        <v>0</v>
      </c>
      <c r="DX30" s="687"/>
    </row>
    <row r="31" spans="2:128" x14ac:dyDescent="0.2">
      <c r="B31" s="660"/>
      <c r="C31" s="778"/>
      <c r="D31" s="779"/>
      <c r="E31" s="779"/>
      <c r="F31" s="779"/>
      <c r="G31" s="779"/>
      <c r="H31" s="779"/>
      <c r="I31" s="779"/>
      <c r="J31" s="779"/>
      <c r="K31" s="779"/>
      <c r="L31" s="779"/>
      <c r="M31" s="779"/>
      <c r="N31" s="779"/>
      <c r="O31" s="779"/>
      <c r="P31" s="779"/>
      <c r="Q31" s="779"/>
      <c r="R31" s="780"/>
      <c r="S31" s="779"/>
      <c r="T31" s="779"/>
      <c r="U31" s="777" t="s">
        <v>789</v>
      </c>
      <c r="V31" s="771" t="s">
        <v>124</v>
      </c>
      <c r="W31" s="772" t="s">
        <v>497</v>
      </c>
      <c r="X31" s="773"/>
      <c r="Y31" s="773"/>
      <c r="Z31" s="773"/>
      <c r="AA31" s="773"/>
      <c r="AB31" s="773"/>
      <c r="AC31" s="773"/>
      <c r="AD31" s="773"/>
      <c r="AE31" s="773"/>
      <c r="AF31" s="773"/>
      <c r="AG31" s="773"/>
      <c r="AH31" s="773"/>
      <c r="AI31" s="773"/>
      <c r="AJ31" s="773"/>
      <c r="AK31" s="774"/>
      <c r="AL31" s="774"/>
      <c r="AM31" s="774"/>
      <c r="AN31" s="774"/>
      <c r="AO31" s="774"/>
      <c r="AP31" s="774"/>
      <c r="AQ31" s="774"/>
      <c r="AR31" s="774"/>
      <c r="AS31" s="774"/>
      <c r="AT31" s="774"/>
      <c r="AU31" s="774"/>
      <c r="AV31" s="774"/>
      <c r="AW31" s="774"/>
      <c r="AX31" s="774"/>
      <c r="AY31" s="774"/>
      <c r="AZ31" s="774"/>
      <c r="BA31" s="774"/>
      <c r="BB31" s="774"/>
      <c r="BC31" s="774"/>
      <c r="BD31" s="774"/>
      <c r="BE31" s="774"/>
      <c r="BF31" s="774"/>
      <c r="BG31" s="774"/>
      <c r="BH31" s="774"/>
      <c r="BI31" s="774"/>
      <c r="BJ31" s="774"/>
      <c r="BK31" s="774"/>
      <c r="BL31" s="774"/>
      <c r="BM31" s="774"/>
      <c r="BN31" s="774"/>
      <c r="BO31" s="774"/>
      <c r="BP31" s="774"/>
      <c r="BQ31" s="774"/>
      <c r="BR31" s="774"/>
      <c r="BS31" s="774"/>
      <c r="BT31" s="774"/>
      <c r="BU31" s="774"/>
      <c r="BV31" s="774"/>
      <c r="BW31" s="774"/>
      <c r="BX31" s="774"/>
      <c r="BY31" s="774"/>
      <c r="BZ31" s="774"/>
      <c r="CA31" s="774"/>
      <c r="CB31" s="774"/>
      <c r="CC31" s="774"/>
      <c r="CD31" s="774"/>
      <c r="CE31" s="775"/>
      <c r="CF31" s="775"/>
      <c r="CG31" s="775"/>
      <c r="CH31" s="775"/>
      <c r="CI31" s="775"/>
      <c r="CJ31" s="775"/>
      <c r="CK31" s="775"/>
      <c r="CL31" s="775"/>
      <c r="CM31" s="775"/>
      <c r="CN31" s="775"/>
      <c r="CO31" s="775"/>
      <c r="CP31" s="775"/>
      <c r="CQ31" s="775"/>
      <c r="CR31" s="775"/>
      <c r="CS31" s="775"/>
      <c r="CT31" s="775"/>
      <c r="CU31" s="775"/>
      <c r="CV31" s="775"/>
      <c r="CW31" s="775"/>
      <c r="CX31" s="775"/>
      <c r="CY31" s="776"/>
      <c r="CZ31" s="651"/>
      <c r="DA31" s="652"/>
      <c r="DB31" s="652"/>
      <c r="DC31" s="652"/>
      <c r="DD31" s="652"/>
      <c r="DE31" s="652"/>
      <c r="DF31" s="652"/>
      <c r="DG31" s="652"/>
      <c r="DH31" s="652"/>
      <c r="DI31" s="652"/>
      <c r="DJ31" s="652"/>
      <c r="DK31" s="652"/>
      <c r="DL31" s="652"/>
      <c r="DM31" s="652"/>
      <c r="DN31" s="652"/>
      <c r="DO31" s="652"/>
      <c r="DP31" s="652"/>
      <c r="DQ31" s="652"/>
      <c r="DR31" s="652"/>
      <c r="DS31" s="652"/>
      <c r="DT31" s="652"/>
      <c r="DU31" s="652"/>
      <c r="DV31" s="652"/>
      <c r="DW31" s="653"/>
      <c r="DX31" s="687"/>
    </row>
    <row r="32" spans="2:128" x14ac:dyDescent="0.2">
      <c r="B32" s="664"/>
      <c r="C32" s="781"/>
      <c r="D32" s="782"/>
      <c r="E32" s="782"/>
      <c r="F32" s="782"/>
      <c r="G32" s="782"/>
      <c r="H32" s="782"/>
      <c r="I32" s="782"/>
      <c r="J32" s="782"/>
      <c r="K32" s="782"/>
      <c r="L32" s="782"/>
      <c r="M32" s="782"/>
      <c r="N32" s="782"/>
      <c r="O32" s="782"/>
      <c r="P32" s="782"/>
      <c r="Q32" s="782"/>
      <c r="R32" s="783"/>
      <c r="S32" s="782"/>
      <c r="T32" s="782"/>
      <c r="U32" s="777" t="s">
        <v>499</v>
      </c>
      <c r="V32" s="771" t="s">
        <v>124</v>
      </c>
      <c r="W32" s="784" t="s">
        <v>497</v>
      </c>
      <c r="X32" s="773"/>
      <c r="Y32" s="773"/>
      <c r="Z32" s="773"/>
      <c r="AA32" s="773"/>
      <c r="AB32" s="773"/>
      <c r="AC32" s="773"/>
      <c r="AD32" s="773"/>
      <c r="AE32" s="773"/>
      <c r="AF32" s="773"/>
      <c r="AG32" s="773"/>
      <c r="AH32" s="773"/>
      <c r="AI32" s="773"/>
      <c r="AJ32" s="773"/>
      <c r="AK32" s="774"/>
      <c r="AL32" s="774"/>
      <c r="AM32" s="774"/>
      <c r="AN32" s="774"/>
      <c r="AO32" s="774"/>
      <c r="AP32" s="774"/>
      <c r="AQ32" s="774"/>
      <c r="AR32" s="774"/>
      <c r="AS32" s="774"/>
      <c r="AT32" s="774"/>
      <c r="AU32" s="774"/>
      <c r="AV32" s="774"/>
      <c r="AW32" s="774"/>
      <c r="AX32" s="774"/>
      <c r="AY32" s="774"/>
      <c r="AZ32" s="774"/>
      <c r="BA32" s="774"/>
      <c r="BB32" s="774"/>
      <c r="BC32" s="774"/>
      <c r="BD32" s="774"/>
      <c r="BE32" s="774"/>
      <c r="BF32" s="774"/>
      <c r="BG32" s="774"/>
      <c r="BH32" s="774"/>
      <c r="BI32" s="774"/>
      <c r="BJ32" s="774"/>
      <c r="BK32" s="774"/>
      <c r="BL32" s="774"/>
      <c r="BM32" s="774"/>
      <c r="BN32" s="774"/>
      <c r="BO32" s="774"/>
      <c r="BP32" s="774"/>
      <c r="BQ32" s="774"/>
      <c r="BR32" s="774"/>
      <c r="BS32" s="774"/>
      <c r="BT32" s="774"/>
      <c r="BU32" s="774"/>
      <c r="BV32" s="774"/>
      <c r="BW32" s="774"/>
      <c r="BX32" s="774"/>
      <c r="BY32" s="774"/>
      <c r="BZ32" s="774"/>
      <c r="CA32" s="774"/>
      <c r="CB32" s="774"/>
      <c r="CC32" s="774"/>
      <c r="CD32" s="774"/>
      <c r="CE32" s="775"/>
      <c r="CF32" s="775"/>
      <c r="CG32" s="775"/>
      <c r="CH32" s="775"/>
      <c r="CI32" s="775"/>
      <c r="CJ32" s="775"/>
      <c r="CK32" s="775"/>
      <c r="CL32" s="775"/>
      <c r="CM32" s="775"/>
      <c r="CN32" s="775"/>
      <c r="CO32" s="775"/>
      <c r="CP32" s="775"/>
      <c r="CQ32" s="775"/>
      <c r="CR32" s="775"/>
      <c r="CS32" s="775"/>
      <c r="CT32" s="775"/>
      <c r="CU32" s="775"/>
      <c r="CV32" s="775"/>
      <c r="CW32" s="775"/>
      <c r="CX32" s="775"/>
      <c r="CY32" s="776"/>
      <c r="CZ32" s="651">
        <v>0</v>
      </c>
      <c r="DA32" s="652">
        <v>0</v>
      </c>
      <c r="DB32" s="652">
        <v>0</v>
      </c>
      <c r="DC32" s="652">
        <v>0</v>
      </c>
      <c r="DD32" s="652">
        <v>0</v>
      </c>
      <c r="DE32" s="652">
        <v>0</v>
      </c>
      <c r="DF32" s="652">
        <v>0</v>
      </c>
      <c r="DG32" s="652">
        <v>0</v>
      </c>
      <c r="DH32" s="652">
        <v>0</v>
      </c>
      <c r="DI32" s="652">
        <v>0</v>
      </c>
      <c r="DJ32" s="652">
        <v>0</v>
      </c>
      <c r="DK32" s="652">
        <v>0</v>
      </c>
      <c r="DL32" s="652">
        <v>0</v>
      </c>
      <c r="DM32" s="652">
        <v>0</v>
      </c>
      <c r="DN32" s="652">
        <v>0</v>
      </c>
      <c r="DO32" s="652">
        <v>0</v>
      </c>
      <c r="DP32" s="652">
        <v>0</v>
      </c>
      <c r="DQ32" s="652">
        <v>0</v>
      </c>
      <c r="DR32" s="652">
        <v>0</v>
      </c>
      <c r="DS32" s="652">
        <v>0</v>
      </c>
      <c r="DT32" s="652">
        <v>0</v>
      </c>
      <c r="DU32" s="652">
        <v>0</v>
      </c>
      <c r="DV32" s="652">
        <v>0</v>
      </c>
      <c r="DW32" s="653">
        <v>0</v>
      </c>
      <c r="DX32" s="687"/>
    </row>
    <row r="33" spans="2:128" x14ac:dyDescent="0.2">
      <c r="B33" s="669"/>
      <c r="C33" s="785"/>
      <c r="D33" s="786"/>
      <c r="E33" s="786"/>
      <c r="F33" s="786"/>
      <c r="G33" s="786"/>
      <c r="H33" s="786"/>
      <c r="I33" s="786"/>
      <c r="J33" s="786"/>
      <c r="K33" s="786"/>
      <c r="L33" s="786"/>
      <c r="M33" s="786"/>
      <c r="N33" s="786"/>
      <c r="O33" s="786"/>
      <c r="P33" s="786"/>
      <c r="Q33" s="786"/>
      <c r="R33" s="787"/>
      <c r="S33" s="786"/>
      <c r="T33" s="786"/>
      <c r="U33" s="777" t="s">
        <v>500</v>
      </c>
      <c r="V33" s="771" t="s">
        <v>124</v>
      </c>
      <c r="W33" s="784" t="s">
        <v>497</v>
      </c>
      <c r="X33" s="774">
        <v>4.0923832628778705</v>
      </c>
      <c r="Y33" s="774">
        <v>4.0923832628778705</v>
      </c>
      <c r="Z33" s="774">
        <v>4.0923832628778705</v>
      </c>
      <c r="AA33" s="774">
        <v>4.0923832628778705</v>
      </c>
      <c r="AB33" s="774">
        <v>4.0923832628778705</v>
      </c>
      <c r="AC33" s="774">
        <v>4.0923832628778705</v>
      </c>
      <c r="AD33" s="774">
        <v>4.0923832628778705</v>
      </c>
      <c r="AE33" s="774">
        <v>4.0923832628778705</v>
      </c>
      <c r="AF33" s="774">
        <v>4.0924010727604196</v>
      </c>
      <c r="AG33" s="774">
        <v>4.0939666928755498</v>
      </c>
      <c r="AH33" s="774">
        <v>7.2016937999470905</v>
      </c>
      <c r="AI33" s="774">
        <v>4.5457158486678502</v>
      </c>
      <c r="AJ33" s="774">
        <v>4.7537290665987699</v>
      </c>
      <c r="AK33" s="774">
        <v>4.6157241380536194</v>
      </c>
      <c r="AL33" s="774">
        <v>4.6365609352728896</v>
      </c>
      <c r="AM33" s="774">
        <v>4.6698918209883402</v>
      </c>
      <c r="AN33" s="774">
        <v>4.7199944927585902</v>
      </c>
      <c r="AO33" s="774">
        <v>4.7786356740795704</v>
      </c>
      <c r="AP33" s="774">
        <v>5.0419861830737203</v>
      </c>
      <c r="AQ33" s="774">
        <v>4.9556903510517998</v>
      </c>
      <c r="AR33" s="774">
        <v>5.0379472261303402</v>
      </c>
      <c r="AS33" s="774">
        <v>5.1295410741452097</v>
      </c>
      <c r="AT33" s="774">
        <v>5.2322860520866596</v>
      </c>
      <c r="AU33" s="774">
        <v>5.3484216076867899</v>
      </c>
      <c r="AV33" s="774">
        <v>5.4809535957563504</v>
      </c>
      <c r="AW33" s="774">
        <v>5.4809535957563504</v>
      </c>
      <c r="AX33" s="774">
        <v>5.4809535957563504</v>
      </c>
      <c r="AY33" s="774">
        <v>5.4809535957563504</v>
      </c>
      <c r="AZ33" s="774">
        <v>5.4809535957563504</v>
      </c>
      <c r="BA33" s="774">
        <v>5.4809535957563504</v>
      </c>
      <c r="BB33" s="774">
        <v>5.4809535957563504</v>
      </c>
      <c r="BC33" s="774">
        <v>5.4809535957563504</v>
      </c>
      <c r="BD33" s="774">
        <v>5.4809535957563504</v>
      </c>
      <c r="BE33" s="774">
        <v>5.4809535957563504</v>
      </c>
      <c r="BF33" s="774">
        <v>5.4809535957563504</v>
      </c>
      <c r="BG33" s="774">
        <v>5.4809535957563504</v>
      </c>
      <c r="BH33" s="774">
        <v>5.4809535957563504</v>
      </c>
      <c r="BI33" s="774">
        <v>5.4809535957563504</v>
      </c>
      <c r="BJ33" s="774">
        <v>5.4809535957563504</v>
      </c>
      <c r="BK33" s="774">
        <v>5.4809535957563504</v>
      </c>
      <c r="BL33" s="774">
        <v>5.4809535957563504</v>
      </c>
      <c r="BM33" s="774">
        <v>5.4809535957563504</v>
      </c>
      <c r="BN33" s="774">
        <v>5.4809535957563504</v>
      </c>
      <c r="BO33" s="774">
        <v>5.4809535957563504</v>
      </c>
      <c r="BP33" s="774">
        <v>5.4809535957563504</v>
      </c>
      <c r="BQ33" s="774">
        <v>5.4809535957563504</v>
      </c>
      <c r="BR33" s="774">
        <v>5.4809535957563504</v>
      </c>
      <c r="BS33" s="774">
        <v>5.4809535957563504</v>
      </c>
      <c r="BT33" s="774">
        <v>5.4809535957563504</v>
      </c>
      <c r="BU33" s="774">
        <v>5.4809535957563504</v>
      </c>
      <c r="BV33" s="774">
        <v>5.4809535957563504</v>
      </c>
      <c r="BW33" s="774">
        <v>5.4809535957563504</v>
      </c>
      <c r="BX33" s="774">
        <v>5.4809535957563504</v>
      </c>
      <c r="BY33" s="774">
        <v>5.4809535957563504</v>
      </c>
      <c r="BZ33" s="774">
        <v>5.4809535957563504</v>
      </c>
      <c r="CA33" s="774">
        <v>5.4809535957563504</v>
      </c>
      <c r="CB33" s="774">
        <v>5.4809535957563504</v>
      </c>
      <c r="CC33" s="774">
        <v>5.4809535957563504</v>
      </c>
      <c r="CD33" s="774">
        <v>5.4809535957563504</v>
      </c>
      <c r="CE33" s="775">
        <v>5.4809535957563504</v>
      </c>
      <c r="CF33" s="775">
        <v>5.4809535957563504</v>
      </c>
      <c r="CG33" s="775">
        <v>5.4809535957563504</v>
      </c>
      <c r="CH33" s="775">
        <v>5.4809535957563504</v>
      </c>
      <c r="CI33" s="775">
        <v>5.4809535957563504</v>
      </c>
      <c r="CJ33" s="775">
        <v>5.4809535957563504</v>
      </c>
      <c r="CK33" s="775">
        <v>5.4809535957563504</v>
      </c>
      <c r="CL33" s="775">
        <v>5.4809535957563504</v>
      </c>
      <c r="CM33" s="775">
        <v>5.4809535957563504</v>
      </c>
      <c r="CN33" s="775">
        <v>5.4809535957563504</v>
      </c>
      <c r="CO33" s="775">
        <v>5.4809535957563504</v>
      </c>
      <c r="CP33" s="775">
        <v>5.4809535957563504</v>
      </c>
      <c r="CQ33" s="775">
        <v>5.4809535957563504</v>
      </c>
      <c r="CR33" s="775">
        <v>5.4809535957563504</v>
      </c>
      <c r="CS33" s="775">
        <v>5.4809535957563504</v>
      </c>
      <c r="CT33" s="775">
        <v>5.4809535957563504</v>
      </c>
      <c r="CU33" s="775">
        <v>5.4809535957563504</v>
      </c>
      <c r="CV33" s="775">
        <v>5.4809535957563504</v>
      </c>
      <c r="CW33" s="775">
        <v>5.4809535957563504</v>
      </c>
      <c r="CX33" s="775">
        <v>5.4809535957563504</v>
      </c>
      <c r="CY33" s="776">
        <v>5.4809535957563504</v>
      </c>
      <c r="CZ33" s="651">
        <v>0</v>
      </c>
      <c r="DA33" s="652">
        <v>0</v>
      </c>
      <c r="DB33" s="652">
        <v>0</v>
      </c>
      <c r="DC33" s="652">
        <v>0</v>
      </c>
      <c r="DD33" s="652">
        <v>0</v>
      </c>
      <c r="DE33" s="652">
        <v>0</v>
      </c>
      <c r="DF33" s="652">
        <v>0</v>
      </c>
      <c r="DG33" s="652">
        <v>0</v>
      </c>
      <c r="DH33" s="652">
        <v>0</v>
      </c>
      <c r="DI33" s="652">
        <v>0</v>
      </c>
      <c r="DJ33" s="652">
        <v>0</v>
      </c>
      <c r="DK33" s="652">
        <v>0</v>
      </c>
      <c r="DL33" s="652">
        <v>0</v>
      </c>
      <c r="DM33" s="652">
        <v>0</v>
      </c>
      <c r="DN33" s="652">
        <v>0</v>
      </c>
      <c r="DO33" s="652">
        <v>0</v>
      </c>
      <c r="DP33" s="652">
        <v>0</v>
      </c>
      <c r="DQ33" s="652">
        <v>0</v>
      </c>
      <c r="DR33" s="652">
        <v>0</v>
      </c>
      <c r="DS33" s="652">
        <v>0</v>
      </c>
      <c r="DT33" s="652">
        <v>0</v>
      </c>
      <c r="DU33" s="652">
        <v>0</v>
      </c>
      <c r="DV33" s="652">
        <v>0</v>
      </c>
      <c r="DW33" s="653">
        <v>0</v>
      </c>
      <c r="DX33" s="687"/>
    </row>
    <row r="34" spans="2:128" x14ac:dyDescent="0.2">
      <c r="B34" s="669"/>
      <c r="C34" s="785"/>
      <c r="D34" s="786"/>
      <c r="E34" s="786"/>
      <c r="F34" s="786"/>
      <c r="G34" s="786"/>
      <c r="H34" s="786"/>
      <c r="I34" s="786"/>
      <c r="J34" s="786"/>
      <c r="K34" s="786"/>
      <c r="L34" s="786"/>
      <c r="M34" s="786"/>
      <c r="N34" s="786"/>
      <c r="O34" s="786"/>
      <c r="P34" s="786"/>
      <c r="Q34" s="786"/>
      <c r="R34" s="787"/>
      <c r="S34" s="786"/>
      <c r="T34" s="786"/>
      <c r="U34" s="788" t="s">
        <v>501</v>
      </c>
      <c r="V34" s="789" t="s">
        <v>124</v>
      </c>
      <c r="W34" s="784" t="s">
        <v>497</v>
      </c>
      <c r="X34" s="774">
        <v>0</v>
      </c>
      <c r="Y34" s="774">
        <v>0</v>
      </c>
      <c r="Z34" s="774">
        <v>0</v>
      </c>
      <c r="AA34" s="774">
        <v>0</v>
      </c>
      <c r="AB34" s="774">
        <v>0</v>
      </c>
      <c r="AC34" s="774">
        <v>0</v>
      </c>
      <c r="AD34" s="774">
        <v>0</v>
      </c>
      <c r="AE34" s="774">
        <v>0</v>
      </c>
      <c r="AF34" s="774">
        <v>0</v>
      </c>
      <c r="AG34" s="774">
        <v>3.2851459702776829E-5</v>
      </c>
      <c r="AH34" s="774">
        <v>2.9408140034894734E-3</v>
      </c>
      <c r="AI34" s="774">
        <v>5.3941888767836526</v>
      </c>
      <c r="AJ34" s="774">
        <v>5.4284561431424656</v>
      </c>
      <c r="AK34" s="774">
        <v>5.7856070229626448</v>
      </c>
      <c r="AL34" s="774">
        <v>5.8561661181383258</v>
      </c>
      <c r="AM34" s="774">
        <v>5.9431885398344546</v>
      </c>
      <c r="AN34" s="774">
        <v>6.0636236336669285</v>
      </c>
      <c r="AO34" s="774">
        <v>6.2332101689617039</v>
      </c>
      <c r="AP34" s="774">
        <v>6.4515041947425606</v>
      </c>
      <c r="AQ34" s="774">
        <v>7.0222604670119981</v>
      </c>
      <c r="AR34" s="774">
        <v>7.336711019514369</v>
      </c>
      <c r="AS34" s="774">
        <v>7.6982972114102415</v>
      </c>
      <c r="AT34" s="774">
        <v>8.1062796415122218</v>
      </c>
      <c r="AU34" s="774">
        <v>8.5603026015150068</v>
      </c>
      <c r="AV34" s="774">
        <v>9.0600259571386292</v>
      </c>
      <c r="AW34" s="774">
        <v>9.6051245093500786</v>
      </c>
      <c r="AX34" s="774">
        <v>9.6051245093500786</v>
      </c>
      <c r="AY34" s="774">
        <v>9.6051245093500786</v>
      </c>
      <c r="AZ34" s="774">
        <v>9.6051245093500786</v>
      </c>
      <c r="BA34" s="774">
        <v>9.6051245093500786</v>
      </c>
      <c r="BB34" s="774">
        <v>9.6051245093500786</v>
      </c>
      <c r="BC34" s="774">
        <v>9.6051245093500786</v>
      </c>
      <c r="BD34" s="774">
        <v>9.6051245093500786</v>
      </c>
      <c r="BE34" s="774">
        <v>9.6051245093500786</v>
      </c>
      <c r="BF34" s="774">
        <v>9.6051245093500786</v>
      </c>
      <c r="BG34" s="774">
        <v>9.6051245093500786</v>
      </c>
      <c r="BH34" s="774">
        <v>9.6051245093500786</v>
      </c>
      <c r="BI34" s="774">
        <v>9.6051245093500786</v>
      </c>
      <c r="BJ34" s="774">
        <v>9.6051245093500786</v>
      </c>
      <c r="BK34" s="774">
        <v>9.6051245093500786</v>
      </c>
      <c r="BL34" s="774">
        <v>9.6051245093500786</v>
      </c>
      <c r="BM34" s="774">
        <v>9.6051245093500786</v>
      </c>
      <c r="BN34" s="774">
        <v>9.6051245093500786</v>
      </c>
      <c r="BO34" s="774">
        <v>9.6051245093500786</v>
      </c>
      <c r="BP34" s="774">
        <v>9.6051245093500786</v>
      </c>
      <c r="BQ34" s="774">
        <v>9.6051245093500786</v>
      </c>
      <c r="BR34" s="774">
        <v>9.6051245093500786</v>
      </c>
      <c r="BS34" s="774">
        <v>9.6051245093500786</v>
      </c>
      <c r="BT34" s="774">
        <v>9.6051245093500786</v>
      </c>
      <c r="BU34" s="774">
        <v>9.6051245093500786</v>
      </c>
      <c r="BV34" s="774">
        <v>9.6051245093500786</v>
      </c>
      <c r="BW34" s="774">
        <v>9.6051245093500786</v>
      </c>
      <c r="BX34" s="774">
        <v>9.6051245093500786</v>
      </c>
      <c r="BY34" s="774">
        <v>9.6051245093500786</v>
      </c>
      <c r="BZ34" s="774">
        <v>9.6051245093500786</v>
      </c>
      <c r="CA34" s="774">
        <v>9.6051245093500786</v>
      </c>
      <c r="CB34" s="774">
        <v>9.6051245093500786</v>
      </c>
      <c r="CC34" s="774">
        <v>9.6051245093500786</v>
      </c>
      <c r="CD34" s="774">
        <v>9.6051245093500786</v>
      </c>
      <c r="CE34" s="775">
        <v>9.6051245093500786</v>
      </c>
      <c r="CF34" s="775">
        <v>9.6051245093500786</v>
      </c>
      <c r="CG34" s="775">
        <v>9.6051245093500786</v>
      </c>
      <c r="CH34" s="775">
        <v>9.6051245093500786</v>
      </c>
      <c r="CI34" s="775">
        <v>9.6051245093500786</v>
      </c>
      <c r="CJ34" s="775">
        <v>9.6051245093500786</v>
      </c>
      <c r="CK34" s="775">
        <v>9.6051245093500786</v>
      </c>
      <c r="CL34" s="775">
        <v>9.6051245093500786</v>
      </c>
      <c r="CM34" s="775">
        <v>9.6051245093500786</v>
      </c>
      <c r="CN34" s="775">
        <v>9.6051245093500786</v>
      </c>
      <c r="CO34" s="775">
        <v>9.6051245093500786</v>
      </c>
      <c r="CP34" s="775">
        <v>9.6051245093500786</v>
      </c>
      <c r="CQ34" s="775">
        <v>9.6051245093500786</v>
      </c>
      <c r="CR34" s="775">
        <v>9.6051245093500786</v>
      </c>
      <c r="CS34" s="775">
        <v>9.6051245093500786</v>
      </c>
      <c r="CT34" s="775">
        <v>9.6051245093500786</v>
      </c>
      <c r="CU34" s="775">
        <v>9.6051245093500786</v>
      </c>
      <c r="CV34" s="775">
        <v>9.6051245093500786</v>
      </c>
      <c r="CW34" s="775">
        <v>9.6051245093500786</v>
      </c>
      <c r="CX34" s="775">
        <v>9.6051245093500786</v>
      </c>
      <c r="CY34" s="776">
        <v>9.6051245093500786</v>
      </c>
      <c r="CZ34" s="651">
        <v>0</v>
      </c>
      <c r="DA34" s="652">
        <v>0</v>
      </c>
      <c r="DB34" s="652">
        <v>0</v>
      </c>
      <c r="DC34" s="652">
        <v>0</v>
      </c>
      <c r="DD34" s="652">
        <v>0</v>
      </c>
      <c r="DE34" s="652">
        <v>0</v>
      </c>
      <c r="DF34" s="652">
        <v>0</v>
      </c>
      <c r="DG34" s="652">
        <v>0</v>
      </c>
      <c r="DH34" s="652">
        <v>0</v>
      </c>
      <c r="DI34" s="652">
        <v>0</v>
      </c>
      <c r="DJ34" s="652">
        <v>0</v>
      </c>
      <c r="DK34" s="652">
        <v>0</v>
      </c>
      <c r="DL34" s="652">
        <v>0</v>
      </c>
      <c r="DM34" s="652">
        <v>0</v>
      </c>
      <c r="DN34" s="652">
        <v>0</v>
      </c>
      <c r="DO34" s="652">
        <v>0</v>
      </c>
      <c r="DP34" s="652">
        <v>0</v>
      </c>
      <c r="DQ34" s="652">
        <v>0</v>
      </c>
      <c r="DR34" s="652">
        <v>0</v>
      </c>
      <c r="DS34" s="652">
        <v>0</v>
      </c>
      <c r="DT34" s="652">
        <v>0</v>
      </c>
      <c r="DU34" s="652">
        <v>0</v>
      </c>
      <c r="DV34" s="652">
        <v>0</v>
      </c>
      <c r="DW34" s="653">
        <v>0</v>
      </c>
      <c r="DX34" s="687"/>
    </row>
    <row r="35" spans="2:128" x14ac:dyDescent="0.2">
      <c r="B35" s="669"/>
      <c r="C35" s="785"/>
      <c r="D35" s="786"/>
      <c r="E35" s="786"/>
      <c r="F35" s="786"/>
      <c r="G35" s="786"/>
      <c r="H35" s="786"/>
      <c r="I35" s="786"/>
      <c r="J35" s="786"/>
      <c r="K35" s="786"/>
      <c r="L35" s="786"/>
      <c r="M35" s="786"/>
      <c r="N35" s="786"/>
      <c r="O35" s="786"/>
      <c r="P35" s="786"/>
      <c r="Q35" s="786"/>
      <c r="R35" s="787"/>
      <c r="S35" s="786"/>
      <c r="T35" s="786"/>
      <c r="U35" s="777" t="s">
        <v>502</v>
      </c>
      <c r="V35" s="771" t="s">
        <v>124</v>
      </c>
      <c r="W35" s="784" t="s">
        <v>497</v>
      </c>
      <c r="X35" s="774"/>
      <c r="Y35" s="774"/>
      <c r="Z35" s="774"/>
      <c r="AA35" s="774"/>
      <c r="AB35" s="774"/>
      <c r="AC35" s="774"/>
      <c r="AD35" s="774"/>
      <c r="AE35" s="774"/>
      <c r="AF35" s="774"/>
      <c r="AG35" s="774"/>
      <c r="AH35" s="774"/>
      <c r="AI35" s="774"/>
      <c r="AJ35" s="774"/>
      <c r="AK35" s="774"/>
      <c r="AL35" s="774"/>
      <c r="AM35" s="774"/>
      <c r="AN35" s="774"/>
      <c r="AO35" s="774"/>
      <c r="AP35" s="774"/>
      <c r="AQ35" s="774"/>
      <c r="AR35" s="774"/>
      <c r="AS35" s="774"/>
      <c r="AT35" s="774"/>
      <c r="AU35" s="774"/>
      <c r="AV35" s="774"/>
      <c r="AW35" s="774"/>
      <c r="AX35" s="774"/>
      <c r="AY35" s="774"/>
      <c r="AZ35" s="774"/>
      <c r="BA35" s="774"/>
      <c r="BB35" s="774"/>
      <c r="BC35" s="774"/>
      <c r="BD35" s="774"/>
      <c r="BE35" s="774"/>
      <c r="BF35" s="774"/>
      <c r="BG35" s="774"/>
      <c r="BH35" s="774"/>
      <c r="BI35" s="774"/>
      <c r="BJ35" s="774"/>
      <c r="BK35" s="774"/>
      <c r="BL35" s="774"/>
      <c r="BM35" s="774"/>
      <c r="BN35" s="774"/>
      <c r="BO35" s="774"/>
      <c r="BP35" s="774"/>
      <c r="BQ35" s="774"/>
      <c r="BR35" s="774"/>
      <c r="BS35" s="774"/>
      <c r="BT35" s="774"/>
      <c r="BU35" s="774"/>
      <c r="BV35" s="774"/>
      <c r="BW35" s="774"/>
      <c r="BX35" s="774"/>
      <c r="BY35" s="774"/>
      <c r="BZ35" s="774"/>
      <c r="CA35" s="774"/>
      <c r="CB35" s="774"/>
      <c r="CC35" s="774"/>
      <c r="CD35" s="774"/>
      <c r="CE35" s="775"/>
      <c r="CF35" s="775"/>
      <c r="CG35" s="775"/>
      <c r="CH35" s="775"/>
      <c r="CI35" s="775"/>
      <c r="CJ35" s="775"/>
      <c r="CK35" s="775"/>
      <c r="CL35" s="775"/>
      <c r="CM35" s="775"/>
      <c r="CN35" s="775"/>
      <c r="CO35" s="775"/>
      <c r="CP35" s="775"/>
      <c r="CQ35" s="775"/>
      <c r="CR35" s="775"/>
      <c r="CS35" s="775"/>
      <c r="CT35" s="775"/>
      <c r="CU35" s="775"/>
      <c r="CV35" s="775"/>
      <c r="CW35" s="775"/>
      <c r="CX35" s="775"/>
      <c r="CY35" s="776"/>
      <c r="CZ35" s="651">
        <v>0</v>
      </c>
      <c r="DA35" s="652">
        <v>0</v>
      </c>
      <c r="DB35" s="652">
        <v>0</v>
      </c>
      <c r="DC35" s="652">
        <v>0</v>
      </c>
      <c r="DD35" s="652">
        <v>0</v>
      </c>
      <c r="DE35" s="652">
        <v>0</v>
      </c>
      <c r="DF35" s="652">
        <v>0</v>
      </c>
      <c r="DG35" s="652">
        <v>0</v>
      </c>
      <c r="DH35" s="652">
        <v>0</v>
      </c>
      <c r="DI35" s="652">
        <v>0</v>
      </c>
      <c r="DJ35" s="652">
        <v>0</v>
      </c>
      <c r="DK35" s="652">
        <v>0</v>
      </c>
      <c r="DL35" s="652">
        <v>0</v>
      </c>
      <c r="DM35" s="652">
        <v>0</v>
      </c>
      <c r="DN35" s="652">
        <v>0</v>
      </c>
      <c r="DO35" s="652">
        <v>0</v>
      </c>
      <c r="DP35" s="652">
        <v>0</v>
      </c>
      <c r="DQ35" s="652">
        <v>0</v>
      </c>
      <c r="DR35" s="652">
        <v>0</v>
      </c>
      <c r="DS35" s="652">
        <v>0</v>
      </c>
      <c r="DT35" s="652">
        <v>0</v>
      </c>
      <c r="DU35" s="652">
        <v>0</v>
      </c>
      <c r="DV35" s="652">
        <v>0</v>
      </c>
      <c r="DW35" s="653">
        <v>0</v>
      </c>
      <c r="DX35" s="687"/>
    </row>
    <row r="36" spans="2:128" x14ac:dyDescent="0.2">
      <c r="B36" s="673"/>
      <c r="C36" s="785"/>
      <c r="D36" s="786"/>
      <c r="E36" s="786"/>
      <c r="F36" s="786"/>
      <c r="G36" s="786"/>
      <c r="H36" s="786"/>
      <c r="I36" s="786"/>
      <c r="J36" s="786"/>
      <c r="K36" s="786"/>
      <c r="L36" s="786"/>
      <c r="M36" s="786"/>
      <c r="N36" s="786"/>
      <c r="O36" s="786"/>
      <c r="P36" s="786"/>
      <c r="Q36" s="786"/>
      <c r="R36" s="787"/>
      <c r="S36" s="786"/>
      <c r="T36" s="786"/>
      <c r="U36" s="777" t="s">
        <v>503</v>
      </c>
      <c r="V36" s="771" t="s">
        <v>124</v>
      </c>
      <c r="W36" s="784" t="s">
        <v>497</v>
      </c>
      <c r="X36" s="774">
        <v>0</v>
      </c>
      <c r="Y36" s="774">
        <v>0</v>
      </c>
      <c r="Z36" s="774">
        <v>0</v>
      </c>
      <c r="AA36" s="774">
        <v>0</v>
      </c>
      <c r="AB36" s="774">
        <v>0</v>
      </c>
      <c r="AC36" s="774">
        <v>0</v>
      </c>
      <c r="AD36" s="774">
        <v>0</v>
      </c>
      <c r="AE36" s="774">
        <v>0</v>
      </c>
      <c r="AF36" s="774">
        <v>7.3246311644296804E-5</v>
      </c>
      <c r="AG36" s="774">
        <v>6.5573221033935003E-3</v>
      </c>
      <c r="AH36" s="774">
        <v>13.836326741926399</v>
      </c>
      <c r="AI36" s="774">
        <v>13.939290565629401</v>
      </c>
      <c r="AJ36" s="774">
        <v>15.025288007044001</v>
      </c>
      <c r="AK36" s="774">
        <v>15.243481931581099</v>
      </c>
      <c r="AL36" s="774">
        <v>15.5140218480317</v>
      </c>
      <c r="AM36" s="774">
        <v>15.891131611376901</v>
      </c>
      <c r="AN36" s="774">
        <v>16.4282229106865</v>
      </c>
      <c r="AO36" s="774">
        <v>17.130113952384502</v>
      </c>
      <c r="AP36" s="774">
        <v>19.021405859353703</v>
      </c>
      <c r="AQ36" s="774">
        <v>20.102982382247799</v>
      </c>
      <c r="AR36" s="774">
        <v>21.383754108462501</v>
      </c>
      <c r="AS36" s="774">
        <v>22.880556830120401</v>
      </c>
      <c r="AT36" s="774">
        <v>24.617306299545902</v>
      </c>
      <c r="AU36" s="774">
        <v>26.625992894557999</v>
      </c>
      <c r="AV36" s="774">
        <v>28.950244612334</v>
      </c>
      <c r="AW36" s="774">
        <v>28.950244612334</v>
      </c>
      <c r="AX36" s="774">
        <v>28.950244612334</v>
      </c>
      <c r="AY36" s="774">
        <v>28.950244612334</v>
      </c>
      <c r="AZ36" s="774">
        <v>28.950244612334</v>
      </c>
      <c r="BA36" s="774">
        <v>28.950244612334</v>
      </c>
      <c r="BB36" s="774">
        <v>28.950244612334</v>
      </c>
      <c r="BC36" s="774">
        <v>28.950244612334</v>
      </c>
      <c r="BD36" s="774">
        <v>28.950244612334</v>
      </c>
      <c r="BE36" s="774">
        <v>28.950244612334</v>
      </c>
      <c r="BF36" s="774">
        <v>28.950244612334</v>
      </c>
      <c r="BG36" s="774">
        <v>28.950244612334</v>
      </c>
      <c r="BH36" s="774">
        <v>28.950244612334</v>
      </c>
      <c r="BI36" s="774">
        <v>28.950244612334</v>
      </c>
      <c r="BJ36" s="774">
        <v>28.950244612334</v>
      </c>
      <c r="BK36" s="774">
        <v>28.950244612334</v>
      </c>
      <c r="BL36" s="774">
        <v>28.950244612334</v>
      </c>
      <c r="BM36" s="774">
        <v>28.950244612334</v>
      </c>
      <c r="BN36" s="774">
        <v>28.950244612334</v>
      </c>
      <c r="BO36" s="774">
        <v>28.950244612334</v>
      </c>
      <c r="BP36" s="774">
        <v>28.950244612334</v>
      </c>
      <c r="BQ36" s="774">
        <v>28.950244612334</v>
      </c>
      <c r="BR36" s="774">
        <v>28.950244612334</v>
      </c>
      <c r="BS36" s="774">
        <v>28.950244612334</v>
      </c>
      <c r="BT36" s="774">
        <v>28.950244612334</v>
      </c>
      <c r="BU36" s="774">
        <v>28.950244612334</v>
      </c>
      <c r="BV36" s="774">
        <v>28.950244612334</v>
      </c>
      <c r="BW36" s="774">
        <v>28.950244612334</v>
      </c>
      <c r="BX36" s="774">
        <v>28.950244612334</v>
      </c>
      <c r="BY36" s="774">
        <v>28.950244612334</v>
      </c>
      <c r="BZ36" s="774">
        <v>28.950244612334</v>
      </c>
      <c r="CA36" s="774">
        <v>28.950244612334</v>
      </c>
      <c r="CB36" s="774">
        <v>28.950244612334</v>
      </c>
      <c r="CC36" s="774">
        <v>28.950244612334</v>
      </c>
      <c r="CD36" s="774">
        <v>28.950244612334</v>
      </c>
      <c r="CE36" s="775">
        <v>28.950244612334</v>
      </c>
      <c r="CF36" s="775">
        <v>28.950244612334</v>
      </c>
      <c r="CG36" s="775">
        <v>28.950244612334</v>
      </c>
      <c r="CH36" s="775">
        <v>28.950244612334</v>
      </c>
      <c r="CI36" s="775">
        <v>28.950244612334</v>
      </c>
      <c r="CJ36" s="775">
        <v>28.950244612334</v>
      </c>
      <c r="CK36" s="775">
        <v>28.950244612334</v>
      </c>
      <c r="CL36" s="775">
        <v>28.950244612334</v>
      </c>
      <c r="CM36" s="775">
        <v>28.950244612334</v>
      </c>
      <c r="CN36" s="775">
        <v>28.950244612334</v>
      </c>
      <c r="CO36" s="775">
        <v>28.950244612334</v>
      </c>
      <c r="CP36" s="775">
        <v>28.950244612334</v>
      </c>
      <c r="CQ36" s="775">
        <v>28.950244612334</v>
      </c>
      <c r="CR36" s="775">
        <v>28.950244612334</v>
      </c>
      <c r="CS36" s="775">
        <v>28.950244612334</v>
      </c>
      <c r="CT36" s="775">
        <v>28.950244612334</v>
      </c>
      <c r="CU36" s="775">
        <v>28.950244612334</v>
      </c>
      <c r="CV36" s="775">
        <v>28.950244612334</v>
      </c>
      <c r="CW36" s="775">
        <v>28.950244612334</v>
      </c>
      <c r="CX36" s="775">
        <v>28.950244612334</v>
      </c>
      <c r="CY36" s="776">
        <v>28.950244612334</v>
      </c>
      <c r="CZ36" s="651">
        <v>0</v>
      </c>
      <c r="DA36" s="652">
        <v>0</v>
      </c>
      <c r="DB36" s="652">
        <v>0</v>
      </c>
      <c r="DC36" s="652">
        <v>0</v>
      </c>
      <c r="DD36" s="652">
        <v>0</v>
      </c>
      <c r="DE36" s="652">
        <v>0</v>
      </c>
      <c r="DF36" s="652">
        <v>0</v>
      </c>
      <c r="DG36" s="652">
        <v>0</v>
      </c>
      <c r="DH36" s="652">
        <v>0</v>
      </c>
      <c r="DI36" s="652">
        <v>0</v>
      </c>
      <c r="DJ36" s="652">
        <v>0</v>
      </c>
      <c r="DK36" s="652">
        <v>0</v>
      </c>
      <c r="DL36" s="652">
        <v>0</v>
      </c>
      <c r="DM36" s="652">
        <v>0</v>
      </c>
      <c r="DN36" s="652">
        <v>0</v>
      </c>
      <c r="DO36" s="652">
        <v>0</v>
      </c>
      <c r="DP36" s="652">
        <v>0</v>
      </c>
      <c r="DQ36" s="652">
        <v>0</v>
      </c>
      <c r="DR36" s="652">
        <v>0</v>
      </c>
      <c r="DS36" s="652">
        <v>0</v>
      </c>
      <c r="DT36" s="652">
        <v>0</v>
      </c>
      <c r="DU36" s="652">
        <v>0</v>
      </c>
      <c r="DV36" s="652">
        <v>0</v>
      </c>
      <c r="DW36" s="653">
        <v>0</v>
      </c>
      <c r="DX36" s="687"/>
    </row>
    <row r="37" spans="2:128" x14ac:dyDescent="0.2">
      <c r="B37" s="673"/>
      <c r="C37" s="785"/>
      <c r="D37" s="786"/>
      <c r="E37" s="786"/>
      <c r="F37" s="786"/>
      <c r="G37" s="786"/>
      <c r="H37" s="786"/>
      <c r="I37" s="786"/>
      <c r="J37" s="786"/>
      <c r="K37" s="786"/>
      <c r="L37" s="786"/>
      <c r="M37" s="786"/>
      <c r="N37" s="786"/>
      <c r="O37" s="786"/>
      <c r="P37" s="786"/>
      <c r="Q37" s="786"/>
      <c r="R37" s="787"/>
      <c r="S37" s="786"/>
      <c r="T37" s="786"/>
      <c r="U37" s="777" t="s">
        <v>504</v>
      </c>
      <c r="V37" s="771" t="s">
        <v>124</v>
      </c>
      <c r="W37" s="784" t="s">
        <v>497</v>
      </c>
      <c r="X37" s="774"/>
      <c r="Y37" s="774"/>
      <c r="Z37" s="774"/>
      <c r="AA37" s="774"/>
      <c r="AB37" s="774"/>
      <c r="AC37" s="774"/>
      <c r="AD37" s="774"/>
      <c r="AE37" s="774"/>
      <c r="AF37" s="774"/>
      <c r="AG37" s="774"/>
      <c r="AH37" s="774"/>
      <c r="AI37" s="774"/>
      <c r="AJ37" s="774"/>
      <c r="AK37" s="774"/>
      <c r="AL37" s="774"/>
      <c r="AM37" s="774"/>
      <c r="AN37" s="774"/>
      <c r="AO37" s="774"/>
      <c r="AP37" s="774"/>
      <c r="AQ37" s="774"/>
      <c r="AR37" s="774"/>
      <c r="AS37" s="774"/>
      <c r="AT37" s="774"/>
      <c r="AU37" s="774"/>
      <c r="AV37" s="774"/>
      <c r="AW37" s="774"/>
      <c r="AX37" s="774"/>
      <c r="AY37" s="774"/>
      <c r="AZ37" s="774"/>
      <c r="BA37" s="774"/>
      <c r="BB37" s="774"/>
      <c r="BC37" s="774"/>
      <c r="BD37" s="774"/>
      <c r="BE37" s="774"/>
      <c r="BF37" s="774"/>
      <c r="BG37" s="774"/>
      <c r="BH37" s="774"/>
      <c r="BI37" s="774"/>
      <c r="BJ37" s="774"/>
      <c r="BK37" s="774"/>
      <c r="BL37" s="774"/>
      <c r="BM37" s="774"/>
      <c r="BN37" s="774"/>
      <c r="BO37" s="774"/>
      <c r="BP37" s="774"/>
      <c r="BQ37" s="774"/>
      <c r="BR37" s="774"/>
      <c r="BS37" s="774"/>
      <c r="BT37" s="774"/>
      <c r="BU37" s="774"/>
      <c r="BV37" s="774"/>
      <c r="BW37" s="774"/>
      <c r="BX37" s="774"/>
      <c r="BY37" s="774"/>
      <c r="BZ37" s="774"/>
      <c r="CA37" s="774"/>
      <c r="CB37" s="774"/>
      <c r="CC37" s="774"/>
      <c r="CD37" s="774"/>
      <c r="CE37" s="775"/>
      <c r="CF37" s="775"/>
      <c r="CG37" s="775"/>
      <c r="CH37" s="775"/>
      <c r="CI37" s="775"/>
      <c r="CJ37" s="775"/>
      <c r="CK37" s="775"/>
      <c r="CL37" s="775"/>
      <c r="CM37" s="775"/>
      <c r="CN37" s="775"/>
      <c r="CO37" s="775"/>
      <c r="CP37" s="775"/>
      <c r="CQ37" s="775"/>
      <c r="CR37" s="775"/>
      <c r="CS37" s="775"/>
      <c r="CT37" s="775"/>
      <c r="CU37" s="775"/>
      <c r="CV37" s="775"/>
      <c r="CW37" s="775"/>
      <c r="CX37" s="775"/>
      <c r="CY37" s="776"/>
      <c r="CZ37" s="651">
        <v>0</v>
      </c>
      <c r="DA37" s="652">
        <v>0</v>
      </c>
      <c r="DB37" s="652">
        <v>0</v>
      </c>
      <c r="DC37" s="652">
        <v>0</v>
      </c>
      <c r="DD37" s="652">
        <v>0</v>
      </c>
      <c r="DE37" s="652">
        <v>0</v>
      </c>
      <c r="DF37" s="652">
        <v>0</v>
      </c>
      <c r="DG37" s="652">
        <v>0</v>
      </c>
      <c r="DH37" s="652">
        <v>0</v>
      </c>
      <c r="DI37" s="652">
        <v>0</v>
      </c>
      <c r="DJ37" s="652">
        <v>0</v>
      </c>
      <c r="DK37" s="652">
        <v>0</v>
      </c>
      <c r="DL37" s="652">
        <v>0</v>
      </c>
      <c r="DM37" s="652">
        <v>0</v>
      </c>
      <c r="DN37" s="652">
        <v>0</v>
      </c>
      <c r="DO37" s="652">
        <v>0</v>
      </c>
      <c r="DP37" s="652">
        <v>0</v>
      </c>
      <c r="DQ37" s="652">
        <v>0</v>
      </c>
      <c r="DR37" s="652">
        <v>0</v>
      </c>
      <c r="DS37" s="652">
        <v>0</v>
      </c>
      <c r="DT37" s="652">
        <v>0</v>
      </c>
      <c r="DU37" s="652">
        <v>0</v>
      </c>
      <c r="DV37" s="652">
        <v>0</v>
      </c>
      <c r="DW37" s="653">
        <v>0</v>
      </c>
      <c r="DX37" s="687"/>
    </row>
    <row r="38" spans="2:128" x14ac:dyDescent="0.2">
      <c r="B38" s="673"/>
      <c r="C38" s="785"/>
      <c r="D38" s="786"/>
      <c r="E38" s="786"/>
      <c r="F38" s="786"/>
      <c r="G38" s="786"/>
      <c r="H38" s="786"/>
      <c r="I38" s="786"/>
      <c r="J38" s="786"/>
      <c r="K38" s="786"/>
      <c r="L38" s="786"/>
      <c r="M38" s="786"/>
      <c r="N38" s="786"/>
      <c r="O38" s="786"/>
      <c r="P38" s="786"/>
      <c r="Q38" s="786"/>
      <c r="R38" s="787"/>
      <c r="S38" s="786"/>
      <c r="T38" s="786"/>
      <c r="U38" s="777" t="s">
        <v>505</v>
      </c>
      <c r="V38" s="771" t="s">
        <v>124</v>
      </c>
      <c r="W38" s="784" t="s">
        <v>497</v>
      </c>
      <c r="X38" s="774">
        <v>3.0539425757258199E-2</v>
      </c>
      <c r="Y38" s="774">
        <v>2.9506691552906479E-2</v>
      </c>
      <c r="Z38" s="774">
        <v>2.8508880727445875E-2</v>
      </c>
      <c r="AA38" s="774">
        <v>2.7544812297049154E-2</v>
      </c>
      <c r="AB38" s="774">
        <v>2.6613345214540247E-2</v>
      </c>
      <c r="AC38" s="774">
        <v>2.571337701887947E-2</v>
      </c>
      <c r="AD38" s="774">
        <v>2.4843842530318325E-2</v>
      </c>
      <c r="AE38" s="774">
        <v>2.4003712589679545E-2</v>
      </c>
      <c r="AF38" s="774">
        <v>2.3192093770862895E-2</v>
      </c>
      <c r="AG38" s="774">
        <v>2.2416392574731603E-2</v>
      </c>
      <c r="AH38" s="774">
        <v>3.8099188115783611E-2</v>
      </c>
      <c r="AI38" s="774">
        <v>2.3235017488781949E-2</v>
      </c>
      <c r="AJ38" s="774">
        <v>2.3476578099518971E-2</v>
      </c>
      <c r="AK38" s="774">
        <v>2.2024185917888024E-2</v>
      </c>
      <c r="AL38" s="774">
        <v>2.1375468465104398E-2</v>
      </c>
      <c r="AM38" s="774">
        <v>2.0801092251421134E-2</v>
      </c>
      <c r="AN38" s="774">
        <v>2.0313299041932104E-2</v>
      </c>
      <c r="AO38" s="774">
        <v>1.9870213854118551E-2</v>
      </c>
      <c r="AP38" s="774">
        <v>2.0256290735568009E-2</v>
      </c>
      <c r="AQ38" s="774">
        <v>1.9236323986870738E-2</v>
      </c>
      <c r="AR38" s="774">
        <v>1.8894316447929695E-2</v>
      </c>
      <c r="AS38" s="774">
        <v>1.858727536275722E-2</v>
      </c>
      <c r="AT38" s="774">
        <v>1.8318434268075879E-2</v>
      </c>
      <c r="AU38" s="774">
        <v>1.8091815753789656E-2</v>
      </c>
      <c r="AV38" s="774">
        <v>1.7913163790605161E-2</v>
      </c>
      <c r="AW38" s="774">
        <v>1.7307404628604021E-2</v>
      </c>
      <c r="AX38" s="774">
        <v>1.6722130075945911E-2</v>
      </c>
      <c r="AY38" s="774">
        <v>1.6156647416372863E-2</v>
      </c>
      <c r="AZ38" s="774">
        <v>1.5610287358814361E-2</v>
      </c>
      <c r="BA38" s="774">
        <v>1.508240324523127E-2</v>
      </c>
      <c r="BB38" s="774">
        <v>1.685093296036573E-2</v>
      </c>
      <c r="BC38" s="774">
        <v>1.6360129087733717E-2</v>
      </c>
      <c r="BD38" s="774">
        <v>1.5883620473527881E-2</v>
      </c>
      <c r="BE38" s="774">
        <v>1.5420990750997945E-2</v>
      </c>
      <c r="BF38" s="774">
        <v>1.497183568058053E-2</v>
      </c>
      <c r="BG38" s="774">
        <v>1.4535762796680125E-2</v>
      </c>
      <c r="BH38" s="774">
        <v>1.4112391064737986E-2</v>
      </c>
      <c r="BI38" s="774">
        <v>1.3701350548289309E-2</v>
      </c>
      <c r="BJ38" s="774">
        <v>1.3302282085717773E-2</v>
      </c>
      <c r="BK38" s="774">
        <v>1.2914836976425021E-2</v>
      </c>
      <c r="BL38" s="774">
        <v>1.2538676676140802E-2</v>
      </c>
      <c r="BM38" s="774">
        <v>1.2173472501107573E-2</v>
      </c>
      <c r="BN38" s="774">
        <v>1.1818905340881137E-2</v>
      </c>
      <c r="BO38" s="774">
        <v>1.1474665379496251E-2</v>
      </c>
      <c r="BP38" s="774">
        <v>1.1140451824753643E-2</v>
      </c>
      <c r="BQ38" s="774">
        <v>1.0815972645391886E-2</v>
      </c>
      <c r="BR38" s="774">
        <v>1.0500944315914452E-2</v>
      </c>
      <c r="BS38" s="774">
        <v>1.0195091568848982E-2</v>
      </c>
      <c r="BT38" s="774">
        <v>9.8981471542223132E-3</v>
      </c>
      <c r="BU38" s="774">
        <v>9.6098516060410828E-3</v>
      </c>
      <c r="BV38" s="774">
        <v>9.3299530155738653E-3</v>
      </c>
      <c r="BW38" s="774">
        <v>9.0582068112367627E-3</v>
      </c>
      <c r="BX38" s="774">
        <v>8.7943755448900603E-3</v>
      </c>
      <c r="BY38" s="774">
        <v>8.5382286843592847E-3</v>
      </c>
      <c r="BZ38" s="774">
        <v>8.2895424119993049E-3</v>
      </c>
      <c r="CA38" s="774">
        <v>8.0480994291255367E-3</v>
      </c>
      <c r="CB38" s="774">
        <v>7.8136887661413006E-3</v>
      </c>
      <c r="CC38" s="774">
        <v>7.586105598195436E-3</v>
      </c>
      <c r="CD38" s="774">
        <v>7.3651510662091618E-3</v>
      </c>
      <c r="CE38" s="775">
        <v>7.1506321031156901E-3</v>
      </c>
      <c r="CF38" s="775">
        <v>6.9423612651608648E-3</v>
      </c>
      <c r="CG38" s="775">
        <v>6.7401565681173455E-3</v>
      </c>
      <c r="CH38" s="775">
        <v>6.5438413282692676E-3</v>
      </c>
      <c r="CI38" s="775">
        <v>6.3532440080284148E-3</v>
      </c>
      <c r="CJ38" s="775">
        <v>6.1681980660470053E-3</v>
      </c>
      <c r="CK38" s="775">
        <v>5.9885418116961218E-3</v>
      </c>
      <c r="CL38" s="775">
        <v>5.8141182637826425E-3</v>
      </c>
      <c r="CM38" s="775">
        <v>5.6447750133812062E-3</v>
      </c>
      <c r="CN38" s="775">
        <v>5.4803640906613653E-3</v>
      </c>
      <c r="CO38" s="775">
        <v>5.32074183559356E-3</v>
      </c>
      <c r="CP38" s="775">
        <v>5.1657687724209304E-3</v>
      </c>
      <c r="CQ38" s="775">
        <v>5.0153094877873113E-3</v>
      </c>
      <c r="CR38" s="775">
        <v>4.869232512414866E-3</v>
      </c>
      <c r="CS38" s="775">
        <v>4.7274102062280247E-3</v>
      </c>
      <c r="CT38" s="775">
        <v>4.5897186468233262E-3</v>
      </c>
      <c r="CU38" s="775">
        <v>6.4187548275888053E-3</v>
      </c>
      <c r="CV38" s="775">
        <v>6.2621998317939579E-3</v>
      </c>
      <c r="CW38" s="775">
        <v>6.1094632505306907E-3</v>
      </c>
      <c r="CX38" s="775">
        <v>5.9604519517372596E-3</v>
      </c>
      <c r="CY38" s="776">
        <v>5.8150750748656183E-3</v>
      </c>
      <c r="CZ38" s="651">
        <v>0</v>
      </c>
      <c r="DA38" s="652">
        <v>0</v>
      </c>
      <c r="DB38" s="652">
        <v>0</v>
      </c>
      <c r="DC38" s="652">
        <v>0</v>
      </c>
      <c r="DD38" s="652">
        <v>0</v>
      </c>
      <c r="DE38" s="652">
        <v>0</v>
      </c>
      <c r="DF38" s="652">
        <v>0</v>
      </c>
      <c r="DG38" s="652">
        <v>0</v>
      </c>
      <c r="DH38" s="652">
        <v>0</v>
      </c>
      <c r="DI38" s="652">
        <v>0</v>
      </c>
      <c r="DJ38" s="652">
        <v>0</v>
      </c>
      <c r="DK38" s="652">
        <v>0</v>
      </c>
      <c r="DL38" s="652">
        <v>0</v>
      </c>
      <c r="DM38" s="652">
        <v>0</v>
      </c>
      <c r="DN38" s="652">
        <v>0</v>
      </c>
      <c r="DO38" s="652">
        <v>0</v>
      </c>
      <c r="DP38" s="652">
        <v>0</v>
      </c>
      <c r="DQ38" s="652">
        <v>0</v>
      </c>
      <c r="DR38" s="652">
        <v>0</v>
      </c>
      <c r="DS38" s="652">
        <v>0</v>
      </c>
      <c r="DT38" s="652">
        <v>0</v>
      </c>
      <c r="DU38" s="652">
        <v>0</v>
      </c>
      <c r="DV38" s="652">
        <v>0</v>
      </c>
      <c r="DW38" s="653">
        <v>0</v>
      </c>
      <c r="DX38" s="687"/>
    </row>
    <row r="39" spans="2:128" x14ac:dyDescent="0.2">
      <c r="B39" s="673"/>
      <c r="C39" s="785"/>
      <c r="D39" s="786"/>
      <c r="E39" s="786"/>
      <c r="F39" s="786"/>
      <c r="G39" s="786"/>
      <c r="H39" s="786"/>
      <c r="I39" s="786"/>
      <c r="J39" s="786"/>
      <c r="K39" s="786"/>
      <c r="L39" s="786"/>
      <c r="M39" s="786"/>
      <c r="N39" s="786"/>
      <c r="O39" s="786"/>
      <c r="P39" s="786"/>
      <c r="Q39" s="786"/>
      <c r="R39" s="787"/>
      <c r="S39" s="786"/>
      <c r="T39" s="786"/>
      <c r="U39" s="790" t="s">
        <v>506</v>
      </c>
      <c r="V39" s="771" t="s">
        <v>124</v>
      </c>
      <c r="W39" s="784" t="s">
        <v>497</v>
      </c>
      <c r="X39" s="791"/>
      <c r="Y39" s="791"/>
      <c r="Z39" s="791"/>
      <c r="AA39" s="791"/>
      <c r="AB39" s="791"/>
      <c r="AC39" s="791"/>
      <c r="AD39" s="791"/>
      <c r="AE39" s="791"/>
      <c r="AF39" s="791"/>
      <c r="AG39" s="791"/>
      <c r="AH39" s="791"/>
      <c r="AI39" s="791"/>
      <c r="AJ39" s="791"/>
      <c r="AK39" s="791"/>
      <c r="AL39" s="791"/>
      <c r="AM39" s="791"/>
      <c r="AN39" s="791"/>
      <c r="AO39" s="791"/>
      <c r="AP39" s="791"/>
      <c r="AQ39" s="791"/>
      <c r="AR39" s="791"/>
      <c r="AS39" s="791"/>
      <c r="AT39" s="791"/>
      <c r="AU39" s="791"/>
      <c r="AV39" s="791"/>
      <c r="AW39" s="791"/>
      <c r="AX39" s="791"/>
      <c r="AY39" s="791"/>
      <c r="AZ39" s="791"/>
      <c r="BA39" s="791"/>
      <c r="BB39" s="791"/>
      <c r="BC39" s="791"/>
      <c r="BD39" s="791"/>
      <c r="BE39" s="791"/>
      <c r="BF39" s="791"/>
      <c r="BG39" s="791"/>
      <c r="BH39" s="791"/>
      <c r="BI39" s="791"/>
      <c r="BJ39" s="791"/>
      <c r="BK39" s="791"/>
      <c r="BL39" s="791"/>
      <c r="BM39" s="791"/>
      <c r="BN39" s="791"/>
      <c r="BO39" s="791"/>
      <c r="BP39" s="791"/>
      <c r="BQ39" s="791"/>
      <c r="BR39" s="791"/>
      <c r="BS39" s="791"/>
      <c r="BT39" s="791"/>
      <c r="BU39" s="791"/>
      <c r="BV39" s="791"/>
      <c r="BW39" s="791"/>
      <c r="BX39" s="791"/>
      <c r="BY39" s="791"/>
      <c r="BZ39" s="791"/>
      <c r="CA39" s="791"/>
      <c r="CB39" s="791"/>
      <c r="CC39" s="791"/>
      <c r="CD39" s="791"/>
      <c r="CE39" s="792"/>
      <c r="CF39" s="792"/>
      <c r="CG39" s="792"/>
      <c r="CH39" s="792"/>
      <c r="CI39" s="792"/>
      <c r="CJ39" s="792"/>
      <c r="CK39" s="792"/>
      <c r="CL39" s="792"/>
      <c r="CM39" s="792"/>
      <c r="CN39" s="792"/>
      <c r="CO39" s="792"/>
      <c r="CP39" s="792"/>
      <c r="CQ39" s="792"/>
      <c r="CR39" s="792"/>
      <c r="CS39" s="792"/>
      <c r="CT39" s="792"/>
      <c r="CU39" s="792"/>
      <c r="CV39" s="792"/>
      <c r="CW39" s="792"/>
      <c r="CX39" s="792"/>
      <c r="CY39" s="793"/>
      <c r="CZ39" s="651">
        <v>0</v>
      </c>
      <c r="DA39" s="652">
        <v>0</v>
      </c>
      <c r="DB39" s="652">
        <v>0</v>
      </c>
      <c r="DC39" s="652">
        <v>0</v>
      </c>
      <c r="DD39" s="652">
        <v>0</v>
      </c>
      <c r="DE39" s="652">
        <v>0</v>
      </c>
      <c r="DF39" s="652">
        <v>0</v>
      </c>
      <c r="DG39" s="652">
        <v>0</v>
      </c>
      <c r="DH39" s="652">
        <v>0</v>
      </c>
      <c r="DI39" s="652">
        <v>0</v>
      </c>
      <c r="DJ39" s="652">
        <v>0</v>
      </c>
      <c r="DK39" s="652">
        <v>0</v>
      </c>
      <c r="DL39" s="652">
        <v>0</v>
      </c>
      <c r="DM39" s="652">
        <v>0</v>
      </c>
      <c r="DN39" s="652">
        <v>0</v>
      </c>
      <c r="DO39" s="652">
        <v>0</v>
      </c>
      <c r="DP39" s="652">
        <v>0</v>
      </c>
      <c r="DQ39" s="652">
        <v>0</v>
      </c>
      <c r="DR39" s="652">
        <v>0</v>
      </c>
      <c r="DS39" s="652">
        <v>0</v>
      </c>
      <c r="DT39" s="652">
        <v>0</v>
      </c>
      <c r="DU39" s="652">
        <v>0</v>
      </c>
      <c r="DV39" s="652">
        <v>0</v>
      </c>
      <c r="DW39" s="653">
        <v>0</v>
      </c>
      <c r="DX39" s="687"/>
    </row>
    <row r="40" spans="2:128" ht="15.75" thickBot="1" x14ac:dyDescent="0.25">
      <c r="B40" s="675"/>
      <c r="C40" s="794"/>
      <c r="D40" s="795"/>
      <c r="E40" s="795"/>
      <c r="F40" s="795"/>
      <c r="G40" s="795"/>
      <c r="H40" s="795"/>
      <c r="I40" s="795"/>
      <c r="J40" s="795"/>
      <c r="K40" s="795"/>
      <c r="L40" s="795"/>
      <c r="M40" s="795"/>
      <c r="N40" s="795"/>
      <c r="O40" s="795"/>
      <c r="P40" s="795"/>
      <c r="Q40" s="795"/>
      <c r="R40" s="796"/>
      <c r="S40" s="795"/>
      <c r="T40" s="795"/>
      <c r="U40" s="797" t="s">
        <v>127</v>
      </c>
      <c r="V40" s="798" t="s">
        <v>507</v>
      </c>
      <c r="W40" s="799" t="s">
        <v>497</v>
      </c>
      <c r="X40" s="800">
        <f>SUM(X29:X39)</f>
        <v>42.683018795512915</v>
      </c>
      <c r="Y40" s="800">
        <f t="shared" ref="Y40:CJ40" si="39">SUM(Y29:Y39)</f>
        <v>42.681986061308557</v>
      </c>
      <c r="Z40" s="800">
        <f t="shared" si="39"/>
        <v>42.680988250483097</v>
      </c>
      <c r="AA40" s="800">
        <f t="shared" si="39"/>
        <v>42.680024182052705</v>
      </c>
      <c r="AB40" s="800">
        <f t="shared" si="39"/>
        <v>42.679092714970196</v>
      </c>
      <c r="AC40" s="800">
        <f t="shared" si="39"/>
        <v>42.678192746774535</v>
      </c>
      <c r="AD40" s="800">
        <f t="shared" si="39"/>
        <v>42.67732321228597</v>
      </c>
      <c r="AE40" s="800">
        <f t="shared" si="39"/>
        <v>42.676483082345335</v>
      </c>
      <c r="AF40" s="800">
        <f t="shared" si="39"/>
        <v>42.676042561146026</v>
      </c>
      <c r="AG40" s="800">
        <f t="shared" si="39"/>
        <v>42.708036347847518</v>
      </c>
      <c r="AH40" s="800">
        <f t="shared" si="39"/>
        <v>110.13664281812196</v>
      </c>
      <c r="AI40" s="800">
        <f t="shared" si="39"/>
        <v>88.092073583215893</v>
      </c>
      <c r="AJ40" s="800">
        <f t="shared" si="39"/>
        <v>93.0445653290151</v>
      </c>
      <c r="AK40" s="800">
        <f t="shared" si="39"/>
        <v>92.514435516732618</v>
      </c>
      <c r="AL40" s="800">
        <f t="shared" si="39"/>
        <v>93.486582112397429</v>
      </c>
      <c r="AM40" s="800">
        <f t="shared" si="39"/>
        <v>94.87534316361625</v>
      </c>
      <c r="AN40" s="800">
        <f t="shared" si="39"/>
        <v>96.877514319636347</v>
      </c>
      <c r="AO40" s="800">
        <f t="shared" si="39"/>
        <v>99.435182685347527</v>
      </c>
      <c r="AP40" s="800">
        <f t="shared" si="39"/>
        <v>107.18777638303095</v>
      </c>
      <c r="AQ40" s="800">
        <f t="shared" si="39"/>
        <v>109.59689249602559</v>
      </c>
      <c r="AR40" s="800">
        <f t="shared" si="39"/>
        <v>114.01151170495977</v>
      </c>
      <c r="AS40" s="800">
        <f t="shared" si="39"/>
        <v>119.11765330684877</v>
      </c>
      <c r="AT40" s="800">
        <f t="shared" si="39"/>
        <v>124.99404896731544</v>
      </c>
      <c r="AU40" s="800">
        <f t="shared" si="39"/>
        <v>131.7446941169907</v>
      </c>
      <c r="AV40" s="800">
        <f t="shared" si="39"/>
        <v>139.51105830318056</v>
      </c>
      <c r="AW40" s="800">
        <f t="shared" si="39"/>
        <v>140.05555109623</v>
      </c>
      <c r="AX40" s="800">
        <f t="shared" si="39"/>
        <v>140.05496582167734</v>
      </c>
      <c r="AY40" s="800">
        <f t="shared" si="39"/>
        <v>140.05440033901777</v>
      </c>
      <c r="AZ40" s="800">
        <f t="shared" si="39"/>
        <v>140.05385397896021</v>
      </c>
      <c r="BA40" s="800">
        <f t="shared" si="39"/>
        <v>140.05332609484662</v>
      </c>
      <c r="BB40" s="800">
        <f t="shared" si="39"/>
        <v>140.05509462456175</v>
      </c>
      <c r="BC40" s="800">
        <f t="shared" si="39"/>
        <v>140.05460382068912</v>
      </c>
      <c r="BD40" s="800">
        <f t="shared" si="39"/>
        <v>140.05412731207491</v>
      </c>
      <c r="BE40" s="800">
        <f t="shared" si="39"/>
        <v>140.05366468235241</v>
      </c>
      <c r="BF40" s="800">
        <f t="shared" si="39"/>
        <v>140.05321552728196</v>
      </c>
      <c r="BG40" s="800">
        <f t="shared" si="39"/>
        <v>140.05277945439806</v>
      </c>
      <c r="BH40" s="800">
        <f t="shared" si="39"/>
        <v>140.05235608266614</v>
      </c>
      <c r="BI40" s="800">
        <f t="shared" si="39"/>
        <v>140.0519450421497</v>
      </c>
      <c r="BJ40" s="800">
        <f t="shared" si="39"/>
        <v>140.0515459736871</v>
      </c>
      <c r="BK40" s="800">
        <f t="shared" si="39"/>
        <v>140.05115852857782</v>
      </c>
      <c r="BL40" s="800">
        <f t="shared" si="39"/>
        <v>140.05078236827754</v>
      </c>
      <c r="BM40" s="800">
        <f t="shared" si="39"/>
        <v>140.0504171641025</v>
      </c>
      <c r="BN40" s="800">
        <f t="shared" si="39"/>
        <v>140.05006259694227</v>
      </c>
      <c r="BO40" s="800">
        <f t="shared" si="39"/>
        <v>140.04971835698089</v>
      </c>
      <c r="BP40" s="800">
        <f t="shared" si="39"/>
        <v>140.04938414342615</v>
      </c>
      <c r="BQ40" s="800">
        <f t="shared" si="39"/>
        <v>140.04905966424678</v>
      </c>
      <c r="BR40" s="800">
        <f t="shared" si="39"/>
        <v>140.0487446359173</v>
      </c>
      <c r="BS40" s="800">
        <f t="shared" si="39"/>
        <v>140.04843878317024</v>
      </c>
      <c r="BT40" s="800">
        <f t="shared" si="39"/>
        <v>140.04814183875561</v>
      </c>
      <c r="BU40" s="800">
        <f t="shared" si="39"/>
        <v>140.04785354320742</v>
      </c>
      <c r="BV40" s="800">
        <f t="shared" si="39"/>
        <v>140.04757364461696</v>
      </c>
      <c r="BW40" s="800">
        <f t="shared" si="39"/>
        <v>140.04730189841263</v>
      </c>
      <c r="BX40" s="800">
        <f t="shared" si="39"/>
        <v>140.04703806714627</v>
      </c>
      <c r="BY40" s="800">
        <f t="shared" si="39"/>
        <v>140.04678192028575</v>
      </c>
      <c r="BZ40" s="800">
        <f t="shared" si="39"/>
        <v>140.0465332340134</v>
      </c>
      <c r="CA40" s="800">
        <f t="shared" si="39"/>
        <v>140.04629179103051</v>
      </c>
      <c r="CB40" s="800">
        <f t="shared" si="39"/>
        <v>140.04605738036753</v>
      </c>
      <c r="CC40" s="800">
        <f t="shared" si="39"/>
        <v>140.04582979719959</v>
      </c>
      <c r="CD40" s="800">
        <f t="shared" si="39"/>
        <v>140.0456088426676</v>
      </c>
      <c r="CE40" s="800">
        <f t="shared" si="39"/>
        <v>140.0453943237045</v>
      </c>
      <c r="CF40" s="800">
        <f t="shared" si="39"/>
        <v>140.04518605286657</v>
      </c>
      <c r="CG40" s="800">
        <f t="shared" si="39"/>
        <v>140.04498384816952</v>
      </c>
      <c r="CH40" s="800">
        <f t="shared" si="39"/>
        <v>140.04478753292966</v>
      </c>
      <c r="CI40" s="800">
        <f t="shared" si="39"/>
        <v>140.04459693560943</v>
      </c>
      <c r="CJ40" s="800">
        <f t="shared" si="39"/>
        <v>140.04441188966743</v>
      </c>
      <c r="CK40" s="800">
        <f t="shared" ref="CK40:CY40" si="40">SUM(CK29:CK39)</f>
        <v>140.04423223341308</v>
      </c>
      <c r="CL40" s="800">
        <f t="shared" si="40"/>
        <v>140.04405780986517</v>
      </c>
      <c r="CM40" s="800">
        <f t="shared" si="40"/>
        <v>140.04388846661479</v>
      </c>
      <c r="CN40" s="800">
        <f t="shared" si="40"/>
        <v>140.04372405569205</v>
      </c>
      <c r="CO40" s="800">
        <f t="shared" si="40"/>
        <v>140.04356443343698</v>
      </c>
      <c r="CP40" s="800">
        <f t="shared" si="40"/>
        <v>140.04340946037382</v>
      </c>
      <c r="CQ40" s="800">
        <f t="shared" si="40"/>
        <v>140.04325900108918</v>
      </c>
      <c r="CR40" s="800">
        <f t="shared" si="40"/>
        <v>140.04311292411381</v>
      </c>
      <c r="CS40" s="800">
        <f t="shared" si="40"/>
        <v>140.04297110180761</v>
      </c>
      <c r="CT40" s="800">
        <f t="shared" si="40"/>
        <v>140.04283341024822</v>
      </c>
      <c r="CU40" s="800">
        <f t="shared" si="40"/>
        <v>140.04466244642899</v>
      </c>
      <c r="CV40" s="800">
        <f t="shared" si="40"/>
        <v>140.04450589143318</v>
      </c>
      <c r="CW40" s="800">
        <f t="shared" si="40"/>
        <v>140.04435315485193</v>
      </c>
      <c r="CX40" s="800">
        <f t="shared" si="40"/>
        <v>140.04420414355315</v>
      </c>
      <c r="CY40" s="801">
        <f t="shared" si="40"/>
        <v>140.04405876667627</v>
      </c>
      <c r="CZ40" s="684">
        <f t="shared" ref="CZ40:DO40" si="41">SUM(CZ29:CZ39)</f>
        <v>0</v>
      </c>
      <c r="DA40" s="685">
        <f t="shared" si="41"/>
        <v>0</v>
      </c>
      <c r="DB40" s="685">
        <f t="shared" si="41"/>
        <v>0</v>
      </c>
      <c r="DC40" s="685">
        <f t="shared" si="41"/>
        <v>0</v>
      </c>
      <c r="DD40" s="685">
        <f t="shared" si="41"/>
        <v>0</v>
      </c>
      <c r="DE40" s="685">
        <f t="shared" si="41"/>
        <v>0</v>
      </c>
      <c r="DF40" s="685">
        <f t="shared" si="41"/>
        <v>0</v>
      </c>
      <c r="DG40" s="685">
        <f t="shared" si="41"/>
        <v>0</v>
      </c>
      <c r="DH40" s="685">
        <f t="shared" si="41"/>
        <v>0</v>
      </c>
      <c r="DI40" s="685">
        <f t="shared" si="41"/>
        <v>0</v>
      </c>
      <c r="DJ40" s="685">
        <f t="shared" si="41"/>
        <v>0</v>
      </c>
      <c r="DK40" s="685">
        <f t="shared" si="41"/>
        <v>0</v>
      </c>
      <c r="DL40" s="685">
        <f t="shared" si="41"/>
        <v>0</v>
      </c>
      <c r="DM40" s="685">
        <f t="shared" si="41"/>
        <v>0</v>
      </c>
      <c r="DN40" s="685">
        <f t="shared" si="41"/>
        <v>0</v>
      </c>
      <c r="DO40" s="685">
        <f t="shared" si="41"/>
        <v>0</v>
      </c>
      <c r="DP40" s="685">
        <f t="shared" ref="DP40:DW40" si="42">SUM(DP29:DP39)</f>
        <v>0</v>
      </c>
      <c r="DQ40" s="685">
        <f t="shared" si="42"/>
        <v>0</v>
      </c>
      <c r="DR40" s="685">
        <f t="shared" si="42"/>
        <v>0</v>
      </c>
      <c r="DS40" s="685">
        <f t="shared" si="42"/>
        <v>0</v>
      </c>
      <c r="DT40" s="685">
        <f t="shared" si="42"/>
        <v>0</v>
      </c>
      <c r="DU40" s="685">
        <f t="shared" si="42"/>
        <v>0</v>
      </c>
      <c r="DV40" s="685">
        <f t="shared" si="42"/>
        <v>0</v>
      </c>
      <c r="DW40" s="686">
        <f t="shared" si="42"/>
        <v>0</v>
      </c>
      <c r="DX40" s="687"/>
    </row>
    <row r="41" spans="2:128" s="569" customFormat="1" ht="38.25" x14ac:dyDescent="0.2">
      <c r="B41" s="636" t="s">
        <v>492</v>
      </c>
      <c r="C41" s="637" t="s">
        <v>821</v>
      </c>
      <c r="D41" s="638" t="s">
        <v>822</v>
      </c>
      <c r="E41" s="639" t="s">
        <v>568</v>
      </c>
      <c r="F41" s="640" t="s">
        <v>761</v>
      </c>
      <c r="G41" s="641" t="s">
        <v>820</v>
      </c>
      <c r="H41" s="642" t="s">
        <v>494</v>
      </c>
      <c r="I41" s="643">
        <f>MAX(X41:AV41)</f>
        <v>0.54773635200000004</v>
      </c>
      <c r="J41" s="642">
        <f>SUMPRODUCT($X$2:$CY$2,$X41:$CY41)*365</f>
        <v>3569.1969425684101</v>
      </c>
      <c r="K41" s="642">
        <f>SUMPRODUCT($X$2:$CY$2,$X42:$CY42)+SUMPRODUCT($X$2:$CY$2,$X43:$CY43)+SUMPRODUCT($X$2:$CY$2,$X44:$CY44)</f>
        <v>3856.1306192842685</v>
      </c>
      <c r="L41" s="642">
        <f>SUMPRODUCT($X$2:$CY$2,$X45:$CY45) +SUMPRODUCT($X$2:$CY$2,$X46:$CY46)</f>
        <v>187.15434930451727</v>
      </c>
      <c r="M41" s="642">
        <f>SUMPRODUCT($X$2:$CY$2,$X47:$CY47)*-1</f>
        <v>-297.44629507726194</v>
      </c>
      <c r="N41" s="642">
        <f>SUMPRODUCT($X$2:$CY$2,$X50:$CY50) +SUMPRODUCT($X$2:$CY$2,$X51:$CY51)</f>
        <v>0.66995557293592767</v>
      </c>
      <c r="O41" s="642">
        <f>SUMPRODUCT($X$2:$CY$2,$X48:$CY48) +SUMPRODUCT($X$2:$CY$2,$X49:$CY49) +SUMPRODUCT($X$2:$CY$2,$X52:$CY52)</f>
        <v>1365.7869042376569</v>
      </c>
      <c r="P41" s="642">
        <f>SUM(K41:O41)</f>
        <v>5112.2955333221171</v>
      </c>
      <c r="Q41" s="642">
        <f>(SUM(K41:M41)*100000)/(J41*1000)</f>
        <v>104.94906091721579</v>
      </c>
      <c r="R41" s="644">
        <f>(P41*100000)/(J41*1000)</f>
        <v>143.23377542857824</v>
      </c>
      <c r="S41" s="691">
        <v>3</v>
      </c>
      <c r="T41" s="692">
        <v>3</v>
      </c>
      <c r="U41" s="770" t="s">
        <v>495</v>
      </c>
      <c r="V41" s="771" t="s">
        <v>124</v>
      </c>
      <c r="W41" s="772" t="s">
        <v>75</v>
      </c>
      <c r="X41" s="773">
        <v>0</v>
      </c>
      <c r="Y41" s="773">
        <v>0</v>
      </c>
      <c r="Z41" s="773">
        <v>0</v>
      </c>
      <c r="AA41" s="773">
        <v>0</v>
      </c>
      <c r="AB41" s="773">
        <v>0</v>
      </c>
      <c r="AC41" s="773">
        <v>0</v>
      </c>
      <c r="AD41" s="773">
        <v>3.0266667000000001E-2</v>
      </c>
      <c r="AE41" s="773">
        <v>6.3866667000000099E-2</v>
      </c>
      <c r="AF41" s="773">
        <v>9.7466667000000007E-2</v>
      </c>
      <c r="AG41" s="773">
        <v>0.13106774700000001</v>
      </c>
      <c r="AH41" s="773">
        <v>0.164763347</v>
      </c>
      <c r="AI41" s="773">
        <v>0.193798636</v>
      </c>
      <c r="AJ41" s="773">
        <v>0.223485181</v>
      </c>
      <c r="AK41" s="774">
        <v>0.25378660600000003</v>
      </c>
      <c r="AL41" s="774">
        <v>0.28466625400000001</v>
      </c>
      <c r="AM41" s="774">
        <v>0.31608713799999999</v>
      </c>
      <c r="AN41" s="774">
        <v>0.336230472</v>
      </c>
      <c r="AO41" s="774">
        <v>0.35798967199999998</v>
      </c>
      <c r="AP41" s="774">
        <v>0.38135014299999997</v>
      </c>
      <c r="AQ41" s="774">
        <v>0.40629789900000002</v>
      </c>
      <c r="AR41" s="774">
        <v>0.43281954</v>
      </c>
      <c r="AS41" s="774">
        <v>0.45927237700000001</v>
      </c>
      <c r="AT41" s="774">
        <v>0.48725050199999997</v>
      </c>
      <c r="AU41" s="774">
        <v>0.516742221</v>
      </c>
      <c r="AV41" s="774">
        <v>0.54773635200000004</v>
      </c>
      <c r="AW41" s="774">
        <v>0.58022220400000002</v>
      </c>
      <c r="AX41" s="774">
        <v>0.58022220400000002</v>
      </c>
      <c r="AY41" s="774">
        <v>0.58022220400000002</v>
      </c>
      <c r="AZ41" s="774">
        <v>0.58022220400000002</v>
      </c>
      <c r="BA41" s="774">
        <v>0.58022220400000002</v>
      </c>
      <c r="BB41" s="774">
        <v>0.58022220400000002</v>
      </c>
      <c r="BC41" s="774">
        <v>0.58022220400000002</v>
      </c>
      <c r="BD41" s="774">
        <v>0.58022220400000002</v>
      </c>
      <c r="BE41" s="774">
        <v>0.58022220400000002</v>
      </c>
      <c r="BF41" s="774">
        <v>0.58022220400000002</v>
      </c>
      <c r="BG41" s="774">
        <v>0.58022220400000002</v>
      </c>
      <c r="BH41" s="774">
        <v>0.58022220400000002</v>
      </c>
      <c r="BI41" s="774">
        <v>0.58022220400000002</v>
      </c>
      <c r="BJ41" s="774">
        <v>0.58022220400000002</v>
      </c>
      <c r="BK41" s="774">
        <v>0.58022220400000002</v>
      </c>
      <c r="BL41" s="774">
        <v>0.58022220400000002</v>
      </c>
      <c r="BM41" s="774">
        <v>0.58022220400000002</v>
      </c>
      <c r="BN41" s="774">
        <v>0.58022220400000002</v>
      </c>
      <c r="BO41" s="774">
        <v>0.58022220400000002</v>
      </c>
      <c r="BP41" s="774">
        <v>0.58022220400000002</v>
      </c>
      <c r="BQ41" s="774">
        <v>0.58022220400000002</v>
      </c>
      <c r="BR41" s="774">
        <v>0.58022220400000002</v>
      </c>
      <c r="BS41" s="774">
        <v>0.58022220400000002</v>
      </c>
      <c r="BT41" s="774">
        <v>0.58022220400000002</v>
      </c>
      <c r="BU41" s="774">
        <v>0.58022220400000002</v>
      </c>
      <c r="BV41" s="774">
        <v>0.58022220400000002</v>
      </c>
      <c r="BW41" s="774">
        <v>0.58022220400000002</v>
      </c>
      <c r="BX41" s="774">
        <v>0.58022220400000002</v>
      </c>
      <c r="BY41" s="774">
        <v>0.58022220400000002</v>
      </c>
      <c r="BZ41" s="774">
        <v>0.58022220400000002</v>
      </c>
      <c r="CA41" s="774">
        <v>0.58022220400000002</v>
      </c>
      <c r="CB41" s="774">
        <v>0.58022220400000002</v>
      </c>
      <c r="CC41" s="774">
        <v>0.58022220400000002</v>
      </c>
      <c r="CD41" s="774">
        <v>0.58022220400000002</v>
      </c>
      <c r="CE41" s="775">
        <v>0.58022220400000002</v>
      </c>
      <c r="CF41" s="775">
        <v>0.58022220400000002</v>
      </c>
      <c r="CG41" s="775">
        <v>0.58022220400000002</v>
      </c>
      <c r="CH41" s="775">
        <v>0.58022220400000002</v>
      </c>
      <c r="CI41" s="775">
        <v>0.58022220400000002</v>
      </c>
      <c r="CJ41" s="775">
        <v>0.58022220400000002</v>
      </c>
      <c r="CK41" s="775">
        <v>0.58022220400000002</v>
      </c>
      <c r="CL41" s="775">
        <v>0.58022220400000002</v>
      </c>
      <c r="CM41" s="775">
        <v>0.58022220400000002</v>
      </c>
      <c r="CN41" s="775">
        <v>0.58022220400000002</v>
      </c>
      <c r="CO41" s="775">
        <v>0.58022220400000002</v>
      </c>
      <c r="CP41" s="775">
        <v>0.58022220400000002</v>
      </c>
      <c r="CQ41" s="775">
        <v>0.58022220400000002</v>
      </c>
      <c r="CR41" s="775">
        <v>0.58022220400000002</v>
      </c>
      <c r="CS41" s="775">
        <v>0.58022220400000002</v>
      </c>
      <c r="CT41" s="775">
        <v>0.58022220400000002</v>
      </c>
      <c r="CU41" s="775">
        <v>0.58022220400000002</v>
      </c>
      <c r="CV41" s="775">
        <v>0.58022220400000002</v>
      </c>
      <c r="CW41" s="775">
        <v>0.58022220400000002</v>
      </c>
      <c r="CX41" s="775">
        <v>0.58022220400000002</v>
      </c>
      <c r="CY41" s="776">
        <v>0.58022220400000002</v>
      </c>
      <c r="CZ41" s="802"/>
      <c r="DA41" s="803"/>
      <c r="DB41" s="803"/>
      <c r="DC41" s="803"/>
      <c r="DD41" s="803"/>
      <c r="DE41" s="803"/>
      <c r="DF41" s="803"/>
      <c r="DG41" s="803"/>
      <c r="DH41" s="803"/>
      <c r="DI41" s="803"/>
      <c r="DJ41" s="803"/>
      <c r="DK41" s="803"/>
      <c r="DL41" s="803"/>
      <c r="DM41" s="803"/>
      <c r="DN41" s="803"/>
      <c r="DO41" s="803"/>
      <c r="DP41" s="803"/>
      <c r="DQ41" s="803"/>
      <c r="DR41" s="803"/>
      <c r="DS41" s="803"/>
      <c r="DT41" s="803"/>
      <c r="DU41" s="803"/>
      <c r="DV41" s="803"/>
      <c r="DW41" s="804"/>
      <c r="DX41" s="805"/>
    </row>
    <row r="42" spans="2:128" s="569" customFormat="1" x14ac:dyDescent="0.2">
      <c r="B42" s="654"/>
      <c r="C42" s="655"/>
      <c r="D42" s="656"/>
      <c r="E42" s="657"/>
      <c r="F42" s="657"/>
      <c r="G42" s="656"/>
      <c r="H42" s="657"/>
      <c r="I42" s="657"/>
      <c r="J42" s="657"/>
      <c r="K42" s="657"/>
      <c r="L42" s="657"/>
      <c r="M42" s="657"/>
      <c r="N42" s="657"/>
      <c r="O42" s="657"/>
      <c r="P42" s="657"/>
      <c r="Q42" s="657"/>
      <c r="R42" s="658"/>
      <c r="S42" s="657"/>
      <c r="T42" s="657"/>
      <c r="U42" s="777" t="s">
        <v>496</v>
      </c>
      <c r="V42" s="771" t="s">
        <v>124</v>
      </c>
      <c r="W42" s="772" t="s">
        <v>497</v>
      </c>
      <c r="X42" s="773">
        <v>1.72864674097688</v>
      </c>
      <c r="Y42" s="773">
        <v>1.72864674097688</v>
      </c>
      <c r="Z42" s="773">
        <v>1.72864674097688</v>
      </c>
      <c r="AA42" s="773">
        <v>1.72864674097688</v>
      </c>
      <c r="AB42" s="773">
        <v>1.72864674097688</v>
      </c>
      <c r="AC42" s="773">
        <v>1.94141756334107</v>
      </c>
      <c r="AD42" s="773">
        <v>1.9950783143498099</v>
      </c>
      <c r="AE42" s="773">
        <v>2.0311209399303802</v>
      </c>
      <c r="AF42" s="773">
        <v>2.07055833713811</v>
      </c>
      <c r="AG42" s="773">
        <v>2.1147586289064502</v>
      </c>
      <c r="AH42" s="773">
        <v>2.1256646953522398</v>
      </c>
      <c r="AI42" s="773">
        <v>2.1772175441809298</v>
      </c>
      <c r="AJ42" s="773">
        <v>2.23589784451269</v>
      </c>
      <c r="AK42" s="774">
        <v>2.3028930160110299</v>
      </c>
      <c r="AL42" s="774">
        <v>2.38090121885788</v>
      </c>
      <c r="AM42" s="774">
        <v>2.3551559840526304</v>
      </c>
      <c r="AN42" s="774">
        <v>2.4345051078482602</v>
      </c>
      <c r="AO42" s="774">
        <v>2.53278315082225</v>
      </c>
      <c r="AP42" s="774">
        <v>2.6587218434679296</v>
      </c>
      <c r="AQ42" s="774">
        <v>2.8368844998226002</v>
      </c>
      <c r="AR42" s="774">
        <v>3.2460571371775599</v>
      </c>
      <c r="AS42" s="774">
        <v>3.3084321201879403</v>
      </c>
      <c r="AT42" s="774">
        <v>3.3761834900941898</v>
      </c>
      <c r="AU42" s="774">
        <v>3.4502830440668397</v>
      </c>
      <c r="AV42" s="774">
        <v>3.53192788565784</v>
      </c>
      <c r="AW42" s="774">
        <v>3.53192788565784</v>
      </c>
      <c r="AX42" s="774">
        <v>3.53192788565784</v>
      </c>
      <c r="AY42" s="774">
        <v>3.53192788565784</v>
      </c>
      <c r="AZ42" s="774">
        <v>3.53192788565784</v>
      </c>
      <c r="BA42" s="774">
        <v>3.53192788565784</v>
      </c>
      <c r="BB42" s="774">
        <v>3.53192788565784</v>
      </c>
      <c r="BC42" s="774">
        <v>3.53192788565784</v>
      </c>
      <c r="BD42" s="774">
        <v>3.53192788565784</v>
      </c>
      <c r="BE42" s="774">
        <v>3.53192788565784</v>
      </c>
      <c r="BF42" s="774">
        <v>3.53192788565784</v>
      </c>
      <c r="BG42" s="774">
        <v>3.53192788565784</v>
      </c>
      <c r="BH42" s="774">
        <v>3.53192788565784</v>
      </c>
      <c r="BI42" s="774">
        <v>3.53192788565784</v>
      </c>
      <c r="BJ42" s="774">
        <v>3.53192788565784</v>
      </c>
      <c r="BK42" s="774">
        <v>3.53192788565784</v>
      </c>
      <c r="BL42" s="774">
        <v>3.53192788565784</v>
      </c>
      <c r="BM42" s="774">
        <v>3.53192788565784</v>
      </c>
      <c r="BN42" s="774">
        <v>3.53192788565784</v>
      </c>
      <c r="BO42" s="774">
        <v>3.53192788565784</v>
      </c>
      <c r="BP42" s="774">
        <v>3.53192788565784</v>
      </c>
      <c r="BQ42" s="774">
        <v>3.53192788565784</v>
      </c>
      <c r="BR42" s="774">
        <v>3.53192788565784</v>
      </c>
      <c r="BS42" s="774">
        <v>3.53192788565784</v>
      </c>
      <c r="BT42" s="774">
        <v>3.53192788565784</v>
      </c>
      <c r="BU42" s="774">
        <v>3.53192788565784</v>
      </c>
      <c r="BV42" s="774">
        <v>3.53192788565784</v>
      </c>
      <c r="BW42" s="774">
        <v>3.53192788565784</v>
      </c>
      <c r="BX42" s="774">
        <v>3.53192788565784</v>
      </c>
      <c r="BY42" s="774">
        <v>3.53192788565784</v>
      </c>
      <c r="BZ42" s="774">
        <v>3.53192788565784</v>
      </c>
      <c r="CA42" s="774">
        <v>3.53192788565784</v>
      </c>
      <c r="CB42" s="774">
        <v>3.53192788565784</v>
      </c>
      <c r="CC42" s="774">
        <v>3.53192788565784</v>
      </c>
      <c r="CD42" s="774">
        <v>3.53192788565784</v>
      </c>
      <c r="CE42" s="775">
        <v>3.53192788565784</v>
      </c>
      <c r="CF42" s="775">
        <v>3.53192788565784</v>
      </c>
      <c r="CG42" s="775">
        <v>3.53192788565784</v>
      </c>
      <c r="CH42" s="775">
        <v>3.53192788565784</v>
      </c>
      <c r="CI42" s="775">
        <v>3.53192788565784</v>
      </c>
      <c r="CJ42" s="775">
        <v>3.53192788565784</v>
      </c>
      <c r="CK42" s="775">
        <v>3.53192788565784</v>
      </c>
      <c r="CL42" s="775">
        <v>3.53192788565784</v>
      </c>
      <c r="CM42" s="775">
        <v>3.53192788565784</v>
      </c>
      <c r="CN42" s="775">
        <v>3.53192788565784</v>
      </c>
      <c r="CO42" s="775">
        <v>3.53192788565784</v>
      </c>
      <c r="CP42" s="775">
        <v>3.53192788565784</v>
      </c>
      <c r="CQ42" s="775">
        <v>3.53192788565784</v>
      </c>
      <c r="CR42" s="775">
        <v>3.53192788565784</v>
      </c>
      <c r="CS42" s="775">
        <v>3.53192788565784</v>
      </c>
      <c r="CT42" s="775">
        <v>3.53192788565784</v>
      </c>
      <c r="CU42" s="775">
        <v>3.53192788565784</v>
      </c>
      <c r="CV42" s="775">
        <v>3.53192788565784</v>
      </c>
      <c r="CW42" s="775">
        <v>3.53192788565784</v>
      </c>
      <c r="CX42" s="775">
        <v>3.53192788565784</v>
      </c>
      <c r="CY42" s="776">
        <v>3.53192788565784</v>
      </c>
      <c r="CZ42" s="802"/>
      <c r="DA42" s="803"/>
      <c r="DB42" s="803"/>
      <c r="DC42" s="803"/>
      <c r="DD42" s="803"/>
      <c r="DE42" s="803"/>
      <c r="DF42" s="803"/>
      <c r="DG42" s="803"/>
      <c r="DH42" s="803"/>
      <c r="DI42" s="803"/>
      <c r="DJ42" s="803"/>
      <c r="DK42" s="803"/>
      <c r="DL42" s="803"/>
      <c r="DM42" s="803"/>
      <c r="DN42" s="803"/>
      <c r="DO42" s="803"/>
      <c r="DP42" s="803"/>
      <c r="DQ42" s="803"/>
      <c r="DR42" s="803"/>
      <c r="DS42" s="803"/>
      <c r="DT42" s="803"/>
      <c r="DU42" s="803"/>
      <c r="DV42" s="803"/>
      <c r="DW42" s="804"/>
      <c r="DX42" s="805"/>
    </row>
    <row r="43" spans="2:128" s="569" customFormat="1" x14ac:dyDescent="0.2">
      <c r="B43" s="660"/>
      <c r="C43" s="778"/>
      <c r="D43" s="779"/>
      <c r="E43" s="779"/>
      <c r="F43" s="779"/>
      <c r="G43" s="779"/>
      <c r="H43" s="779"/>
      <c r="I43" s="779"/>
      <c r="J43" s="779"/>
      <c r="K43" s="779"/>
      <c r="L43" s="779"/>
      <c r="M43" s="779"/>
      <c r="N43" s="779"/>
      <c r="O43" s="779"/>
      <c r="P43" s="779"/>
      <c r="Q43" s="779"/>
      <c r="R43" s="780"/>
      <c r="S43" s="779"/>
      <c r="T43" s="779"/>
      <c r="U43" s="777" t="s">
        <v>498</v>
      </c>
      <c r="V43" s="771" t="s">
        <v>124</v>
      </c>
      <c r="W43" s="772" t="s">
        <v>497</v>
      </c>
      <c r="X43" s="773">
        <v>36.831449365900902</v>
      </c>
      <c r="Y43" s="773">
        <v>36.831449365900902</v>
      </c>
      <c r="Z43" s="773">
        <v>36.831449365900902</v>
      </c>
      <c r="AA43" s="773">
        <v>36.831449365900902</v>
      </c>
      <c r="AB43" s="773">
        <v>36.831449365900902</v>
      </c>
      <c r="AC43" s="773">
        <v>44.57620458072968</v>
      </c>
      <c r="AD43" s="773">
        <v>49.451751219094049</v>
      </c>
      <c r="AE43" s="773">
        <v>54.150573034510039</v>
      </c>
      <c r="AF43" s="773">
        <v>59.149403901746311</v>
      </c>
      <c r="AG43" s="773">
        <v>64.526443346627374</v>
      </c>
      <c r="AH43" s="773">
        <v>68.829290644689863</v>
      </c>
      <c r="AI43" s="773">
        <v>74.370131122943064</v>
      </c>
      <c r="AJ43" s="773">
        <v>80.50393514509625</v>
      </c>
      <c r="AK43" s="774">
        <v>87.351416455629504</v>
      </c>
      <c r="AL43" s="774">
        <v>95.109775561267213</v>
      </c>
      <c r="AM43" s="774">
        <v>98.862193356097819</v>
      </c>
      <c r="AN43" s="774">
        <v>105.64297719470609</v>
      </c>
      <c r="AO43" s="774">
        <v>113.87328613017301</v>
      </c>
      <c r="AP43" s="774">
        <v>124.20914345511405</v>
      </c>
      <c r="AQ43" s="774">
        <v>138.28877995204772</v>
      </c>
      <c r="AR43" s="774">
        <v>164.69683066392</v>
      </c>
      <c r="AS43" s="774">
        <v>173.69941193308128</v>
      </c>
      <c r="AT43" s="774">
        <v>183.60393951289038</v>
      </c>
      <c r="AU43" s="774">
        <v>194.53511495032529</v>
      </c>
      <c r="AV43" s="774">
        <v>206.65113239299714</v>
      </c>
      <c r="AW43" s="774">
        <v>206.65113239299714</v>
      </c>
      <c r="AX43" s="774">
        <v>206.65113239299714</v>
      </c>
      <c r="AY43" s="774">
        <v>206.65113239299714</v>
      </c>
      <c r="AZ43" s="774">
        <v>206.65113239299714</v>
      </c>
      <c r="BA43" s="774">
        <v>206.65113239299714</v>
      </c>
      <c r="BB43" s="774">
        <v>206.65113239299714</v>
      </c>
      <c r="BC43" s="774">
        <v>206.65113239299714</v>
      </c>
      <c r="BD43" s="774">
        <v>206.65113239299714</v>
      </c>
      <c r="BE43" s="774">
        <v>206.65113239299714</v>
      </c>
      <c r="BF43" s="774">
        <v>206.65113239299714</v>
      </c>
      <c r="BG43" s="774">
        <v>206.65113239299714</v>
      </c>
      <c r="BH43" s="774">
        <v>206.65113239299714</v>
      </c>
      <c r="BI43" s="774">
        <v>206.65113239299714</v>
      </c>
      <c r="BJ43" s="774">
        <v>206.65113239299714</v>
      </c>
      <c r="BK43" s="774">
        <v>206.65113239299714</v>
      </c>
      <c r="BL43" s="774">
        <v>206.65113239299714</v>
      </c>
      <c r="BM43" s="774">
        <v>206.65113239299714</v>
      </c>
      <c r="BN43" s="774">
        <v>206.65113239299714</v>
      </c>
      <c r="BO43" s="774">
        <v>206.65113239299714</v>
      </c>
      <c r="BP43" s="774">
        <v>206.65113239299714</v>
      </c>
      <c r="BQ43" s="774">
        <v>206.65113239299714</v>
      </c>
      <c r="BR43" s="774">
        <v>206.65113239299714</v>
      </c>
      <c r="BS43" s="774">
        <v>206.65113239299714</v>
      </c>
      <c r="BT43" s="774">
        <v>206.65113239299714</v>
      </c>
      <c r="BU43" s="774">
        <v>206.65113239299714</v>
      </c>
      <c r="BV43" s="774">
        <v>206.65113239299714</v>
      </c>
      <c r="BW43" s="774">
        <v>206.65113239299714</v>
      </c>
      <c r="BX43" s="774">
        <v>206.65113239299714</v>
      </c>
      <c r="BY43" s="774">
        <v>206.65113239299714</v>
      </c>
      <c r="BZ43" s="774">
        <v>206.65113239299714</v>
      </c>
      <c r="CA43" s="774">
        <v>206.65113239299714</v>
      </c>
      <c r="CB43" s="774">
        <v>206.65113239299714</v>
      </c>
      <c r="CC43" s="774">
        <v>206.65113239299714</v>
      </c>
      <c r="CD43" s="774">
        <v>206.65113239299714</v>
      </c>
      <c r="CE43" s="775">
        <v>206.65113239299714</v>
      </c>
      <c r="CF43" s="775">
        <v>206.65113239299714</v>
      </c>
      <c r="CG43" s="775">
        <v>206.65113239299714</v>
      </c>
      <c r="CH43" s="775">
        <v>206.65113239299714</v>
      </c>
      <c r="CI43" s="775">
        <v>206.65113239299714</v>
      </c>
      <c r="CJ43" s="775">
        <v>206.65113239299714</v>
      </c>
      <c r="CK43" s="775">
        <v>206.65113239299714</v>
      </c>
      <c r="CL43" s="775">
        <v>206.65113239299714</v>
      </c>
      <c r="CM43" s="775">
        <v>206.65113239299714</v>
      </c>
      <c r="CN43" s="775">
        <v>206.65113239299714</v>
      </c>
      <c r="CO43" s="775">
        <v>206.65113239299714</v>
      </c>
      <c r="CP43" s="775">
        <v>206.65113239299714</v>
      </c>
      <c r="CQ43" s="775">
        <v>206.65113239299714</v>
      </c>
      <c r="CR43" s="775">
        <v>206.65113239299714</v>
      </c>
      <c r="CS43" s="775">
        <v>206.65113239299714</v>
      </c>
      <c r="CT43" s="775">
        <v>206.65113239299714</v>
      </c>
      <c r="CU43" s="775">
        <v>206.65113239299714</v>
      </c>
      <c r="CV43" s="775">
        <v>206.65113239299714</v>
      </c>
      <c r="CW43" s="775">
        <v>206.65113239299714</v>
      </c>
      <c r="CX43" s="775">
        <v>206.65113239299714</v>
      </c>
      <c r="CY43" s="776">
        <v>206.65113239299714</v>
      </c>
      <c r="CZ43" s="802"/>
      <c r="DA43" s="803"/>
      <c r="DB43" s="803"/>
      <c r="DC43" s="803"/>
      <c r="DD43" s="803"/>
      <c r="DE43" s="803"/>
      <c r="DF43" s="803"/>
      <c r="DG43" s="803"/>
      <c r="DH43" s="803"/>
      <c r="DI43" s="803"/>
      <c r="DJ43" s="803"/>
      <c r="DK43" s="803"/>
      <c r="DL43" s="803"/>
      <c r="DM43" s="803"/>
      <c r="DN43" s="803"/>
      <c r="DO43" s="803"/>
      <c r="DP43" s="803"/>
      <c r="DQ43" s="803"/>
      <c r="DR43" s="803"/>
      <c r="DS43" s="803"/>
      <c r="DT43" s="803"/>
      <c r="DU43" s="803"/>
      <c r="DV43" s="803"/>
      <c r="DW43" s="804"/>
      <c r="DX43" s="805"/>
    </row>
    <row r="44" spans="2:128" s="569" customFormat="1" x14ac:dyDescent="0.2">
      <c r="B44" s="660"/>
      <c r="C44" s="778"/>
      <c r="D44" s="779"/>
      <c r="E44" s="779"/>
      <c r="F44" s="779"/>
      <c r="G44" s="779"/>
      <c r="H44" s="779"/>
      <c r="I44" s="779"/>
      <c r="J44" s="779"/>
      <c r="K44" s="779"/>
      <c r="L44" s="779"/>
      <c r="M44" s="779"/>
      <c r="N44" s="779"/>
      <c r="O44" s="779"/>
      <c r="P44" s="779"/>
      <c r="Q44" s="779"/>
      <c r="R44" s="780"/>
      <c r="S44" s="779"/>
      <c r="T44" s="779"/>
      <c r="U44" s="777" t="s">
        <v>789</v>
      </c>
      <c r="V44" s="771" t="s">
        <v>124</v>
      </c>
      <c r="W44" s="772" t="s">
        <v>497</v>
      </c>
      <c r="X44" s="773"/>
      <c r="Y44" s="773"/>
      <c r="Z44" s="773"/>
      <c r="AA44" s="773"/>
      <c r="AB44" s="773"/>
      <c r="AC44" s="773"/>
      <c r="AD44" s="773"/>
      <c r="AE44" s="773"/>
      <c r="AF44" s="773"/>
      <c r="AG44" s="773"/>
      <c r="AH44" s="773"/>
      <c r="AI44" s="773"/>
      <c r="AJ44" s="773"/>
      <c r="AK44" s="774"/>
      <c r="AL44" s="774"/>
      <c r="AM44" s="774"/>
      <c r="AN44" s="774"/>
      <c r="AO44" s="774"/>
      <c r="AP44" s="774"/>
      <c r="AQ44" s="774"/>
      <c r="AR44" s="774"/>
      <c r="AS44" s="774"/>
      <c r="AT44" s="774"/>
      <c r="AU44" s="774"/>
      <c r="AV44" s="774"/>
      <c r="AW44" s="774"/>
      <c r="AX44" s="774"/>
      <c r="AY44" s="774"/>
      <c r="AZ44" s="774"/>
      <c r="BA44" s="774"/>
      <c r="BB44" s="774"/>
      <c r="BC44" s="774"/>
      <c r="BD44" s="774"/>
      <c r="BE44" s="774"/>
      <c r="BF44" s="774"/>
      <c r="BG44" s="774"/>
      <c r="BH44" s="774"/>
      <c r="BI44" s="774"/>
      <c r="BJ44" s="774"/>
      <c r="BK44" s="774"/>
      <c r="BL44" s="774"/>
      <c r="BM44" s="774"/>
      <c r="BN44" s="774"/>
      <c r="BO44" s="774"/>
      <c r="BP44" s="774"/>
      <c r="BQ44" s="774"/>
      <c r="BR44" s="774"/>
      <c r="BS44" s="774"/>
      <c r="BT44" s="774"/>
      <c r="BU44" s="774"/>
      <c r="BV44" s="774"/>
      <c r="BW44" s="774"/>
      <c r="BX44" s="774"/>
      <c r="BY44" s="774"/>
      <c r="BZ44" s="774"/>
      <c r="CA44" s="774"/>
      <c r="CB44" s="774"/>
      <c r="CC44" s="774"/>
      <c r="CD44" s="774"/>
      <c r="CE44" s="775"/>
      <c r="CF44" s="775"/>
      <c r="CG44" s="775"/>
      <c r="CH44" s="775"/>
      <c r="CI44" s="775"/>
      <c r="CJ44" s="775"/>
      <c r="CK44" s="775"/>
      <c r="CL44" s="775"/>
      <c r="CM44" s="775"/>
      <c r="CN44" s="775"/>
      <c r="CO44" s="775"/>
      <c r="CP44" s="775"/>
      <c r="CQ44" s="775"/>
      <c r="CR44" s="775"/>
      <c r="CS44" s="775"/>
      <c r="CT44" s="775"/>
      <c r="CU44" s="775"/>
      <c r="CV44" s="775"/>
      <c r="CW44" s="775"/>
      <c r="CX44" s="775"/>
      <c r="CY44" s="776"/>
      <c r="CZ44" s="802"/>
      <c r="DA44" s="803"/>
      <c r="DB44" s="803"/>
      <c r="DC44" s="803"/>
      <c r="DD44" s="803"/>
      <c r="DE44" s="803"/>
      <c r="DF44" s="803"/>
      <c r="DG44" s="803"/>
      <c r="DH44" s="803"/>
      <c r="DI44" s="803"/>
      <c r="DJ44" s="803"/>
      <c r="DK44" s="803"/>
      <c r="DL44" s="803"/>
      <c r="DM44" s="803"/>
      <c r="DN44" s="803"/>
      <c r="DO44" s="803"/>
      <c r="DP44" s="803"/>
      <c r="DQ44" s="803"/>
      <c r="DR44" s="803"/>
      <c r="DS44" s="803"/>
      <c r="DT44" s="803"/>
      <c r="DU44" s="803"/>
      <c r="DV44" s="803"/>
      <c r="DW44" s="804"/>
      <c r="DX44" s="805"/>
    </row>
    <row r="45" spans="2:128" s="569" customFormat="1" x14ac:dyDescent="0.2">
      <c r="B45" s="664"/>
      <c r="C45" s="781"/>
      <c r="D45" s="782"/>
      <c r="E45" s="782"/>
      <c r="F45" s="782"/>
      <c r="G45" s="782"/>
      <c r="H45" s="782"/>
      <c r="I45" s="782"/>
      <c r="J45" s="782"/>
      <c r="K45" s="782"/>
      <c r="L45" s="782"/>
      <c r="M45" s="782"/>
      <c r="N45" s="782"/>
      <c r="O45" s="782"/>
      <c r="P45" s="782"/>
      <c r="Q45" s="782"/>
      <c r="R45" s="783"/>
      <c r="S45" s="782"/>
      <c r="T45" s="782"/>
      <c r="U45" s="777" t="s">
        <v>499</v>
      </c>
      <c r="V45" s="771" t="s">
        <v>124</v>
      </c>
      <c r="W45" s="784" t="s">
        <v>497</v>
      </c>
      <c r="X45" s="773"/>
      <c r="Y45" s="773"/>
      <c r="Z45" s="773"/>
      <c r="AA45" s="773"/>
      <c r="AB45" s="773"/>
      <c r="AC45" s="773"/>
      <c r="AD45" s="773"/>
      <c r="AE45" s="773"/>
      <c r="AF45" s="773"/>
      <c r="AG45" s="773"/>
      <c r="AH45" s="773"/>
      <c r="AI45" s="773"/>
      <c r="AJ45" s="773"/>
      <c r="AK45" s="774"/>
      <c r="AL45" s="774"/>
      <c r="AM45" s="774"/>
      <c r="AN45" s="774"/>
      <c r="AO45" s="774"/>
      <c r="AP45" s="774"/>
      <c r="AQ45" s="774"/>
      <c r="AR45" s="774"/>
      <c r="AS45" s="774"/>
      <c r="AT45" s="774"/>
      <c r="AU45" s="774"/>
      <c r="AV45" s="774"/>
      <c r="AW45" s="774"/>
      <c r="AX45" s="774"/>
      <c r="AY45" s="774"/>
      <c r="AZ45" s="774"/>
      <c r="BA45" s="774"/>
      <c r="BB45" s="774"/>
      <c r="BC45" s="774"/>
      <c r="BD45" s="774"/>
      <c r="BE45" s="774"/>
      <c r="BF45" s="774"/>
      <c r="BG45" s="774"/>
      <c r="BH45" s="774"/>
      <c r="BI45" s="774"/>
      <c r="BJ45" s="774"/>
      <c r="BK45" s="774"/>
      <c r="BL45" s="774"/>
      <c r="BM45" s="774"/>
      <c r="BN45" s="774"/>
      <c r="BO45" s="774"/>
      <c r="BP45" s="774"/>
      <c r="BQ45" s="774"/>
      <c r="BR45" s="774"/>
      <c r="BS45" s="774"/>
      <c r="BT45" s="774"/>
      <c r="BU45" s="774"/>
      <c r="BV45" s="774"/>
      <c r="BW45" s="774"/>
      <c r="BX45" s="774"/>
      <c r="BY45" s="774"/>
      <c r="BZ45" s="774"/>
      <c r="CA45" s="774"/>
      <c r="CB45" s="774"/>
      <c r="CC45" s="774"/>
      <c r="CD45" s="774"/>
      <c r="CE45" s="775"/>
      <c r="CF45" s="775"/>
      <c r="CG45" s="775"/>
      <c r="CH45" s="775"/>
      <c r="CI45" s="775"/>
      <c r="CJ45" s="775"/>
      <c r="CK45" s="775"/>
      <c r="CL45" s="775"/>
      <c r="CM45" s="775"/>
      <c r="CN45" s="775"/>
      <c r="CO45" s="775"/>
      <c r="CP45" s="775"/>
      <c r="CQ45" s="775"/>
      <c r="CR45" s="775"/>
      <c r="CS45" s="775"/>
      <c r="CT45" s="775"/>
      <c r="CU45" s="775"/>
      <c r="CV45" s="775"/>
      <c r="CW45" s="775"/>
      <c r="CX45" s="775"/>
      <c r="CY45" s="776"/>
      <c r="CZ45" s="802"/>
      <c r="DA45" s="803"/>
      <c r="DB45" s="803"/>
      <c r="DC45" s="803"/>
      <c r="DD45" s="803"/>
      <c r="DE45" s="803"/>
      <c r="DF45" s="803"/>
      <c r="DG45" s="803"/>
      <c r="DH45" s="803"/>
      <c r="DI45" s="803"/>
      <c r="DJ45" s="803"/>
      <c r="DK45" s="803"/>
      <c r="DL45" s="803"/>
      <c r="DM45" s="803"/>
      <c r="DN45" s="803"/>
      <c r="DO45" s="803"/>
      <c r="DP45" s="803"/>
      <c r="DQ45" s="803"/>
      <c r="DR45" s="803"/>
      <c r="DS45" s="803"/>
      <c r="DT45" s="803"/>
      <c r="DU45" s="803"/>
      <c r="DV45" s="803"/>
      <c r="DW45" s="804"/>
      <c r="DX45" s="805"/>
    </row>
    <row r="46" spans="2:128" s="569" customFormat="1" x14ac:dyDescent="0.2">
      <c r="B46" s="669"/>
      <c r="C46" s="785"/>
      <c r="D46" s="786"/>
      <c r="E46" s="786"/>
      <c r="F46" s="786"/>
      <c r="G46" s="786"/>
      <c r="H46" s="786"/>
      <c r="I46" s="786"/>
      <c r="J46" s="786"/>
      <c r="K46" s="786"/>
      <c r="L46" s="786"/>
      <c r="M46" s="786"/>
      <c r="N46" s="786"/>
      <c r="O46" s="786"/>
      <c r="P46" s="786"/>
      <c r="Q46" s="786"/>
      <c r="R46" s="787"/>
      <c r="S46" s="786"/>
      <c r="T46" s="786"/>
      <c r="U46" s="777" t="s">
        <v>500</v>
      </c>
      <c r="V46" s="771" t="s">
        <v>124</v>
      </c>
      <c r="W46" s="784" t="s">
        <v>497</v>
      </c>
      <c r="X46" s="774">
        <v>4.0923832628778705</v>
      </c>
      <c r="Y46" s="774">
        <v>4.0923832628778705</v>
      </c>
      <c r="Z46" s="774">
        <v>4.0923832628778705</v>
      </c>
      <c r="AA46" s="774">
        <v>4.0923832628778705</v>
      </c>
      <c r="AB46" s="774">
        <v>4.0923832628778705</v>
      </c>
      <c r="AC46" s="774">
        <v>4.5960950575617803</v>
      </c>
      <c r="AD46" s="774">
        <v>4.7231310528846597</v>
      </c>
      <c r="AE46" s="774">
        <v>4.8084580512699704</v>
      </c>
      <c r="AF46" s="774">
        <v>4.9018218024856495</v>
      </c>
      <c r="AG46" s="774">
        <v>5.0064611888676698</v>
      </c>
      <c r="AH46" s="774">
        <v>5.0322801157360599</v>
      </c>
      <c r="AI46" s="774">
        <v>5.1543258817674493</v>
      </c>
      <c r="AJ46" s="774">
        <v>5.2932451145093804</v>
      </c>
      <c r="AK46" s="774">
        <v>5.4518489009478595</v>
      </c>
      <c r="AL46" s="774">
        <v>5.6365248420352998</v>
      </c>
      <c r="AM46" s="774">
        <v>5.5755757970289395</v>
      </c>
      <c r="AN46" s="774">
        <v>5.7634262227103399</v>
      </c>
      <c r="AO46" s="774">
        <v>5.9960888070552798</v>
      </c>
      <c r="AP46" s="774">
        <v>6.2942349729056106</v>
      </c>
      <c r="AQ46" s="774">
        <v>6.7160156963191699</v>
      </c>
      <c r="AR46" s="774">
        <v>7.68468743997036</v>
      </c>
      <c r="AS46" s="774">
        <v>7.83235343235798</v>
      </c>
      <c r="AT46" s="774">
        <v>7.9927474363316895</v>
      </c>
      <c r="AU46" s="774">
        <v>8.1681700760625802</v>
      </c>
      <c r="AV46" s="774">
        <v>8.36145536408997</v>
      </c>
      <c r="AW46" s="774">
        <v>8.36145536408997</v>
      </c>
      <c r="AX46" s="774">
        <v>8.36145536408997</v>
      </c>
      <c r="AY46" s="774">
        <v>8.36145536408997</v>
      </c>
      <c r="AZ46" s="774">
        <v>8.36145536408997</v>
      </c>
      <c r="BA46" s="774">
        <v>8.36145536408997</v>
      </c>
      <c r="BB46" s="774">
        <v>8.36145536408997</v>
      </c>
      <c r="BC46" s="774">
        <v>8.36145536408997</v>
      </c>
      <c r="BD46" s="774">
        <v>8.36145536408997</v>
      </c>
      <c r="BE46" s="774">
        <v>8.36145536408997</v>
      </c>
      <c r="BF46" s="774">
        <v>8.36145536408997</v>
      </c>
      <c r="BG46" s="774">
        <v>8.36145536408997</v>
      </c>
      <c r="BH46" s="774">
        <v>8.36145536408997</v>
      </c>
      <c r="BI46" s="774">
        <v>8.36145536408997</v>
      </c>
      <c r="BJ46" s="774">
        <v>8.36145536408997</v>
      </c>
      <c r="BK46" s="774">
        <v>8.36145536408997</v>
      </c>
      <c r="BL46" s="774">
        <v>8.36145536408997</v>
      </c>
      <c r="BM46" s="774">
        <v>8.36145536408997</v>
      </c>
      <c r="BN46" s="774">
        <v>8.36145536408997</v>
      </c>
      <c r="BO46" s="774">
        <v>8.36145536408997</v>
      </c>
      <c r="BP46" s="774">
        <v>8.36145536408997</v>
      </c>
      <c r="BQ46" s="774">
        <v>8.36145536408997</v>
      </c>
      <c r="BR46" s="774">
        <v>8.36145536408997</v>
      </c>
      <c r="BS46" s="774">
        <v>8.36145536408997</v>
      </c>
      <c r="BT46" s="774">
        <v>8.36145536408997</v>
      </c>
      <c r="BU46" s="774">
        <v>8.36145536408997</v>
      </c>
      <c r="BV46" s="774">
        <v>8.36145536408997</v>
      </c>
      <c r="BW46" s="774">
        <v>8.36145536408997</v>
      </c>
      <c r="BX46" s="774">
        <v>8.36145536408997</v>
      </c>
      <c r="BY46" s="774">
        <v>8.36145536408997</v>
      </c>
      <c r="BZ46" s="774">
        <v>8.36145536408997</v>
      </c>
      <c r="CA46" s="774">
        <v>8.36145536408997</v>
      </c>
      <c r="CB46" s="774">
        <v>8.36145536408997</v>
      </c>
      <c r="CC46" s="774">
        <v>8.36145536408997</v>
      </c>
      <c r="CD46" s="774">
        <v>8.36145536408997</v>
      </c>
      <c r="CE46" s="775">
        <v>8.36145536408997</v>
      </c>
      <c r="CF46" s="775">
        <v>8.36145536408997</v>
      </c>
      <c r="CG46" s="775">
        <v>8.36145536408997</v>
      </c>
      <c r="CH46" s="775">
        <v>8.36145536408997</v>
      </c>
      <c r="CI46" s="775">
        <v>8.36145536408997</v>
      </c>
      <c r="CJ46" s="775">
        <v>8.36145536408997</v>
      </c>
      <c r="CK46" s="775">
        <v>8.36145536408997</v>
      </c>
      <c r="CL46" s="775">
        <v>8.36145536408997</v>
      </c>
      <c r="CM46" s="775">
        <v>8.36145536408997</v>
      </c>
      <c r="CN46" s="775">
        <v>8.36145536408997</v>
      </c>
      <c r="CO46" s="775">
        <v>8.36145536408997</v>
      </c>
      <c r="CP46" s="775">
        <v>8.36145536408997</v>
      </c>
      <c r="CQ46" s="775">
        <v>8.36145536408997</v>
      </c>
      <c r="CR46" s="775">
        <v>8.36145536408997</v>
      </c>
      <c r="CS46" s="775">
        <v>8.36145536408997</v>
      </c>
      <c r="CT46" s="775">
        <v>8.36145536408997</v>
      </c>
      <c r="CU46" s="775">
        <v>8.36145536408997</v>
      </c>
      <c r="CV46" s="775">
        <v>8.36145536408997</v>
      </c>
      <c r="CW46" s="775">
        <v>8.36145536408997</v>
      </c>
      <c r="CX46" s="775">
        <v>8.36145536408997</v>
      </c>
      <c r="CY46" s="776">
        <v>8.36145536408997</v>
      </c>
      <c r="CZ46" s="802"/>
      <c r="DA46" s="803"/>
      <c r="DB46" s="803"/>
      <c r="DC46" s="803"/>
      <c r="DD46" s="803"/>
      <c r="DE46" s="803"/>
      <c r="DF46" s="803"/>
      <c r="DG46" s="803"/>
      <c r="DH46" s="803"/>
      <c r="DI46" s="803"/>
      <c r="DJ46" s="803"/>
      <c r="DK46" s="803"/>
      <c r="DL46" s="803"/>
      <c r="DM46" s="803"/>
      <c r="DN46" s="803"/>
      <c r="DO46" s="803"/>
      <c r="DP46" s="803"/>
      <c r="DQ46" s="803"/>
      <c r="DR46" s="803"/>
      <c r="DS46" s="803"/>
      <c r="DT46" s="803"/>
      <c r="DU46" s="803"/>
      <c r="DV46" s="803"/>
      <c r="DW46" s="804"/>
      <c r="DX46" s="805"/>
    </row>
    <row r="47" spans="2:128" s="569" customFormat="1" x14ac:dyDescent="0.2">
      <c r="B47" s="669"/>
      <c r="C47" s="785"/>
      <c r="D47" s="786"/>
      <c r="E47" s="786"/>
      <c r="F47" s="786"/>
      <c r="G47" s="786"/>
      <c r="H47" s="786"/>
      <c r="I47" s="786"/>
      <c r="J47" s="786"/>
      <c r="K47" s="786"/>
      <c r="L47" s="786"/>
      <c r="M47" s="786"/>
      <c r="N47" s="786"/>
      <c r="O47" s="786"/>
      <c r="P47" s="786"/>
      <c r="Q47" s="786"/>
      <c r="R47" s="787"/>
      <c r="S47" s="786"/>
      <c r="T47" s="786"/>
      <c r="U47" s="788" t="s">
        <v>501</v>
      </c>
      <c r="V47" s="789" t="s">
        <v>124</v>
      </c>
      <c r="W47" s="784" t="s">
        <v>497</v>
      </c>
      <c r="X47" s="774">
        <v>0</v>
      </c>
      <c r="Y47" s="774">
        <v>0</v>
      </c>
      <c r="Z47" s="774">
        <v>0</v>
      </c>
      <c r="AA47" s="774">
        <v>0</v>
      </c>
      <c r="AB47" s="774">
        <v>0</v>
      </c>
      <c r="AC47" s="774">
        <v>0</v>
      </c>
      <c r="AD47" s="774">
        <v>0.92065202888698638</v>
      </c>
      <c r="AE47" s="774">
        <v>1.9426974417698395</v>
      </c>
      <c r="AF47" s="774">
        <v>2.9647428546526871</v>
      </c>
      <c r="AG47" s="774">
        <v>3.9868211189952376</v>
      </c>
      <c r="AH47" s="774">
        <v>5.0117744944218847</v>
      </c>
      <c r="AI47" s="774">
        <v>5.894970444843846</v>
      </c>
      <c r="AJ47" s="774">
        <v>6.7979763121530814</v>
      </c>
      <c r="AK47" s="774">
        <v>7.7196856105180744</v>
      </c>
      <c r="AL47" s="774">
        <v>8.6589833066441777</v>
      </c>
      <c r="AM47" s="774">
        <v>9.614744329290728</v>
      </c>
      <c r="AN47" s="774">
        <v>10.227464630328443</v>
      </c>
      <c r="AO47" s="774">
        <v>10.889336372828456</v>
      </c>
      <c r="AP47" s="774">
        <v>11.599915605814553</v>
      </c>
      <c r="AQ47" s="774">
        <v>12.358776902883619</v>
      </c>
      <c r="AR47" s="774">
        <v>13.165512662591231</v>
      </c>
      <c r="AS47" s="774">
        <v>13.970155540971819</v>
      </c>
      <c r="AT47" s="774">
        <v>14.821194657558513</v>
      </c>
      <c r="AU47" s="774">
        <v>15.718274304046014</v>
      </c>
      <c r="AV47" s="774">
        <v>16.661054346154351</v>
      </c>
      <c r="AW47" s="774">
        <v>17.649209584850521</v>
      </c>
      <c r="AX47" s="774">
        <v>17.649209584850521</v>
      </c>
      <c r="AY47" s="774">
        <v>17.649209584850521</v>
      </c>
      <c r="AZ47" s="774">
        <v>17.649209584850521</v>
      </c>
      <c r="BA47" s="774">
        <v>17.649209584850521</v>
      </c>
      <c r="BB47" s="774">
        <v>17.649209584850521</v>
      </c>
      <c r="BC47" s="774">
        <v>17.649209584850521</v>
      </c>
      <c r="BD47" s="774">
        <v>17.649209584850521</v>
      </c>
      <c r="BE47" s="774">
        <v>17.649209584850521</v>
      </c>
      <c r="BF47" s="774">
        <v>17.649209584850521</v>
      </c>
      <c r="BG47" s="774">
        <v>17.649209584850521</v>
      </c>
      <c r="BH47" s="774">
        <v>17.649209584850521</v>
      </c>
      <c r="BI47" s="774">
        <v>17.649209584850521</v>
      </c>
      <c r="BJ47" s="774">
        <v>17.649209584850521</v>
      </c>
      <c r="BK47" s="774">
        <v>17.649209584850521</v>
      </c>
      <c r="BL47" s="774">
        <v>17.649209584850521</v>
      </c>
      <c r="BM47" s="774">
        <v>17.649209584850521</v>
      </c>
      <c r="BN47" s="774">
        <v>17.649209584850521</v>
      </c>
      <c r="BO47" s="774">
        <v>17.649209584850521</v>
      </c>
      <c r="BP47" s="774">
        <v>17.649209584850521</v>
      </c>
      <c r="BQ47" s="774">
        <v>17.649209584850521</v>
      </c>
      <c r="BR47" s="774">
        <v>17.649209584850521</v>
      </c>
      <c r="BS47" s="774">
        <v>17.649209584850521</v>
      </c>
      <c r="BT47" s="774">
        <v>17.649209584850521</v>
      </c>
      <c r="BU47" s="774">
        <v>17.649209584850521</v>
      </c>
      <c r="BV47" s="774">
        <v>17.649209584850521</v>
      </c>
      <c r="BW47" s="774">
        <v>17.649209584850521</v>
      </c>
      <c r="BX47" s="774">
        <v>17.649209584850521</v>
      </c>
      <c r="BY47" s="774">
        <v>17.649209584850521</v>
      </c>
      <c r="BZ47" s="774">
        <v>17.649209584850521</v>
      </c>
      <c r="CA47" s="774">
        <v>17.649209584850521</v>
      </c>
      <c r="CB47" s="774">
        <v>17.649209584850521</v>
      </c>
      <c r="CC47" s="774">
        <v>17.649209584850521</v>
      </c>
      <c r="CD47" s="774">
        <v>17.649209584850521</v>
      </c>
      <c r="CE47" s="775">
        <v>17.649209584850521</v>
      </c>
      <c r="CF47" s="775">
        <v>17.649209584850521</v>
      </c>
      <c r="CG47" s="775">
        <v>17.649209584850521</v>
      </c>
      <c r="CH47" s="775">
        <v>17.649209584850521</v>
      </c>
      <c r="CI47" s="775">
        <v>17.649209584850521</v>
      </c>
      <c r="CJ47" s="775">
        <v>17.649209584850521</v>
      </c>
      <c r="CK47" s="775">
        <v>17.649209584850521</v>
      </c>
      <c r="CL47" s="775">
        <v>17.649209584850521</v>
      </c>
      <c r="CM47" s="775">
        <v>17.649209584850521</v>
      </c>
      <c r="CN47" s="775">
        <v>17.649209584850521</v>
      </c>
      <c r="CO47" s="775">
        <v>17.649209584850521</v>
      </c>
      <c r="CP47" s="775">
        <v>17.649209584850521</v>
      </c>
      <c r="CQ47" s="775">
        <v>17.649209584850521</v>
      </c>
      <c r="CR47" s="775">
        <v>17.649209584850521</v>
      </c>
      <c r="CS47" s="775">
        <v>17.649209584850521</v>
      </c>
      <c r="CT47" s="775">
        <v>17.649209584850521</v>
      </c>
      <c r="CU47" s="775">
        <v>17.649209584850521</v>
      </c>
      <c r="CV47" s="775">
        <v>17.649209584850521</v>
      </c>
      <c r="CW47" s="775">
        <v>17.649209584850521</v>
      </c>
      <c r="CX47" s="775">
        <v>17.649209584850521</v>
      </c>
      <c r="CY47" s="776">
        <v>17.649209584850521</v>
      </c>
      <c r="CZ47" s="802"/>
      <c r="DA47" s="803"/>
      <c r="DB47" s="803"/>
      <c r="DC47" s="803"/>
      <c r="DD47" s="803"/>
      <c r="DE47" s="803"/>
      <c r="DF47" s="803"/>
      <c r="DG47" s="803"/>
      <c r="DH47" s="803"/>
      <c r="DI47" s="803"/>
      <c r="DJ47" s="803"/>
      <c r="DK47" s="803"/>
      <c r="DL47" s="803"/>
      <c r="DM47" s="803"/>
      <c r="DN47" s="803"/>
      <c r="DO47" s="803"/>
      <c r="DP47" s="803"/>
      <c r="DQ47" s="803"/>
      <c r="DR47" s="803"/>
      <c r="DS47" s="803"/>
      <c r="DT47" s="803"/>
      <c r="DU47" s="803"/>
      <c r="DV47" s="803"/>
      <c r="DW47" s="804"/>
      <c r="DX47" s="805"/>
    </row>
    <row r="48" spans="2:128" s="569" customFormat="1" x14ac:dyDescent="0.2">
      <c r="B48" s="669"/>
      <c r="C48" s="785"/>
      <c r="D48" s="786"/>
      <c r="E48" s="786"/>
      <c r="F48" s="786"/>
      <c r="G48" s="786"/>
      <c r="H48" s="786"/>
      <c r="I48" s="786"/>
      <c r="J48" s="786"/>
      <c r="K48" s="786"/>
      <c r="L48" s="786"/>
      <c r="M48" s="786"/>
      <c r="N48" s="786"/>
      <c r="O48" s="786"/>
      <c r="P48" s="786"/>
      <c r="Q48" s="786"/>
      <c r="R48" s="787"/>
      <c r="S48" s="786"/>
      <c r="T48" s="786"/>
      <c r="U48" s="777" t="s">
        <v>502</v>
      </c>
      <c r="V48" s="771" t="s">
        <v>124</v>
      </c>
      <c r="W48" s="784" t="s">
        <v>497</v>
      </c>
      <c r="X48" s="774"/>
      <c r="Y48" s="774"/>
      <c r="Z48" s="774"/>
      <c r="AA48" s="774"/>
      <c r="AB48" s="774"/>
      <c r="AC48" s="774"/>
      <c r="AD48" s="774"/>
      <c r="AE48" s="774"/>
      <c r="AF48" s="774"/>
      <c r="AG48" s="774"/>
      <c r="AH48" s="774"/>
      <c r="AI48" s="774"/>
      <c r="AJ48" s="774"/>
      <c r="AK48" s="774"/>
      <c r="AL48" s="774"/>
      <c r="AM48" s="774"/>
      <c r="AN48" s="774"/>
      <c r="AO48" s="774"/>
      <c r="AP48" s="774"/>
      <c r="AQ48" s="774"/>
      <c r="AR48" s="774"/>
      <c r="AS48" s="774"/>
      <c r="AT48" s="774"/>
      <c r="AU48" s="774"/>
      <c r="AV48" s="774"/>
      <c r="AW48" s="774"/>
      <c r="AX48" s="774"/>
      <c r="AY48" s="774"/>
      <c r="AZ48" s="774"/>
      <c r="BA48" s="774"/>
      <c r="BB48" s="774"/>
      <c r="BC48" s="774"/>
      <c r="BD48" s="774"/>
      <c r="BE48" s="774"/>
      <c r="BF48" s="774"/>
      <c r="BG48" s="774"/>
      <c r="BH48" s="774"/>
      <c r="BI48" s="774"/>
      <c r="BJ48" s="774"/>
      <c r="BK48" s="774"/>
      <c r="BL48" s="774"/>
      <c r="BM48" s="774"/>
      <c r="BN48" s="774"/>
      <c r="BO48" s="774"/>
      <c r="BP48" s="774"/>
      <c r="BQ48" s="774"/>
      <c r="BR48" s="774"/>
      <c r="BS48" s="774"/>
      <c r="BT48" s="774"/>
      <c r="BU48" s="774"/>
      <c r="BV48" s="774"/>
      <c r="BW48" s="774"/>
      <c r="BX48" s="774"/>
      <c r="BY48" s="774"/>
      <c r="BZ48" s="774"/>
      <c r="CA48" s="774"/>
      <c r="CB48" s="774"/>
      <c r="CC48" s="774"/>
      <c r="CD48" s="774"/>
      <c r="CE48" s="775"/>
      <c r="CF48" s="775"/>
      <c r="CG48" s="775"/>
      <c r="CH48" s="775"/>
      <c r="CI48" s="775"/>
      <c r="CJ48" s="775"/>
      <c r="CK48" s="775"/>
      <c r="CL48" s="775"/>
      <c r="CM48" s="775"/>
      <c r="CN48" s="775"/>
      <c r="CO48" s="775"/>
      <c r="CP48" s="775"/>
      <c r="CQ48" s="775"/>
      <c r="CR48" s="775"/>
      <c r="CS48" s="775"/>
      <c r="CT48" s="775"/>
      <c r="CU48" s="775"/>
      <c r="CV48" s="775"/>
      <c r="CW48" s="775"/>
      <c r="CX48" s="775"/>
      <c r="CY48" s="776"/>
      <c r="CZ48" s="802"/>
      <c r="DA48" s="803"/>
      <c r="DB48" s="803"/>
      <c r="DC48" s="803"/>
      <c r="DD48" s="803"/>
      <c r="DE48" s="803"/>
      <c r="DF48" s="803"/>
      <c r="DG48" s="803"/>
      <c r="DH48" s="803"/>
      <c r="DI48" s="803"/>
      <c r="DJ48" s="803"/>
      <c r="DK48" s="803"/>
      <c r="DL48" s="803"/>
      <c r="DM48" s="803"/>
      <c r="DN48" s="803"/>
      <c r="DO48" s="803"/>
      <c r="DP48" s="803"/>
      <c r="DQ48" s="803"/>
      <c r="DR48" s="803"/>
      <c r="DS48" s="803"/>
      <c r="DT48" s="803"/>
      <c r="DU48" s="803"/>
      <c r="DV48" s="803"/>
      <c r="DW48" s="804"/>
      <c r="DX48" s="805"/>
    </row>
    <row r="49" spans="1:1024" s="569" customFormat="1" x14ac:dyDescent="0.2">
      <c r="B49" s="673"/>
      <c r="C49" s="785"/>
      <c r="D49" s="786"/>
      <c r="E49" s="786"/>
      <c r="F49" s="786"/>
      <c r="G49" s="786"/>
      <c r="H49" s="786"/>
      <c r="I49" s="786"/>
      <c r="J49" s="786"/>
      <c r="K49" s="786"/>
      <c r="L49" s="786"/>
      <c r="M49" s="786"/>
      <c r="N49" s="786"/>
      <c r="O49" s="786"/>
      <c r="P49" s="786"/>
      <c r="Q49" s="786"/>
      <c r="R49" s="787"/>
      <c r="S49" s="786"/>
      <c r="T49" s="786"/>
      <c r="U49" s="777" t="s">
        <v>503</v>
      </c>
      <c r="V49" s="771" t="s">
        <v>124</v>
      </c>
      <c r="W49" s="784" t="s">
        <v>497</v>
      </c>
      <c r="X49" s="774">
        <v>0</v>
      </c>
      <c r="Y49" s="774">
        <v>0</v>
      </c>
      <c r="Z49" s="774">
        <v>0</v>
      </c>
      <c r="AA49" s="774">
        <v>0</v>
      </c>
      <c r="AB49" s="774">
        <v>0</v>
      </c>
      <c r="AC49" s="774">
        <v>2.0958795067412201</v>
      </c>
      <c r="AD49" s="774">
        <v>4.53170597029467</v>
      </c>
      <c r="AE49" s="774">
        <v>7.09718490839313</v>
      </c>
      <c r="AF49" s="774">
        <v>9.8112575447201902</v>
      </c>
      <c r="AG49" s="774">
        <v>12.7059359768686</v>
      </c>
      <c r="AH49" s="774">
        <v>15.3625233078508</v>
      </c>
      <c r="AI49" s="774">
        <v>18.2618640047335</v>
      </c>
      <c r="AJ49" s="774">
        <v>21.449089121554703</v>
      </c>
      <c r="AK49" s="774">
        <v>24.986470358738199</v>
      </c>
      <c r="AL49" s="774">
        <v>28.965190492633599</v>
      </c>
      <c r="AM49" s="774">
        <v>31.772201524585999</v>
      </c>
      <c r="AN49" s="774">
        <v>35.094263051100704</v>
      </c>
      <c r="AO49" s="774">
        <v>39.099134803865304</v>
      </c>
      <c r="AP49" s="774">
        <v>44.093548456119997</v>
      </c>
      <c r="AQ49" s="774">
        <v>50.805122627841001</v>
      </c>
      <c r="AR49" s="774">
        <v>62.350463314856803</v>
      </c>
      <c r="AS49" s="774">
        <v>67.358612267318406</v>
      </c>
      <c r="AT49" s="774">
        <v>72.8806522196858</v>
      </c>
      <c r="AU49" s="774">
        <v>78.984455873755195</v>
      </c>
      <c r="AV49" s="774">
        <v>85.756621767215705</v>
      </c>
      <c r="AW49" s="774">
        <v>85.756621767215705</v>
      </c>
      <c r="AX49" s="774">
        <v>85.756621767215705</v>
      </c>
      <c r="AY49" s="774">
        <v>85.756621767215705</v>
      </c>
      <c r="AZ49" s="774">
        <v>85.756621767215705</v>
      </c>
      <c r="BA49" s="774">
        <v>85.756621767215705</v>
      </c>
      <c r="BB49" s="774">
        <v>85.756621767215705</v>
      </c>
      <c r="BC49" s="774">
        <v>85.756621767215705</v>
      </c>
      <c r="BD49" s="774">
        <v>85.756621767215705</v>
      </c>
      <c r="BE49" s="774">
        <v>85.756621767215705</v>
      </c>
      <c r="BF49" s="774">
        <v>85.756621767215705</v>
      </c>
      <c r="BG49" s="774">
        <v>85.756621767215705</v>
      </c>
      <c r="BH49" s="774">
        <v>85.756621767215705</v>
      </c>
      <c r="BI49" s="774">
        <v>85.756621767215705</v>
      </c>
      <c r="BJ49" s="774">
        <v>85.756621767215705</v>
      </c>
      <c r="BK49" s="774">
        <v>85.756621767215705</v>
      </c>
      <c r="BL49" s="774">
        <v>85.756621767215705</v>
      </c>
      <c r="BM49" s="774">
        <v>85.756621767215705</v>
      </c>
      <c r="BN49" s="774">
        <v>85.756621767215705</v>
      </c>
      <c r="BO49" s="774">
        <v>85.756621767215705</v>
      </c>
      <c r="BP49" s="774">
        <v>85.756621767215705</v>
      </c>
      <c r="BQ49" s="774">
        <v>85.756621767215705</v>
      </c>
      <c r="BR49" s="774">
        <v>85.756621767215705</v>
      </c>
      <c r="BS49" s="774">
        <v>85.756621767215705</v>
      </c>
      <c r="BT49" s="774">
        <v>85.756621767215705</v>
      </c>
      <c r="BU49" s="774">
        <v>85.756621767215705</v>
      </c>
      <c r="BV49" s="774">
        <v>85.756621767215705</v>
      </c>
      <c r="BW49" s="774">
        <v>85.756621767215705</v>
      </c>
      <c r="BX49" s="774">
        <v>85.756621767215705</v>
      </c>
      <c r="BY49" s="774">
        <v>85.756621767215705</v>
      </c>
      <c r="BZ49" s="774">
        <v>85.756621767215705</v>
      </c>
      <c r="CA49" s="774">
        <v>85.756621767215705</v>
      </c>
      <c r="CB49" s="774">
        <v>85.756621767215705</v>
      </c>
      <c r="CC49" s="774">
        <v>85.756621767215705</v>
      </c>
      <c r="CD49" s="774">
        <v>85.756621767215705</v>
      </c>
      <c r="CE49" s="775">
        <v>85.756621767215705</v>
      </c>
      <c r="CF49" s="775">
        <v>85.756621767215705</v>
      </c>
      <c r="CG49" s="775">
        <v>85.756621767215705</v>
      </c>
      <c r="CH49" s="775">
        <v>85.756621767215705</v>
      </c>
      <c r="CI49" s="775">
        <v>85.756621767215705</v>
      </c>
      <c r="CJ49" s="775">
        <v>85.756621767215705</v>
      </c>
      <c r="CK49" s="775">
        <v>85.756621767215705</v>
      </c>
      <c r="CL49" s="775">
        <v>85.756621767215705</v>
      </c>
      <c r="CM49" s="775">
        <v>85.756621767215705</v>
      </c>
      <c r="CN49" s="775">
        <v>85.756621767215705</v>
      </c>
      <c r="CO49" s="775">
        <v>85.756621767215705</v>
      </c>
      <c r="CP49" s="775">
        <v>85.756621767215705</v>
      </c>
      <c r="CQ49" s="775">
        <v>85.756621767215705</v>
      </c>
      <c r="CR49" s="775">
        <v>85.756621767215705</v>
      </c>
      <c r="CS49" s="775">
        <v>85.756621767215705</v>
      </c>
      <c r="CT49" s="775">
        <v>85.756621767215705</v>
      </c>
      <c r="CU49" s="775">
        <v>85.756621767215705</v>
      </c>
      <c r="CV49" s="775">
        <v>85.756621767215705</v>
      </c>
      <c r="CW49" s="775">
        <v>85.756621767215705</v>
      </c>
      <c r="CX49" s="775">
        <v>85.756621767215705</v>
      </c>
      <c r="CY49" s="776">
        <v>85.756621767215705</v>
      </c>
      <c r="CZ49" s="802"/>
      <c r="DA49" s="803"/>
      <c r="DB49" s="803"/>
      <c r="DC49" s="803"/>
      <c r="DD49" s="803"/>
      <c r="DE49" s="803"/>
      <c r="DF49" s="803"/>
      <c r="DG49" s="803"/>
      <c r="DH49" s="803"/>
      <c r="DI49" s="803"/>
      <c r="DJ49" s="803"/>
      <c r="DK49" s="803"/>
      <c r="DL49" s="803"/>
      <c r="DM49" s="803"/>
      <c r="DN49" s="803"/>
      <c r="DO49" s="803"/>
      <c r="DP49" s="803"/>
      <c r="DQ49" s="803"/>
      <c r="DR49" s="803"/>
      <c r="DS49" s="803"/>
      <c r="DT49" s="803"/>
      <c r="DU49" s="803"/>
      <c r="DV49" s="803"/>
      <c r="DW49" s="804"/>
      <c r="DX49" s="805"/>
    </row>
    <row r="50" spans="1:1024" s="569" customFormat="1" x14ac:dyDescent="0.2">
      <c r="B50" s="673"/>
      <c r="C50" s="785"/>
      <c r="D50" s="786"/>
      <c r="E50" s="786"/>
      <c r="F50" s="786"/>
      <c r="G50" s="786"/>
      <c r="H50" s="786"/>
      <c r="I50" s="786"/>
      <c r="J50" s="786"/>
      <c r="K50" s="786"/>
      <c r="L50" s="786"/>
      <c r="M50" s="786"/>
      <c r="N50" s="786"/>
      <c r="O50" s="786"/>
      <c r="P50" s="786"/>
      <c r="Q50" s="786"/>
      <c r="R50" s="787"/>
      <c r="S50" s="786"/>
      <c r="T50" s="786"/>
      <c r="U50" s="777" t="s">
        <v>504</v>
      </c>
      <c r="V50" s="771" t="s">
        <v>124</v>
      </c>
      <c r="W50" s="784" t="s">
        <v>497</v>
      </c>
      <c r="X50" s="774"/>
      <c r="Y50" s="774"/>
      <c r="Z50" s="774"/>
      <c r="AA50" s="774"/>
      <c r="AB50" s="774"/>
      <c r="AC50" s="774"/>
      <c r="AD50" s="774"/>
      <c r="AE50" s="774"/>
      <c r="AF50" s="774"/>
      <c r="AG50" s="774"/>
      <c r="AH50" s="774"/>
      <c r="AI50" s="774"/>
      <c r="AJ50" s="774"/>
      <c r="AK50" s="774"/>
      <c r="AL50" s="774"/>
      <c r="AM50" s="774"/>
      <c r="AN50" s="774"/>
      <c r="AO50" s="774"/>
      <c r="AP50" s="774"/>
      <c r="AQ50" s="774"/>
      <c r="AR50" s="774"/>
      <c r="AS50" s="774"/>
      <c r="AT50" s="774"/>
      <c r="AU50" s="774"/>
      <c r="AV50" s="774"/>
      <c r="AW50" s="774"/>
      <c r="AX50" s="774"/>
      <c r="AY50" s="774"/>
      <c r="AZ50" s="774"/>
      <c r="BA50" s="774"/>
      <c r="BB50" s="774"/>
      <c r="BC50" s="774"/>
      <c r="BD50" s="774"/>
      <c r="BE50" s="774"/>
      <c r="BF50" s="774"/>
      <c r="BG50" s="774"/>
      <c r="BH50" s="774"/>
      <c r="BI50" s="774"/>
      <c r="BJ50" s="774"/>
      <c r="BK50" s="774"/>
      <c r="BL50" s="774"/>
      <c r="BM50" s="774"/>
      <c r="BN50" s="774"/>
      <c r="BO50" s="774"/>
      <c r="BP50" s="774"/>
      <c r="BQ50" s="774"/>
      <c r="BR50" s="774"/>
      <c r="BS50" s="774"/>
      <c r="BT50" s="774"/>
      <c r="BU50" s="774"/>
      <c r="BV50" s="774"/>
      <c r="BW50" s="774"/>
      <c r="BX50" s="774"/>
      <c r="BY50" s="774"/>
      <c r="BZ50" s="774"/>
      <c r="CA50" s="774"/>
      <c r="CB50" s="774"/>
      <c r="CC50" s="774"/>
      <c r="CD50" s="774"/>
      <c r="CE50" s="775"/>
      <c r="CF50" s="775"/>
      <c r="CG50" s="775"/>
      <c r="CH50" s="775"/>
      <c r="CI50" s="775"/>
      <c r="CJ50" s="775"/>
      <c r="CK50" s="775"/>
      <c r="CL50" s="775"/>
      <c r="CM50" s="775"/>
      <c r="CN50" s="775"/>
      <c r="CO50" s="775"/>
      <c r="CP50" s="775"/>
      <c r="CQ50" s="775"/>
      <c r="CR50" s="775"/>
      <c r="CS50" s="775"/>
      <c r="CT50" s="775"/>
      <c r="CU50" s="775"/>
      <c r="CV50" s="775"/>
      <c r="CW50" s="775"/>
      <c r="CX50" s="775"/>
      <c r="CY50" s="776"/>
      <c r="CZ50" s="802"/>
      <c r="DA50" s="803"/>
      <c r="DB50" s="803"/>
      <c r="DC50" s="803"/>
      <c r="DD50" s="803"/>
      <c r="DE50" s="803"/>
      <c r="DF50" s="803"/>
      <c r="DG50" s="803"/>
      <c r="DH50" s="803"/>
      <c r="DI50" s="803"/>
      <c r="DJ50" s="803"/>
      <c r="DK50" s="803"/>
      <c r="DL50" s="803"/>
      <c r="DM50" s="803"/>
      <c r="DN50" s="803"/>
      <c r="DO50" s="803"/>
      <c r="DP50" s="803"/>
      <c r="DQ50" s="803"/>
      <c r="DR50" s="803"/>
      <c r="DS50" s="803"/>
      <c r="DT50" s="803"/>
      <c r="DU50" s="803"/>
      <c r="DV50" s="803"/>
      <c r="DW50" s="804"/>
      <c r="DX50" s="805"/>
    </row>
    <row r="51" spans="1:1024" s="569" customFormat="1" x14ac:dyDescent="0.2">
      <c r="B51" s="673"/>
      <c r="C51" s="785"/>
      <c r="D51" s="786"/>
      <c r="E51" s="786"/>
      <c r="F51" s="786"/>
      <c r="G51" s="786"/>
      <c r="H51" s="786"/>
      <c r="I51" s="786"/>
      <c r="J51" s="786"/>
      <c r="K51" s="786"/>
      <c r="L51" s="786"/>
      <c r="M51" s="786"/>
      <c r="N51" s="786"/>
      <c r="O51" s="786"/>
      <c r="P51" s="786"/>
      <c r="Q51" s="786"/>
      <c r="R51" s="787"/>
      <c r="S51" s="786"/>
      <c r="T51" s="786"/>
      <c r="U51" s="777" t="s">
        <v>505</v>
      </c>
      <c r="V51" s="771" t="s">
        <v>124</v>
      </c>
      <c r="W51" s="784" t="s">
        <v>497</v>
      </c>
      <c r="X51" s="774">
        <v>3.0539425757258199E-2</v>
      </c>
      <c r="Y51" s="774">
        <v>2.9506691552906479E-2</v>
      </c>
      <c r="Z51" s="774">
        <v>2.8508880727445875E-2</v>
      </c>
      <c r="AA51" s="774">
        <v>2.7544812297049154E-2</v>
      </c>
      <c r="AB51" s="774">
        <v>2.6613345214540247E-2</v>
      </c>
      <c r="AC51" s="774">
        <v>2.8878313060684956E-2</v>
      </c>
      <c r="AD51" s="774">
        <v>2.8672955730301247E-2</v>
      </c>
      <c r="AE51" s="774">
        <v>2.8203821012855908E-2</v>
      </c>
      <c r="AF51" s="774">
        <v>2.7779171413085644E-2</v>
      </c>
      <c r="AG51" s="774">
        <v>2.7412728983632333E-2</v>
      </c>
      <c r="AH51" s="774">
        <v>2.6622318597071374E-2</v>
      </c>
      <c r="AI51" s="774">
        <v>2.6345872903790261E-2</v>
      </c>
      <c r="AJ51" s="774">
        <v>2.6141010686498472E-2</v>
      </c>
      <c r="AK51" s="774">
        <v>2.6013801994965367E-2</v>
      </c>
      <c r="AL51" s="774">
        <v>2.5985501041756866E-2</v>
      </c>
      <c r="AM51" s="774">
        <v>2.4835279050263826E-2</v>
      </c>
      <c r="AN51" s="774">
        <v>2.4803884951061572E-2</v>
      </c>
      <c r="AO51" s="774">
        <v>2.4932548746232613E-2</v>
      </c>
      <c r="AP51" s="774">
        <v>2.5287227878008627E-2</v>
      </c>
      <c r="AQ51" s="774">
        <v>2.6069315208099079E-2</v>
      </c>
      <c r="AR51" s="774">
        <v>2.8820650510417701E-2</v>
      </c>
      <c r="AS51" s="774">
        <v>2.8381117897556575E-2</v>
      </c>
      <c r="AT51" s="774">
        <v>2.7982915512691234E-2</v>
      </c>
      <c r="AU51" s="774">
        <v>2.7630025996708291E-2</v>
      </c>
      <c r="AV51" s="774">
        <v>2.732738324600039E-2</v>
      </c>
      <c r="AW51" s="774">
        <v>2.6403268836715354E-2</v>
      </c>
      <c r="AX51" s="774">
        <v>2.5510404673154935E-2</v>
      </c>
      <c r="AY51" s="774">
        <v>2.4647733983724576E-2</v>
      </c>
      <c r="AZ51" s="774">
        <v>2.3814235733067221E-2</v>
      </c>
      <c r="BA51" s="774">
        <v>2.3008923413591526E-2</v>
      </c>
      <c r="BB51" s="774">
        <v>2.5706899598723396E-2</v>
      </c>
      <c r="BC51" s="774">
        <v>2.4958154950216884E-2</v>
      </c>
      <c r="BD51" s="774">
        <v>2.4231218398268826E-2</v>
      </c>
      <c r="BE51" s="774">
        <v>2.3525454755600798E-2</v>
      </c>
      <c r="BF51" s="774">
        <v>2.2840247335534757E-2</v>
      </c>
      <c r="BG51" s="774">
        <v>2.2174997413140541E-2</v>
      </c>
      <c r="BH51" s="774">
        <v>2.1529123702078195E-2</v>
      </c>
      <c r="BI51" s="774">
        <v>2.0902061846677863E-2</v>
      </c>
      <c r="BJ51" s="774">
        <v>2.0293263928813459E-2</v>
      </c>
      <c r="BK51" s="774">
        <v>1.9702197989139279E-2</v>
      </c>
      <c r="BL51" s="774">
        <v>1.912834756227115E-2</v>
      </c>
      <c r="BM51" s="774">
        <v>1.8571211225505965E-2</v>
      </c>
      <c r="BN51" s="774">
        <v>1.8030302160685401E-2</v>
      </c>
      <c r="BO51" s="774">
        <v>1.750514772882078E-2</v>
      </c>
      <c r="BP51" s="774">
        <v>1.6995289057107555E-2</v>
      </c>
      <c r="BQ51" s="774">
        <v>1.65002806379685E-2</v>
      </c>
      <c r="BR51" s="774">
        <v>1.6019689939775244E-2</v>
      </c>
      <c r="BS51" s="774">
        <v>1.5553097028908003E-2</v>
      </c>
      <c r="BT51" s="774">
        <v>1.5100094202823303E-2</v>
      </c>
      <c r="BU51" s="774">
        <v>1.4660285633809035E-2</v>
      </c>
      <c r="BV51" s="774">
        <v>1.4233287023115567E-2</v>
      </c>
      <c r="BW51" s="774">
        <v>1.3818725265160746E-2</v>
      </c>
      <c r="BX51" s="774">
        <v>1.3416238121515286E-2</v>
      </c>
      <c r="BY51" s="774">
        <v>1.3025473904383777E-2</v>
      </c>
      <c r="BZ51" s="774">
        <v>1.2646091169304634E-2</v>
      </c>
      <c r="CA51" s="774">
        <v>1.2277758416800616E-2</v>
      </c>
      <c r="CB51" s="774">
        <v>1.1920153802719049E-2</v>
      </c>
      <c r="CC51" s="774">
        <v>1.1572964857008783E-2</v>
      </c>
      <c r="CD51" s="774">
        <v>1.1235888210688138E-2</v>
      </c>
      <c r="CE51" s="775">
        <v>1.0908629330765182E-2</v>
      </c>
      <c r="CF51" s="775">
        <v>1.0590902262878819E-2</v>
      </c>
      <c r="CG51" s="775">
        <v>1.0282429381435747E-2</v>
      </c>
      <c r="CH51" s="775">
        <v>9.9829411470249967E-3</v>
      </c>
      <c r="CI51" s="775">
        <v>9.6921758708980541E-3</v>
      </c>
      <c r="CJ51" s="775">
        <v>9.409879486308793E-3</v>
      </c>
      <c r="CK51" s="775">
        <v>9.1358053265133896E-3</v>
      </c>
      <c r="CL51" s="775">
        <v>8.8697139092363039E-3</v>
      </c>
      <c r="CM51" s="775">
        <v>8.6113727274138852E-3</v>
      </c>
      <c r="CN51" s="775">
        <v>8.3605560460328996E-3</v>
      </c>
      <c r="CO51" s="775">
        <v>8.1170447048863094E-3</v>
      </c>
      <c r="CP51" s="775">
        <v>7.8806259270740864E-3</v>
      </c>
      <c r="CQ51" s="775">
        <v>7.651093133081638E-3</v>
      </c>
      <c r="CR51" s="775">
        <v>7.4282457602734345E-3</v>
      </c>
      <c r="CS51" s="775">
        <v>7.2118890876441116E-3</v>
      </c>
      <c r="CT51" s="775">
        <v>7.0018340656738953E-3</v>
      </c>
      <c r="CU51" s="775">
        <v>9.7921157415883069E-3</v>
      </c>
      <c r="CV51" s="775">
        <v>9.5532836503300564E-3</v>
      </c>
      <c r="CW51" s="775">
        <v>9.3202767320293249E-3</v>
      </c>
      <c r="CX51" s="775">
        <v>9.092952909296903E-3</v>
      </c>
      <c r="CY51" s="776">
        <v>8.8711735700457567E-3</v>
      </c>
      <c r="CZ51" s="802"/>
      <c r="DA51" s="803"/>
      <c r="DB51" s="803"/>
      <c r="DC51" s="803"/>
      <c r="DD51" s="803"/>
      <c r="DE51" s="803"/>
      <c r="DF51" s="803"/>
      <c r="DG51" s="803"/>
      <c r="DH51" s="803"/>
      <c r="DI51" s="803"/>
      <c r="DJ51" s="803"/>
      <c r="DK51" s="803"/>
      <c r="DL51" s="803"/>
      <c r="DM51" s="803"/>
      <c r="DN51" s="803"/>
      <c r="DO51" s="803"/>
      <c r="DP51" s="803"/>
      <c r="DQ51" s="803"/>
      <c r="DR51" s="803"/>
      <c r="DS51" s="803"/>
      <c r="DT51" s="803"/>
      <c r="DU51" s="803"/>
      <c r="DV51" s="803"/>
      <c r="DW51" s="804"/>
      <c r="DX51" s="805"/>
    </row>
    <row r="52" spans="1:1024" s="569" customFormat="1" x14ac:dyDescent="0.2">
      <c r="B52" s="673"/>
      <c r="C52" s="785"/>
      <c r="D52" s="786"/>
      <c r="E52" s="786"/>
      <c r="F52" s="786"/>
      <c r="G52" s="786"/>
      <c r="H52" s="786"/>
      <c r="I52" s="786"/>
      <c r="J52" s="786"/>
      <c r="K52" s="786"/>
      <c r="L52" s="786"/>
      <c r="M52" s="786"/>
      <c r="N52" s="786"/>
      <c r="O52" s="786"/>
      <c r="P52" s="786"/>
      <c r="Q52" s="786"/>
      <c r="R52" s="787"/>
      <c r="S52" s="786"/>
      <c r="T52" s="786"/>
      <c r="U52" s="790" t="s">
        <v>506</v>
      </c>
      <c r="V52" s="771" t="s">
        <v>124</v>
      </c>
      <c r="W52" s="784" t="s">
        <v>497</v>
      </c>
      <c r="X52" s="791"/>
      <c r="Y52" s="791"/>
      <c r="Z52" s="791"/>
      <c r="AA52" s="791"/>
      <c r="AB52" s="791"/>
      <c r="AC52" s="791"/>
      <c r="AD52" s="791"/>
      <c r="AE52" s="791"/>
      <c r="AF52" s="791"/>
      <c r="AG52" s="791"/>
      <c r="AH52" s="791"/>
      <c r="AI52" s="791"/>
      <c r="AJ52" s="791"/>
      <c r="AK52" s="791"/>
      <c r="AL52" s="791"/>
      <c r="AM52" s="791"/>
      <c r="AN52" s="791"/>
      <c r="AO52" s="791"/>
      <c r="AP52" s="791"/>
      <c r="AQ52" s="791"/>
      <c r="AR52" s="791"/>
      <c r="AS52" s="791"/>
      <c r="AT52" s="791"/>
      <c r="AU52" s="791"/>
      <c r="AV52" s="791"/>
      <c r="AW52" s="791"/>
      <c r="AX52" s="791"/>
      <c r="AY52" s="791"/>
      <c r="AZ52" s="791"/>
      <c r="BA52" s="791"/>
      <c r="BB52" s="791"/>
      <c r="BC52" s="791"/>
      <c r="BD52" s="791"/>
      <c r="BE52" s="791"/>
      <c r="BF52" s="791"/>
      <c r="BG52" s="791"/>
      <c r="BH52" s="791"/>
      <c r="BI52" s="791"/>
      <c r="BJ52" s="791"/>
      <c r="BK52" s="791"/>
      <c r="BL52" s="791"/>
      <c r="BM52" s="791"/>
      <c r="BN52" s="791"/>
      <c r="BO52" s="791"/>
      <c r="BP52" s="791"/>
      <c r="BQ52" s="791"/>
      <c r="BR52" s="791"/>
      <c r="BS52" s="791"/>
      <c r="BT52" s="791"/>
      <c r="BU52" s="791"/>
      <c r="BV52" s="791"/>
      <c r="BW52" s="791"/>
      <c r="BX52" s="791"/>
      <c r="BY52" s="791"/>
      <c r="BZ52" s="791"/>
      <c r="CA52" s="791"/>
      <c r="CB52" s="791"/>
      <c r="CC52" s="791"/>
      <c r="CD52" s="791"/>
      <c r="CE52" s="792"/>
      <c r="CF52" s="792"/>
      <c r="CG52" s="792"/>
      <c r="CH52" s="792"/>
      <c r="CI52" s="792"/>
      <c r="CJ52" s="792"/>
      <c r="CK52" s="792"/>
      <c r="CL52" s="792"/>
      <c r="CM52" s="792"/>
      <c r="CN52" s="792"/>
      <c r="CO52" s="792"/>
      <c r="CP52" s="792"/>
      <c r="CQ52" s="792"/>
      <c r="CR52" s="792"/>
      <c r="CS52" s="792"/>
      <c r="CT52" s="792"/>
      <c r="CU52" s="792"/>
      <c r="CV52" s="792"/>
      <c r="CW52" s="792"/>
      <c r="CX52" s="792"/>
      <c r="CY52" s="793"/>
      <c r="CZ52" s="802"/>
      <c r="DA52" s="803"/>
      <c r="DB52" s="803"/>
      <c r="DC52" s="803"/>
      <c r="DD52" s="803"/>
      <c r="DE52" s="803"/>
      <c r="DF52" s="803"/>
      <c r="DG52" s="803"/>
      <c r="DH52" s="803"/>
      <c r="DI52" s="803"/>
      <c r="DJ52" s="803"/>
      <c r="DK52" s="803"/>
      <c r="DL52" s="803"/>
      <c r="DM52" s="803"/>
      <c r="DN52" s="803"/>
      <c r="DO52" s="803"/>
      <c r="DP52" s="803"/>
      <c r="DQ52" s="803"/>
      <c r="DR52" s="803"/>
      <c r="DS52" s="803"/>
      <c r="DT52" s="803"/>
      <c r="DU52" s="803"/>
      <c r="DV52" s="803"/>
      <c r="DW52" s="804"/>
      <c r="DX52" s="805"/>
    </row>
    <row r="53" spans="1:1024" s="569" customFormat="1" ht="15.75" thickBot="1" x14ac:dyDescent="0.25">
      <c r="B53" s="675"/>
      <c r="C53" s="794"/>
      <c r="D53" s="795"/>
      <c r="E53" s="795"/>
      <c r="F53" s="795"/>
      <c r="G53" s="795"/>
      <c r="H53" s="795"/>
      <c r="I53" s="795"/>
      <c r="J53" s="795"/>
      <c r="K53" s="795"/>
      <c r="L53" s="795"/>
      <c r="M53" s="795"/>
      <c r="N53" s="795"/>
      <c r="O53" s="795"/>
      <c r="P53" s="795"/>
      <c r="Q53" s="795"/>
      <c r="R53" s="796"/>
      <c r="S53" s="795"/>
      <c r="T53" s="795"/>
      <c r="U53" s="797" t="s">
        <v>127</v>
      </c>
      <c r="V53" s="798" t="s">
        <v>507</v>
      </c>
      <c r="W53" s="799" t="s">
        <v>497</v>
      </c>
      <c r="X53" s="800">
        <f>SUM(X42:X52)</f>
        <v>42.683018795512915</v>
      </c>
      <c r="Y53" s="800">
        <f t="shared" ref="Y53:CJ53" si="43">SUM(Y42:Y52)</f>
        <v>42.681986061308557</v>
      </c>
      <c r="Z53" s="800">
        <f t="shared" si="43"/>
        <v>42.680988250483097</v>
      </c>
      <c r="AA53" s="800">
        <f t="shared" si="43"/>
        <v>42.680024182052705</v>
      </c>
      <c r="AB53" s="800">
        <f t="shared" si="43"/>
        <v>42.679092714970196</v>
      </c>
      <c r="AC53" s="800">
        <f t="shared" si="43"/>
        <v>53.238475021434439</v>
      </c>
      <c r="AD53" s="800">
        <f t="shared" si="43"/>
        <v>61.650991541240472</v>
      </c>
      <c r="AE53" s="800">
        <f t="shared" si="43"/>
        <v>70.058238196886208</v>
      </c>
      <c r="AF53" s="800">
        <f t="shared" si="43"/>
        <v>78.925563612156026</v>
      </c>
      <c r="AG53" s="800">
        <f t="shared" si="43"/>
        <v>88.367832989248967</v>
      </c>
      <c r="AH53" s="800">
        <f t="shared" si="43"/>
        <v>96.388155576647932</v>
      </c>
      <c r="AI53" s="800">
        <f t="shared" si="43"/>
        <v>105.88485487137258</v>
      </c>
      <c r="AJ53" s="800">
        <f t="shared" si="43"/>
        <v>116.30628454851261</v>
      </c>
      <c r="AK53" s="800">
        <f t="shared" si="43"/>
        <v>127.83832814383963</v>
      </c>
      <c r="AL53" s="800">
        <f t="shared" si="43"/>
        <v>140.77736092247994</v>
      </c>
      <c r="AM53" s="800">
        <f t="shared" si="43"/>
        <v>148.20470627010639</v>
      </c>
      <c r="AN53" s="800">
        <f t="shared" si="43"/>
        <v>159.1874400916449</v>
      </c>
      <c r="AO53" s="800">
        <f t="shared" si="43"/>
        <v>172.41556181349054</v>
      </c>
      <c r="AP53" s="800">
        <f t="shared" si="43"/>
        <v>188.88085156130015</v>
      </c>
      <c r="AQ53" s="800">
        <f t="shared" si="43"/>
        <v>211.03164899412221</v>
      </c>
      <c r="AR53" s="800">
        <f t="shared" si="43"/>
        <v>251.17237186902636</v>
      </c>
      <c r="AS53" s="800">
        <f t="shared" si="43"/>
        <v>266.19734641181498</v>
      </c>
      <c r="AT53" s="800">
        <f t="shared" si="43"/>
        <v>282.7027002320732</v>
      </c>
      <c r="AU53" s="800">
        <f t="shared" si="43"/>
        <v>300.88392827425264</v>
      </c>
      <c r="AV53" s="800">
        <f t="shared" si="43"/>
        <v>320.98951913936099</v>
      </c>
      <c r="AW53" s="800">
        <f t="shared" si="43"/>
        <v>321.97675026364789</v>
      </c>
      <c r="AX53" s="800">
        <f t="shared" si="43"/>
        <v>321.97585739948431</v>
      </c>
      <c r="AY53" s="800">
        <f t="shared" si="43"/>
        <v>321.97499472879491</v>
      </c>
      <c r="AZ53" s="800">
        <f t="shared" si="43"/>
        <v>321.97416123054427</v>
      </c>
      <c r="BA53" s="800">
        <f t="shared" si="43"/>
        <v>321.9733559182248</v>
      </c>
      <c r="BB53" s="800">
        <f t="shared" si="43"/>
        <v>321.97605389440992</v>
      </c>
      <c r="BC53" s="800">
        <f t="shared" si="43"/>
        <v>321.97530514976143</v>
      </c>
      <c r="BD53" s="800">
        <f t="shared" si="43"/>
        <v>321.97457821320944</v>
      </c>
      <c r="BE53" s="800">
        <f t="shared" si="43"/>
        <v>321.97387244956678</v>
      </c>
      <c r="BF53" s="800">
        <f t="shared" si="43"/>
        <v>321.97318724214671</v>
      </c>
      <c r="BG53" s="800">
        <f t="shared" si="43"/>
        <v>321.9725219922243</v>
      </c>
      <c r="BH53" s="800">
        <f t="shared" si="43"/>
        <v>321.97187611851325</v>
      </c>
      <c r="BI53" s="800">
        <f t="shared" si="43"/>
        <v>321.97124905665788</v>
      </c>
      <c r="BJ53" s="800">
        <f t="shared" si="43"/>
        <v>321.97064025873999</v>
      </c>
      <c r="BK53" s="800">
        <f t="shared" si="43"/>
        <v>321.97004919280033</v>
      </c>
      <c r="BL53" s="800">
        <f t="shared" si="43"/>
        <v>321.96947534237347</v>
      </c>
      <c r="BM53" s="800">
        <f t="shared" si="43"/>
        <v>321.96891820603668</v>
      </c>
      <c r="BN53" s="800">
        <f t="shared" si="43"/>
        <v>321.96837729697188</v>
      </c>
      <c r="BO53" s="800">
        <f t="shared" si="43"/>
        <v>321.96785214253998</v>
      </c>
      <c r="BP53" s="800">
        <f t="shared" si="43"/>
        <v>321.96734228386828</v>
      </c>
      <c r="BQ53" s="800">
        <f t="shared" si="43"/>
        <v>321.96684727544914</v>
      </c>
      <c r="BR53" s="800">
        <f t="shared" si="43"/>
        <v>321.96636668475094</v>
      </c>
      <c r="BS53" s="800">
        <f t="shared" si="43"/>
        <v>321.96590009184007</v>
      </c>
      <c r="BT53" s="800">
        <f t="shared" si="43"/>
        <v>321.96544708901399</v>
      </c>
      <c r="BU53" s="800">
        <f t="shared" si="43"/>
        <v>321.96500728044498</v>
      </c>
      <c r="BV53" s="800">
        <f t="shared" si="43"/>
        <v>321.96458028183429</v>
      </c>
      <c r="BW53" s="800">
        <f t="shared" si="43"/>
        <v>321.96416572007632</v>
      </c>
      <c r="BX53" s="800">
        <f t="shared" si="43"/>
        <v>321.96376323293271</v>
      </c>
      <c r="BY53" s="800">
        <f t="shared" si="43"/>
        <v>321.96337246871559</v>
      </c>
      <c r="BZ53" s="800">
        <f t="shared" si="43"/>
        <v>321.96299308598049</v>
      </c>
      <c r="CA53" s="800">
        <f t="shared" si="43"/>
        <v>321.962624753228</v>
      </c>
      <c r="CB53" s="800">
        <f t="shared" si="43"/>
        <v>321.96226714861388</v>
      </c>
      <c r="CC53" s="800">
        <f t="shared" si="43"/>
        <v>321.96191995966819</v>
      </c>
      <c r="CD53" s="800">
        <f t="shared" si="43"/>
        <v>321.96158288302189</v>
      </c>
      <c r="CE53" s="800">
        <f t="shared" si="43"/>
        <v>321.96125562414193</v>
      </c>
      <c r="CF53" s="800">
        <f t="shared" si="43"/>
        <v>321.96093789707407</v>
      </c>
      <c r="CG53" s="800">
        <f t="shared" si="43"/>
        <v>321.96062942419263</v>
      </c>
      <c r="CH53" s="800">
        <f t="shared" si="43"/>
        <v>321.96032993595821</v>
      </c>
      <c r="CI53" s="800">
        <f t="shared" si="43"/>
        <v>321.96003917068208</v>
      </c>
      <c r="CJ53" s="800">
        <f t="shared" si="43"/>
        <v>321.95975687429751</v>
      </c>
      <c r="CK53" s="800">
        <f t="shared" ref="CK53:DW53" si="44">SUM(CK42:CK52)</f>
        <v>321.95948280013772</v>
      </c>
      <c r="CL53" s="800">
        <f t="shared" si="44"/>
        <v>321.95921670872042</v>
      </c>
      <c r="CM53" s="800">
        <f t="shared" si="44"/>
        <v>321.95895836753857</v>
      </c>
      <c r="CN53" s="800">
        <f t="shared" si="44"/>
        <v>321.95870755085724</v>
      </c>
      <c r="CO53" s="800">
        <f t="shared" si="44"/>
        <v>321.95846403951606</v>
      </c>
      <c r="CP53" s="800">
        <f t="shared" si="44"/>
        <v>321.95822762073828</v>
      </c>
      <c r="CQ53" s="800">
        <f t="shared" si="44"/>
        <v>321.95799808794425</v>
      </c>
      <c r="CR53" s="800">
        <f t="shared" si="44"/>
        <v>321.95777524057144</v>
      </c>
      <c r="CS53" s="800">
        <f t="shared" si="44"/>
        <v>321.95755888389886</v>
      </c>
      <c r="CT53" s="800">
        <f t="shared" si="44"/>
        <v>321.95734882887683</v>
      </c>
      <c r="CU53" s="800">
        <f t="shared" si="44"/>
        <v>321.96013911055275</v>
      </c>
      <c r="CV53" s="800">
        <f t="shared" si="44"/>
        <v>321.95990027846153</v>
      </c>
      <c r="CW53" s="800">
        <f t="shared" si="44"/>
        <v>321.9596672715432</v>
      </c>
      <c r="CX53" s="800">
        <f t="shared" si="44"/>
        <v>321.95943994772045</v>
      </c>
      <c r="CY53" s="801">
        <f t="shared" si="44"/>
        <v>321.95921816838126</v>
      </c>
      <c r="CZ53" s="685">
        <f t="shared" si="44"/>
        <v>0</v>
      </c>
      <c r="DA53" s="685">
        <f t="shared" si="44"/>
        <v>0</v>
      </c>
      <c r="DB53" s="685">
        <f t="shared" si="44"/>
        <v>0</v>
      </c>
      <c r="DC53" s="685">
        <f t="shared" si="44"/>
        <v>0</v>
      </c>
      <c r="DD53" s="685">
        <f t="shared" si="44"/>
        <v>0</v>
      </c>
      <c r="DE53" s="685">
        <f t="shared" si="44"/>
        <v>0</v>
      </c>
      <c r="DF53" s="685">
        <f t="shared" si="44"/>
        <v>0</v>
      </c>
      <c r="DG53" s="685">
        <f t="shared" si="44"/>
        <v>0</v>
      </c>
      <c r="DH53" s="685">
        <f t="shared" si="44"/>
        <v>0</v>
      </c>
      <c r="DI53" s="685">
        <f t="shared" si="44"/>
        <v>0</v>
      </c>
      <c r="DJ53" s="685">
        <f t="shared" si="44"/>
        <v>0</v>
      </c>
      <c r="DK53" s="685">
        <f t="shared" si="44"/>
        <v>0</v>
      </c>
      <c r="DL53" s="685">
        <f t="shared" si="44"/>
        <v>0</v>
      </c>
      <c r="DM53" s="685">
        <f t="shared" si="44"/>
        <v>0</v>
      </c>
      <c r="DN53" s="685">
        <f t="shared" si="44"/>
        <v>0</v>
      </c>
      <c r="DO53" s="685">
        <f t="shared" si="44"/>
        <v>0</v>
      </c>
      <c r="DP53" s="685">
        <f t="shared" si="44"/>
        <v>0</v>
      </c>
      <c r="DQ53" s="685">
        <f t="shared" si="44"/>
        <v>0</v>
      </c>
      <c r="DR53" s="685">
        <f t="shared" si="44"/>
        <v>0</v>
      </c>
      <c r="DS53" s="685">
        <f t="shared" si="44"/>
        <v>0</v>
      </c>
      <c r="DT53" s="685">
        <f t="shared" si="44"/>
        <v>0</v>
      </c>
      <c r="DU53" s="685">
        <f t="shared" si="44"/>
        <v>0</v>
      </c>
      <c r="DV53" s="685">
        <f t="shared" si="44"/>
        <v>0</v>
      </c>
      <c r="DW53" s="686">
        <f t="shared" si="44"/>
        <v>0</v>
      </c>
      <c r="DX53" s="805"/>
    </row>
    <row r="54" spans="1:1024" x14ac:dyDescent="0.2">
      <c r="B54" s="624" t="s">
        <v>522</v>
      </c>
      <c r="C54" s="625" t="s">
        <v>523</v>
      </c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20"/>
      <c r="S54" s="634"/>
      <c r="T54" s="620"/>
      <c r="U54" s="634"/>
      <c r="V54" s="618"/>
      <c r="W54" s="618"/>
      <c r="X54" s="616">
        <f t="shared" ref="X54:BC54" si="45">SUMIF($C:$C,"59.2x",X:X)</f>
        <v>0</v>
      </c>
      <c r="Y54" s="616">
        <f t="shared" si="45"/>
        <v>0</v>
      </c>
      <c r="Z54" s="616">
        <f t="shared" si="45"/>
        <v>0</v>
      </c>
      <c r="AA54" s="616">
        <f t="shared" si="45"/>
        <v>0</v>
      </c>
      <c r="AB54" s="616">
        <f t="shared" si="45"/>
        <v>0</v>
      </c>
      <c r="AC54" s="616">
        <f t="shared" si="45"/>
        <v>0</v>
      </c>
      <c r="AD54" s="616">
        <f t="shared" si="45"/>
        <v>0</v>
      </c>
      <c r="AE54" s="616">
        <f t="shared" si="45"/>
        <v>0</v>
      </c>
      <c r="AF54" s="616">
        <f t="shared" si="45"/>
        <v>0</v>
      </c>
      <c r="AG54" s="616">
        <f t="shared" si="45"/>
        <v>0</v>
      </c>
      <c r="AH54" s="616">
        <f t="shared" si="45"/>
        <v>0</v>
      </c>
      <c r="AI54" s="616">
        <f t="shared" si="45"/>
        <v>0</v>
      </c>
      <c r="AJ54" s="616">
        <f t="shared" si="45"/>
        <v>0</v>
      </c>
      <c r="AK54" s="616">
        <f t="shared" si="45"/>
        <v>0</v>
      </c>
      <c r="AL54" s="616">
        <f t="shared" si="45"/>
        <v>0</v>
      </c>
      <c r="AM54" s="616">
        <f t="shared" si="45"/>
        <v>0</v>
      </c>
      <c r="AN54" s="616">
        <f t="shared" si="45"/>
        <v>0</v>
      </c>
      <c r="AO54" s="616">
        <f t="shared" si="45"/>
        <v>0</v>
      </c>
      <c r="AP54" s="616">
        <f t="shared" si="45"/>
        <v>0</v>
      </c>
      <c r="AQ54" s="616">
        <f t="shared" si="45"/>
        <v>0</v>
      </c>
      <c r="AR54" s="616">
        <f t="shared" si="45"/>
        <v>0</v>
      </c>
      <c r="AS54" s="616">
        <f t="shared" si="45"/>
        <v>0</v>
      </c>
      <c r="AT54" s="616">
        <f t="shared" si="45"/>
        <v>0</v>
      </c>
      <c r="AU54" s="616">
        <f t="shared" si="45"/>
        <v>0</v>
      </c>
      <c r="AV54" s="616">
        <f t="shared" si="45"/>
        <v>0</v>
      </c>
      <c r="AW54" s="616">
        <f t="shared" si="45"/>
        <v>0</v>
      </c>
      <c r="AX54" s="616">
        <f t="shared" si="45"/>
        <v>0</v>
      </c>
      <c r="AY54" s="616">
        <f t="shared" si="45"/>
        <v>0</v>
      </c>
      <c r="AZ54" s="616">
        <f t="shared" si="45"/>
        <v>0</v>
      </c>
      <c r="BA54" s="616">
        <f t="shared" si="45"/>
        <v>0</v>
      </c>
      <c r="BB54" s="616">
        <f t="shared" si="45"/>
        <v>0</v>
      </c>
      <c r="BC54" s="616">
        <f t="shared" si="45"/>
        <v>0</v>
      </c>
      <c r="BD54" s="616">
        <f t="shared" ref="BD54:CI54" si="46">SUMIF($C:$C,"59.2x",BD:BD)</f>
        <v>0</v>
      </c>
      <c r="BE54" s="616">
        <f t="shared" si="46"/>
        <v>0</v>
      </c>
      <c r="BF54" s="616">
        <f t="shared" si="46"/>
        <v>0</v>
      </c>
      <c r="BG54" s="616">
        <f t="shared" si="46"/>
        <v>0</v>
      </c>
      <c r="BH54" s="616">
        <f t="shared" si="46"/>
        <v>0</v>
      </c>
      <c r="BI54" s="616">
        <f t="shared" si="46"/>
        <v>0</v>
      </c>
      <c r="BJ54" s="616">
        <f t="shared" si="46"/>
        <v>0</v>
      </c>
      <c r="BK54" s="616">
        <f t="shared" si="46"/>
        <v>0</v>
      </c>
      <c r="BL54" s="616">
        <f t="shared" si="46"/>
        <v>0</v>
      </c>
      <c r="BM54" s="616">
        <f t="shared" si="46"/>
        <v>0</v>
      </c>
      <c r="BN54" s="616">
        <f t="shared" si="46"/>
        <v>0</v>
      </c>
      <c r="BO54" s="616">
        <f t="shared" si="46"/>
        <v>0</v>
      </c>
      <c r="BP54" s="616">
        <f t="shared" si="46"/>
        <v>0</v>
      </c>
      <c r="BQ54" s="616">
        <f t="shared" si="46"/>
        <v>0</v>
      </c>
      <c r="BR54" s="616">
        <f t="shared" si="46"/>
        <v>0</v>
      </c>
      <c r="BS54" s="616">
        <f t="shared" si="46"/>
        <v>0</v>
      </c>
      <c r="BT54" s="616">
        <f t="shared" si="46"/>
        <v>0</v>
      </c>
      <c r="BU54" s="616">
        <f t="shared" si="46"/>
        <v>0</v>
      </c>
      <c r="BV54" s="616">
        <f t="shared" si="46"/>
        <v>0</v>
      </c>
      <c r="BW54" s="616">
        <f t="shared" si="46"/>
        <v>0</v>
      </c>
      <c r="BX54" s="616">
        <f t="shared" si="46"/>
        <v>0</v>
      </c>
      <c r="BY54" s="616">
        <f t="shared" si="46"/>
        <v>0</v>
      </c>
      <c r="BZ54" s="616">
        <f t="shared" si="46"/>
        <v>0</v>
      </c>
      <c r="CA54" s="616">
        <f t="shared" si="46"/>
        <v>0</v>
      </c>
      <c r="CB54" s="616">
        <f t="shared" si="46"/>
        <v>0</v>
      </c>
      <c r="CC54" s="616">
        <f t="shared" si="46"/>
        <v>0</v>
      </c>
      <c r="CD54" s="616">
        <f t="shared" si="46"/>
        <v>0</v>
      </c>
      <c r="CE54" s="616">
        <f t="shared" si="46"/>
        <v>0</v>
      </c>
      <c r="CF54" s="616">
        <f t="shared" si="46"/>
        <v>0</v>
      </c>
      <c r="CG54" s="616">
        <f t="shared" si="46"/>
        <v>0</v>
      </c>
      <c r="CH54" s="616">
        <f t="shared" si="46"/>
        <v>0</v>
      </c>
      <c r="CI54" s="616">
        <f t="shared" si="46"/>
        <v>0</v>
      </c>
      <c r="CJ54" s="616">
        <f t="shared" ref="CJ54:DO54" si="47">SUMIF($C:$C,"59.2x",CJ:CJ)</f>
        <v>0</v>
      </c>
      <c r="CK54" s="616">
        <f t="shared" si="47"/>
        <v>0</v>
      </c>
      <c r="CL54" s="616">
        <f t="shared" si="47"/>
        <v>0</v>
      </c>
      <c r="CM54" s="616">
        <f t="shared" si="47"/>
        <v>0</v>
      </c>
      <c r="CN54" s="616">
        <f t="shared" si="47"/>
        <v>0</v>
      </c>
      <c r="CO54" s="616">
        <f t="shared" si="47"/>
        <v>0</v>
      </c>
      <c r="CP54" s="616">
        <f t="shared" si="47"/>
        <v>0</v>
      </c>
      <c r="CQ54" s="616">
        <f t="shared" si="47"/>
        <v>0</v>
      </c>
      <c r="CR54" s="616">
        <f t="shared" si="47"/>
        <v>0</v>
      </c>
      <c r="CS54" s="616">
        <f t="shared" si="47"/>
        <v>0</v>
      </c>
      <c r="CT54" s="616">
        <f t="shared" si="47"/>
        <v>0</v>
      </c>
      <c r="CU54" s="616">
        <f t="shared" si="47"/>
        <v>0</v>
      </c>
      <c r="CV54" s="616">
        <f t="shared" si="47"/>
        <v>0</v>
      </c>
      <c r="CW54" s="616">
        <f t="shared" si="47"/>
        <v>0</v>
      </c>
      <c r="CX54" s="616">
        <f t="shared" si="47"/>
        <v>0</v>
      </c>
      <c r="CY54" s="631">
        <f t="shared" si="47"/>
        <v>0</v>
      </c>
      <c r="CZ54" s="632">
        <f t="shared" si="47"/>
        <v>0</v>
      </c>
      <c r="DA54" s="632">
        <f t="shared" si="47"/>
        <v>0</v>
      </c>
      <c r="DB54" s="632">
        <f t="shared" si="47"/>
        <v>0</v>
      </c>
      <c r="DC54" s="632">
        <f t="shared" si="47"/>
        <v>0</v>
      </c>
      <c r="DD54" s="632">
        <f t="shared" si="47"/>
        <v>0</v>
      </c>
      <c r="DE54" s="632">
        <f t="shared" si="47"/>
        <v>0</v>
      </c>
      <c r="DF54" s="632">
        <f t="shared" si="47"/>
        <v>0</v>
      </c>
      <c r="DG54" s="632">
        <f t="shared" si="47"/>
        <v>0</v>
      </c>
      <c r="DH54" s="632">
        <f t="shared" si="47"/>
        <v>0</v>
      </c>
      <c r="DI54" s="632">
        <f t="shared" si="47"/>
        <v>0</v>
      </c>
      <c r="DJ54" s="632">
        <f t="shared" si="47"/>
        <v>0</v>
      </c>
      <c r="DK54" s="632">
        <f t="shared" si="47"/>
        <v>0</v>
      </c>
      <c r="DL54" s="632">
        <f t="shared" si="47"/>
        <v>0</v>
      </c>
      <c r="DM54" s="632">
        <f t="shared" si="47"/>
        <v>0</v>
      </c>
      <c r="DN54" s="632">
        <f t="shared" si="47"/>
        <v>0</v>
      </c>
      <c r="DO54" s="632">
        <f t="shared" si="47"/>
        <v>0</v>
      </c>
      <c r="DP54" s="632">
        <f t="shared" ref="DP54:DW54" si="48">SUMIF($C:$C,"59.2x",DP:DP)</f>
        <v>0</v>
      </c>
      <c r="DQ54" s="632">
        <f t="shared" si="48"/>
        <v>0</v>
      </c>
      <c r="DR54" s="632">
        <f t="shared" si="48"/>
        <v>0</v>
      </c>
      <c r="DS54" s="632">
        <f t="shared" si="48"/>
        <v>0</v>
      </c>
      <c r="DT54" s="632">
        <f t="shared" si="48"/>
        <v>0</v>
      </c>
      <c r="DU54" s="632">
        <f t="shared" si="48"/>
        <v>0</v>
      </c>
      <c r="DV54" s="632">
        <f t="shared" si="48"/>
        <v>0</v>
      </c>
      <c r="DW54" s="635">
        <f t="shared" si="48"/>
        <v>0</v>
      </c>
      <c r="DX54" s="687"/>
    </row>
    <row r="55" spans="1:1024" x14ac:dyDescent="0.2">
      <c r="B55" s="688" t="s">
        <v>524</v>
      </c>
      <c r="C55" s="689" t="s">
        <v>806</v>
      </c>
      <c r="D55" s="618"/>
      <c r="E55" s="618"/>
      <c r="F55" s="618"/>
      <c r="G55" s="618"/>
      <c r="H55" s="618"/>
      <c r="I55" s="618"/>
      <c r="J55" s="618"/>
      <c r="K55" s="618"/>
      <c r="L55" s="618"/>
      <c r="M55" s="618"/>
      <c r="N55" s="618"/>
      <c r="O55" s="618"/>
      <c r="P55" s="618"/>
      <c r="Q55" s="618"/>
      <c r="R55" s="620"/>
      <c r="S55" s="634"/>
      <c r="T55" s="620"/>
      <c r="U55" s="690"/>
      <c r="V55" s="616"/>
      <c r="W55" s="616"/>
      <c r="X55" s="616"/>
      <c r="Y55" s="616"/>
      <c r="Z55" s="616"/>
      <c r="AA55" s="616"/>
      <c r="AB55" s="616"/>
      <c r="AC55" s="616"/>
      <c r="AD55" s="616"/>
      <c r="AE55" s="616"/>
      <c r="AF55" s="616"/>
      <c r="AG55" s="616"/>
      <c r="AH55" s="616"/>
      <c r="AI55" s="616"/>
      <c r="AJ55" s="616"/>
      <c r="AK55" s="616"/>
      <c r="AL55" s="616"/>
      <c r="AM55" s="616"/>
      <c r="AN55" s="616"/>
      <c r="AO55" s="616"/>
      <c r="AP55" s="616"/>
      <c r="AQ55" s="616"/>
      <c r="AR55" s="616"/>
      <c r="AS55" s="616"/>
      <c r="AT55" s="616"/>
      <c r="AU55" s="616"/>
      <c r="AV55" s="616"/>
      <c r="AW55" s="616"/>
      <c r="AX55" s="616"/>
      <c r="AY55" s="616"/>
      <c r="AZ55" s="616"/>
      <c r="BA55" s="616"/>
      <c r="BB55" s="616"/>
      <c r="BC55" s="616"/>
      <c r="BD55" s="616"/>
      <c r="BE55" s="616"/>
      <c r="BF55" s="616"/>
      <c r="BG55" s="616"/>
      <c r="BH55" s="616"/>
      <c r="BI55" s="616"/>
      <c r="BJ55" s="616"/>
      <c r="BK55" s="616"/>
      <c r="BL55" s="616"/>
      <c r="BM55" s="616"/>
      <c r="BN55" s="616"/>
      <c r="BO55" s="616"/>
      <c r="BP55" s="616"/>
      <c r="BQ55" s="616"/>
      <c r="BR55" s="616"/>
      <c r="BS55" s="616"/>
      <c r="BT55" s="616"/>
      <c r="BU55" s="616"/>
      <c r="BV55" s="616"/>
      <c r="BW55" s="616"/>
      <c r="BX55" s="616"/>
      <c r="BY55" s="616"/>
      <c r="BZ55" s="616"/>
      <c r="CA55" s="616"/>
      <c r="CB55" s="616"/>
      <c r="CC55" s="616"/>
      <c r="CD55" s="616"/>
      <c r="CE55" s="616"/>
      <c r="CF55" s="616"/>
      <c r="CG55" s="616"/>
      <c r="CH55" s="616"/>
      <c r="CI55" s="616"/>
      <c r="CJ55" s="616"/>
      <c r="CK55" s="616"/>
      <c r="CL55" s="616"/>
      <c r="CM55" s="616"/>
      <c r="CN55" s="616"/>
      <c r="CO55" s="616"/>
      <c r="CP55" s="616"/>
      <c r="CQ55" s="616"/>
      <c r="CR55" s="616"/>
      <c r="CS55" s="616"/>
      <c r="CT55" s="616"/>
      <c r="CU55" s="616"/>
      <c r="CV55" s="616"/>
      <c r="CW55" s="616"/>
      <c r="CX55" s="616"/>
      <c r="CY55" s="631"/>
      <c r="CZ55" s="632"/>
      <c r="DA55" s="632"/>
      <c r="DB55" s="632"/>
      <c r="DC55" s="632"/>
      <c r="DD55" s="632"/>
      <c r="DE55" s="632"/>
      <c r="DF55" s="632"/>
      <c r="DG55" s="632"/>
      <c r="DH55" s="632"/>
      <c r="DI55" s="632"/>
      <c r="DJ55" s="632"/>
      <c r="DK55" s="632"/>
      <c r="DL55" s="632"/>
      <c r="DM55" s="632"/>
      <c r="DN55" s="632"/>
      <c r="DO55" s="632"/>
      <c r="DP55" s="632"/>
      <c r="DQ55" s="632"/>
      <c r="DR55" s="632"/>
      <c r="DS55" s="632"/>
      <c r="DT55" s="632"/>
      <c r="DU55" s="632"/>
      <c r="DV55" s="632"/>
      <c r="DW55" s="635"/>
      <c r="DX55" s="687"/>
    </row>
    <row r="56" spans="1:1024" x14ac:dyDescent="0.2">
      <c r="B56" s="624" t="s">
        <v>525</v>
      </c>
      <c r="C56" s="625" t="s">
        <v>526</v>
      </c>
      <c r="D56" s="618"/>
      <c r="E56" s="618"/>
      <c r="F56" s="618"/>
      <c r="G56" s="618"/>
      <c r="H56" s="618"/>
      <c r="I56" s="618"/>
      <c r="J56" s="618"/>
      <c r="K56" s="618"/>
      <c r="L56" s="618"/>
      <c r="M56" s="618"/>
      <c r="N56" s="618"/>
      <c r="O56" s="618"/>
      <c r="P56" s="618"/>
      <c r="Q56" s="618"/>
      <c r="R56" s="620"/>
      <c r="S56" s="634"/>
      <c r="T56" s="620"/>
      <c r="U56" s="634"/>
      <c r="V56" s="618"/>
      <c r="W56" s="618"/>
      <c r="X56" s="616">
        <f t="shared" ref="X56:BC56" si="49">SUMIF($C:$C,"60.1x",X:X)</f>
        <v>0</v>
      </c>
      <c r="Y56" s="616">
        <f t="shared" si="49"/>
        <v>0</v>
      </c>
      <c r="Z56" s="616">
        <f t="shared" si="49"/>
        <v>0</v>
      </c>
      <c r="AA56" s="616">
        <f t="shared" si="49"/>
        <v>0</v>
      </c>
      <c r="AB56" s="616">
        <f t="shared" si="49"/>
        <v>0</v>
      </c>
      <c r="AC56" s="616">
        <f t="shared" si="49"/>
        <v>0</v>
      </c>
      <c r="AD56" s="616">
        <f t="shared" si="49"/>
        <v>0</v>
      </c>
      <c r="AE56" s="616">
        <f t="shared" si="49"/>
        <v>0</v>
      </c>
      <c r="AF56" s="616">
        <f t="shared" si="49"/>
        <v>0</v>
      </c>
      <c r="AG56" s="616">
        <f t="shared" si="49"/>
        <v>0</v>
      </c>
      <c r="AH56" s="616">
        <f t="shared" si="49"/>
        <v>0</v>
      </c>
      <c r="AI56" s="616">
        <f t="shared" si="49"/>
        <v>0</v>
      </c>
      <c r="AJ56" s="616">
        <f t="shared" si="49"/>
        <v>0</v>
      </c>
      <c r="AK56" s="616">
        <f t="shared" si="49"/>
        <v>0</v>
      </c>
      <c r="AL56" s="616">
        <f t="shared" si="49"/>
        <v>0</v>
      </c>
      <c r="AM56" s="616">
        <f t="shared" si="49"/>
        <v>0</v>
      </c>
      <c r="AN56" s="616">
        <f t="shared" si="49"/>
        <v>0</v>
      </c>
      <c r="AO56" s="616">
        <f t="shared" si="49"/>
        <v>0</v>
      </c>
      <c r="AP56" s="616">
        <f t="shared" si="49"/>
        <v>0</v>
      </c>
      <c r="AQ56" s="616">
        <f t="shared" si="49"/>
        <v>0</v>
      </c>
      <c r="AR56" s="616">
        <f t="shared" si="49"/>
        <v>0</v>
      </c>
      <c r="AS56" s="616">
        <f t="shared" si="49"/>
        <v>0</v>
      </c>
      <c r="AT56" s="616">
        <f t="shared" si="49"/>
        <v>0</v>
      </c>
      <c r="AU56" s="616">
        <f t="shared" si="49"/>
        <v>0</v>
      </c>
      <c r="AV56" s="616">
        <f t="shared" si="49"/>
        <v>0</v>
      </c>
      <c r="AW56" s="616">
        <f t="shared" si="49"/>
        <v>0</v>
      </c>
      <c r="AX56" s="616">
        <f t="shared" si="49"/>
        <v>0</v>
      </c>
      <c r="AY56" s="616">
        <f t="shared" si="49"/>
        <v>0</v>
      </c>
      <c r="AZ56" s="616">
        <f t="shared" si="49"/>
        <v>0</v>
      </c>
      <c r="BA56" s="616">
        <f t="shared" si="49"/>
        <v>0</v>
      </c>
      <c r="BB56" s="616">
        <f t="shared" si="49"/>
        <v>0</v>
      </c>
      <c r="BC56" s="616">
        <f t="shared" si="49"/>
        <v>0</v>
      </c>
      <c r="BD56" s="616">
        <f t="shared" ref="BD56:CI56" si="50">SUMIF($C:$C,"60.1x",BD:BD)</f>
        <v>0</v>
      </c>
      <c r="BE56" s="616">
        <f t="shared" si="50"/>
        <v>0</v>
      </c>
      <c r="BF56" s="616">
        <f t="shared" si="50"/>
        <v>0</v>
      </c>
      <c r="BG56" s="616">
        <f t="shared" si="50"/>
        <v>0</v>
      </c>
      <c r="BH56" s="616">
        <f t="shared" si="50"/>
        <v>0</v>
      </c>
      <c r="BI56" s="616">
        <f t="shared" si="50"/>
        <v>0</v>
      </c>
      <c r="BJ56" s="616">
        <f t="shared" si="50"/>
        <v>0</v>
      </c>
      <c r="BK56" s="616">
        <f t="shared" si="50"/>
        <v>0</v>
      </c>
      <c r="BL56" s="616">
        <f t="shared" si="50"/>
        <v>0</v>
      </c>
      <c r="BM56" s="616">
        <f t="shared" si="50"/>
        <v>0</v>
      </c>
      <c r="BN56" s="616">
        <f t="shared" si="50"/>
        <v>0</v>
      </c>
      <c r="BO56" s="616">
        <f t="shared" si="50"/>
        <v>0</v>
      </c>
      <c r="BP56" s="616">
        <f t="shared" si="50"/>
        <v>0</v>
      </c>
      <c r="BQ56" s="616">
        <f t="shared" si="50"/>
        <v>0</v>
      </c>
      <c r="BR56" s="616">
        <f t="shared" si="50"/>
        <v>0</v>
      </c>
      <c r="BS56" s="616">
        <f t="shared" si="50"/>
        <v>0</v>
      </c>
      <c r="BT56" s="616">
        <f t="shared" si="50"/>
        <v>0</v>
      </c>
      <c r="BU56" s="616">
        <f t="shared" si="50"/>
        <v>0</v>
      </c>
      <c r="BV56" s="616">
        <f t="shared" si="50"/>
        <v>0</v>
      </c>
      <c r="BW56" s="616">
        <f t="shared" si="50"/>
        <v>0</v>
      </c>
      <c r="BX56" s="616">
        <f t="shared" si="50"/>
        <v>0</v>
      </c>
      <c r="BY56" s="616">
        <f t="shared" si="50"/>
        <v>0</v>
      </c>
      <c r="BZ56" s="616">
        <f t="shared" si="50"/>
        <v>0</v>
      </c>
      <c r="CA56" s="616">
        <f t="shared" si="50"/>
        <v>0</v>
      </c>
      <c r="CB56" s="616">
        <f t="shared" si="50"/>
        <v>0</v>
      </c>
      <c r="CC56" s="616">
        <f t="shared" si="50"/>
        <v>0</v>
      </c>
      <c r="CD56" s="616">
        <f t="shared" si="50"/>
        <v>0</v>
      </c>
      <c r="CE56" s="616">
        <f t="shared" si="50"/>
        <v>0</v>
      </c>
      <c r="CF56" s="616">
        <f t="shared" si="50"/>
        <v>0</v>
      </c>
      <c r="CG56" s="616">
        <f t="shared" si="50"/>
        <v>0</v>
      </c>
      <c r="CH56" s="616">
        <f t="shared" si="50"/>
        <v>0</v>
      </c>
      <c r="CI56" s="616">
        <f t="shared" si="50"/>
        <v>0</v>
      </c>
      <c r="CJ56" s="616">
        <f t="shared" ref="CJ56:DO56" si="51">SUMIF($C:$C,"60.1x",CJ:CJ)</f>
        <v>0</v>
      </c>
      <c r="CK56" s="616">
        <f t="shared" si="51"/>
        <v>0</v>
      </c>
      <c r="CL56" s="616">
        <f t="shared" si="51"/>
        <v>0</v>
      </c>
      <c r="CM56" s="616">
        <f t="shared" si="51"/>
        <v>0</v>
      </c>
      <c r="CN56" s="616">
        <f t="shared" si="51"/>
        <v>0</v>
      </c>
      <c r="CO56" s="616">
        <f t="shared" si="51"/>
        <v>0</v>
      </c>
      <c r="CP56" s="616">
        <f t="shared" si="51"/>
        <v>0</v>
      </c>
      <c r="CQ56" s="616">
        <f t="shared" si="51"/>
        <v>0</v>
      </c>
      <c r="CR56" s="616">
        <f t="shared" si="51"/>
        <v>0</v>
      </c>
      <c r="CS56" s="616">
        <f t="shared" si="51"/>
        <v>0</v>
      </c>
      <c r="CT56" s="616">
        <f t="shared" si="51"/>
        <v>0</v>
      </c>
      <c r="CU56" s="616">
        <f t="shared" si="51"/>
        <v>0</v>
      </c>
      <c r="CV56" s="616">
        <f t="shared" si="51"/>
        <v>0</v>
      </c>
      <c r="CW56" s="616">
        <f t="shared" si="51"/>
        <v>0</v>
      </c>
      <c r="CX56" s="616">
        <f t="shared" si="51"/>
        <v>0</v>
      </c>
      <c r="CY56" s="631">
        <f t="shared" si="51"/>
        <v>0</v>
      </c>
      <c r="CZ56" s="632">
        <f t="shared" si="51"/>
        <v>0</v>
      </c>
      <c r="DA56" s="632">
        <f t="shared" si="51"/>
        <v>0</v>
      </c>
      <c r="DB56" s="632">
        <f t="shared" si="51"/>
        <v>0</v>
      </c>
      <c r="DC56" s="632">
        <f t="shared" si="51"/>
        <v>0</v>
      </c>
      <c r="DD56" s="632">
        <f t="shared" si="51"/>
        <v>0</v>
      </c>
      <c r="DE56" s="632">
        <f t="shared" si="51"/>
        <v>0</v>
      </c>
      <c r="DF56" s="632">
        <f t="shared" si="51"/>
        <v>0</v>
      </c>
      <c r="DG56" s="632">
        <f t="shared" si="51"/>
        <v>0</v>
      </c>
      <c r="DH56" s="632">
        <f t="shared" si="51"/>
        <v>0</v>
      </c>
      <c r="DI56" s="632">
        <f t="shared" si="51"/>
        <v>0</v>
      </c>
      <c r="DJ56" s="632">
        <f t="shared" si="51"/>
        <v>0</v>
      </c>
      <c r="DK56" s="632">
        <f t="shared" si="51"/>
        <v>0</v>
      </c>
      <c r="DL56" s="632">
        <f t="shared" si="51"/>
        <v>0</v>
      </c>
      <c r="DM56" s="632">
        <f t="shared" si="51"/>
        <v>0</v>
      </c>
      <c r="DN56" s="632">
        <f t="shared" si="51"/>
        <v>0</v>
      </c>
      <c r="DO56" s="632">
        <f t="shared" si="51"/>
        <v>0</v>
      </c>
      <c r="DP56" s="632">
        <f t="shared" ref="DP56:DW56" si="52">SUMIF($C:$C,"60.1x",DP:DP)</f>
        <v>0</v>
      </c>
      <c r="DQ56" s="632">
        <f t="shared" si="52"/>
        <v>0</v>
      </c>
      <c r="DR56" s="632">
        <f t="shared" si="52"/>
        <v>0</v>
      </c>
      <c r="DS56" s="632">
        <f t="shared" si="52"/>
        <v>0</v>
      </c>
      <c r="DT56" s="632">
        <f t="shared" si="52"/>
        <v>0</v>
      </c>
      <c r="DU56" s="632">
        <f t="shared" si="52"/>
        <v>0</v>
      </c>
      <c r="DV56" s="632">
        <f t="shared" si="52"/>
        <v>0</v>
      </c>
      <c r="DW56" s="635">
        <f t="shared" si="52"/>
        <v>0</v>
      </c>
      <c r="DX56" s="687"/>
    </row>
    <row r="57" spans="1:1024" x14ac:dyDescent="0.2">
      <c r="B57" s="624" t="s">
        <v>527</v>
      </c>
      <c r="C57" s="625" t="s">
        <v>528</v>
      </c>
      <c r="D57" s="618"/>
      <c r="E57" s="618"/>
      <c r="F57" s="618"/>
      <c r="G57" s="618"/>
      <c r="H57" s="618"/>
      <c r="I57" s="618"/>
      <c r="J57" s="618"/>
      <c r="K57" s="618"/>
      <c r="L57" s="618"/>
      <c r="M57" s="618"/>
      <c r="N57" s="618"/>
      <c r="O57" s="618"/>
      <c r="P57" s="618"/>
      <c r="Q57" s="618"/>
      <c r="R57" s="620"/>
      <c r="S57" s="634"/>
      <c r="T57" s="620"/>
      <c r="U57" s="634"/>
      <c r="V57" s="618"/>
      <c r="W57" s="618"/>
      <c r="X57" s="616">
        <f t="shared" ref="X57:BC57" si="53">SUMIF($C:$C,"60.2x",X:X)</f>
        <v>0</v>
      </c>
      <c r="Y57" s="616">
        <f t="shared" si="53"/>
        <v>0</v>
      </c>
      <c r="Z57" s="616">
        <f t="shared" si="53"/>
        <v>0</v>
      </c>
      <c r="AA57" s="616">
        <f t="shared" si="53"/>
        <v>0</v>
      </c>
      <c r="AB57" s="616">
        <f t="shared" si="53"/>
        <v>0</v>
      </c>
      <c r="AC57" s="616">
        <f t="shared" si="53"/>
        <v>0</v>
      </c>
      <c r="AD57" s="616">
        <f t="shared" si="53"/>
        <v>0</v>
      </c>
      <c r="AE57" s="616">
        <f t="shared" si="53"/>
        <v>0</v>
      </c>
      <c r="AF57" s="616">
        <f t="shared" si="53"/>
        <v>0</v>
      </c>
      <c r="AG57" s="616">
        <f t="shared" si="53"/>
        <v>0</v>
      </c>
      <c r="AH57" s="616">
        <f t="shared" si="53"/>
        <v>0</v>
      </c>
      <c r="AI57" s="616">
        <f t="shared" si="53"/>
        <v>0</v>
      </c>
      <c r="AJ57" s="616">
        <f t="shared" si="53"/>
        <v>0</v>
      </c>
      <c r="AK57" s="616">
        <f t="shared" si="53"/>
        <v>0</v>
      </c>
      <c r="AL57" s="616">
        <f t="shared" si="53"/>
        <v>0</v>
      </c>
      <c r="AM57" s="616">
        <f t="shared" si="53"/>
        <v>0</v>
      </c>
      <c r="AN57" s="616">
        <f t="shared" si="53"/>
        <v>0</v>
      </c>
      <c r="AO57" s="616">
        <f t="shared" si="53"/>
        <v>0</v>
      </c>
      <c r="AP57" s="616">
        <f t="shared" si="53"/>
        <v>0</v>
      </c>
      <c r="AQ57" s="616">
        <f t="shared" si="53"/>
        <v>0</v>
      </c>
      <c r="AR57" s="616">
        <f t="shared" si="53"/>
        <v>0</v>
      </c>
      <c r="AS57" s="616">
        <f t="shared" si="53"/>
        <v>0</v>
      </c>
      <c r="AT57" s="616">
        <f t="shared" si="53"/>
        <v>0</v>
      </c>
      <c r="AU57" s="616">
        <f t="shared" si="53"/>
        <v>0</v>
      </c>
      <c r="AV57" s="616">
        <f t="shared" si="53"/>
        <v>0</v>
      </c>
      <c r="AW57" s="616">
        <f t="shared" si="53"/>
        <v>0</v>
      </c>
      <c r="AX57" s="616">
        <f t="shared" si="53"/>
        <v>0</v>
      </c>
      <c r="AY57" s="616">
        <f t="shared" si="53"/>
        <v>0</v>
      </c>
      <c r="AZ57" s="616">
        <f t="shared" si="53"/>
        <v>0</v>
      </c>
      <c r="BA57" s="616">
        <f t="shared" si="53"/>
        <v>0</v>
      </c>
      <c r="BB57" s="616">
        <f t="shared" si="53"/>
        <v>0</v>
      </c>
      <c r="BC57" s="616">
        <f t="shared" si="53"/>
        <v>0</v>
      </c>
      <c r="BD57" s="616">
        <f t="shared" ref="BD57:CI57" si="54">SUMIF($C:$C,"60.2x",BD:BD)</f>
        <v>0</v>
      </c>
      <c r="BE57" s="616">
        <f t="shared" si="54"/>
        <v>0</v>
      </c>
      <c r="BF57" s="616">
        <f t="shared" si="54"/>
        <v>0</v>
      </c>
      <c r="BG57" s="616">
        <f t="shared" si="54"/>
        <v>0</v>
      </c>
      <c r="BH57" s="616">
        <f t="shared" si="54"/>
        <v>0</v>
      </c>
      <c r="BI57" s="616">
        <f t="shared" si="54"/>
        <v>0</v>
      </c>
      <c r="BJ57" s="616">
        <f t="shared" si="54"/>
        <v>0</v>
      </c>
      <c r="BK57" s="616">
        <f t="shared" si="54"/>
        <v>0</v>
      </c>
      <c r="BL57" s="616">
        <f t="shared" si="54"/>
        <v>0</v>
      </c>
      <c r="BM57" s="616">
        <f t="shared" si="54"/>
        <v>0</v>
      </c>
      <c r="BN57" s="616">
        <f t="shared" si="54"/>
        <v>0</v>
      </c>
      <c r="BO57" s="616">
        <f t="shared" si="54"/>
        <v>0</v>
      </c>
      <c r="BP57" s="616">
        <f t="shared" si="54"/>
        <v>0</v>
      </c>
      <c r="BQ57" s="616">
        <f t="shared" si="54"/>
        <v>0</v>
      </c>
      <c r="BR57" s="616">
        <f t="shared" si="54"/>
        <v>0</v>
      </c>
      <c r="BS57" s="616">
        <f t="shared" si="54"/>
        <v>0</v>
      </c>
      <c r="BT57" s="616">
        <f t="shared" si="54"/>
        <v>0</v>
      </c>
      <c r="BU57" s="616">
        <f t="shared" si="54"/>
        <v>0</v>
      </c>
      <c r="BV57" s="616">
        <f t="shared" si="54"/>
        <v>0</v>
      </c>
      <c r="BW57" s="616">
        <f t="shared" si="54"/>
        <v>0</v>
      </c>
      <c r="BX57" s="616">
        <f t="shared" si="54"/>
        <v>0</v>
      </c>
      <c r="BY57" s="616">
        <f t="shared" si="54"/>
        <v>0</v>
      </c>
      <c r="BZ57" s="616">
        <f t="shared" si="54"/>
        <v>0</v>
      </c>
      <c r="CA57" s="616">
        <f t="shared" si="54"/>
        <v>0</v>
      </c>
      <c r="CB57" s="616">
        <f t="shared" si="54"/>
        <v>0</v>
      </c>
      <c r="CC57" s="616">
        <f t="shared" si="54"/>
        <v>0</v>
      </c>
      <c r="CD57" s="616">
        <f t="shared" si="54"/>
        <v>0</v>
      </c>
      <c r="CE57" s="616">
        <f t="shared" si="54"/>
        <v>0</v>
      </c>
      <c r="CF57" s="616">
        <f t="shared" si="54"/>
        <v>0</v>
      </c>
      <c r="CG57" s="616">
        <f t="shared" si="54"/>
        <v>0</v>
      </c>
      <c r="CH57" s="616">
        <f t="shared" si="54"/>
        <v>0</v>
      </c>
      <c r="CI57" s="616">
        <f t="shared" si="54"/>
        <v>0</v>
      </c>
      <c r="CJ57" s="616">
        <f t="shared" ref="CJ57:DO57" si="55">SUMIF($C:$C,"60.2x",CJ:CJ)</f>
        <v>0</v>
      </c>
      <c r="CK57" s="616">
        <f t="shared" si="55"/>
        <v>0</v>
      </c>
      <c r="CL57" s="616">
        <f t="shared" si="55"/>
        <v>0</v>
      </c>
      <c r="CM57" s="616">
        <f t="shared" si="55"/>
        <v>0</v>
      </c>
      <c r="CN57" s="616">
        <f t="shared" si="55"/>
        <v>0</v>
      </c>
      <c r="CO57" s="616">
        <f t="shared" si="55"/>
        <v>0</v>
      </c>
      <c r="CP57" s="616">
        <f t="shared" si="55"/>
        <v>0</v>
      </c>
      <c r="CQ57" s="616">
        <f t="shared" si="55"/>
        <v>0</v>
      </c>
      <c r="CR57" s="616">
        <f t="shared" si="55"/>
        <v>0</v>
      </c>
      <c r="CS57" s="616">
        <f t="shared" si="55"/>
        <v>0</v>
      </c>
      <c r="CT57" s="616">
        <f t="shared" si="55"/>
        <v>0</v>
      </c>
      <c r="CU57" s="616">
        <f t="shared" si="55"/>
        <v>0</v>
      </c>
      <c r="CV57" s="616">
        <f t="shared" si="55"/>
        <v>0</v>
      </c>
      <c r="CW57" s="616">
        <f t="shared" si="55"/>
        <v>0</v>
      </c>
      <c r="CX57" s="616">
        <f t="shared" si="55"/>
        <v>0</v>
      </c>
      <c r="CY57" s="631">
        <f t="shared" si="55"/>
        <v>0</v>
      </c>
      <c r="CZ57" s="632">
        <f t="shared" si="55"/>
        <v>0</v>
      </c>
      <c r="DA57" s="632">
        <f t="shared" si="55"/>
        <v>0</v>
      </c>
      <c r="DB57" s="632">
        <f t="shared" si="55"/>
        <v>0</v>
      </c>
      <c r="DC57" s="632">
        <f t="shared" si="55"/>
        <v>0</v>
      </c>
      <c r="DD57" s="632">
        <f t="shared" si="55"/>
        <v>0</v>
      </c>
      <c r="DE57" s="632">
        <f t="shared" si="55"/>
        <v>0</v>
      </c>
      <c r="DF57" s="632">
        <f t="shared" si="55"/>
        <v>0</v>
      </c>
      <c r="DG57" s="632">
        <f t="shared" si="55"/>
        <v>0</v>
      </c>
      <c r="DH57" s="632">
        <f t="shared" si="55"/>
        <v>0</v>
      </c>
      <c r="DI57" s="632">
        <f t="shared" si="55"/>
        <v>0</v>
      </c>
      <c r="DJ57" s="632">
        <f t="shared" si="55"/>
        <v>0</v>
      </c>
      <c r="DK57" s="632">
        <f t="shared" si="55"/>
        <v>0</v>
      </c>
      <c r="DL57" s="632">
        <f t="shared" si="55"/>
        <v>0</v>
      </c>
      <c r="DM57" s="632">
        <f t="shared" si="55"/>
        <v>0</v>
      </c>
      <c r="DN57" s="632">
        <f t="shared" si="55"/>
        <v>0</v>
      </c>
      <c r="DO57" s="632">
        <f t="shared" si="55"/>
        <v>0</v>
      </c>
      <c r="DP57" s="632">
        <f t="shared" ref="DP57:DW57" si="56">SUMIF($C:$C,"60.2x",DP:DP)</f>
        <v>0</v>
      </c>
      <c r="DQ57" s="632">
        <f t="shared" si="56"/>
        <v>0</v>
      </c>
      <c r="DR57" s="632">
        <f t="shared" si="56"/>
        <v>0</v>
      </c>
      <c r="DS57" s="632">
        <f t="shared" si="56"/>
        <v>0</v>
      </c>
      <c r="DT57" s="632">
        <f t="shared" si="56"/>
        <v>0</v>
      </c>
      <c r="DU57" s="632">
        <f t="shared" si="56"/>
        <v>0</v>
      </c>
      <c r="DV57" s="632">
        <f t="shared" si="56"/>
        <v>0</v>
      </c>
      <c r="DW57" s="635">
        <f t="shared" si="56"/>
        <v>0</v>
      </c>
      <c r="DX57" s="687"/>
    </row>
    <row r="58" spans="1:1024" ht="15.75" x14ac:dyDescent="0.25">
      <c r="B58" s="688" t="s">
        <v>529</v>
      </c>
      <c r="C58" s="689" t="s">
        <v>530</v>
      </c>
      <c r="D58" s="618"/>
      <c r="E58" s="618"/>
      <c r="F58" s="618"/>
      <c r="G58" s="618"/>
      <c r="H58" s="618"/>
      <c r="I58" s="618"/>
      <c r="J58" s="618"/>
      <c r="K58" s="618"/>
      <c r="L58" s="618"/>
      <c r="M58" s="618"/>
      <c r="N58" s="618"/>
      <c r="O58" s="618"/>
      <c r="P58" s="618"/>
      <c r="Q58" s="618"/>
      <c r="R58" s="620"/>
      <c r="S58" s="634"/>
      <c r="T58" s="620"/>
      <c r="U58" s="690"/>
      <c r="V58" s="616"/>
      <c r="W58" s="616"/>
      <c r="X58" s="693"/>
      <c r="Y58" s="693"/>
      <c r="Z58" s="693"/>
      <c r="AA58" s="693"/>
      <c r="AB58" s="693"/>
      <c r="AC58" s="693"/>
      <c r="AD58" s="693"/>
      <c r="AE58" s="693"/>
      <c r="AF58" s="693"/>
      <c r="AG58" s="693"/>
      <c r="AH58" s="693"/>
      <c r="AI58" s="693"/>
      <c r="AJ58" s="693"/>
      <c r="AK58" s="693"/>
      <c r="AL58" s="693"/>
      <c r="AM58" s="693"/>
      <c r="AN58" s="693"/>
      <c r="AO58" s="693"/>
      <c r="AP58" s="693"/>
      <c r="AQ58" s="693"/>
      <c r="AR58" s="693"/>
      <c r="AS58" s="693"/>
      <c r="AT58" s="693"/>
      <c r="AU58" s="693"/>
      <c r="AV58" s="693"/>
      <c r="AW58" s="693"/>
      <c r="AX58" s="693"/>
      <c r="AY58" s="693"/>
      <c r="AZ58" s="693"/>
      <c r="BA58" s="693"/>
      <c r="BB58" s="693"/>
      <c r="BC58" s="693"/>
      <c r="BD58" s="693"/>
      <c r="BE58" s="693"/>
      <c r="BF58" s="693"/>
      <c r="BG58" s="693"/>
      <c r="BH58" s="693"/>
      <c r="BI58" s="693"/>
      <c r="BJ58" s="693"/>
      <c r="BK58" s="693"/>
      <c r="BL58" s="693"/>
      <c r="BM58" s="693"/>
      <c r="BN58" s="693"/>
      <c r="BO58" s="693"/>
      <c r="BP58" s="693"/>
      <c r="BQ58" s="693"/>
      <c r="BR58" s="693"/>
      <c r="BS58" s="693"/>
      <c r="BT58" s="693"/>
      <c r="BU58" s="693"/>
      <c r="BV58" s="693"/>
      <c r="BW58" s="693"/>
      <c r="BX58" s="693"/>
      <c r="BY58" s="693"/>
      <c r="BZ58" s="693"/>
      <c r="CA58" s="693"/>
      <c r="CB58" s="693"/>
      <c r="CC58" s="693"/>
      <c r="CD58" s="693"/>
      <c r="CE58" s="693"/>
      <c r="CF58" s="693"/>
      <c r="CG58" s="693"/>
      <c r="CH58" s="693"/>
      <c r="CI58" s="693"/>
      <c r="CJ58" s="693"/>
      <c r="CK58" s="693"/>
      <c r="CL58" s="693"/>
      <c r="CM58" s="693"/>
      <c r="CN58" s="693"/>
      <c r="CO58" s="693"/>
      <c r="CP58" s="693"/>
      <c r="CQ58" s="693"/>
      <c r="CR58" s="693"/>
      <c r="CS58" s="693"/>
      <c r="CT58" s="693"/>
      <c r="CU58" s="693"/>
      <c r="CV58" s="693"/>
      <c r="CW58" s="693"/>
      <c r="CX58" s="693"/>
      <c r="CY58" s="694"/>
      <c r="CZ58" s="695"/>
      <c r="DA58" s="695"/>
      <c r="DB58" s="695"/>
      <c r="DC58" s="695"/>
      <c r="DD58" s="695"/>
      <c r="DE58" s="695"/>
      <c r="DF58" s="695"/>
      <c r="DG58" s="695"/>
      <c r="DH58" s="695"/>
      <c r="DI58" s="695"/>
      <c r="DJ58" s="695"/>
      <c r="DK58" s="695"/>
      <c r="DL58" s="695"/>
      <c r="DM58" s="695"/>
      <c r="DN58" s="695"/>
      <c r="DO58" s="695"/>
      <c r="DP58" s="695"/>
      <c r="DQ58" s="695"/>
      <c r="DR58" s="695"/>
      <c r="DS58" s="695"/>
      <c r="DT58" s="695"/>
      <c r="DU58" s="695"/>
      <c r="DV58" s="695"/>
      <c r="DW58" s="696"/>
      <c r="DX58" s="687"/>
    </row>
    <row r="59" spans="1:1024" x14ac:dyDescent="0.2">
      <c r="B59" s="697" t="s">
        <v>531</v>
      </c>
      <c r="C59" s="698" t="s">
        <v>536</v>
      </c>
      <c r="D59" s="618"/>
      <c r="E59" s="618"/>
      <c r="F59" s="618"/>
      <c r="G59" s="618"/>
      <c r="H59" s="618"/>
      <c r="I59" s="618"/>
      <c r="J59" s="618"/>
      <c r="K59" s="618"/>
      <c r="L59" s="618"/>
      <c r="M59" s="618"/>
      <c r="N59" s="618"/>
      <c r="O59" s="618"/>
      <c r="P59" s="618"/>
      <c r="Q59" s="618"/>
      <c r="R59" s="620"/>
      <c r="S59" s="634"/>
      <c r="T59" s="620"/>
      <c r="U59" s="634"/>
      <c r="V59" s="618"/>
      <c r="W59" s="618"/>
      <c r="X59" s="616">
        <f t="shared" ref="X59:BC59" si="57">SUMIF($C:$C,"61.1x",X:X)</f>
        <v>0</v>
      </c>
      <c r="Y59" s="616">
        <f t="shared" si="57"/>
        <v>0</v>
      </c>
      <c r="Z59" s="616">
        <f t="shared" si="57"/>
        <v>0</v>
      </c>
      <c r="AA59" s="616">
        <f t="shared" si="57"/>
        <v>0</v>
      </c>
      <c r="AB59" s="616">
        <f t="shared" si="57"/>
        <v>0</v>
      </c>
      <c r="AC59" s="616">
        <f t="shared" si="57"/>
        <v>0</v>
      </c>
      <c r="AD59" s="616">
        <f t="shared" si="57"/>
        <v>0</v>
      </c>
      <c r="AE59" s="616">
        <f t="shared" si="57"/>
        <v>0</v>
      </c>
      <c r="AF59" s="616">
        <f t="shared" si="57"/>
        <v>0</v>
      </c>
      <c r="AG59" s="616">
        <f t="shared" si="57"/>
        <v>0</v>
      </c>
      <c r="AH59" s="616">
        <f t="shared" si="57"/>
        <v>0</v>
      </c>
      <c r="AI59" s="616">
        <f t="shared" si="57"/>
        <v>0</v>
      </c>
      <c r="AJ59" s="616">
        <f t="shared" si="57"/>
        <v>0</v>
      </c>
      <c r="AK59" s="616">
        <f t="shared" si="57"/>
        <v>0</v>
      </c>
      <c r="AL59" s="616">
        <f t="shared" si="57"/>
        <v>0</v>
      </c>
      <c r="AM59" s="616">
        <f t="shared" si="57"/>
        <v>0</v>
      </c>
      <c r="AN59" s="616">
        <f t="shared" si="57"/>
        <v>0</v>
      </c>
      <c r="AO59" s="616">
        <f t="shared" si="57"/>
        <v>0</v>
      </c>
      <c r="AP59" s="616">
        <f t="shared" si="57"/>
        <v>0</v>
      </c>
      <c r="AQ59" s="616">
        <f t="shared" si="57"/>
        <v>0</v>
      </c>
      <c r="AR59" s="616">
        <f t="shared" si="57"/>
        <v>0</v>
      </c>
      <c r="AS59" s="616">
        <f t="shared" si="57"/>
        <v>0</v>
      </c>
      <c r="AT59" s="616">
        <f t="shared" si="57"/>
        <v>0</v>
      </c>
      <c r="AU59" s="616">
        <f t="shared" si="57"/>
        <v>0</v>
      </c>
      <c r="AV59" s="616">
        <f t="shared" si="57"/>
        <v>0</v>
      </c>
      <c r="AW59" s="616">
        <f t="shared" si="57"/>
        <v>0</v>
      </c>
      <c r="AX59" s="616">
        <f t="shared" si="57"/>
        <v>0</v>
      </c>
      <c r="AY59" s="616">
        <f t="shared" si="57"/>
        <v>0</v>
      </c>
      <c r="AZ59" s="616">
        <f t="shared" si="57"/>
        <v>0</v>
      </c>
      <c r="BA59" s="616">
        <f t="shared" si="57"/>
        <v>0</v>
      </c>
      <c r="BB59" s="616">
        <f t="shared" si="57"/>
        <v>0</v>
      </c>
      <c r="BC59" s="616">
        <f t="shared" si="57"/>
        <v>0</v>
      </c>
      <c r="BD59" s="616">
        <f t="shared" ref="BD59:CI59" si="58">SUMIF($C:$C,"61.1x",BD:BD)</f>
        <v>0</v>
      </c>
      <c r="BE59" s="616">
        <f t="shared" si="58"/>
        <v>0</v>
      </c>
      <c r="BF59" s="616">
        <f t="shared" si="58"/>
        <v>0</v>
      </c>
      <c r="BG59" s="616">
        <f t="shared" si="58"/>
        <v>0</v>
      </c>
      <c r="BH59" s="616">
        <f t="shared" si="58"/>
        <v>0</v>
      </c>
      <c r="BI59" s="616">
        <f t="shared" si="58"/>
        <v>0</v>
      </c>
      <c r="BJ59" s="616">
        <f t="shared" si="58"/>
        <v>0</v>
      </c>
      <c r="BK59" s="616">
        <f t="shared" si="58"/>
        <v>0</v>
      </c>
      <c r="BL59" s="616">
        <f t="shared" si="58"/>
        <v>0</v>
      </c>
      <c r="BM59" s="616">
        <f t="shared" si="58"/>
        <v>0</v>
      </c>
      <c r="BN59" s="616">
        <f t="shared" si="58"/>
        <v>0</v>
      </c>
      <c r="BO59" s="616">
        <f t="shared" si="58"/>
        <v>0</v>
      </c>
      <c r="BP59" s="616">
        <f t="shared" si="58"/>
        <v>0</v>
      </c>
      <c r="BQ59" s="616">
        <f t="shared" si="58"/>
        <v>0</v>
      </c>
      <c r="BR59" s="616">
        <f t="shared" si="58"/>
        <v>0</v>
      </c>
      <c r="BS59" s="616">
        <f t="shared" si="58"/>
        <v>0</v>
      </c>
      <c r="BT59" s="616">
        <f t="shared" si="58"/>
        <v>0</v>
      </c>
      <c r="BU59" s="616">
        <f t="shared" si="58"/>
        <v>0</v>
      </c>
      <c r="BV59" s="616">
        <f t="shared" si="58"/>
        <v>0</v>
      </c>
      <c r="BW59" s="616">
        <f t="shared" si="58"/>
        <v>0</v>
      </c>
      <c r="BX59" s="616">
        <f t="shared" si="58"/>
        <v>0</v>
      </c>
      <c r="BY59" s="616">
        <f t="shared" si="58"/>
        <v>0</v>
      </c>
      <c r="BZ59" s="616">
        <f t="shared" si="58"/>
        <v>0</v>
      </c>
      <c r="CA59" s="616">
        <f t="shared" si="58"/>
        <v>0</v>
      </c>
      <c r="CB59" s="616">
        <f t="shared" si="58"/>
        <v>0</v>
      </c>
      <c r="CC59" s="616">
        <f t="shared" si="58"/>
        <v>0</v>
      </c>
      <c r="CD59" s="616">
        <f t="shared" si="58"/>
        <v>0</v>
      </c>
      <c r="CE59" s="616">
        <f t="shared" si="58"/>
        <v>0</v>
      </c>
      <c r="CF59" s="616">
        <f t="shared" si="58"/>
        <v>0</v>
      </c>
      <c r="CG59" s="616">
        <f t="shared" si="58"/>
        <v>0</v>
      </c>
      <c r="CH59" s="616">
        <f t="shared" si="58"/>
        <v>0</v>
      </c>
      <c r="CI59" s="616">
        <f t="shared" si="58"/>
        <v>0</v>
      </c>
      <c r="CJ59" s="616">
        <f t="shared" ref="CJ59:DO59" si="59">SUMIF($C:$C,"61.1x",CJ:CJ)</f>
        <v>0</v>
      </c>
      <c r="CK59" s="616">
        <f t="shared" si="59"/>
        <v>0</v>
      </c>
      <c r="CL59" s="616">
        <f t="shared" si="59"/>
        <v>0</v>
      </c>
      <c r="CM59" s="616">
        <f t="shared" si="59"/>
        <v>0</v>
      </c>
      <c r="CN59" s="616">
        <f t="shared" si="59"/>
        <v>0</v>
      </c>
      <c r="CO59" s="616">
        <f t="shared" si="59"/>
        <v>0</v>
      </c>
      <c r="CP59" s="616">
        <f t="shared" si="59"/>
        <v>0</v>
      </c>
      <c r="CQ59" s="616">
        <f t="shared" si="59"/>
        <v>0</v>
      </c>
      <c r="CR59" s="616">
        <f t="shared" si="59"/>
        <v>0</v>
      </c>
      <c r="CS59" s="616">
        <f t="shared" si="59"/>
        <v>0</v>
      </c>
      <c r="CT59" s="616">
        <f t="shared" si="59"/>
        <v>0</v>
      </c>
      <c r="CU59" s="616">
        <f t="shared" si="59"/>
        <v>0</v>
      </c>
      <c r="CV59" s="616">
        <f t="shared" si="59"/>
        <v>0</v>
      </c>
      <c r="CW59" s="616">
        <f t="shared" si="59"/>
        <v>0</v>
      </c>
      <c r="CX59" s="616">
        <f t="shared" si="59"/>
        <v>0</v>
      </c>
      <c r="CY59" s="631">
        <f t="shared" si="59"/>
        <v>0</v>
      </c>
      <c r="CZ59" s="632">
        <f t="shared" si="59"/>
        <v>0</v>
      </c>
      <c r="DA59" s="632">
        <f t="shared" si="59"/>
        <v>0</v>
      </c>
      <c r="DB59" s="632">
        <f t="shared" si="59"/>
        <v>0</v>
      </c>
      <c r="DC59" s="632">
        <f t="shared" si="59"/>
        <v>0</v>
      </c>
      <c r="DD59" s="632">
        <f t="shared" si="59"/>
        <v>0</v>
      </c>
      <c r="DE59" s="632">
        <f t="shared" si="59"/>
        <v>0</v>
      </c>
      <c r="DF59" s="632">
        <f t="shared" si="59"/>
        <v>0</v>
      </c>
      <c r="DG59" s="632">
        <f t="shared" si="59"/>
        <v>0</v>
      </c>
      <c r="DH59" s="632">
        <f t="shared" si="59"/>
        <v>0</v>
      </c>
      <c r="DI59" s="632">
        <f t="shared" si="59"/>
        <v>0</v>
      </c>
      <c r="DJ59" s="632">
        <f t="shared" si="59"/>
        <v>0</v>
      </c>
      <c r="DK59" s="632">
        <f t="shared" si="59"/>
        <v>0</v>
      </c>
      <c r="DL59" s="632">
        <f t="shared" si="59"/>
        <v>0</v>
      </c>
      <c r="DM59" s="632">
        <f t="shared" si="59"/>
        <v>0</v>
      </c>
      <c r="DN59" s="632">
        <f t="shared" si="59"/>
        <v>0</v>
      </c>
      <c r="DO59" s="632">
        <f t="shared" si="59"/>
        <v>0</v>
      </c>
      <c r="DP59" s="632">
        <f t="shared" ref="DP59:DW59" si="60">SUMIF($C:$C,"61.1x",DP:DP)</f>
        <v>0</v>
      </c>
      <c r="DQ59" s="632">
        <f t="shared" si="60"/>
        <v>0</v>
      </c>
      <c r="DR59" s="632">
        <f t="shared" si="60"/>
        <v>0</v>
      </c>
      <c r="DS59" s="632">
        <f t="shared" si="60"/>
        <v>0</v>
      </c>
      <c r="DT59" s="632">
        <f t="shared" si="60"/>
        <v>0</v>
      </c>
      <c r="DU59" s="632">
        <f t="shared" si="60"/>
        <v>0</v>
      </c>
      <c r="DV59" s="632">
        <f t="shared" si="60"/>
        <v>0</v>
      </c>
      <c r="DW59" s="635">
        <f t="shared" si="60"/>
        <v>0</v>
      </c>
      <c r="DX59" s="687"/>
    </row>
    <row r="60" spans="1:1024" x14ac:dyDescent="0.2">
      <c r="B60" s="697" t="s">
        <v>533</v>
      </c>
      <c r="C60" s="698" t="s">
        <v>538</v>
      </c>
      <c r="D60" s="618"/>
      <c r="E60" s="618"/>
      <c r="F60" s="618"/>
      <c r="G60" s="618"/>
      <c r="H60" s="618"/>
      <c r="I60" s="618"/>
      <c r="J60" s="618"/>
      <c r="K60" s="618"/>
      <c r="L60" s="618"/>
      <c r="M60" s="618"/>
      <c r="N60" s="618"/>
      <c r="O60" s="618"/>
      <c r="P60" s="618"/>
      <c r="Q60" s="618"/>
      <c r="R60" s="620"/>
      <c r="S60" s="634"/>
      <c r="T60" s="620"/>
      <c r="U60" s="634"/>
      <c r="V60" s="618"/>
      <c r="W60" s="618"/>
      <c r="X60" s="616">
        <f t="shared" ref="X60:BC60" si="61">SUMIF($C:$C,"61.2x",X:X)</f>
        <v>0</v>
      </c>
      <c r="Y60" s="616">
        <f t="shared" si="61"/>
        <v>0</v>
      </c>
      <c r="Z60" s="616">
        <f t="shared" si="61"/>
        <v>0</v>
      </c>
      <c r="AA60" s="616">
        <f t="shared" si="61"/>
        <v>0</v>
      </c>
      <c r="AB60" s="616">
        <f t="shared" si="61"/>
        <v>0</v>
      </c>
      <c r="AC60" s="616">
        <f t="shared" si="61"/>
        <v>0</v>
      </c>
      <c r="AD60" s="616">
        <f t="shared" si="61"/>
        <v>0</v>
      </c>
      <c r="AE60" s="616">
        <f t="shared" si="61"/>
        <v>0</v>
      </c>
      <c r="AF60" s="616">
        <f t="shared" si="61"/>
        <v>0</v>
      </c>
      <c r="AG60" s="616">
        <f t="shared" si="61"/>
        <v>0</v>
      </c>
      <c r="AH60" s="616">
        <f t="shared" si="61"/>
        <v>0</v>
      </c>
      <c r="AI60" s="616">
        <f t="shared" si="61"/>
        <v>0</v>
      </c>
      <c r="AJ60" s="616">
        <f t="shared" si="61"/>
        <v>0</v>
      </c>
      <c r="AK60" s="616">
        <f t="shared" si="61"/>
        <v>0</v>
      </c>
      <c r="AL60" s="616">
        <f t="shared" si="61"/>
        <v>0</v>
      </c>
      <c r="AM60" s="616">
        <f t="shared" si="61"/>
        <v>0</v>
      </c>
      <c r="AN60" s="616">
        <f t="shared" si="61"/>
        <v>0</v>
      </c>
      <c r="AO60" s="616">
        <f t="shared" si="61"/>
        <v>0</v>
      </c>
      <c r="AP60" s="616">
        <f t="shared" si="61"/>
        <v>0</v>
      </c>
      <c r="AQ60" s="616">
        <f t="shared" si="61"/>
        <v>0</v>
      </c>
      <c r="AR60" s="616">
        <f t="shared" si="61"/>
        <v>0</v>
      </c>
      <c r="AS60" s="616">
        <f t="shared" si="61"/>
        <v>0</v>
      </c>
      <c r="AT60" s="616">
        <f t="shared" si="61"/>
        <v>0</v>
      </c>
      <c r="AU60" s="616">
        <f t="shared" si="61"/>
        <v>0</v>
      </c>
      <c r="AV60" s="616">
        <f t="shared" si="61"/>
        <v>0</v>
      </c>
      <c r="AW60" s="616">
        <f t="shared" si="61"/>
        <v>0</v>
      </c>
      <c r="AX60" s="616">
        <f t="shared" si="61"/>
        <v>0</v>
      </c>
      <c r="AY60" s="616">
        <f t="shared" si="61"/>
        <v>0</v>
      </c>
      <c r="AZ60" s="616">
        <f t="shared" si="61"/>
        <v>0</v>
      </c>
      <c r="BA60" s="616">
        <f t="shared" si="61"/>
        <v>0</v>
      </c>
      <c r="BB60" s="616">
        <f t="shared" si="61"/>
        <v>0</v>
      </c>
      <c r="BC60" s="616">
        <f t="shared" si="61"/>
        <v>0</v>
      </c>
      <c r="BD60" s="616">
        <f t="shared" ref="BD60:CI60" si="62">SUMIF($C:$C,"61.2x",BD:BD)</f>
        <v>0</v>
      </c>
      <c r="BE60" s="616">
        <f t="shared" si="62"/>
        <v>0</v>
      </c>
      <c r="BF60" s="616">
        <f t="shared" si="62"/>
        <v>0</v>
      </c>
      <c r="BG60" s="616">
        <f t="shared" si="62"/>
        <v>0</v>
      </c>
      <c r="BH60" s="616">
        <f t="shared" si="62"/>
        <v>0</v>
      </c>
      <c r="BI60" s="616">
        <f t="shared" si="62"/>
        <v>0</v>
      </c>
      <c r="BJ60" s="616">
        <f t="shared" si="62"/>
        <v>0</v>
      </c>
      <c r="BK60" s="616">
        <f t="shared" si="62"/>
        <v>0</v>
      </c>
      <c r="BL60" s="616">
        <f t="shared" si="62"/>
        <v>0</v>
      </c>
      <c r="BM60" s="616">
        <f t="shared" si="62"/>
        <v>0</v>
      </c>
      <c r="BN60" s="616">
        <f t="shared" si="62"/>
        <v>0</v>
      </c>
      <c r="BO60" s="616">
        <f t="shared" si="62"/>
        <v>0</v>
      </c>
      <c r="BP60" s="616">
        <f t="shared" si="62"/>
        <v>0</v>
      </c>
      <c r="BQ60" s="616">
        <f t="shared" si="62"/>
        <v>0</v>
      </c>
      <c r="BR60" s="616">
        <f t="shared" si="62"/>
        <v>0</v>
      </c>
      <c r="BS60" s="616">
        <f t="shared" si="62"/>
        <v>0</v>
      </c>
      <c r="BT60" s="616">
        <f t="shared" si="62"/>
        <v>0</v>
      </c>
      <c r="BU60" s="616">
        <f t="shared" si="62"/>
        <v>0</v>
      </c>
      <c r="BV60" s="616">
        <f t="shared" si="62"/>
        <v>0</v>
      </c>
      <c r="BW60" s="616">
        <f t="shared" si="62"/>
        <v>0</v>
      </c>
      <c r="BX60" s="616">
        <f t="shared" si="62"/>
        <v>0</v>
      </c>
      <c r="BY60" s="616">
        <f t="shared" si="62"/>
        <v>0</v>
      </c>
      <c r="BZ60" s="616">
        <f t="shared" si="62"/>
        <v>0</v>
      </c>
      <c r="CA60" s="616">
        <f t="shared" si="62"/>
        <v>0</v>
      </c>
      <c r="CB60" s="616">
        <f t="shared" si="62"/>
        <v>0</v>
      </c>
      <c r="CC60" s="616">
        <f t="shared" si="62"/>
        <v>0</v>
      </c>
      <c r="CD60" s="616">
        <f t="shared" si="62"/>
        <v>0</v>
      </c>
      <c r="CE60" s="616">
        <f t="shared" si="62"/>
        <v>0</v>
      </c>
      <c r="CF60" s="616">
        <f t="shared" si="62"/>
        <v>0</v>
      </c>
      <c r="CG60" s="616">
        <f t="shared" si="62"/>
        <v>0</v>
      </c>
      <c r="CH60" s="616">
        <f t="shared" si="62"/>
        <v>0</v>
      </c>
      <c r="CI60" s="616">
        <f t="shared" si="62"/>
        <v>0</v>
      </c>
      <c r="CJ60" s="616">
        <f t="shared" ref="CJ60:DO60" si="63">SUMIF($C:$C,"61.2x",CJ:CJ)</f>
        <v>0</v>
      </c>
      <c r="CK60" s="616">
        <f t="shared" si="63"/>
        <v>0</v>
      </c>
      <c r="CL60" s="616">
        <f t="shared" si="63"/>
        <v>0</v>
      </c>
      <c r="CM60" s="616">
        <f t="shared" si="63"/>
        <v>0</v>
      </c>
      <c r="CN60" s="616">
        <f t="shared" si="63"/>
        <v>0</v>
      </c>
      <c r="CO60" s="616">
        <f t="shared" si="63"/>
        <v>0</v>
      </c>
      <c r="CP60" s="616">
        <f t="shared" si="63"/>
        <v>0</v>
      </c>
      <c r="CQ60" s="616">
        <f t="shared" si="63"/>
        <v>0</v>
      </c>
      <c r="CR60" s="616">
        <f t="shared" si="63"/>
        <v>0</v>
      </c>
      <c r="CS60" s="616">
        <f t="shared" si="63"/>
        <v>0</v>
      </c>
      <c r="CT60" s="616">
        <f t="shared" si="63"/>
        <v>0</v>
      </c>
      <c r="CU60" s="616">
        <f t="shared" si="63"/>
        <v>0</v>
      </c>
      <c r="CV60" s="616">
        <f t="shared" si="63"/>
        <v>0</v>
      </c>
      <c r="CW60" s="616">
        <f t="shared" si="63"/>
        <v>0</v>
      </c>
      <c r="CX60" s="616">
        <f t="shared" si="63"/>
        <v>0</v>
      </c>
      <c r="CY60" s="631">
        <f t="shared" si="63"/>
        <v>0</v>
      </c>
      <c r="CZ60" s="632">
        <f t="shared" si="63"/>
        <v>0</v>
      </c>
      <c r="DA60" s="632">
        <f t="shared" si="63"/>
        <v>0</v>
      </c>
      <c r="DB60" s="632">
        <f t="shared" si="63"/>
        <v>0</v>
      </c>
      <c r="DC60" s="632">
        <f t="shared" si="63"/>
        <v>0</v>
      </c>
      <c r="DD60" s="632">
        <f t="shared" si="63"/>
        <v>0</v>
      </c>
      <c r="DE60" s="632">
        <f t="shared" si="63"/>
        <v>0</v>
      </c>
      <c r="DF60" s="632">
        <f t="shared" si="63"/>
        <v>0</v>
      </c>
      <c r="DG60" s="632">
        <f t="shared" si="63"/>
        <v>0</v>
      </c>
      <c r="DH60" s="632">
        <f t="shared" si="63"/>
        <v>0</v>
      </c>
      <c r="DI60" s="632">
        <f t="shared" si="63"/>
        <v>0</v>
      </c>
      <c r="DJ60" s="632">
        <f t="shared" si="63"/>
        <v>0</v>
      </c>
      <c r="DK60" s="632">
        <f t="shared" si="63"/>
        <v>0</v>
      </c>
      <c r="DL60" s="632">
        <f t="shared" si="63"/>
        <v>0</v>
      </c>
      <c r="DM60" s="632">
        <f t="shared" si="63"/>
        <v>0</v>
      </c>
      <c r="DN60" s="632">
        <f t="shared" si="63"/>
        <v>0</v>
      </c>
      <c r="DO60" s="632">
        <f t="shared" si="63"/>
        <v>0</v>
      </c>
      <c r="DP60" s="632">
        <f t="shared" ref="DP60:DW60" si="64">SUMIF($C:$C,"61.2x",DP:DP)</f>
        <v>0</v>
      </c>
      <c r="DQ60" s="632">
        <f t="shared" si="64"/>
        <v>0</v>
      </c>
      <c r="DR60" s="632">
        <f t="shared" si="64"/>
        <v>0</v>
      </c>
      <c r="DS60" s="632">
        <f t="shared" si="64"/>
        <v>0</v>
      </c>
      <c r="DT60" s="632">
        <f t="shared" si="64"/>
        <v>0</v>
      </c>
      <c r="DU60" s="632">
        <f t="shared" si="64"/>
        <v>0</v>
      </c>
      <c r="DV60" s="632">
        <f t="shared" si="64"/>
        <v>0</v>
      </c>
      <c r="DW60" s="635">
        <f t="shared" si="64"/>
        <v>0</v>
      </c>
      <c r="DX60" s="687"/>
    </row>
    <row r="61" spans="1:1024" x14ac:dyDescent="0.2">
      <c r="B61" s="697" t="s">
        <v>535</v>
      </c>
      <c r="C61" s="698" t="s">
        <v>532</v>
      </c>
      <c r="D61" s="618"/>
      <c r="E61" s="618"/>
      <c r="F61" s="618"/>
      <c r="G61" s="618"/>
      <c r="H61" s="618"/>
      <c r="I61" s="618"/>
      <c r="J61" s="618"/>
      <c r="K61" s="618"/>
      <c r="L61" s="618"/>
      <c r="M61" s="618"/>
      <c r="N61" s="618"/>
      <c r="O61" s="618"/>
      <c r="P61" s="618"/>
      <c r="Q61" s="618"/>
      <c r="R61" s="620"/>
      <c r="S61" s="634"/>
      <c r="T61" s="620"/>
      <c r="U61" s="634"/>
      <c r="V61" s="618"/>
      <c r="W61" s="618"/>
      <c r="X61" s="616">
        <f t="shared" ref="X61:BC61" si="65">SUMIF($C:$C,"61.3x",X:X)</f>
        <v>0</v>
      </c>
      <c r="Y61" s="616">
        <f t="shared" si="65"/>
        <v>0</v>
      </c>
      <c r="Z61" s="616">
        <f t="shared" si="65"/>
        <v>0</v>
      </c>
      <c r="AA61" s="616">
        <f t="shared" si="65"/>
        <v>0</v>
      </c>
      <c r="AB61" s="616">
        <f t="shared" si="65"/>
        <v>0</v>
      </c>
      <c r="AC61" s="616">
        <f t="shared" si="65"/>
        <v>0</v>
      </c>
      <c r="AD61" s="616">
        <f t="shared" si="65"/>
        <v>0</v>
      </c>
      <c r="AE61" s="616">
        <f t="shared" si="65"/>
        <v>0</v>
      </c>
      <c r="AF61" s="616">
        <f t="shared" si="65"/>
        <v>0</v>
      </c>
      <c r="AG61" s="616">
        <f t="shared" si="65"/>
        <v>0</v>
      </c>
      <c r="AH61" s="616">
        <f t="shared" si="65"/>
        <v>0</v>
      </c>
      <c r="AI61" s="616">
        <f t="shared" si="65"/>
        <v>0</v>
      </c>
      <c r="AJ61" s="616">
        <f t="shared" si="65"/>
        <v>0</v>
      </c>
      <c r="AK61" s="616">
        <f t="shared" si="65"/>
        <v>0</v>
      </c>
      <c r="AL61" s="616">
        <f t="shared" si="65"/>
        <v>0</v>
      </c>
      <c r="AM61" s="616">
        <f t="shared" si="65"/>
        <v>0</v>
      </c>
      <c r="AN61" s="616">
        <f t="shared" si="65"/>
        <v>0</v>
      </c>
      <c r="AO61" s="616">
        <f t="shared" si="65"/>
        <v>0</v>
      </c>
      <c r="AP61" s="616">
        <f t="shared" si="65"/>
        <v>0</v>
      </c>
      <c r="AQ61" s="616">
        <f t="shared" si="65"/>
        <v>0</v>
      </c>
      <c r="AR61" s="616">
        <f t="shared" si="65"/>
        <v>0</v>
      </c>
      <c r="AS61" s="616">
        <f t="shared" si="65"/>
        <v>0</v>
      </c>
      <c r="AT61" s="616">
        <f t="shared" si="65"/>
        <v>0</v>
      </c>
      <c r="AU61" s="616">
        <f t="shared" si="65"/>
        <v>0</v>
      </c>
      <c r="AV61" s="616">
        <f t="shared" si="65"/>
        <v>0</v>
      </c>
      <c r="AW61" s="616">
        <f t="shared" si="65"/>
        <v>0</v>
      </c>
      <c r="AX61" s="616">
        <f t="shared" si="65"/>
        <v>0</v>
      </c>
      <c r="AY61" s="616">
        <f t="shared" si="65"/>
        <v>0</v>
      </c>
      <c r="AZ61" s="616">
        <f t="shared" si="65"/>
        <v>0</v>
      </c>
      <c r="BA61" s="616">
        <f t="shared" si="65"/>
        <v>0</v>
      </c>
      <c r="BB61" s="616">
        <f t="shared" si="65"/>
        <v>0</v>
      </c>
      <c r="BC61" s="616">
        <f t="shared" si="65"/>
        <v>0</v>
      </c>
      <c r="BD61" s="616">
        <f t="shared" ref="BD61:CI61" si="66">SUMIF($C:$C,"61.3x",BD:BD)</f>
        <v>0</v>
      </c>
      <c r="BE61" s="616">
        <f t="shared" si="66"/>
        <v>0</v>
      </c>
      <c r="BF61" s="616">
        <f t="shared" si="66"/>
        <v>0</v>
      </c>
      <c r="BG61" s="616">
        <f t="shared" si="66"/>
        <v>0</v>
      </c>
      <c r="BH61" s="616">
        <f t="shared" si="66"/>
        <v>0</v>
      </c>
      <c r="BI61" s="616">
        <f t="shared" si="66"/>
        <v>0</v>
      </c>
      <c r="BJ61" s="616">
        <f t="shared" si="66"/>
        <v>0</v>
      </c>
      <c r="BK61" s="616">
        <f t="shared" si="66"/>
        <v>0</v>
      </c>
      <c r="BL61" s="616">
        <f t="shared" si="66"/>
        <v>0</v>
      </c>
      <c r="BM61" s="616">
        <f t="shared" si="66"/>
        <v>0</v>
      </c>
      <c r="BN61" s="616">
        <f t="shared" si="66"/>
        <v>0</v>
      </c>
      <c r="BO61" s="616">
        <f t="shared" si="66"/>
        <v>0</v>
      </c>
      <c r="BP61" s="616">
        <f t="shared" si="66"/>
        <v>0</v>
      </c>
      <c r="BQ61" s="616">
        <f t="shared" si="66"/>
        <v>0</v>
      </c>
      <c r="BR61" s="616">
        <f t="shared" si="66"/>
        <v>0</v>
      </c>
      <c r="BS61" s="616">
        <f t="shared" si="66"/>
        <v>0</v>
      </c>
      <c r="BT61" s="616">
        <f t="shared" si="66"/>
        <v>0</v>
      </c>
      <c r="BU61" s="616">
        <f t="shared" si="66"/>
        <v>0</v>
      </c>
      <c r="BV61" s="616">
        <f t="shared" si="66"/>
        <v>0</v>
      </c>
      <c r="BW61" s="616">
        <f t="shared" si="66"/>
        <v>0</v>
      </c>
      <c r="BX61" s="616">
        <f t="shared" si="66"/>
        <v>0</v>
      </c>
      <c r="BY61" s="616">
        <f t="shared" si="66"/>
        <v>0</v>
      </c>
      <c r="BZ61" s="616">
        <f t="shared" si="66"/>
        <v>0</v>
      </c>
      <c r="CA61" s="616">
        <f t="shared" si="66"/>
        <v>0</v>
      </c>
      <c r="CB61" s="616">
        <f t="shared" si="66"/>
        <v>0</v>
      </c>
      <c r="CC61" s="616">
        <f t="shared" si="66"/>
        <v>0</v>
      </c>
      <c r="CD61" s="616">
        <f t="shared" si="66"/>
        <v>0</v>
      </c>
      <c r="CE61" s="616">
        <f t="shared" si="66"/>
        <v>0</v>
      </c>
      <c r="CF61" s="616">
        <f t="shared" si="66"/>
        <v>0</v>
      </c>
      <c r="CG61" s="616">
        <f t="shared" si="66"/>
        <v>0</v>
      </c>
      <c r="CH61" s="616">
        <f t="shared" si="66"/>
        <v>0</v>
      </c>
      <c r="CI61" s="616">
        <f t="shared" si="66"/>
        <v>0</v>
      </c>
      <c r="CJ61" s="616">
        <f t="shared" ref="CJ61:DO61" si="67">SUMIF($C:$C,"61.3x",CJ:CJ)</f>
        <v>0</v>
      </c>
      <c r="CK61" s="616">
        <f t="shared" si="67"/>
        <v>0</v>
      </c>
      <c r="CL61" s="616">
        <f t="shared" si="67"/>
        <v>0</v>
      </c>
      <c r="CM61" s="616">
        <f t="shared" si="67"/>
        <v>0</v>
      </c>
      <c r="CN61" s="616">
        <f t="shared" si="67"/>
        <v>0</v>
      </c>
      <c r="CO61" s="616">
        <f t="shared" si="67"/>
        <v>0</v>
      </c>
      <c r="CP61" s="616">
        <f t="shared" si="67"/>
        <v>0</v>
      </c>
      <c r="CQ61" s="616">
        <f t="shared" si="67"/>
        <v>0</v>
      </c>
      <c r="CR61" s="616">
        <f t="shared" si="67"/>
        <v>0</v>
      </c>
      <c r="CS61" s="616">
        <f t="shared" si="67"/>
        <v>0</v>
      </c>
      <c r="CT61" s="616">
        <f t="shared" si="67"/>
        <v>0</v>
      </c>
      <c r="CU61" s="616">
        <f t="shared" si="67"/>
        <v>0</v>
      </c>
      <c r="CV61" s="616">
        <f t="shared" si="67"/>
        <v>0</v>
      </c>
      <c r="CW61" s="616">
        <f t="shared" si="67"/>
        <v>0</v>
      </c>
      <c r="CX61" s="616">
        <f t="shared" si="67"/>
        <v>0</v>
      </c>
      <c r="CY61" s="631">
        <f t="shared" si="67"/>
        <v>0</v>
      </c>
      <c r="CZ61" s="632">
        <f t="shared" si="67"/>
        <v>0</v>
      </c>
      <c r="DA61" s="632">
        <f t="shared" si="67"/>
        <v>0</v>
      </c>
      <c r="DB61" s="632">
        <f t="shared" si="67"/>
        <v>0</v>
      </c>
      <c r="DC61" s="632">
        <f t="shared" si="67"/>
        <v>0</v>
      </c>
      <c r="DD61" s="632">
        <f t="shared" si="67"/>
        <v>0</v>
      </c>
      <c r="DE61" s="632">
        <f t="shared" si="67"/>
        <v>0</v>
      </c>
      <c r="DF61" s="632">
        <f t="shared" si="67"/>
        <v>0</v>
      </c>
      <c r="DG61" s="632">
        <f t="shared" si="67"/>
        <v>0</v>
      </c>
      <c r="DH61" s="632">
        <f t="shared" si="67"/>
        <v>0</v>
      </c>
      <c r="DI61" s="632">
        <f t="shared" si="67"/>
        <v>0</v>
      </c>
      <c r="DJ61" s="632">
        <f t="shared" si="67"/>
        <v>0</v>
      </c>
      <c r="DK61" s="632">
        <f t="shared" si="67"/>
        <v>0</v>
      </c>
      <c r="DL61" s="632">
        <f t="shared" si="67"/>
        <v>0</v>
      </c>
      <c r="DM61" s="632">
        <f t="shared" si="67"/>
        <v>0</v>
      </c>
      <c r="DN61" s="632">
        <f t="shared" si="67"/>
        <v>0</v>
      </c>
      <c r="DO61" s="632">
        <f t="shared" si="67"/>
        <v>0</v>
      </c>
      <c r="DP61" s="632">
        <f t="shared" ref="DP61:DW61" si="68">SUMIF($C:$C,"61.3x",DP:DP)</f>
        <v>0</v>
      </c>
      <c r="DQ61" s="632">
        <f t="shared" si="68"/>
        <v>0</v>
      </c>
      <c r="DR61" s="632">
        <f t="shared" si="68"/>
        <v>0</v>
      </c>
      <c r="DS61" s="632">
        <f t="shared" si="68"/>
        <v>0</v>
      </c>
      <c r="DT61" s="632">
        <f t="shared" si="68"/>
        <v>0</v>
      </c>
      <c r="DU61" s="632">
        <f t="shared" si="68"/>
        <v>0</v>
      </c>
      <c r="DV61" s="632">
        <f t="shared" si="68"/>
        <v>0</v>
      </c>
      <c r="DW61" s="635">
        <f t="shared" si="68"/>
        <v>0</v>
      </c>
      <c r="DX61" s="687"/>
    </row>
    <row r="62" spans="1:1024" ht="51" x14ac:dyDescent="0.2">
      <c r="A62" s="745"/>
      <c r="B62" s="746" t="s">
        <v>492</v>
      </c>
      <c r="C62" s="637" t="s">
        <v>815</v>
      </c>
      <c r="D62" s="638" t="s">
        <v>816</v>
      </c>
      <c r="E62" s="639" t="s">
        <v>588</v>
      </c>
      <c r="F62" s="640" t="s">
        <v>761</v>
      </c>
      <c r="G62" s="641" t="s">
        <v>54</v>
      </c>
      <c r="H62" s="642" t="s">
        <v>494</v>
      </c>
      <c r="I62" s="643">
        <f>MAX(X62:AV62)</f>
        <v>9.5177731973812687</v>
      </c>
      <c r="J62" s="642">
        <f>SUMPRODUCT($X$2:$CY$2,$X62:$CY62)*365</f>
        <v>21686.014173502612</v>
      </c>
      <c r="K62" s="642">
        <f>SUMPRODUCT($X$2:$CY$2,$X63:$CY63)+SUMPRODUCT($X$2:$CY$2,$X64:$CY64)+SUMPRODUCT($X$2:$CY$2,$X65:$CY65)</f>
        <v>9412.4048590648836</v>
      </c>
      <c r="L62" s="642">
        <f>SUMPRODUCT($X$2:$CY$2,$X66:$CY66) +SUMPRODUCT($X$2:$CY$2,$X67:$CY67)</f>
        <v>0</v>
      </c>
      <c r="M62" s="642">
        <f>SUMPRODUCT($X$2:$CY$2,$X68:$CY68)*-1</f>
        <v>-2844.1287315386407</v>
      </c>
      <c r="N62" s="642">
        <f>SUMPRODUCT($X$2:$CY$2,$X71:$CY71) +SUMPRODUCT($X$2:$CY$2,$X72:$CY72)</f>
        <v>3741.2664862566999</v>
      </c>
      <c r="O62" s="642">
        <f>SUMPRODUCT($X$2:$CY$2,$X69:$CY69) +SUMPRODUCT($X$2:$CY$2,$X70:$CY70) +SUMPRODUCT($X$2:$CY$2,$X73:$CY73)</f>
        <v>0</v>
      </c>
      <c r="P62" s="642">
        <f>SUM(K62:O62)</f>
        <v>10309.542613782942</v>
      </c>
      <c r="Q62" s="642">
        <f>(SUM(K62:M62)*100000)/(J62*1000)</f>
        <v>30.288074493429921</v>
      </c>
      <c r="R62" s="644">
        <f>(P62*100000)/(J62*1000)</f>
        <v>47.540052917514984</v>
      </c>
      <c r="S62" s="691">
        <v>3</v>
      </c>
      <c r="T62" s="692">
        <v>3</v>
      </c>
      <c r="U62" s="647" t="s">
        <v>495</v>
      </c>
      <c r="V62" s="648" t="s">
        <v>124</v>
      </c>
      <c r="W62" s="648" t="s">
        <v>75</v>
      </c>
      <c r="X62" s="773">
        <v>0.5060579999999999</v>
      </c>
      <c r="Y62" s="773">
        <v>1.0400884755126576</v>
      </c>
      <c r="Z62" s="773">
        <v>1.6389904077528588</v>
      </c>
      <c r="AA62" s="773">
        <v>2.0421440075886901</v>
      </c>
      <c r="AB62" s="773">
        <v>2.6218932411499116</v>
      </c>
      <c r="AC62" s="773">
        <v>3.3073300568174533</v>
      </c>
      <c r="AD62" s="773">
        <v>4.177457561118179</v>
      </c>
      <c r="AE62" s="773">
        <v>4.9968707244387831</v>
      </c>
      <c r="AF62" s="773">
        <v>5.7684084749322091</v>
      </c>
      <c r="AG62" s="773">
        <v>6.4947527373344558</v>
      </c>
      <c r="AH62" s="773">
        <v>7.1788570042214319</v>
      </c>
      <c r="AI62" s="773">
        <v>7.8187964064076239</v>
      </c>
      <c r="AJ62" s="773">
        <v>8.2430873904383795</v>
      </c>
      <c r="AK62" s="774">
        <v>8.8334090210503327</v>
      </c>
      <c r="AL62" s="774">
        <v>9.3244559966274601</v>
      </c>
      <c r="AM62" s="774">
        <v>9.5177731973812687</v>
      </c>
      <c r="AN62" s="774">
        <v>0</v>
      </c>
      <c r="AO62" s="774">
        <v>0</v>
      </c>
      <c r="AP62" s="774">
        <v>0</v>
      </c>
      <c r="AQ62" s="774">
        <v>0</v>
      </c>
      <c r="AR62" s="774">
        <v>0</v>
      </c>
      <c r="AS62" s="774">
        <v>0</v>
      </c>
      <c r="AT62" s="774">
        <v>0</v>
      </c>
      <c r="AU62" s="774">
        <v>0</v>
      </c>
      <c r="AV62" s="774">
        <v>0</v>
      </c>
      <c r="AW62" s="774">
        <v>0</v>
      </c>
      <c r="AX62" s="774">
        <v>0</v>
      </c>
      <c r="AY62" s="774">
        <v>0</v>
      </c>
      <c r="AZ62" s="774">
        <v>0</v>
      </c>
      <c r="BA62" s="774">
        <v>0</v>
      </c>
      <c r="BB62" s="774">
        <v>0</v>
      </c>
      <c r="BC62" s="774">
        <v>0</v>
      </c>
      <c r="BD62" s="774">
        <v>0</v>
      </c>
      <c r="BE62" s="774">
        <v>0</v>
      </c>
      <c r="BF62" s="774">
        <v>0</v>
      </c>
      <c r="BG62" s="774">
        <v>0</v>
      </c>
      <c r="BH62" s="774">
        <v>0</v>
      </c>
      <c r="BI62" s="774">
        <v>0</v>
      </c>
      <c r="BJ62" s="774">
        <v>0</v>
      </c>
      <c r="BK62" s="774">
        <v>0</v>
      </c>
      <c r="BL62" s="774">
        <v>0</v>
      </c>
      <c r="BM62" s="774">
        <v>0</v>
      </c>
      <c r="BN62" s="774">
        <v>0</v>
      </c>
      <c r="BO62" s="774">
        <v>0</v>
      </c>
      <c r="BP62" s="774">
        <v>0</v>
      </c>
      <c r="BQ62" s="774">
        <v>0</v>
      </c>
      <c r="BR62" s="774">
        <v>0</v>
      </c>
      <c r="BS62" s="774">
        <v>0</v>
      </c>
      <c r="BT62" s="774">
        <v>0</v>
      </c>
      <c r="BU62" s="774">
        <v>0</v>
      </c>
      <c r="BV62" s="774">
        <v>0</v>
      </c>
      <c r="BW62" s="774">
        <v>0</v>
      </c>
      <c r="BX62" s="774">
        <v>0</v>
      </c>
      <c r="BY62" s="774">
        <v>0</v>
      </c>
      <c r="BZ62" s="774">
        <v>0</v>
      </c>
      <c r="CA62" s="774">
        <v>0</v>
      </c>
      <c r="CB62" s="774">
        <v>0</v>
      </c>
      <c r="CC62" s="774">
        <v>0</v>
      </c>
      <c r="CD62" s="774">
        <v>0</v>
      </c>
      <c r="CE62" s="775">
        <v>0</v>
      </c>
      <c r="CF62" s="775">
        <v>0</v>
      </c>
      <c r="CG62" s="775">
        <v>0</v>
      </c>
      <c r="CH62" s="775">
        <v>0</v>
      </c>
      <c r="CI62" s="775">
        <v>0</v>
      </c>
      <c r="CJ62" s="775">
        <v>0</v>
      </c>
      <c r="CK62" s="775">
        <v>0</v>
      </c>
      <c r="CL62" s="775">
        <v>0</v>
      </c>
      <c r="CM62" s="775">
        <v>0</v>
      </c>
      <c r="CN62" s="775">
        <v>0</v>
      </c>
      <c r="CO62" s="775">
        <v>0</v>
      </c>
      <c r="CP62" s="775">
        <v>0</v>
      </c>
      <c r="CQ62" s="775">
        <v>0</v>
      </c>
      <c r="CR62" s="775">
        <v>0</v>
      </c>
      <c r="CS62" s="775">
        <v>0</v>
      </c>
      <c r="CT62" s="775">
        <v>0</v>
      </c>
      <c r="CU62" s="775">
        <v>0</v>
      </c>
      <c r="CV62" s="775">
        <v>0</v>
      </c>
      <c r="CW62" s="775">
        <v>0</v>
      </c>
      <c r="CX62" s="775">
        <v>0</v>
      </c>
      <c r="CY62" s="776">
        <v>0</v>
      </c>
      <c r="CZ62" s="747">
        <v>0</v>
      </c>
      <c r="DA62" s="748">
        <v>0</v>
      </c>
      <c r="DB62" s="748">
        <v>0</v>
      </c>
      <c r="DC62" s="748">
        <v>0</v>
      </c>
      <c r="DD62" s="748">
        <v>0</v>
      </c>
      <c r="DE62" s="748">
        <v>0</v>
      </c>
      <c r="DF62" s="748">
        <v>0</v>
      </c>
      <c r="DG62" s="748">
        <v>0</v>
      </c>
      <c r="DH62" s="748">
        <v>0</v>
      </c>
      <c r="DI62" s="748">
        <v>0</v>
      </c>
      <c r="DJ62" s="748">
        <v>0</v>
      </c>
      <c r="DK62" s="748">
        <v>0</v>
      </c>
      <c r="DL62" s="748">
        <v>0</v>
      </c>
      <c r="DM62" s="748">
        <v>0</v>
      </c>
      <c r="DN62" s="748">
        <v>0</v>
      </c>
      <c r="DO62" s="748">
        <v>0</v>
      </c>
      <c r="DP62" s="748">
        <v>0</v>
      </c>
      <c r="DQ62" s="748">
        <v>0</v>
      </c>
      <c r="DR62" s="748">
        <v>0</v>
      </c>
      <c r="DS62" s="748">
        <v>0</v>
      </c>
      <c r="DT62" s="748">
        <v>0</v>
      </c>
      <c r="DU62" s="748">
        <v>0</v>
      </c>
      <c r="DV62" s="748">
        <v>0</v>
      </c>
      <c r="DW62" s="749">
        <v>0</v>
      </c>
      <c r="DX62" s="687"/>
      <c r="DY62" s="745"/>
      <c r="DZ62" s="745"/>
      <c r="EA62" s="745"/>
      <c r="EB62" s="745"/>
      <c r="EC62" s="745"/>
      <c r="ED62" s="745"/>
      <c r="EE62" s="745"/>
      <c r="EF62" s="745"/>
      <c r="EG62" s="745"/>
      <c r="EH62" s="745"/>
      <c r="EI62" s="745"/>
      <c r="EJ62" s="745"/>
      <c r="EK62" s="745"/>
      <c r="EL62" s="745"/>
      <c r="EM62" s="745"/>
      <c r="EN62" s="745"/>
      <c r="EO62" s="745"/>
      <c r="EP62" s="745"/>
      <c r="EQ62" s="745"/>
      <c r="ER62" s="745"/>
      <c r="ES62" s="745"/>
      <c r="ET62" s="745"/>
      <c r="EU62" s="745"/>
      <c r="EV62" s="745"/>
      <c r="EW62" s="745"/>
      <c r="EX62" s="745"/>
      <c r="EY62" s="745"/>
      <c r="EZ62" s="745"/>
      <c r="FA62" s="745"/>
      <c r="FB62" s="745"/>
      <c r="FC62" s="745"/>
      <c r="FD62" s="745"/>
      <c r="FE62" s="745"/>
      <c r="FF62" s="745"/>
      <c r="FG62" s="745"/>
      <c r="FH62" s="745"/>
      <c r="FI62" s="745"/>
      <c r="FJ62" s="745"/>
      <c r="FK62" s="745"/>
      <c r="FL62" s="745"/>
      <c r="FM62" s="745"/>
      <c r="FN62" s="745"/>
      <c r="FO62" s="745"/>
      <c r="FP62" s="745"/>
      <c r="FQ62" s="745"/>
      <c r="FR62" s="745"/>
      <c r="FS62" s="745"/>
      <c r="FT62" s="745"/>
      <c r="FU62" s="745"/>
      <c r="FV62" s="745"/>
      <c r="FW62" s="745"/>
      <c r="FX62" s="745"/>
      <c r="FY62" s="745"/>
      <c r="FZ62" s="745"/>
      <c r="GA62" s="745"/>
      <c r="GB62" s="745"/>
      <c r="GC62" s="745"/>
      <c r="GD62" s="745"/>
      <c r="GE62" s="745"/>
      <c r="GF62" s="745"/>
      <c r="GG62" s="745"/>
      <c r="GH62" s="745"/>
      <c r="GI62" s="745"/>
      <c r="GJ62" s="745"/>
      <c r="GK62" s="745"/>
      <c r="GL62" s="745"/>
      <c r="GM62" s="745"/>
      <c r="GN62" s="745"/>
      <c r="GO62" s="745"/>
      <c r="GP62" s="745"/>
      <c r="GQ62" s="745"/>
      <c r="GR62" s="745"/>
      <c r="GS62" s="745"/>
      <c r="GT62" s="745"/>
      <c r="GU62" s="745"/>
      <c r="GV62" s="745"/>
      <c r="GW62" s="745"/>
      <c r="GX62" s="745"/>
      <c r="GY62" s="745"/>
      <c r="GZ62" s="745"/>
      <c r="HA62" s="745"/>
      <c r="HB62" s="745"/>
      <c r="HC62" s="745"/>
      <c r="HD62" s="745"/>
      <c r="HE62" s="745"/>
      <c r="HF62" s="745"/>
      <c r="HG62" s="745"/>
      <c r="HH62" s="745"/>
      <c r="HI62" s="745"/>
      <c r="HJ62" s="745"/>
      <c r="HK62" s="745"/>
      <c r="HL62" s="745"/>
      <c r="HM62" s="745"/>
      <c r="HN62" s="745"/>
      <c r="HO62" s="745"/>
      <c r="HP62" s="745"/>
      <c r="HQ62" s="745"/>
      <c r="HR62" s="745"/>
      <c r="HS62" s="745"/>
      <c r="HT62" s="745"/>
      <c r="HU62" s="745"/>
      <c r="HV62" s="745"/>
      <c r="HW62" s="745"/>
      <c r="HX62" s="745"/>
      <c r="HY62" s="745"/>
      <c r="HZ62" s="745"/>
      <c r="IA62" s="745"/>
      <c r="IB62" s="745"/>
      <c r="IC62" s="745"/>
      <c r="ID62" s="745"/>
      <c r="IE62" s="745"/>
      <c r="IF62" s="745"/>
      <c r="IG62" s="745"/>
      <c r="IH62" s="745"/>
      <c r="II62" s="745"/>
      <c r="IJ62" s="745"/>
      <c r="IK62" s="745"/>
      <c r="IL62" s="745"/>
      <c r="IM62" s="745"/>
      <c r="IN62" s="745"/>
      <c r="IO62" s="745"/>
      <c r="IP62" s="745"/>
      <c r="IQ62" s="745"/>
      <c r="IR62" s="745"/>
      <c r="IS62" s="745"/>
      <c r="IT62" s="745"/>
      <c r="IU62" s="745"/>
      <c r="IV62" s="745"/>
      <c r="IW62" s="745"/>
      <c r="IX62" s="745"/>
      <c r="IY62" s="745"/>
      <c r="IZ62" s="745"/>
      <c r="JA62" s="745"/>
      <c r="JB62" s="745"/>
      <c r="JC62" s="745"/>
      <c r="JD62" s="745"/>
      <c r="JE62" s="745"/>
      <c r="JF62" s="745"/>
      <c r="JG62" s="745"/>
      <c r="JH62" s="745"/>
      <c r="JI62" s="745"/>
      <c r="JJ62" s="745"/>
      <c r="JK62" s="745"/>
      <c r="JL62" s="745"/>
      <c r="JM62" s="745"/>
      <c r="JN62" s="745"/>
      <c r="JO62" s="745"/>
      <c r="JP62" s="745"/>
      <c r="JQ62" s="745"/>
      <c r="JR62" s="745"/>
      <c r="JS62" s="745"/>
      <c r="JT62" s="745"/>
      <c r="JU62" s="745"/>
      <c r="JV62" s="745"/>
      <c r="JW62" s="745"/>
      <c r="JX62" s="745"/>
      <c r="JY62" s="745"/>
      <c r="JZ62" s="745"/>
      <c r="KA62" s="745"/>
      <c r="KB62" s="745"/>
      <c r="KC62" s="745"/>
      <c r="KD62" s="745"/>
      <c r="KE62" s="745"/>
      <c r="KF62" s="745"/>
      <c r="KG62" s="745"/>
      <c r="KH62" s="745"/>
      <c r="KI62" s="745"/>
      <c r="KJ62" s="745"/>
      <c r="KK62" s="745"/>
      <c r="KL62" s="745"/>
      <c r="KM62" s="745"/>
      <c r="KN62" s="745"/>
      <c r="KO62" s="745"/>
      <c r="KP62" s="745"/>
      <c r="KQ62" s="745"/>
      <c r="KR62" s="745"/>
      <c r="KS62" s="745"/>
      <c r="KT62" s="745"/>
      <c r="KU62" s="745"/>
      <c r="KV62" s="745"/>
      <c r="KW62" s="745"/>
      <c r="KX62" s="745"/>
      <c r="KY62" s="745"/>
      <c r="KZ62" s="745"/>
      <c r="LA62" s="745"/>
      <c r="LB62" s="745"/>
      <c r="LC62" s="745"/>
      <c r="LD62" s="745"/>
      <c r="LE62" s="745"/>
      <c r="LF62" s="745"/>
      <c r="LG62" s="745"/>
      <c r="LH62" s="745"/>
      <c r="LI62" s="745"/>
      <c r="LJ62" s="745"/>
      <c r="LK62" s="745"/>
      <c r="LL62" s="745"/>
      <c r="LM62" s="745"/>
      <c r="LN62" s="745"/>
      <c r="LO62" s="745"/>
      <c r="LP62" s="745"/>
      <c r="LQ62" s="745"/>
      <c r="LR62" s="745"/>
      <c r="LS62" s="745"/>
      <c r="LT62" s="745"/>
      <c r="LU62" s="745"/>
      <c r="LV62" s="745"/>
      <c r="LW62" s="745"/>
      <c r="LX62" s="745"/>
      <c r="LY62" s="745"/>
      <c r="LZ62" s="745"/>
      <c r="MA62" s="745"/>
      <c r="MB62" s="745"/>
      <c r="MC62" s="745"/>
      <c r="MD62" s="745"/>
      <c r="ME62" s="745"/>
      <c r="MF62" s="745"/>
      <c r="MG62" s="745"/>
      <c r="MH62" s="745"/>
      <c r="MI62" s="745"/>
      <c r="MJ62" s="745"/>
      <c r="MK62" s="745"/>
      <c r="ML62" s="745"/>
      <c r="MM62" s="745"/>
      <c r="MN62" s="745"/>
      <c r="MO62" s="745"/>
      <c r="MP62" s="745"/>
      <c r="MQ62" s="745"/>
      <c r="MR62" s="745"/>
      <c r="MS62" s="745"/>
      <c r="MT62" s="745"/>
      <c r="MU62" s="745"/>
      <c r="MV62" s="745"/>
      <c r="MW62" s="745"/>
      <c r="MX62" s="745"/>
      <c r="MY62" s="745"/>
      <c r="MZ62" s="745"/>
      <c r="NA62" s="745"/>
      <c r="NB62" s="745"/>
      <c r="NC62" s="745"/>
      <c r="ND62" s="745"/>
      <c r="NE62" s="745"/>
      <c r="NF62" s="745"/>
      <c r="NG62" s="745"/>
      <c r="NH62" s="745"/>
      <c r="NI62" s="745"/>
      <c r="NJ62" s="745"/>
      <c r="NK62" s="745"/>
      <c r="NL62" s="745"/>
      <c r="NM62" s="745"/>
      <c r="NN62" s="745"/>
      <c r="NO62" s="745"/>
      <c r="NP62" s="745"/>
      <c r="NQ62" s="745"/>
      <c r="NR62" s="745"/>
      <c r="NS62" s="745"/>
      <c r="NT62" s="745"/>
      <c r="NU62" s="745"/>
      <c r="NV62" s="745"/>
      <c r="NW62" s="745"/>
      <c r="NX62" s="745"/>
      <c r="NY62" s="745"/>
      <c r="NZ62" s="745"/>
      <c r="OA62" s="745"/>
      <c r="OB62" s="745"/>
      <c r="OC62" s="745"/>
      <c r="OD62" s="745"/>
      <c r="OE62" s="745"/>
      <c r="OF62" s="745"/>
      <c r="OG62" s="745"/>
      <c r="OH62" s="745"/>
      <c r="OI62" s="745"/>
      <c r="OJ62" s="745"/>
      <c r="OK62" s="745"/>
      <c r="OL62" s="745"/>
      <c r="OM62" s="745"/>
      <c r="ON62" s="745"/>
      <c r="OO62" s="745"/>
      <c r="OP62" s="745"/>
      <c r="OQ62" s="745"/>
      <c r="OR62" s="745"/>
      <c r="OS62" s="745"/>
      <c r="OT62" s="745"/>
      <c r="OU62" s="745"/>
      <c r="OV62" s="745"/>
      <c r="OW62" s="745"/>
      <c r="OX62" s="745"/>
      <c r="OY62" s="745"/>
      <c r="OZ62" s="745"/>
      <c r="PA62" s="745"/>
      <c r="PB62" s="745"/>
      <c r="PC62" s="745"/>
      <c r="PD62" s="745"/>
      <c r="PE62" s="745"/>
      <c r="PF62" s="745"/>
      <c r="PG62" s="745"/>
      <c r="PH62" s="745"/>
      <c r="PI62" s="745"/>
      <c r="PJ62" s="745"/>
      <c r="PK62" s="745"/>
      <c r="PL62" s="745"/>
      <c r="PM62" s="745"/>
      <c r="PN62" s="745"/>
      <c r="PO62" s="745"/>
      <c r="PP62" s="745"/>
      <c r="PQ62" s="745"/>
      <c r="PR62" s="745"/>
      <c r="PS62" s="745"/>
      <c r="PT62" s="745"/>
      <c r="PU62" s="745"/>
      <c r="PV62" s="745"/>
      <c r="PW62" s="745"/>
      <c r="PX62" s="745"/>
      <c r="PY62" s="745"/>
      <c r="PZ62" s="745"/>
      <c r="QA62" s="745"/>
      <c r="QB62" s="745"/>
      <c r="QC62" s="745"/>
      <c r="QD62" s="745"/>
      <c r="QE62" s="745"/>
      <c r="QF62" s="745"/>
      <c r="QG62" s="745"/>
      <c r="QH62" s="745"/>
      <c r="QI62" s="745"/>
      <c r="QJ62" s="745"/>
      <c r="QK62" s="745"/>
      <c r="QL62" s="745"/>
      <c r="QM62" s="745"/>
      <c r="QN62" s="745"/>
      <c r="QO62" s="745"/>
      <c r="QP62" s="745"/>
      <c r="QQ62" s="745"/>
      <c r="QR62" s="745"/>
      <c r="QS62" s="745"/>
      <c r="QT62" s="745"/>
      <c r="QU62" s="745"/>
      <c r="QV62" s="745"/>
      <c r="QW62" s="745"/>
      <c r="QX62" s="745"/>
      <c r="QY62" s="745"/>
      <c r="QZ62" s="745"/>
      <c r="RA62" s="745"/>
      <c r="RB62" s="745"/>
      <c r="RC62" s="745"/>
      <c r="RD62" s="745"/>
      <c r="RE62" s="745"/>
      <c r="RF62" s="745"/>
      <c r="RG62" s="745"/>
      <c r="RH62" s="745"/>
      <c r="RI62" s="745"/>
      <c r="RJ62" s="745"/>
      <c r="RK62" s="745"/>
      <c r="RL62" s="745"/>
      <c r="RM62" s="745"/>
      <c r="RN62" s="745"/>
      <c r="RO62" s="745"/>
      <c r="RP62" s="745"/>
      <c r="RQ62" s="745"/>
      <c r="RR62" s="745"/>
      <c r="RS62" s="745"/>
      <c r="RT62" s="745"/>
      <c r="RU62" s="745"/>
      <c r="RV62" s="745"/>
      <c r="RW62" s="745"/>
      <c r="RX62" s="745"/>
      <c r="RY62" s="745"/>
      <c r="RZ62" s="745"/>
      <c r="SA62" s="745"/>
      <c r="SB62" s="745"/>
      <c r="SC62" s="745"/>
      <c r="SD62" s="745"/>
      <c r="SE62" s="745"/>
      <c r="SF62" s="745"/>
      <c r="SG62" s="745"/>
      <c r="SH62" s="745"/>
      <c r="SI62" s="745"/>
      <c r="SJ62" s="745"/>
      <c r="SK62" s="745"/>
      <c r="SL62" s="745"/>
      <c r="SM62" s="745"/>
      <c r="SN62" s="745"/>
      <c r="SO62" s="745"/>
      <c r="SP62" s="745"/>
      <c r="SQ62" s="745"/>
      <c r="SR62" s="745"/>
      <c r="SS62" s="745"/>
      <c r="ST62" s="745"/>
      <c r="SU62" s="745"/>
      <c r="SV62" s="745"/>
      <c r="SW62" s="745"/>
      <c r="SX62" s="745"/>
      <c r="SY62" s="745"/>
      <c r="SZ62" s="745"/>
      <c r="TA62" s="745"/>
      <c r="TB62" s="745"/>
      <c r="TC62" s="745"/>
      <c r="TD62" s="745"/>
      <c r="TE62" s="745"/>
      <c r="TF62" s="745"/>
      <c r="TG62" s="745"/>
      <c r="TH62" s="745"/>
      <c r="TI62" s="745"/>
      <c r="TJ62" s="745"/>
      <c r="TK62" s="745"/>
      <c r="TL62" s="745"/>
      <c r="TM62" s="745"/>
      <c r="TN62" s="745"/>
      <c r="TO62" s="745"/>
      <c r="TP62" s="745"/>
      <c r="TQ62" s="745"/>
      <c r="TR62" s="745"/>
      <c r="TS62" s="745"/>
      <c r="TT62" s="745"/>
      <c r="TU62" s="745"/>
      <c r="TV62" s="745"/>
      <c r="TW62" s="745"/>
      <c r="TX62" s="745"/>
      <c r="TY62" s="745"/>
      <c r="TZ62" s="745"/>
      <c r="UA62" s="745"/>
      <c r="UB62" s="745"/>
      <c r="UC62" s="745"/>
      <c r="UD62" s="745"/>
      <c r="UE62" s="745"/>
      <c r="UF62" s="745"/>
      <c r="UG62" s="745"/>
      <c r="UH62" s="745"/>
      <c r="UI62" s="745"/>
      <c r="UJ62" s="745"/>
      <c r="UK62" s="745"/>
      <c r="UL62" s="745"/>
      <c r="UM62" s="745"/>
      <c r="UN62" s="745"/>
      <c r="UO62" s="745"/>
      <c r="UP62" s="745"/>
      <c r="UQ62" s="745"/>
      <c r="UR62" s="745"/>
      <c r="US62" s="745"/>
      <c r="UT62" s="745"/>
      <c r="UU62" s="745"/>
      <c r="UV62" s="745"/>
      <c r="UW62" s="745"/>
      <c r="UX62" s="745"/>
      <c r="UY62" s="745"/>
      <c r="UZ62" s="745"/>
      <c r="VA62" s="745"/>
      <c r="VB62" s="745"/>
      <c r="VC62" s="745"/>
      <c r="VD62" s="745"/>
      <c r="VE62" s="745"/>
      <c r="VF62" s="745"/>
      <c r="VG62" s="745"/>
      <c r="VH62" s="745"/>
      <c r="VI62" s="745"/>
      <c r="VJ62" s="745"/>
      <c r="VK62" s="745"/>
      <c r="VL62" s="745"/>
      <c r="VM62" s="745"/>
      <c r="VN62" s="745"/>
      <c r="VO62" s="745"/>
      <c r="VP62" s="745"/>
      <c r="VQ62" s="745"/>
      <c r="VR62" s="745"/>
      <c r="VS62" s="745"/>
      <c r="VT62" s="745"/>
      <c r="VU62" s="745"/>
      <c r="VV62" s="745"/>
      <c r="VW62" s="745"/>
      <c r="VX62" s="745"/>
      <c r="VY62" s="745"/>
      <c r="VZ62" s="745"/>
      <c r="WA62" s="745"/>
      <c r="WB62" s="745"/>
      <c r="WC62" s="745"/>
      <c r="WD62" s="745"/>
      <c r="WE62" s="745"/>
      <c r="WF62" s="745"/>
      <c r="WG62" s="745"/>
      <c r="WH62" s="745"/>
      <c r="WI62" s="745"/>
      <c r="WJ62" s="745"/>
      <c r="WK62" s="745"/>
      <c r="WL62" s="745"/>
      <c r="WM62" s="745"/>
      <c r="WN62" s="745"/>
      <c r="WO62" s="745"/>
      <c r="WP62" s="745"/>
      <c r="WQ62" s="745"/>
      <c r="WR62" s="745"/>
      <c r="WS62" s="745"/>
      <c r="WT62" s="745"/>
      <c r="WU62" s="745"/>
      <c r="WV62" s="745"/>
      <c r="WW62" s="745"/>
      <c r="WX62" s="745"/>
      <c r="WY62" s="745"/>
      <c r="WZ62" s="745"/>
      <c r="XA62" s="745"/>
      <c r="XB62" s="745"/>
      <c r="XC62" s="745"/>
      <c r="XD62" s="745"/>
      <c r="XE62" s="745"/>
      <c r="XF62" s="745"/>
      <c r="XG62" s="745"/>
      <c r="XH62" s="745"/>
      <c r="XI62" s="745"/>
      <c r="XJ62" s="745"/>
      <c r="XK62" s="745"/>
      <c r="XL62" s="745"/>
      <c r="XM62" s="745"/>
      <c r="XN62" s="745"/>
      <c r="XO62" s="745"/>
      <c r="XP62" s="745"/>
      <c r="XQ62" s="745"/>
      <c r="XR62" s="745"/>
      <c r="XS62" s="745"/>
      <c r="XT62" s="745"/>
      <c r="XU62" s="745"/>
      <c r="XV62" s="745"/>
      <c r="XW62" s="745"/>
      <c r="XX62" s="745"/>
      <c r="XY62" s="745"/>
      <c r="XZ62" s="745"/>
      <c r="YA62" s="745"/>
      <c r="YB62" s="745"/>
      <c r="YC62" s="745"/>
      <c r="YD62" s="745"/>
      <c r="YE62" s="745"/>
      <c r="YF62" s="745"/>
      <c r="YG62" s="745"/>
      <c r="YH62" s="745"/>
      <c r="YI62" s="745"/>
      <c r="YJ62" s="745"/>
      <c r="YK62" s="745"/>
      <c r="YL62" s="745"/>
      <c r="YM62" s="745"/>
      <c r="YN62" s="745"/>
      <c r="YO62" s="745"/>
      <c r="YP62" s="745"/>
      <c r="YQ62" s="745"/>
      <c r="YR62" s="745"/>
      <c r="YS62" s="745"/>
      <c r="YT62" s="745"/>
      <c r="YU62" s="745"/>
      <c r="YV62" s="745"/>
      <c r="YW62" s="745"/>
      <c r="YX62" s="745"/>
      <c r="YY62" s="745"/>
      <c r="YZ62" s="745"/>
      <c r="ZA62" s="745"/>
      <c r="ZB62" s="745"/>
      <c r="ZC62" s="745"/>
      <c r="ZD62" s="745"/>
      <c r="ZE62" s="745"/>
      <c r="ZF62" s="745"/>
      <c r="ZG62" s="745"/>
      <c r="ZH62" s="745"/>
      <c r="ZI62" s="745"/>
      <c r="ZJ62" s="745"/>
      <c r="ZK62" s="745"/>
      <c r="ZL62" s="745"/>
      <c r="ZM62" s="745"/>
      <c r="ZN62" s="745"/>
      <c r="ZO62" s="745"/>
      <c r="ZP62" s="745"/>
      <c r="ZQ62" s="745"/>
      <c r="ZR62" s="745"/>
      <c r="ZS62" s="745"/>
      <c r="ZT62" s="745"/>
      <c r="ZU62" s="745"/>
      <c r="ZV62" s="745"/>
      <c r="ZW62" s="745"/>
      <c r="ZX62" s="745"/>
      <c r="ZY62" s="745"/>
      <c r="ZZ62" s="745"/>
      <c r="AAA62" s="745"/>
      <c r="AAB62" s="745"/>
      <c r="AAC62" s="745"/>
      <c r="AAD62" s="745"/>
      <c r="AAE62" s="745"/>
      <c r="AAF62" s="745"/>
      <c r="AAG62" s="745"/>
      <c r="AAH62" s="745"/>
      <c r="AAI62" s="745"/>
      <c r="AAJ62" s="745"/>
      <c r="AAK62" s="745"/>
      <c r="AAL62" s="745"/>
      <c r="AAM62" s="745"/>
      <c r="AAN62" s="745"/>
      <c r="AAO62" s="745"/>
      <c r="AAP62" s="745"/>
      <c r="AAQ62" s="745"/>
      <c r="AAR62" s="745"/>
      <c r="AAS62" s="745"/>
      <c r="AAT62" s="745"/>
      <c r="AAU62" s="745"/>
      <c r="AAV62" s="745"/>
      <c r="AAW62" s="745"/>
      <c r="AAX62" s="745"/>
      <c r="AAY62" s="745"/>
      <c r="AAZ62" s="745"/>
      <c r="ABA62" s="745"/>
      <c r="ABB62" s="745"/>
      <c r="ABC62" s="745"/>
      <c r="ABD62" s="745"/>
      <c r="ABE62" s="745"/>
      <c r="ABF62" s="745"/>
      <c r="ABG62" s="745"/>
      <c r="ABH62" s="745"/>
      <c r="ABI62" s="745"/>
      <c r="ABJ62" s="745"/>
      <c r="ABK62" s="745"/>
      <c r="ABL62" s="745"/>
      <c r="ABM62" s="745"/>
      <c r="ABN62" s="745"/>
      <c r="ABO62" s="745"/>
      <c r="ABP62" s="745"/>
      <c r="ABQ62" s="745"/>
      <c r="ABR62" s="745"/>
      <c r="ABS62" s="745"/>
      <c r="ABT62" s="745"/>
      <c r="ABU62" s="745"/>
      <c r="ABV62" s="745"/>
      <c r="ABW62" s="745"/>
      <c r="ABX62" s="745"/>
      <c r="ABY62" s="745"/>
      <c r="ABZ62" s="745"/>
      <c r="ACA62" s="745"/>
      <c r="ACB62" s="745"/>
      <c r="ACC62" s="745"/>
      <c r="ACD62" s="745"/>
      <c r="ACE62" s="745"/>
      <c r="ACF62" s="745"/>
      <c r="ACG62" s="745"/>
      <c r="ACH62" s="745"/>
      <c r="ACI62" s="745"/>
      <c r="ACJ62" s="745"/>
      <c r="ACK62" s="745"/>
      <c r="ACL62" s="745"/>
      <c r="ACM62" s="745"/>
      <c r="ACN62" s="745"/>
      <c r="ACO62" s="745"/>
      <c r="ACP62" s="745"/>
      <c r="ACQ62" s="745"/>
      <c r="ACR62" s="745"/>
      <c r="ACS62" s="745"/>
      <c r="ACT62" s="745"/>
      <c r="ACU62" s="745"/>
      <c r="ACV62" s="745"/>
      <c r="ACW62" s="745"/>
      <c r="ACX62" s="745"/>
      <c r="ACY62" s="745"/>
      <c r="ACZ62" s="745"/>
      <c r="ADA62" s="745"/>
      <c r="ADB62" s="745"/>
      <c r="ADC62" s="745"/>
      <c r="ADD62" s="745"/>
      <c r="ADE62" s="745"/>
      <c r="ADF62" s="745"/>
      <c r="ADG62" s="745"/>
      <c r="ADH62" s="745"/>
      <c r="ADI62" s="745"/>
      <c r="ADJ62" s="745"/>
      <c r="ADK62" s="745"/>
      <c r="ADL62" s="745"/>
      <c r="ADM62" s="745"/>
      <c r="ADN62" s="745"/>
      <c r="ADO62" s="745"/>
      <c r="ADP62" s="745"/>
      <c r="ADQ62" s="745"/>
      <c r="ADR62" s="745"/>
      <c r="ADS62" s="745"/>
      <c r="ADT62" s="745"/>
      <c r="ADU62" s="745"/>
      <c r="ADV62" s="745"/>
      <c r="ADW62" s="745"/>
      <c r="ADX62" s="745"/>
      <c r="ADY62" s="745"/>
      <c r="ADZ62" s="745"/>
      <c r="AEA62" s="745"/>
      <c r="AEB62" s="745"/>
      <c r="AEC62" s="745"/>
      <c r="AED62" s="745"/>
      <c r="AEE62" s="745"/>
      <c r="AEF62" s="745"/>
      <c r="AEG62" s="745"/>
      <c r="AEH62" s="745"/>
      <c r="AEI62" s="745"/>
      <c r="AEJ62" s="745"/>
      <c r="AEK62" s="745"/>
      <c r="AEL62" s="745"/>
      <c r="AEM62" s="745"/>
      <c r="AEN62" s="745"/>
      <c r="AEO62" s="745"/>
      <c r="AEP62" s="745"/>
      <c r="AEQ62" s="745"/>
      <c r="AER62" s="745"/>
      <c r="AES62" s="745"/>
      <c r="AET62" s="745"/>
      <c r="AEU62" s="745"/>
      <c r="AEV62" s="745"/>
      <c r="AEW62" s="745"/>
      <c r="AEX62" s="745"/>
      <c r="AEY62" s="745"/>
      <c r="AEZ62" s="745"/>
      <c r="AFA62" s="745"/>
      <c r="AFB62" s="745"/>
      <c r="AFC62" s="745"/>
      <c r="AFD62" s="745"/>
      <c r="AFE62" s="745"/>
      <c r="AFF62" s="745"/>
      <c r="AFG62" s="745"/>
      <c r="AFH62" s="745"/>
      <c r="AFI62" s="745"/>
      <c r="AFJ62" s="745"/>
      <c r="AFK62" s="745"/>
      <c r="AFL62" s="745"/>
      <c r="AFM62" s="745"/>
      <c r="AFN62" s="745"/>
      <c r="AFO62" s="745"/>
      <c r="AFP62" s="745"/>
      <c r="AFQ62" s="745"/>
      <c r="AFR62" s="745"/>
      <c r="AFS62" s="745"/>
      <c r="AFT62" s="745"/>
      <c r="AFU62" s="745"/>
      <c r="AFV62" s="745"/>
      <c r="AFW62" s="745"/>
      <c r="AFX62" s="745"/>
      <c r="AFY62" s="745"/>
      <c r="AFZ62" s="745"/>
      <c r="AGA62" s="745"/>
      <c r="AGB62" s="745"/>
      <c r="AGC62" s="745"/>
      <c r="AGD62" s="745"/>
      <c r="AGE62" s="745"/>
      <c r="AGF62" s="745"/>
      <c r="AGG62" s="745"/>
      <c r="AGH62" s="745"/>
      <c r="AGI62" s="745"/>
      <c r="AGJ62" s="745"/>
      <c r="AGK62" s="745"/>
      <c r="AGL62" s="745"/>
      <c r="AGM62" s="745"/>
      <c r="AGN62" s="745"/>
      <c r="AGO62" s="745"/>
      <c r="AGP62" s="745"/>
      <c r="AGQ62" s="745"/>
      <c r="AGR62" s="745"/>
      <c r="AGS62" s="745"/>
      <c r="AGT62" s="745"/>
      <c r="AGU62" s="745"/>
      <c r="AGV62" s="745"/>
      <c r="AGW62" s="745"/>
      <c r="AGX62" s="745"/>
      <c r="AGY62" s="745"/>
      <c r="AGZ62" s="745"/>
      <c r="AHA62" s="745"/>
      <c r="AHB62" s="745"/>
      <c r="AHC62" s="745"/>
      <c r="AHD62" s="745"/>
      <c r="AHE62" s="745"/>
      <c r="AHF62" s="745"/>
      <c r="AHG62" s="745"/>
      <c r="AHH62" s="745"/>
      <c r="AHI62" s="745"/>
      <c r="AHJ62" s="745"/>
      <c r="AHK62" s="745"/>
      <c r="AHL62" s="745"/>
      <c r="AHM62" s="745"/>
      <c r="AHN62" s="745"/>
      <c r="AHO62" s="745"/>
      <c r="AHP62" s="745"/>
      <c r="AHQ62" s="745"/>
      <c r="AHR62" s="745"/>
      <c r="AHS62" s="745"/>
      <c r="AHT62" s="745"/>
      <c r="AHU62" s="745"/>
      <c r="AHV62" s="745"/>
      <c r="AHW62" s="745"/>
      <c r="AHX62" s="745"/>
      <c r="AHY62" s="745"/>
      <c r="AHZ62" s="745"/>
      <c r="AIA62" s="745"/>
      <c r="AIB62" s="745"/>
      <c r="AIC62" s="745"/>
      <c r="AID62" s="745"/>
      <c r="AIE62" s="745"/>
      <c r="AIF62" s="745"/>
      <c r="AIG62" s="745"/>
      <c r="AIH62" s="745"/>
      <c r="AII62" s="745"/>
      <c r="AIJ62" s="745"/>
      <c r="AIK62" s="745"/>
      <c r="AIL62" s="745"/>
      <c r="AIM62" s="745"/>
      <c r="AIN62" s="745"/>
      <c r="AIO62" s="745"/>
      <c r="AIP62" s="745"/>
      <c r="AIQ62" s="745"/>
      <c r="AIR62" s="745"/>
      <c r="AIS62" s="745"/>
      <c r="AIT62" s="745"/>
      <c r="AIU62" s="745"/>
      <c r="AIV62" s="745"/>
      <c r="AIW62" s="745"/>
      <c r="AIX62" s="745"/>
      <c r="AIY62" s="745"/>
      <c r="AIZ62" s="745"/>
      <c r="AJA62" s="745"/>
      <c r="AJB62" s="745"/>
      <c r="AJC62" s="745"/>
      <c r="AJD62" s="745"/>
      <c r="AJE62" s="745"/>
      <c r="AJF62" s="745"/>
      <c r="AJG62" s="745"/>
      <c r="AJH62" s="745"/>
      <c r="AJI62" s="745"/>
      <c r="AJJ62" s="745"/>
      <c r="AJK62" s="745"/>
      <c r="AJL62" s="745"/>
      <c r="AJM62" s="745"/>
      <c r="AJN62" s="745"/>
      <c r="AJO62" s="745"/>
      <c r="AJP62" s="745"/>
      <c r="AJQ62" s="745"/>
      <c r="AJR62" s="745"/>
      <c r="AJS62" s="745"/>
      <c r="AJT62" s="745"/>
      <c r="AJU62" s="745"/>
      <c r="AJV62" s="745"/>
      <c r="AJW62" s="745"/>
      <c r="AJX62" s="745"/>
      <c r="AJY62" s="745"/>
      <c r="AJZ62" s="745"/>
      <c r="AKA62" s="745"/>
      <c r="AKB62" s="745"/>
      <c r="AKC62" s="745"/>
      <c r="AKD62" s="745"/>
      <c r="AKE62" s="745"/>
      <c r="AKF62" s="745"/>
      <c r="AKG62" s="745"/>
      <c r="AKH62" s="745"/>
      <c r="AKI62" s="745"/>
      <c r="AKJ62" s="745"/>
      <c r="AKK62" s="745"/>
      <c r="AKL62" s="745"/>
      <c r="AKM62" s="745"/>
      <c r="AKN62" s="745"/>
      <c r="AKO62" s="745"/>
      <c r="AKP62" s="745"/>
      <c r="AKQ62" s="745"/>
      <c r="AKR62" s="745"/>
      <c r="AKS62" s="745"/>
      <c r="AKT62" s="745"/>
      <c r="AKU62" s="745"/>
      <c r="AKV62" s="745"/>
      <c r="AKW62" s="745"/>
      <c r="AKX62" s="745"/>
      <c r="AKY62" s="745"/>
      <c r="AKZ62" s="745"/>
      <c r="ALA62" s="745"/>
      <c r="ALB62" s="745"/>
      <c r="ALC62" s="745"/>
      <c r="ALD62" s="745"/>
      <c r="ALE62" s="745"/>
      <c r="ALF62" s="745"/>
      <c r="ALG62" s="745"/>
      <c r="ALH62" s="745"/>
      <c r="ALI62" s="745"/>
      <c r="ALJ62" s="745"/>
      <c r="ALK62" s="745"/>
      <c r="ALL62" s="745"/>
      <c r="ALM62" s="745"/>
      <c r="ALN62" s="745"/>
      <c r="ALO62" s="745"/>
      <c r="ALP62" s="745"/>
      <c r="ALQ62" s="745"/>
      <c r="ALR62" s="745"/>
      <c r="ALS62" s="745"/>
      <c r="ALT62" s="745"/>
      <c r="ALU62" s="745"/>
      <c r="ALV62" s="745"/>
      <c r="ALW62" s="745"/>
      <c r="ALX62" s="745"/>
      <c r="ALY62" s="745"/>
      <c r="ALZ62" s="745"/>
      <c r="AMA62" s="745"/>
      <c r="AMB62" s="745"/>
      <c r="AMC62" s="745"/>
      <c r="AMD62" s="745"/>
      <c r="AME62" s="745"/>
      <c r="AMF62" s="745"/>
      <c r="AMG62" s="745"/>
      <c r="AMH62" s="745"/>
      <c r="AMI62" s="745"/>
      <c r="AMJ62" s="745"/>
    </row>
    <row r="63" spans="1:1024" ht="25.5" x14ac:dyDescent="0.2">
      <c r="A63" s="745"/>
      <c r="B63" s="750"/>
      <c r="C63" s="699" t="s">
        <v>802</v>
      </c>
      <c r="D63" s="656"/>
      <c r="E63" s="657"/>
      <c r="F63" s="657"/>
      <c r="G63" s="656"/>
      <c r="H63" s="657"/>
      <c r="I63" s="657"/>
      <c r="J63" s="657"/>
      <c r="K63" s="657"/>
      <c r="L63" s="657"/>
      <c r="M63" s="657"/>
      <c r="N63" s="657"/>
      <c r="O63" s="657"/>
      <c r="P63" s="657"/>
      <c r="Q63" s="657"/>
      <c r="R63" s="658"/>
      <c r="S63" s="657"/>
      <c r="T63" s="657"/>
      <c r="U63" s="659" t="s">
        <v>496</v>
      </c>
      <c r="V63" s="648" t="s">
        <v>124</v>
      </c>
      <c r="W63" s="648" t="s">
        <v>497</v>
      </c>
      <c r="X63" s="773">
        <v>879.73050799999987</v>
      </c>
      <c r="Y63" s="773">
        <v>906.12000000000023</v>
      </c>
      <c r="Z63" s="773">
        <v>775.5</v>
      </c>
      <c r="AA63" s="773">
        <v>852.47872000000041</v>
      </c>
      <c r="AB63" s="773">
        <v>775.5</v>
      </c>
      <c r="AC63" s="773">
        <v>775.49999999999977</v>
      </c>
      <c r="AD63" s="773">
        <v>775.5</v>
      </c>
      <c r="AE63" s="773">
        <v>775.49999999999977</v>
      </c>
      <c r="AF63" s="773">
        <v>775.5</v>
      </c>
      <c r="AG63" s="773">
        <v>775.50000000000023</v>
      </c>
      <c r="AH63" s="773">
        <v>775.50000000000023</v>
      </c>
      <c r="AI63" s="773">
        <v>765.79058000000009</v>
      </c>
      <c r="AJ63" s="773">
        <v>503.67977999999982</v>
      </c>
      <c r="AK63" s="774">
        <v>772.14742000000012</v>
      </c>
      <c r="AL63" s="774">
        <v>630.40295000000037</v>
      </c>
      <c r="AM63" s="774">
        <v>245.43199999999999</v>
      </c>
      <c r="AN63" s="774">
        <v>0</v>
      </c>
      <c r="AO63" s="774">
        <v>0</v>
      </c>
      <c r="AP63" s="774">
        <v>0</v>
      </c>
      <c r="AQ63" s="774">
        <v>0</v>
      </c>
      <c r="AR63" s="774">
        <v>0</v>
      </c>
      <c r="AS63" s="774">
        <v>0</v>
      </c>
      <c r="AT63" s="774">
        <v>0</v>
      </c>
      <c r="AU63" s="774">
        <v>0</v>
      </c>
      <c r="AV63" s="774">
        <v>0</v>
      </c>
      <c r="AW63" s="774">
        <v>0</v>
      </c>
      <c r="AX63" s="774">
        <v>0</v>
      </c>
      <c r="AY63" s="774">
        <v>0</v>
      </c>
      <c r="AZ63" s="774">
        <v>0</v>
      </c>
      <c r="BA63" s="774">
        <v>0</v>
      </c>
      <c r="BB63" s="774">
        <v>0</v>
      </c>
      <c r="BC63" s="774">
        <v>0</v>
      </c>
      <c r="BD63" s="774">
        <v>0</v>
      </c>
      <c r="BE63" s="774">
        <v>0</v>
      </c>
      <c r="BF63" s="774">
        <v>0</v>
      </c>
      <c r="BG63" s="774">
        <v>0</v>
      </c>
      <c r="BH63" s="774">
        <v>0</v>
      </c>
      <c r="BI63" s="774">
        <v>0</v>
      </c>
      <c r="BJ63" s="774">
        <v>0</v>
      </c>
      <c r="BK63" s="774">
        <v>0</v>
      </c>
      <c r="BL63" s="774">
        <v>0</v>
      </c>
      <c r="BM63" s="774">
        <v>0</v>
      </c>
      <c r="BN63" s="774">
        <v>0</v>
      </c>
      <c r="BO63" s="774">
        <v>0</v>
      </c>
      <c r="BP63" s="774">
        <v>0</v>
      </c>
      <c r="BQ63" s="774">
        <v>0</v>
      </c>
      <c r="BR63" s="774">
        <v>0</v>
      </c>
      <c r="BS63" s="774">
        <v>0</v>
      </c>
      <c r="BT63" s="774">
        <v>0</v>
      </c>
      <c r="BU63" s="774">
        <v>0</v>
      </c>
      <c r="BV63" s="774">
        <v>0</v>
      </c>
      <c r="BW63" s="774">
        <v>0</v>
      </c>
      <c r="BX63" s="774">
        <v>0</v>
      </c>
      <c r="BY63" s="774">
        <v>0</v>
      </c>
      <c r="BZ63" s="774">
        <v>0</v>
      </c>
      <c r="CA63" s="774">
        <v>0</v>
      </c>
      <c r="CB63" s="774">
        <v>0</v>
      </c>
      <c r="CC63" s="774">
        <v>0</v>
      </c>
      <c r="CD63" s="774">
        <v>0</v>
      </c>
      <c r="CE63" s="775">
        <v>0</v>
      </c>
      <c r="CF63" s="775">
        <v>0</v>
      </c>
      <c r="CG63" s="775">
        <v>0</v>
      </c>
      <c r="CH63" s="775">
        <v>0</v>
      </c>
      <c r="CI63" s="775">
        <v>0</v>
      </c>
      <c r="CJ63" s="775">
        <v>0</v>
      </c>
      <c r="CK63" s="775">
        <v>0</v>
      </c>
      <c r="CL63" s="775">
        <v>0</v>
      </c>
      <c r="CM63" s="775">
        <v>0</v>
      </c>
      <c r="CN63" s="775">
        <v>0</v>
      </c>
      <c r="CO63" s="775">
        <v>0</v>
      </c>
      <c r="CP63" s="775">
        <v>0</v>
      </c>
      <c r="CQ63" s="775">
        <v>0</v>
      </c>
      <c r="CR63" s="775">
        <v>0</v>
      </c>
      <c r="CS63" s="775">
        <v>0</v>
      </c>
      <c r="CT63" s="775">
        <v>0</v>
      </c>
      <c r="CU63" s="775">
        <v>0</v>
      </c>
      <c r="CV63" s="775">
        <v>0</v>
      </c>
      <c r="CW63" s="775">
        <v>0</v>
      </c>
      <c r="CX63" s="775">
        <v>0</v>
      </c>
      <c r="CY63" s="776">
        <v>0</v>
      </c>
      <c r="CZ63" s="747">
        <v>0</v>
      </c>
      <c r="DA63" s="748">
        <v>0</v>
      </c>
      <c r="DB63" s="748">
        <v>0</v>
      </c>
      <c r="DC63" s="748">
        <v>0</v>
      </c>
      <c r="DD63" s="748">
        <v>0</v>
      </c>
      <c r="DE63" s="748">
        <v>0</v>
      </c>
      <c r="DF63" s="748">
        <v>0</v>
      </c>
      <c r="DG63" s="748">
        <v>0</v>
      </c>
      <c r="DH63" s="748">
        <v>0</v>
      </c>
      <c r="DI63" s="748">
        <v>0</v>
      </c>
      <c r="DJ63" s="748">
        <v>0</v>
      </c>
      <c r="DK63" s="748">
        <v>0</v>
      </c>
      <c r="DL63" s="748">
        <v>0</v>
      </c>
      <c r="DM63" s="748">
        <v>0</v>
      </c>
      <c r="DN63" s="748">
        <v>0</v>
      </c>
      <c r="DO63" s="748">
        <v>0</v>
      </c>
      <c r="DP63" s="748">
        <v>0</v>
      </c>
      <c r="DQ63" s="748">
        <v>0</v>
      </c>
      <c r="DR63" s="748">
        <v>0</v>
      </c>
      <c r="DS63" s="748">
        <v>0</v>
      </c>
      <c r="DT63" s="748">
        <v>0</v>
      </c>
      <c r="DU63" s="748">
        <v>0</v>
      </c>
      <c r="DV63" s="748">
        <v>0</v>
      </c>
      <c r="DW63" s="749">
        <v>0</v>
      </c>
      <c r="DX63" s="687"/>
      <c r="DY63" s="745"/>
      <c r="DZ63" s="745"/>
      <c r="EA63" s="745"/>
      <c r="EB63" s="745"/>
      <c r="EC63" s="745"/>
      <c r="ED63" s="745"/>
      <c r="EE63" s="745"/>
      <c r="EF63" s="745"/>
      <c r="EG63" s="745"/>
      <c r="EH63" s="745"/>
      <c r="EI63" s="745"/>
      <c r="EJ63" s="745"/>
      <c r="EK63" s="745"/>
      <c r="EL63" s="745"/>
      <c r="EM63" s="745"/>
      <c r="EN63" s="745"/>
      <c r="EO63" s="745"/>
      <c r="EP63" s="745"/>
      <c r="EQ63" s="745"/>
      <c r="ER63" s="745"/>
      <c r="ES63" s="745"/>
      <c r="ET63" s="745"/>
      <c r="EU63" s="745"/>
      <c r="EV63" s="745"/>
      <c r="EW63" s="745"/>
      <c r="EX63" s="745"/>
      <c r="EY63" s="745"/>
      <c r="EZ63" s="745"/>
      <c r="FA63" s="745"/>
      <c r="FB63" s="745"/>
      <c r="FC63" s="745"/>
      <c r="FD63" s="745"/>
      <c r="FE63" s="745"/>
      <c r="FF63" s="745"/>
      <c r="FG63" s="745"/>
      <c r="FH63" s="745"/>
      <c r="FI63" s="745"/>
      <c r="FJ63" s="745"/>
      <c r="FK63" s="745"/>
      <c r="FL63" s="745"/>
      <c r="FM63" s="745"/>
      <c r="FN63" s="745"/>
      <c r="FO63" s="745"/>
      <c r="FP63" s="745"/>
      <c r="FQ63" s="745"/>
      <c r="FR63" s="745"/>
      <c r="FS63" s="745"/>
      <c r="FT63" s="745"/>
      <c r="FU63" s="745"/>
      <c r="FV63" s="745"/>
      <c r="FW63" s="745"/>
      <c r="FX63" s="745"/>
      <c r="FY63" s="745"/>
      <c r="FZ63" s="745"/>
      <c r="GA63" s="745"/>
      <c r="GB63" s="745"/>
      <c r="GC63" s="745"/>
      <c r="GD63" s="745"/>
      <c r="GE63" s="745"/>
      <c r="GF63" s="745"/>
      <c r="GG63" s="745"/>
      <c r="GH63" s="745"/>
      <c r="GI63" s="745"/>
      <c r="GJ63" s="745"/>
      <c r="GK63" s="745"/>
      <c r="GL63" s="745"/>
      <c r="GM63" s="745"/>
      <c r="GN63" s="745"/>
      <c r="GO63" s="745"/>
      <c r="GP63" s="745"/>
      <c r="GQ63" s="745"/>
      <c r="GR63" s="745"/>
      <c r="GS63" s="745"/>
      <c r="GT63" s="745"/>
      <c r="GU63" s="745"/>
      <c r="GV63" s="745"/>
      <c r="GW63" s="745"/>
      <c r="GX63" s="745"/>
      <c r="GY63" s="745"/>
      <c r="GZ63" s="745"/>
      <c r="HA63" s="745"/>
      <c r="HB63" s="745"/>
      <c r="HC63" s="745"/>
      <c r="HD63" s="745"/>
      <c r="HE63" s="745"/>
      <c r="HF63" s="745"/>
      <c r="HG63" s="745"/>
      <c r="HH63" s="745"/>
      <c r="HI63" s="745"/>
      <c r="HJ63" s="745"/>
      <c r="HK63" s="745"/>
      <c r="HL63" s="745"/>
      <c r="HM63" s="745"/>
      <c r="HN63" s="745"/>
      <c r="HO63" s="745"/>
      <c r="HP63" s="745"/>
      <c r="HQ63" s="745"/>
      <c r="HR63" s="745"/>
      <c r="HS63" s="745"/>
      <c r="HT63" s="745"/>
      <c r="HU63" s="745"/>
      <c r="HV63" s="745"/>
      <c r="HW63" s="745"/>
      <c r="HX63" s="745"/>
      <c r="HY63" s="745"/>
      <c r="HZ63" s="745"/>
      <c r="IA63" s="745"/>
      <c r="IB63" s="745"/>
      <c r="IC63" s="745"/>
      <c r="ID63" s="745"/>
      <c r="IE63" s="745"/>
      <c r="IF63" s="745"/>
      <c r="IG63" s="745"/>
      <c r="IH63" s="745"/>
      <c r="II63" s="745"/>
      <c r="IJ63" s="745"/>
      <c r="IK63" s="745"/>
      <c r="IL63" s="745"/>
      <c r="IM63" s="745"/>
      <c r="IN63" s="745"/>
      <c r="IO63" s="745"/>
      <c r="IP63" s="745"/>
      <c r="IQ63" s="745"/>
      <c r="IR63" s="745"/>
      <c r="IS63" s="745"/>
      <c r="IT63" s="745"/>
      <c r="IU63" s="745"/>
      <c r="IV63" s="745"/>
      <c r="IW63" s="745"/>
      <c r="IX63" s="745"/>
      <c r="IY63" s="745"/>
      <c r="IZ63" s="745"/>
      <c r="JA63" s="745"/>
      <c r="JB63" s="745"/>
      <c r="JC63" s="745"/>
      <c r="JD63" s="745"/>
      <c r="JE63" s="745"/>
      <c r="JF63" s="745"/>
      <c r="JG63" s="745"/>
      <c r="JH63" s="745"/>
      <c r="JI63" s="745"/>
      <c r="JJ63" s="745"/>
      <c r="JK63" s="745"/>
      <c r="JL63" s="745"/>
      <c r="JM63" s="745"/>
      <c r="JN63" s="745"/>
      <c r="JO63" s="745"/>
      <c r="JP63" s="745"/>
      <c r="JQ63" s="745"/>
      <c r="JR63" s="745"/>
      <c r="JS63" s="745"/>
      <c r="JT63" s="745"/>
      <c r="JU63" s="745"/>
      <c r="JV63" s="745"/>
      <c r="JW63" s="745"/>
      <c r="JX63" s="745"/>
      <c r="JY63" s="745"/>
      <c r="JZ63" s="745"/>
      <c r="KA63" s="745"/>
      <c r="KB63" s="745"/>
      <c r="KC63" s="745"/>
      <c r="KD63" s="745"/>
      <c r="KE63" s="745"/>
      <c r="KF63" s="745"/>
      <c r="KG63" s="745"/>
      <c r="KH63" s="745"/>
      <c r="KI63" s="745"/>
      <c r="KJ63" s="745"/>
      <c r="KK63" s="745"/>
      <c r="KL63" s="745"/>
      <c r="KM63" s="745"/>
      <c r="KN63" s="745"/>
      <c r="KO63" s="745"/>
      <c r="KP63" s="745"/>
      <c r="KQ63" s="745"/>
      <c r="KR63" s="745"/>
      <c r="KS63" s="745"/>
      <c r="KT63" s="745"/>
      <c r="KU63" s="745"/>
      <c r="KV63" s="745"/>
      <c r="KW63" s="745"/>
      <c r="KX63" s="745"/>
      <c r="KY63" s="745"/>
      <c r="KZ63" s="745"/>
      <c r="LA63" s="745"/>
      <c r="LB63" s="745"/>
      <c r="LC63" s="745"/>
      <c r="LD63" s="745"/>
      <c r="LE63" s="745"/>
      <c r="LF63" s="745"/>
      <c r="LG63" s="745"/>
      <c r="LH63" s="745"/>
      <c r="LI63" s="745"/>
      <c r="LJ63" s="745"/>
      <c r="LK63" s="745"/>
      <c r="LL63" s="745"/>
      <c r="LM63" s="745"/>
      <c r="LN63" s="745"/>
      <c r="LO63" s="745"/>
      <c r="LP63" s="745"/>
      <c r="LQ63" s="745"/>
      <c r="LR63" s="745"/>
      <c r="LS63" s="745"/>
      <c r="LT63" s="745"/>
      <c r="LU63" s="745"/>
      <c r="LV63" s="745"/>
      <c r="LW63" s="745"/>
      <c r="LX63" s="745"/>
      <c r="LY63" s="745"/>
      <c r="LZ63" s="745"/>
      <c r="MA63" s="745"/>
      <c r="MB63" s="745"/>
      <c r="MC63" s="745"/>
      <c r="MD63" s="745"/>
      <c r="ME63" s="745"/>
      <c r="MF63" s="745"/>
      <c r="MG63" s="745"/>
      <c r="MH63" s="745"/>
      <c r="MI63" s="745"/>
      <c r="MJ63" s="745"/>
      <c r="MK63" s="745"/>
      <c r="ML63" s="745"/>
      <c r="MM63" s="745"/>
      <c r="MN63" s="745"/>
      <c r="MO63" s="745"/>
      <c r="MP63" s="745"/>
      <c r="MQ63" s="745"/>
      <c r="MR63" s="745"/>
      <c r="MS63" s="745"/>
      <c r="MT63" s="745"/>
      <c r="MU63" s="745"/>
      <c r="MV63" s="745"/>
      <c r="MW63" s="745"/>
      <c r="MX63" s="745"/>
      <c r="MY63" s="745"/>
      <c r="MZ63" s="745"/>
      <c r="NA63" s="745"/>
      <c r="NB63" s="745"/>
      <c r="NC63" s="745"/>
      <c r="ND63" s="745"/>
      <c r="NE63" s="745"/>
      <c r="NF63" s="745"/>
      <c r="NG63" s="745"/>
      <c r="NH63" s="745"/>
      <c r="NI63" s="745"/>
      <c r="NJ63" s="745"/>
      <c r="NK63" s="745"/>
      <c r="NL63" s="745"/>
      <c r="NM63" s="745"/>
      <c r="NN63" s="745"/>
      <c r="NO63" s="745"/>
      <c r="NP63" s="745"/>
      <c r="NQ63" s="745"/>
      <c r="NR63" s="745"/>
      <c r="NS63" s="745"/>
      <c r="NT63" s="745"/>
      <c r="NU63" s="745"/>
      <c r="NV63" s="745"/>
      <c r="NW63" s="745"/>
      <c r="NX63" s="745"/>
      <c r="NY63" s="745"/>
      <c r="NZ63" s="745"/>
      <c r="OA63" s="745"/>
      <c r="OB63" s="745"/>
      <c r="OC63" s="745"/>
      <c r="OD63" s="745"/>
      <c r="OE63" s="745"/>
      <c r="OF63" s="745"/>
      <c r="OG63" s="745"/>
      <c r="OH63" s="745"/>
      <c r="OI63" s="745"/>
      <c r="OJ63" s="745"/>
      <c r="OK63" s="745"/>
      <c r="OL63" s="745"/>
      <c r="OM63" s="745"/>
      <c r="ON63" s="745"/>
      <c r="OO63" s="745"/>
      <c r="OP63" s="745"/>
      <c r="OQ63" s="745"/>
      <c r="OR63" s="745"/>
      <c r="OS63" s="745"/>
      <c r="OT63" s="745"/>
      <c r="OU63" s="745"/>
      <c r="OV63" s="745"/>
      <c r="OW63" s="745"/>
      <c r="OX63" s="745"/>
      <c r="OY63" s="745"/>
      <c r="OZ63" s="745"/>
      <c r="PA63" s="745"/>
      <c r="PB63" s="745"/>
      <c r="PC63" s="745"/>
      <c r="PD63" s="745"/>
      <c r="PE63" s="745"/>
      <c r="PF63" s="745"/>
      <c r="PG63" s="745"/>
      <c r="PH63" s="745"/>
      <c r="PI63" s="745"/>
      <c r="PJ63" s="745"/>
      <c r="PK63" s="745"/>
      <c r="PL63" s="745"/>
      <c r="PM63" s="745"/>
      <c r="PN63" s="745"/>
      <c r="PO63" s="745"/>
      <c r="PP63" s="745"/>
      <c r="PQ63" s="745"/>
      <c r="PR63" s="745"/>
      <c r="PS63" s="745"/>
      <c r="PT63" s="745"/>
      <c r="PU63" s="745"/>
      <c r="PV63" s="745"/>
      <c r="PW63" s="745"/>
      <c r="PX63" s="745"/>
      <c r="PY63" s="745"/>
      <c r="PZ63" s="745"/>
      <c r="QA63" s="745"/>
      <c r="QB63" s="745"/>
      <c r="QC63" s="745"/>
      <c r="QD63" s="745"/>
      <c r="QE63" s="745"/>
      <c r="QF63" s="745"/>
      <c r="QG63" s="745"/>
      <c r="QH63" s="745"/>
      <c r="QI63" s="745"/>
      <c r="QJ63" s="745"/>
      <c r="QK63" s="745"/>
      <c r="QL63" s="745"/>
      <c r="QM63" s="745"/>
      <c r="QN63" s="745"/>
      <c r="QO63" s="745"/>
      <c r="QP63" s="745"/>
      <c r="QQ63" s="745"/>
      <c r="QR63" s="745"/>
      <c r="QS63" s="745"/>
      <c r="QT63" s="745"/>
      <c r="QU63" s="745"/>
      <c r="QV63" s="745"/>
      <c r="QW63" s="745"/>
      <c r="QX63" s="745"/>
      <c r="QY63" s="745"/>
      <c r="QZ63" s="745"/>
      <c r="RA63" s="745"/>
      <c r="RB63" s="745"/>
      <c r="RC63" s="745"/>
      <c r="RD63" s="745"/>
      <c r="RE63" s="745"/>
      <c r="RF63" s="745"/>
      <c r="RG63" s="745"/>
      <c r="RH63" s="745"/>
      <c r="RI63" s="745"/>
      <c r="RJ63" s="745"/>
      <c r="RK63" s="745"/>
      <c r="RL63" s="745"/>
      <c r="RM63" s="745"/>
      <c r="RN63" s="745"/>
      <c r="RO63" s="745"/>
      <c r="RP63" s="745"/>
      <c r="RQ63" s="745"/>
      <c r="RR63" s="745"/>
      <c r="RS63" s="745"/>
      <c r="RT63" s="745"/>
      <c r="RU63" s="745"/>
      <c r="RV63" s="745"/>
      <c r="RW63" s="745"/>
      <c r="RX63" s="745"/>
      <c r="RY63" s="745"/>
      <c r="RZ63" s="745"/>
      <c r="SA63" s="745"/>
      <c r="SB63" s="745"/>
      <c r="SC63" s="745"/>
      <c r="SD63" s="745"/>
      <c r="SE63" s="745"/>
      <c r="SF63" s="745"/>
      <c r="SG63" s="745"/>
      <c r="SH63" s="745"/>
      <c r="SI63" s="745"/>
      <c r="SJ63" s="745"/>
      <c r="SK63" s="745"/>
      <c r="SL63" s="745"/>
      <c r="SM63" s="745"/>
      <c r="SN63" s="745"/>
      <c r="SO63" s="745"/>
      <c r="SP63" s="745"/>
      <c r="SQ63" s="745"/>
      <c r="SR63" s="745"/>
      <c r="SS63" s="745"/>
      <c r="ST63" s="745"/>
      <c r="SU63" s="745"/>
      <c r="SV63" s="745"/>
      <c r="SW63" s="745"/>
      <c r="SX63" s="745"/>
      <c r="SY63" s="745"/>
      <c r="SZ63" s="745"/>
      <c r="TA63" s="745"/>
      <c r="TB63" s="745"/>
      <c r="TC63" s="745"/>
      <c r="TD63" s="745"/>
      <c r="TE63" s="745"/>
      <c r="TF63" s="745"/>
      <c r="TG63" s="745"/>
      <c r="TH63" s="745"/>
      <c r="TI63" s="745"/>
      <c r="TJ63" s="745"/>
      <c r="TK63" s="745"/>
      <c r="TL63" s="745"/>
      <c r="TM63" s="745"/>
      <c r="TN63" s="745"/>
      <c r="TO63" s="745"/>
      <c r="TP63" s="745"/>
      <c r="TQ63" s="745"/>
      <c r="TR63" s="745"/>
      <c r="TS63" s="745"/>
      <c r="TT63" s="745"/>
      <c r="TU63" s="745"/>
      <c r="TV63" s="745"/>
      <c r="TW63" s="745"/>
      <c r="TX63" s="745"/>
      <c r="TY63" s="745"/>
      <c r="TZ63" s="745"/>
      <c r="UA63" s="745"/>
      <c r="UB63" s="745"/>
      <c r="UC63" s="745"/>
      <c r="UD63" s="745"/>
      <c r="UE63" s="745"/>
      <c r="UF63" s="745"/>
      <c r="UG63" s="745"/>
      <c r="UH63" s="745"/>
      <c r="UI63" s="745"/>
      <c r="UJ63" s="745"/>
      <c r="UK63" s="745"/>
      <c r="UL63" s="745"/>
      <c r="UM63" s="745"/>
      <c r="UN63" s="745"/>
      <c r="UO63" s="745"/>
      <c r="UP63" s="745"/>
      <c r="UQ63" s="745"/>
      <c r="UR63" s="745"/>
      <c r="US63" s="745"/>
      <c r="UT63" s="745"/>
      <c r="UU63" s="745"/>
      <c r="UV63" s="745"/>
      <c r="UW63" s="745"/>
      <c r="UX63" s="745"/>
      <c r="UY63" s="745"/>
      <c r="UZ63" s="745"/>
      <c r="VA63" s="745"/>
      <c r="VB63" s="745"/>
      <c r="VC63" s="745"/>
      <c r="VD63" s="745"/>
      <c r="VE63" s="745"/>
      <c r="VF63" s="745"/>
      <c r="VG63" s="745"/>
      <c r="VH63" s="745"/>
      <c r="VI63" s="745"/>
      <c r="VJ63" s="745"/>
      <c r="VK63" s="745"/>
      <c r="VL63" s="745"/>
      <c r="VM63" s="745"/>
      <c r="VN63" s="745"/>
      <c r="VO63" s="745"/>
      <c r="VP63" s="745"/>
      <c r="VQ63" s="745"/>
      <c r="VR63" s="745"/>
      <c r="VS63" s="745"/>
      <c r="VT63" s="745"/>
      <c r="VU63" s="745"/>
      <c r="VV63" s="745"/>
      <c r="VW63" s="745"/>
      <c r="VX63" s="745"/>
      <c r="VY63" s="745"/>
      <c r="VZ63" s="745"/>
      <c r="WA63" s="745"/>
      <c r="WB63" s="745"/>
      <c r="WC63" s="745"/>
      <c r="WD63" s="745"/>
      <c r="WE63" s="745"/>
      <c r="WF63" s="745"/>
      <c r="WG63" s="745"/>
      <c r="WH63" s="745"/>
      <c r="WI63" s="745"/>
      <c r="WJ63" s="745"/>
      <c r="WK63" s="745"/>
      <c r="WL63" s="745"/>
      <c r="WM63" s="745"/>
      <c r="WN63" s="745"/>
      <c r="WO63" s="745"/>
      <c r="WP63" s="745"/>
      <c r="WQ63" s="745"/>
      <c r="WR63" s="745"/>
      <c r="WS63" s="745"/>
      <c r="WT63" s="745"/>
      <c r="WU63" s="745"/>
      <c r="WV63" s="745"/>
      <c r="WW63" s="745"/>
      <c r="WX63" s="745"/>
      <c r="WY63" s="745"/>
      <c r="WZ63" s="745"/>
      <c r="XA63" s="745"/>
      <c r="XB63" s="745"/>
      <c r="XC63" s="745"/>
      <c r="XD63" s="745"/>
      <c r="XE63" s="745"/>
      <c r="XF63" s="745"/>
      <c r="XG63" s="745"/>
      <c r="XH63" s="745"/>
      <c r="XI63" s="745"/>
      <c r="XJ63" s="745"/>
      <c r="XK63" s="745"/>
      <c r="XL63" s="745"/>
      <c r="XM63" s="745"/>
      <c r="XN63" s="745"/>
      <c r="XO63" s="745"/>
      <c r="XP63" s="745"/>
      <c r="XQ63" s="745"/>
      <c r="XR63" s="745"/>
      <c r="XS63" s="745"/>
      <c r="XT63" s="745"/>
      <c r="XU63" s="745"/>
      <c r="XV63" s="745"/>
      <c r="XW63" s="745"/>
      <c r="XX63" s="745"/>
      <c r="XY63" s="745"/>
      <c r="XZ63" s="745"/>
      <c r="YA63" s="745"/>
      <c r="YB63" s="745"/>
      <c r="YC63" s="745"/>
      <c r="YD63" s="745"/>
      <c r="YE63" s="745"/>
      <c r="YF63" s="745"/>
      <c r="YG63" s="745"/>
      <c r="YH63" s="745"/>
      <c r="YI63" s="745"/>
      <c r="YJ63" s="745"/>
      <c r="YK63" s="745"/>
      <c r="YL63" s="745"/>
      <c r="YM63" s="745"/>
      <c r="YN63" s="745"/>
      <c r="YO63" s="745"/>
      <c r="YP63" s="745"/>
      <c r="YQ63" s="745"/>
      <c r="YR63" s="745"/>
      <c r="YS63" s="745"/>
      <c r="YT63" s="745"/>
      <c r="YU63" s="745"/>
      <c r="YV63" s="745"/>
      <c r="YW63" s="745"/>
      <c r="YX63" s="745"/>
      <c r="YY63" s="745"/>
      <c r="YZ63" s="745"/>
      <c r="ZA63" s="745"/>
      <c r="ZB63" s="745"/>
      <c r="ZC63" s="745"/>
      <c r="ZD63" s="745"/>
      <c r="ZE63" s="745"/>
      <c r="ZF63" s="745"/>
      <c r="ZG63" s="745"/>
      <c r="ZH63" s="745"/>
      <c r="ZI63" s="745"/>
      <c r="ZJ63" s="745"/>
      <c r="ZK63" s="745"/>
      <c r="ZL63" s="745"/>
      <c r="ZM63" s="745"/>
      <c r="ZN63" s="745"/>
      <c r="ZO63" s="745"/>
      <c r="ZP63" s="745"/>
      <c r="ZQ63" s="745"/>
      <c r="ZR63" s="745"/>
      <c r="ZS63" s="745"/>
      <c r="ZT63" s="745"/>
      <c r="ZU63" s="745"/>
      <c r="ZV63" s="745"/>
      <c r="ZW63" s="745"/>
      <c r="ZX63" s="745"/>
      <c r="ZY63" s="745"/>
      <c r="ZZ63" s="745"/>
      <c r="AAA63" s="745"/>
      <c r="AAB63" s="745"/>
      <c r="AAC63" s="745"/>
      <c r="AAD63" s="745"/>
      <c r="AAE63" s="745"/>
      <c r="AAF63" s="745"/>
      <c r="AAG63" s="745"/>
      <c r="AAH63" s="745"/>
      <c r="AAI63" s="745"/>
      <c r="AAJ63" s="745"/>
      <c r="AAK63" s="745"/>
      <c r="AAL63" s="745"/>
      <c r="AAM63" s="745"/>
      <c r="AAN63" s="745"/>
      <c r="AAO63" s="745"/>
      <c r="AAP63" s="745"/>
      <c r="AAQ63" s="745"/>
      <c r="AAR63" s="745"/>
      <c r="AAS63" s="745"/>
      <c r="AAT63" s="745"/>
      <c r="AAU63" s="745"/>
      <c r="AAV63" s="745"/>
      <c r="AAW63" s="745"/>
      <c r="AAX63" s="745"/>
      <c r="AAY63" s="745"/>
      <c r="AAZ63" s="745"/>
      <c r="ABA63" s="745"/>
      <c r="ABB63" s="745"/>
      <c r="ABC63" s="745"/>
      <c r="ABD63" s="745"/>
      <c r="ABE63" s="745"/>
      <c r="ABF63" s="745"/>
      <c r="ABG63" s="745"/>
      <c r="ABH63" s="745"/>
      <c r="ABI63" s="745"/>
      <c r="ABJ63" s="745"/>
      <c r="ABK63" s="745"/>
      <c r="ABL63" s="745"/>
      <c r="ABM63" s="745"/>
      <c r="ABN63" s="745"/>
      <c r="ABO63" s="745"/>
      <c r="ABP63" s="745"/>
      <c r="ABQ63" s="745"/>
      <c r="ABR63" s="745"/>
      <c r="ABS63" s="745"/>
      <c r="ABT63" s="745"/>
      <c r="ABU63" s="745"/>
      <c r="ABV63" s="745"/>
      <c r="ABW63" s="745"/>
      <c r="ABX63" s="745"/>
      <c r="ABY63" s="745"/>
      <c r="ABZ63" s="745"/>
      <c r="ACA63" s="745"/>
      <c r="ACB63" s="745"/>
      <c r="ACC63" s="745"/>
      <c r="ACD63" s="745"/>
      <c r="ACE63" s="745"/>
      <c r="ACF63" s="745"/>
      <c r="ACG63" s="745"/>
      <c r="ACH63" s="745"/>
      <c r="ACI63" s="745"/>
      <c r="ACJ63" s="745"/>
      <c r="ACK63" s="745"/>
      <c r="ACL63" s="745"/>
      <c r="ACM63" s="745"/>
      <c r="ACN63" s="745"/>
      <c r="ACO63" s="745"/>
      <c r="ACP63" s="745"/>
      <c r="ACQ63" s="745"/>
      <c r="ACR63" s="745"/>
      <c r="ACS63" s="745"/>
      <c r="ACT63" s="745"/>
      <c r="ACU63" s="745"/>
      <c r="ACV63" s="745"/>
      <c r="ACW63" s="745"/>
      <c r="ACX63" s="745"/>
      <c r="ACY63" s="745"/>
      <c r="ACZ63" s="745"/>
      <c r="ADA63" s="745"/>
      <c r="ADB63" s="745"/>
      <c r="ADC63" s="745"/>
      <c r="ADD63" s="745"/>
      <c r="ADE63" s="745"/>
      <c r="ADF63" s="745"/>
      <c r="ADG63" s="745"/>
      <c r="ADH63" s="745"/>
      <c r="ADI63" s="745"/>
      <c r="ADJ63" s="745"/>
      <c r="ADK63" s="745"/>
      <c r="ADL63" s="745"/>
      <c r="ADM63" s="745"/>
      <c r="ADN63" s="745"/>
      <c r="ADO63" s="745"/>
      <c r="ADP63" s="745"/>
      <c r="ADQ63" s="745"/>
      <c r="ADR63" s="745"/>
      <c r="ADS63" s="745"/>
      <c r="ADT63" s="745"/>
      <c r="ADU63" s="745"/>
      <c r="ADV63" s="745"/>
      <c r="ADW63" s="745"/>
      <c r="ADX63" s="745"/>
      <c r="ADY63" s="745"/>
      <c r="ADZ63" s="745"/>
      <c r="AEA63" s="745"/>
      <c r="AEB63" s="745"/>
      <c r="AEC63" s="745"/>
      <c r="AED63" s="745"/>
      <c r="AEE63" s="745"/>
      <c r="AEF63" s="745"/>
      <c r="AEG63" s="745"/>
      <c r="AEH63" s="745"/>
      <c r="AEI63" s="745"/>
      <c r="AEJ63" s="745"/>
      <c r="AEK63" s="745"/>
      <c r="AEL63" s="745"/>
      <c r="AEM63" s="745"/>
      <c r="AEN63" s="745"/>
      <c r="AEO63" s="745"/>
      <c r="AEP63" s="745"/>
      <c r="AEQ63" s="745"/>
      <c r="AER63" s="745"/>
      <c r="AES63" s="745"/>
      <c r="AET63" s="745"/>
      <c r="AEU63" s="745"/>
      <c r="AEV63" s="745"/>
      <c r="AEW63" s="745"/>
      <c r="AEX63" s="745"/>
      <c r="AEY63" s="745"/>
      <c r="AEZ63" s="745"/>
      <c r="AFA63" s="745"/>
      <c r="AFB63" s="745"/>
      <c r="AFC63" s="745"/>
      <c r="AFD63" s="745"/>
      <c r="AFE63" s="745"/>
      <c r="AFF63" s="745"/>
      <c r="AFG63" s="745"/>
      <c r="AFH63" s="745"/>
      <c r="AFI63" s="745"/>
      <c r="AFJ63" s="745"/>
      <c r="AFK63" s="745"/>
      <c r="AFL63" s="745"/>
      <c r="AFM63" s="745"/>
      <c r="AFN63" s="745"/>
      <c r="AFO63" s="745"/>
      <c r="AFP63" s="745"/>
      <c r="AFQ63" s="745"/>
      <c r="AFR63" s="745"/>
      <c r="AFS63" s="745"/>
      <c r="AFT63" s="745"/>
      <c r="AFU63" s="745"/>
      <c r="AFV63" s="745"/>
      <c r="AFW63" s="745"/>
      <c r="AFX63" s="745"/>
      <c r="AFY63" s="745"/>
      <c r="AFZ63" s="745"/>
      <c r="AGA63" s="745"/>
      <c r="AGB63" s="745"/>
      <c r="AGC63" s="745"/>
      <c r="AGD63" s="745"/>
      <c r="AGE63" s="745"/>
      <c r="AGF63" s="745"/>
      <c r="AGG63" s="745"/>
      <c r="AGH63" s="745"/>
      <c r="AGI63" s="745"/>
      <c r="AGJ63" s="745"/>
      <c r="AGK63" s="745"/>
      <c r="AGL63" s="745"/>
      <c r="AGM63" s="745"/>
      <c r="AGN63" s="745"/>
      <c r="AGO63" s="745"/>
      <c r="AGP63" s="745"/>
      <c r="AGQ63" s="745"/>
      <c r="AGR63" s="745"/>
      <c r="AGS63" s="745"/>
      <c r="AGT63" s="745"/>
      <c r="AGU63" s="745"/>
      <c r="AGV63" s="745"/>
      <c r="AGW63" s="745"/>
      <c r="AGX63" s="745"/>
      <c r="AGY63" s="745"/>
      <c r="AGZ63" s="745"/>
      <c r="AHA63" s="745"/>
      <c r="AHB63" s="745"/>
      <c r="AHC63" s="745"/>
      <c r="AHD63" s="745"/>
      <c r="AHE63" s="745"/>
      <c r="AHF63" s="745"/>
      <c r="AHG63" s="745"/>
      <c r="AHH63" s="745"/>
      <c r="AHI63" s="745"/>
      <c r="AHJ63" s="745"/>
      <c r="AHK63" s="745"/>
      <c r="AHL63" s="745"/>
      <c r="AHM63" s="745"/>
      <c r="AHN63" s="745"/>
      <c r="AHO63" s="745"/>
      <c r="AHP63" s="745"/>
      <c r="AHQ63" s="745"/>
      <c r="AHR63" s="745"/>
      <c r="AHS63" s="745"/>
      <c r="AHT63" s="745"/>
      <c r="AHU63" s="745"/>
      <c r="AHV63" s="745"/>
      <c r="AHW63" s="745"/>
      <c r="AHX63" s="745"/>
      <c r="AHY63" s="745"/>
      <c r="AHZ63" s="745"/>
      <c r="AIA63" s="745"/>
      <c r="AIB63" s="745"/>
      <c r="AIC63" s="745"/>
      <c r="AID63" s="745"/>
      <c r="AIE63" s="745"/>
      <c r="AIF63" s="745"/>
      <c r="AIG63" s="745"/>
      <c r="AIH63" s="745"/>
      <c r="AII63" s="745"/>
      <c r="AIJ63" s="745"/>
      <c r="AIK63" s="745"/>
      <c r="AIL63" s="745"/>
      <c r="AIM63" s="745"/>
      <c r="AIN63" s="745"/>
      <c r="AIO63" s="745"/>
      <c r="AIP63" s="745"/>
      <c r="AIQ63" s="745"/>
      <c r="AIR63" s="745"/>
      <c r="AIS63" s="745"/>
      <c r="AIT63" s="745"/>
      <c r="AIU63" s="745"/>
      <c r="AIV63" s="745"/>
      <c r="AIW63" s="745"/>
      <c r="AIX63" s="745"/>
      <c r="AIY63" s="745"/>
      <c r="AIZ63" s="745"/>
      <c r="AJA63" s="745"/>
      <c r="AJB63" s="745"/>
      <c r="AJC63" s="745"/>
      <c r="AJD63" s="745"/>
      <c r="AJE63" s="745"/>
      <c r="AJF63" s="745"/>
      <c r="AJG63" s="745"/>
      <c r="AJH63" s="745"/>
      <c r="AJI63" s="745"/>
      <c r="AJJ63" s="745"/>
      <c r="AJK63" s="745"/>
      <c r="AJL63" s="745"/>
      <c r="AJM63" s="745"/>
      <c r="AJN63" s="745"/>
      <c r="AJO63" s="745"/>
      <c r="AJP63" s="745"/>
      <c r="AJQ63" s="745"/>
      <c r="AJR63" s="745"/>
      <c r="AJS63" s="745"/>
      <c r="AJT63" s="745"/>
      <c r="AJU63" s="745"/>
      <c r="AJV63" s="745"/>
      <c r="AJW63" s="745"/>
      <c r="AJX63" s="745"/>
      <c r="AJY63" s="745"/>
      <c r="AJZ63" s="745"/>
      <c r="AKA63" s="745"/>
      <c r="AKB63" s="745"/>
      <c r="AKC63" s="745"/>
      <c r="AKD63" s="745"/>
      <c r="AKE63" s="745"/>
      <c r="AKF63" s="745"/>
      <c r="AKG63" s="745"/>
      <c r="AKH63" s="745"/>
      <c r="AKI63" s="745"/>
      <c r="AKJ63" s="745"/>
      <c r="AKK63" s="745"/>
      <c r="AKL63" s="745"/>
      <c r="AKM63" s="745"/>
      <c r="AKN63" s="745"/>
      <c r="AKO63" s="745"/>
      <c r="AKP63" s="745"/>
      <c r="AKQ63" s="745"/>
      <c r="AKR63" s="745"/>
      <c r="AKS63" s="745"/>
      <c r="AKT63" s="745"/>
      <c r="AKU63" s="745"/>
      <c r="AKV63" s="745"/>
      <c r="AKW63" s="745"/>
      <c r="AKX63" s="745"/>
      <c r="AKY63" s="745"/>
      <c r="AKZ63" s="745"/>
      <c r="ALA63" s="745"/>
      <c r="ALB63" s="745"/>
      <c r="ALC63" s="745"/>
      <c r="ALD63" s="745"/>
      <c r="ALE63" s="745"/>
      <c r="ALF63" s="745"/>
      <c r="ALG63" s="745"/>
      <c r="ALH63" s="745"/>
      <c r="ALI63" s="745"/>
      <c r="ALJ63" s="745"/>
      <c r="ALK63" s="745"/>
      <c r="ALL63" s="745"/>
      <c r="ALM63" s="745"/>
      <c r="ALN63" s="745"/>
      <c r="ALO63" s="745"/>
      <c r="ALP63" s="745"/>
      <c r="ALQ63" s="745"/>
      <c r="ALR63" s="745"/>
      <c r="ALS63" s="745"/>
      <c r="ALT63" s="745"/>
      <c r="ALU63" s="745"/>
      <c r="ALV63" s="745"/>
      <c r="ALW63" s="745"/>
      <c r="ALX63" s="745"/>
      <c r="ALY63" s="745"/>
      <c r="ALZ63" s="745"/>
      <c r="AMA63" s="745"/>
      <c r="AMB63" s="745"/>
      <c r="AMC63" s="745"/>
      <c r="AMD63" s="745"/>
      <c r="AME63" s="745"/>
      <c r="AMF63" s="745"/>
      <c r="AMG63" s="745"/>
      <c r="AMH63" s="745"/>
      <c r="AMI63" s="745"/>
      <c r="AMJ63" s="745"/>
    </row>
    <row r="64" spans="1:1024" x14ac:dyDescent="0.2">
      <c r="A64" s="745"/>
      <c r="B64" s="751"/>
      <c r="C64" s="661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63"/>
      <c r="S64" s="662"/>
      <c r="T64" s="662"/>
      <c r="U64" s="659" t="s">
        <v>498</v>
      </c>
      <c r="V64" s="648" t="s">
        <v>124</v>
      </c>
      <c r="W64" s="648" t="s">
        <v>497</v>
      </c>
      <c r="X64" s="773"/>
      <c r="Y64" s="773"/>
      <c r="Z64" s="773"/>
      <c r="AA64" s="773"/>
      <c r="AB64" s="773"/>
      <c r="AC64" s="773"/>
      <c r="AD64" s="773"/>
      <c r="AE64" s="773"/>
      <c r="AF64" s="773"/>
      <c r="AG64" s="773"/>
      <c r="AH64" s="773"/>
      <c r="AI64" s="773"/>
      <c r="AJ64" s="773"/>
      <c r="AK64" s="774"/>
      <c r="AL64" s="774"/>
      <c r="AM64" s="774"/>
      <c r="AN64" s="774"/>
      <c r="AO64" s="774"/>
      <c r="AP64" s="774"/>
      <c r="AQ64" s="774"/>
      <c r="AR64" s="774"/>
      <c r="AS64" s="774"/>
      <c r="AT64" s="774"/>
      <c r="AU64" s="774"/>
      <c r="AV64" s="774"/>
      <c r="AW64" s="774"/>
      <c r="AX64" s="774"/>
      <c r="AY64" s="774"/>
      <c r="AZ64" s="774"/>
      <c r="BA64" s="774"/>
      <c r="BB64" s="774"/>
      <c r="BC64" s="774"/>
      <c r="BD64" s="774"/>
      <c r="BE64" s="774"/>
      <c r="BF64" s="774"/>
      <c r="BG64" s="774"/>
      <c r="BH64" s="774"/>
      <c r="BI64" s="774"/>
      <c r="BJ64" s="774"/>
      <c r="BK64" s="774"/>
      <c r="BL64" s="774"/>
      <c r="BM64" s="774"/>
      <c r="BN64" s="774"/>
      <c r="BO64" s="774"/>
      <c r="BP64" s="774"/>
      <c r="BQ64" s="774"/>
      <c r="BR64" s="774"/>
      <c r="BS64" s="774"/>
      <c r="BT64" s="774"/>
      <c r="BU64" s="774"/>
      <c r="BV64" s="774"/>
      <c r="BW64" s="774"/>
      <c r="BX64" s="774"/>
      <c r="BY64" s="774"/>
      <c r="BZ64" s="774"/>
      <c r="CA64" s="774"/>
      <c r="CB64" s="774"/>
      <c r="CC64" s="774"/>
      <c r="CD64" s="774"/>
      <c r="CE64" s="775"/>
      <c r="CF64" s="775"/>
      <c r="CG64" s="775"/>
      <c r="CH64" s="775"/>
      <c r="CI64" s="775"/>
      <c r="CJ64" s="775"/>
      <c r="CK64" s="775"/>
      <c r="CL64" s="775"/>
      <c r="CM64" s="775"/>
      <c r="CN64" s="775"/>
      <c r="CO64" s="775"/>
      <c r="CP64" s="775"/>
      <c r="CQ64" s="775"/>
      <c r="CR64" s="775"/>
      <c r="CS64" s="775"/>
      <c r="CT64" s="775"/>
      <c r="CU64" s="775"/>
      <c r="CV64" s="775"/>
      <c r="CW64" s="775"/>
      <c r="CX64" s="775"/>
      <c r="CY64" s="776"/>
      <c r="CZ64" s="747">
        <v>0</v>
      </c>
      <c r="DA64" s="748">
        <v>0</v>
      </c>
      <c r="DB64" s="748">
        <v>0</v>
      </c>
      <c r="DC64" s="748">
        <v>0</v>
      </c>
      <c r="DD64" s="748">
        <v>0</v>
      </c>
      <c r="DE64" s="748">
        <v>0</v>
      </c>
      <c r="DF64" s="748">
        <v>0</v>
      </c>
      <c r="DG64" s="748">
        <v>0</v>
      </c>
      <c r="DH64" s="748">
        <v>0</v>
      </c>
      <c r="DI64" s="748">
        <v>0</v>
      </c>
      <c r="DJ64" s="748">
        <v>0</v>
      </c>
      <c r="DK64" s="748">
        <v>0</v>
      </c>
      <c r="DL64" s="748">
        <v>0</v>
      </c>
      <c r="DM64" s="748">
        <v>0</v>
      </c>
      <c r="DN64" s="748">
        <v>0</v>
      </c>
      <c r="DO64" s="748">
        <v>0</v>
      </c>
      <c r="DP64" s="748">
        <v>0</v>
      </c>
      <c r="DQ64" s="748">
        <v>0</v>
      </c>
      <c r="DR64" s="748">
        <v>0</v>
      </c>
      <c r="DS64" s="748">
        <v>0</v>
      </c>
      <c r="DT64" s="748">
        <v>0</v>
      </c>
      <c r="DU64" s="748">
        <v>0</v>
      </c>
      <c r="DV64" s="748">
        <v>0</v>
      </c>
      <c r="DW64" s="749">
        <v>0</v>
      </c>
      <c r="DX64" s="687"/>
      <c r="DY64" s="745"/>
      <c r="DZ64" s="745"/>
      <c r="EA64" s="745"/>
      <c r="EB64" s="745"/>
      <c r="EC64" s="745"/>
      <c r="ED64" s="745"/>
      <c r="EE64" s="745"/>
      <c r="EF64" s="745"/>
      <c r="EG64" s="745"/>
      <c r="EH64" s="745"/>
      <c r="EI64" s="745"/>
      <c r="EJ64" s="745"/>
      <c r="EK64" s="745"/>
      <c r="EL64" s="745"/>
      <c r="EM64" s="745"/>
      <c r="EN64" s="745"/>
      <c r="EO64" s="745"/>
      <c r="EP64" s="745"/>
      <c r="EQ64" s="745"/>
      <c r="ER64" s="745"/>
      <c r="ES64" s="745"/>
      <c r="ET64" s="745"/>
      <c r="EU64" s="745"/>
      <c r="EV64" s="745"/>
      <c r="EW64" s="745"/>
      <c r="EX64" s="745"/>
      <c r="EY64" s="745"/>
      <c r="EZ64" s="745"/>
      <c r="FA64" s="745"/>
      <c r="FB64" s="745"/>
      <c r="FC64" s="745"/>
      <c r="FD64" s="745"/>
      <c r="FE64" s="745"/>
      <c r="FF64" s="745"/>
      <c r="FG64" s="745"/>
      <c r="FH64" s="745"/>
      <c r="FI64" s="745"/>
      <c r="FJ64" s="745"/>
      <c r="FK64" s="745"/>
      <c r="FL64" s="745"/>
      <c r="FM64" s="745"/>
      <c r="FN64" s="745"/>
      <c r="FO64" s="745"/>
      <c r="FP64" s="745"/>
      <c r="FQ64" s="745"/>
      <c r="FR64" s="745"/>
      <c r="FS64" s="745"/>
      <c r="FT64" s="745"/>
      <c r="FU64" s="745"/>
      <c r="FV64" s="745"/>
      <c r="FW64" s="745"/>
      <c r="FX64" s="745"/>
      <c r="FY64" s="745"/>
      <c r="FZ64" s="745"/>
      <c r="GA64" s="745"/>
      <c r="GB64" s="745"/>
      <c r="GC64" s="745"/>
      <c r="GD64" s="745"/>
      <c r="GE64" s="745"/>
      <c r="GF64" s="745"/>
      <c r="GG64" s="745"/>
      <c r="GH64" s="745"/>
      <c r="GI64" s="745"/>
      <c r="GJ64" s="745"/>
      <c r="GK64" s="745"/>
      <c r="GL64" s="745"/>
      <c r="GM64" s="745"/>
      <c r="GN64" s="745"/>
      <c r="GO64" s="745"/>
      <c r="GP64" s="745"/>
      <c r="GQ64" s="745"/>
      <c r="GR64" s="745"/>
      <c r="GS64" s="745"/>
      <c r="GT64" s="745"/>
      <c r="GU64" s="745"/>
      <c r="GV64" s="745"/>
      <c r="GW64" s="745"/>
      <c r="GX64" s="745"/>
      <c r="GY64" s="745"/>
      <c r="GZ64" s="745"/>
      <c r="HA64" s="745"/>
      <c r="HB64" s="745"/>
      <c r="HC64" s="745"/>
      <c r="HD64" s="745"/>
      <c r="HE64" s="745"/>
      <c r="HF64" s="745"/>
      <c r="HG64" s="745"/>
      <c r="HH64" s="745"/>
      <c r="HI64" s="745"/>
      <c r="HJ64" s="745"/>
      <c r="HK64" s="745"/>
      <c r="HL64" s="745"/>
      <c r="HM64" s="745"/>
      <c r="HN64" s="745"/>
      <c r="HO64" s="745"/>
      <c r="HP64" s="745"/>
      <c r="HQ64" s="745"/>
      <c r="HR64" s="745"/>
      <c r="HS64" s="745"/>
      <c r="HT64" s="745"/>
      <c r="HU64" s="745"/>
      <c r="HV64" s="745"/>
      <c r="HW64" s="745"/>
      <c r="HX64" s="745"/>
      <c r="HY64" s="745"/>
      <c r="HZ64" s="745"/>
      <c r="IA64" s="745"/>
      <c r="IB64" s="745"/>
      <c r="IC64" s="745"/>
      <c r="ID64" s="745"/>
      <c r="IE64" s="745"/>
      <c r="IF64" s="745"/>
      <c r="IG64" s="745"/>
      <c r="IH64" s="745"/>
      <c r="II64" s="745"/>
      <c r="IJ64" s="745"/>
      <c r="IK64" s="745"/>
      <c r="IL64" s="745"/>
      <c r="IM64" s="745"/>
      <c r="IN64" s="745"/>
      <c r="IO64" s="745"/>
      <c r="IP64" s="745"/>
      <c r="IQ64" s="745"/>
      <c r="IR64" s="745"/>
      <c r="IS64" s="745"/>
      <c r="IT64" s="745"/>
      <c r="IU64" s="745"/>
      <c r="IV64" s="745"/>
      <c r="IW64" s="745"/>
      <c r="IX64" s="745"/>
      <c r="IY64" s="745"/>
      <c r="IZ64" s="745"/>
      <c r="JA64" s="745"/>
      <c r="JB64" s="745"/>
      <c r="JC64" s="745"/>
      <c r="JD64" s="745"/>
      <c r="JE64" s="745"/>
      <c r="JF64" s="745"/>
      <c r="JG64" s="745"/>
      <c r="JH64" s="745"/>
      <c r="JI64" s="745"/>
      <c r="JJ64" s="745"/>
      <c r="JK64" s="745"/>
      <c r="JL64" s="745"/>
      <c r="JM64" s="745"/>
      <c r="JN64" s="745"/>
      <c r="JO64" s="745"/>
      <c r="JP64" s="745"/>
      <c r="JQ64" s="745"/>
      <c r="JR64" s="745"/>
      <c r="JS64" s="745"/>
      <c r="JT64" s="745"/>
      <c r="JU64" s="745"/>
      <c r="JV64" s="745"/>
      <c r="JW64" s="745"/>
      <c r="JX64" s="745"/>
      <c r="JY64" s="745"/>
      <c r="JZ64" s="745"/>
      <c r="KA64" s="745"/>
      <c r="KB64" s="745"/>
      <c r="KC64" s="745"/>
      <c r="KD64" s="745"/>
      <c r="KE64" s="745"/>
      <c r="KF64" s="745"/>
      <c r="KG64" s="745"/>
      <c r="KH64" s="745"/>
      <c r="KI64" s="745"/>
      <c r="KJ64" s="745"/>
      <c r="KK64" s="745"/>
      <c r="KL64" s="745"/>
      <c r="KM64" s="745"/>
      <c r="KN64" s="745"/>
      <c r="KO64" s="745"/>
      <c r="KP64" s="745"/>
      <c r="KQ64" s="745"/>
      <c r="KR64" s="745"/>
      <c r="KS64" s="745"/>
      <c r="KT64" s="745"/>
      <c r="KU64" s="745"/>
      <c r="KV64" s="745"/>
      <c r="KW64" s="745"/>
      <c r="KX64" s="745"/>
      <c r="KY64" s="745"/>
      <c r="KZ64" s="745"/>
      <c r="LA64" s="745"/>
      <c r="LB64" s="745"/>
      <c r="LC64" s="745"/>
      <c r="LD64" s="745"/>
      <c r="LE64" s="745"/>
      <c r="LF64" s="745"/>
      <c r="LG64" s="745"/>
      <c r="LH64" s="745"/>
      <c r="LI64" s="745"/>
      <c r="LJ64" s="745"/>
      <c r="LK64" s="745"/>
      <c r="LL64" s="745"/>
      <c r="LM64" s="745"/>
      <c r="LN64" s="745"/>
      <c r="LO64" s="745"/>
      <c r="LP64" s="745"/>
      <c r="LQ64" s="745"/>
      <c r="LR64" s="745"/>
      <c r="LS64" s="745"/>
      <c r="LT64" s="745"/>
      <c r="LU64" s="745"/>
      <c r="LV64" s="745"/>
      <c r="LW64" s="745"/>
      <c r="LX64" s="745"/>
      <c r="LY64" s="745"/>
      <c r="LZ64" s="745"/>
      <c r="MA64" s="745"/>
      <c r="MB64" s="745"/>
      <c r="MC64" s="745"/>
      <c r="MD64" s="745"/>
      <c r="ME64" s="745"/>
      <c r="MF64" s="745"/>
      <c r="MG64" s="745"/>
      <c r="MH64" s="745"/>
      <c r="MI64" s="745"/>
      <c r="MJ64" s="745"/>
      <c r="MK64" s="745"/>
      <c r="ML64" s="745"/>
      <c r="MM64" s="745"/>
      <c r="MN64" s="745"/>
      <c r="MO64" s="745"/>
      <c r="MP64" s="745"/>
      <c r="MQ64" s="745"/>
      <c r="MR64" s="745"/>
      <c r="MS64" s="745"/>
      <c r="MT64" s="745"/>
      <c r="MU64" s="745"/>
      <c r="MV64" s="745"/>
      <c r="MW64" s="745"/>
      <c r="MX64" s="745"/>
      <c r="MY64" s="745"/>
      <c r="MZ64" s="745"/>
      <c r="NA64" s="745"/>
      <c r="NB64" s="745"/>
      <c r="NC64" s="745"/>
      <c r="ND64" s="745"/>
      <c r="NE64" s="745"/>
      <c r="NF64" s="745"/>
      <c r="NG64" s="745"/>
      <c r="NH64" s="745"/>
      <c r="NI64" s="745"/>
      <c r="NJ64" s="745"/>
      <c r="NK64" s="745"/>
      <c r="NL64" s="745"/>
      <c r="NM64" s="745"/>
      <c r="NN64" s="745"/>
      <c r="NO64" s="745"/>
      <c r="NP64" s="745"/>
      <c r="NQ64" s="745"/>
      <c r="NR64" s="745"/>
      <c r="NS64" s="745"/>
      <c r="NT64" s="745"/>
      <c r="NU64" s="745"/>
      <c r="NV64" s="745"/>
      <c r="NW64" s="745"/>
      <c r="NX64" s="745"/>
      <c r="NY64" s="745"/>
      <c r="NZ64" s="745"/>
      <c r="OA64" s="745"/>
      <c r="OB64" s="745"/>
      <c r="OC64" s="745"/>
      <c r="OD64" s="745"/>
      <c r="OE64" s="745"/>
      <c r="OF64" s="745"/>
      <c r="OG64" s="745"/>
      <c r="OH64" s="745"/>
      <c r="OI64" s="745"/>
      <c r="OJ64" s="745"/>
      <c r="OK64" s="745"/>
      <c r="OL64" s="745"/>
      <c r="OM64" s="745"/>
      <c r="ON64" s="745"/>
      <c r="OO64" s="745"/>
      <c r="OP64" s="745"/>
      <c r="OQ64" s="745"/>
      <c r="OR64" s="745"/>
      <c r="OS64" s="745"/>
      <c r="OT64" s="745"/>
      <c r="OU64" s="745"/>
      <c r="OV64" s="745"/>
      <c r="OW64" s="745"/>
      <c r="OX64" s="745"/>
      <c r="OY64" s="745"/>
      <c r="OZ64" s="745"/>
      <c r="PA64" s="745"/>
      <c r="PB64" s="745"/>
      <c r="PC64" s="745"/>
      <c r="PD64" s="745"/>
      <c r="PE64" s="745"/>
      <c r="PF64" s="745"/>
      <c r="PG64" s="745"/>
      <c r="PH64" s="745"/>
      <c r="PI64" s="745"/>
      <c r="PJ64" s="745"/>
      <c r="PK64" s="745"/>
      <c r="PL64" s="745"/>
      <c r="PM64" s="745"/>
      <c r="PN64" s="745"/>
      <c r="PO64" s="745"/>
      <c r="PP64" s="745"/>
      <c r="PQ64" s="745"/>
      <c r="PR64" s="745"/>
      <c r="PS64" s="745"/>
      <c r="PT64" s="745"/>
      <c r="PU64" s="745"/>
      <c r="PV64" s="745"/>
      <c r="PW64" s="745"/>
      <c r="PX64" s="745"/>
      <c r="PY64" s="745"/>
      <c r="PZ64" s="745"/>
      <c r="QA64" s="745"/>
      <c r="QB64" s="745"/>
      <c r="QC64" s="745"/>
      <c r="QD64" s="745"/>
      <c r="QE64" s="745"/>
      <c r="QF64" s="745"/>
      <c r="QG64" s="745"/>
      <c r="QH64" s="745"/>
      <c r="QI64" s="745"/>
      <c r="QJ64" s="745"/>
      <c r="QK64" s="745"/>
      <c r="QL64" s="745"/>
      <c r="QM64" s="745"/>
      <c r="QN64" s="745"/>
      <c r="QO64" s="745"/>
      <c r="QP64" s="745"/>
      <c r="QQ64" s="745"/>
      <c r="QR64" s="745"/>
      <c r="QS64" s="745"/>
      <c r="QT64" s="745"/>
      <c r="QU64" s="745"/>
      <c r="QV64" s="745"/>
      <c r="QW64" s="745"/>
      <c r="QX64" s="745"/>
      <c r="QY64" s="745"/>
      <c r="QZ64" s="745"/>
      <c r="RA64" s="745"/>
      <c r="RB64" s="745"/>
      <c r="RC64" s="745"/>
      <c r="RD64" s="745"/>
      <c r="RE64" s="745"/>
      <c r="RF64" s="745"/>
      <c r="RG64" s="745"/>
      <c r="RH64" s="745"/>
      <c r="RI64" s="745"/>
      <c r="RJ64" s="745"/>
      <c r="RK64" s="745"/>
      <c r="RL64" s="745"/>
      <c r="RM64" s="745"/>
      <c r="RN64" s="745"/>
      <c r="RO64" s="745"/>
      <c r="RP64" s="745"/>
      <c r="RQ64" s="745"/>
      <c r="RR64" s="745"/>
      <c r="RS64" s="745"/>
      <c r="RT64" s="745"/>
      <c r="RU64" s="745"/>
      <c r="RV64" s="745"/>
      <c r="RW64" s="745"/>
      <c r="RX64" s="745"/>
      <c r="RY64" s="745"/>
      <c r="RZ64" s="745"/>
      <c r="SA64" s="745"/>
      <c r="SB64" s="745"/>
      <c r="SC64" s="745"/>
      <c r="SD64" s="745"/>
      <c r="SE64" s="745"/>
      <c r="SF64" s="745"/>
      <c r="SG64" s="745"/>
      <c r="SH64" s="745"/>
      <c r="SI64" s="745"/>
      <c r="SJ64" s="745"/>
      <c r="SK64" s="745"/>
      <c r="SL64" s="745"/>
      <c r="SM64" s="745"/>
      <c r="SN64" s="745"/>
      <c r="SO64" s="745"/>
      <c r="SP64" s="745"/>
      <c r="SQ64" s="745"/>
      <c r="SR64" s="745"/>
      <c r="SS64" s="745"/>
      <c r="ST64" s="745"/>
      <c r="SU64" s="745"/>
      <c r="SV64" s="745"/>
      <c r="SW64" s="745"/>
      <c r="SX64" s="745"/>
      <c r="SY64" s="745"/>
      <c r="SZ64" s="745"/>
      <c r="TA64" s="745"/>
      <c r="TB64" s="745"/>
      <c r="TC64" s="745"/>
      <c r="TD64" s="745"/>
      <c r="TE64" s="745"/>
      <c r="TF64" s="745"/>
      <c r="TG64" s="745"/>
      <c r="TH64" s="745"/>
      <c r="TI64" s="745"/>
      <c r="TJ64" s="745"/>
      <c r="TK64" s="745"/>
      <c r="TL64" s="745"/>
      <c r="TM64" s="745"/>
      <c r="TN64" s="745"/>
      <c r="TO64" s="745"/>
      <c r="TP64" s="745"/>
      <c r="TQ64" s="745"/>
      <c r="TR64" s="745"/>
      <c r="TS64" s="745"/>
      <c r="TT64" s="745"/>
      <c r="TU64" s="745"/>
      <c r="TV64" s="745"/>
      <c r="TW64" s="745"/>
      <c r="TX64" s="745"/>
      <c r="TY64" s="745"/>
      <c r="TZ64" s="745"/>
      <c r="UA64" s="745"/>
      <c r="UB64" s="745"/>
      <c r="UC64" s="745"/>
      <c r="UD64" s="745"/>
      <c r="UE64" s="745"/>
      <c r="UF64" s="745"/>
      <c r="UG64" s="745"/>
      <c r="UH64" s="745"/>
      <c r="UI64" s="745"/>
      <c r="UJ64" s="745"/>
      <c r="UK64" s="745"/>
      <c r="UL64" s="745"/>
      <c r="UM64" s="745"/>
      <c r="UN64" s="745"/>
      <c r="UO64" s="745"/>
      <c r="UP64" s="745"/>
      <c r="UQ64" s="745"/>
      <c r="UR64" s="745"/>
      <c r="US64" s="745"/>
      <c r="UT64" s="745"/>
      <c r="UU64" s="745"/>
      <c r="UV64" s="745"/>
      <c r="UW64" s="745"/>
      <c r="UX64" s="745"/>
      <c r="UY64" s="745"/>
      <c r="UZ64" s="745"/>
      <c r="VA64" s="745"/>
      <c r="VB64" s="745"/>
      <c r="VC64" s="745"/>
      <c r="VD64" s="745"/>
      <c r="VE64" s="745"/>
      <c r="VF64" s="745"/>
      <c r="VG64" s="745"/>
      <c r="VH64" s="745"/>
      <c r="VI64" s="745"/>
      <c r="VJ64" s="745"/>
      <c r="VK64" s="745"/>
      <c r="VL64" s="745"/>
      <c r="VM64" s="745"/>
      <c r="VN64" s="745"/>
      <c r="VO64" s="745"/>
      <c r="VP64" s="745"/>
      <c r="VQ64" s="745"/>
      <c r="VR64" s="745"/>
      <c r="VS64" s="745"/>
      <c r="VT64" s="745"/>
      <c r="VU64" s="745"/>
      <c r="VV64" s="745"/>
      <c r="VW64" s="745"/>
      <c r="VX64" s="745"/>
      <c r="VY64" s="745"/>
      <c r="VZ64" s="745"/>
      <c r="WA64" s="745"/>
      <c r="WB64" s="745"/>
      <c r="WC64" s="745"/>
      <c r="WD64" s="745"/>
      <c r="WE64" s="745"/>
      <c r="WF64" s="745"/>
      <c r="WG64" s="745"/>
      <c r="WH64" s="745"/>
      <c r="WI64" s="745"/>
      <c r="WJ64" s="745"/>
      <c r="WK64" s="745"/>
      <c r="WL64" s="745"/>
      <c r="WM64" s="745"/>
      <c r="WN64" s="745"/>
      <c r="WO64" s="745"/>
      <c r="WP64" s="745"/>
      <c r="WQ64" s="745"/>
      <c r="WR64" s="745"/>
      <c r="WS64" s="745"/>
      <c r="WT64" s="745"/>
      <c r="WU64" s="745"/>
      <c r="WV64" s="745"/>
      <c r="WW64" s="745"/>
      <c r="WX64" s="745"/>
      <c r="WY64" s="745"/>
      <c r="WZ64" s="745"/>
      <c r="XA64" s="745"/>
      <c r="XB64" s="745"/>
      <c r="XC64" s="745"/>
      <c r="XD64" s="745"/>
      <c r="XE64" s="745"/>
      <c r="XF64" s="745"/>
      <c r="XG64" s="745"/>
      <c r="XH64" s="745"/>
      <c r="XI64" s="745"/>
      <c r="XJ64" s="745"/>
      <c r="XK64" s="745"/>
      <c r="XL64" s="745"/>
      <c r="XM64" s="745"/>
      <c r="XN64" s="745"/>
      <c r="XO64" s="745"/>
      <c r="XP64" s="745"/>
      <c r="XQ64" s="745"/>
      <c r="XR64" s="745"/>
      <c r="XS64" s="745"/>
      <c r="XT64" s="745"/>
      <c r="XU64" s="745"/>
      <c r="XV64" s="745"/>
      <c r="XW64" s="745"/>
      <c r="XX64" s="745"/>
      <c r="XY64" s="745"/>
      <c r="XZ64" s="745"/>
      <c r="YA64" s="745"/>
      <c r="YB64" s="745"/>
      <c r="YC64" s="745"/>
      <c r="YD64" s="745"/>
      <c r="YE64" s="745"/>
      <c r="YF64" s="745"/>
      <c r="YG64" s="745"/>
      <c r="YH64" s="745"/>
      <c r="YI64" s="745"/>
      <c r="YJ64" s="745"/>
      <c r="YK64" s="745"/>
      <c r="YL64" s="745"/>
      <c r="YM64" s="745"/>
      <c r="YN64" s="745"/>
      <c r="YO64" s="745"/>
      <c r="YP64" s="745"/>
      <c r="YQ64" s="745"/>
      <c r="YR64" s="745"/>
      <c r="YS64" s="745"/>
      <c r="YT64" s="745"/>
      <c r="YU64" s="745"/>
      <c r="YV64" s="745"/>
      <c r="YW64" s="745"/>
      <c r="YX64" s="745"/>
      <c r="YY64" s="745"/>
      <c r="YZ64" s="745"/>
      <c r="ZA64" s="745"/>
      <c r="ZB64" s="745"/>
      <c r="ZC64" s="745"/>
      <c r="ZD64" s="745"/>
      <c r="ZE64" s="745"/>
      <c r="ZF64" s="745"/>
      <c r="ZG64" s="745"/>
      <c r="ZH64" s="745"/>
      <c r="ZI64" s="745"/>
      <c r="ZJ64" s="745"/>
      <c r="ZK64" s="745"/>
      <c r="ZL64" s="745"/>
      <c r="ZM64" s="745"/>
      <c r="ZN64" s="745"/>
      <c r="ZO64" s="745"/>
      <c r="ZP64" s="745"/>
      <c r="ZQ64" s="745"/>
      <c r="ZR64" s="745"/>
      <c r="ZS64" s="745"/>
      <c r="ZT64" s="745"/>
      <c r="ZU64" s="745"/>
      <c r="ZV64" s="745"/>
      <c r="ZW64" s="745"/>
      <c r="ZX64" s="745"/>
      <c r="ZY64" s="745"/>
      <c r="ZZ64" s="745"/>
      <c r="AAA64" s="745"/>
      <c r="AAB64" s="745"/>
      <c r="AAC64" s="745"/>
      <c r="AAD64" s="745"/>
      <c r="AAE64" s="745"/>
      <c r="AAF64" s="745"/>
      <c r="AAG64" s="745"/>
      <c r="AAH64" s="745"/>
      <c r="AAI64" s="745"/>
      <c r="AAJ64" s="745"/>
      <c r="AAK64" s="745"/>
      <c r="AAL64" s="745"/>
      <c r="AAM64" s="745"/>
      <c r="AAN64" s="745"/>
      <c r="AAO64" s="745"/>
      <c r="AAP64" s="745"/>
      <c r="AAQ64" s="745"/>
      <c r="AAR64" s="745"/>
      <c r="AAS64" s="745"/>
      <c r="AAT64" s="745"/>
      <c r="AAU64" s="745"/>
      <c r="AAV64" s="745"/>
      <c r="AAW64" s="745"/>
      <c r="AAX64" s="745"/>
      <c r="AAY64" s="745"/>
      <c r="AAZ64" s="745"/>
      <c r="ABA64" s="745"/>
      <c r="ABB64" s="745"/>
      <c r="ABC64" s="745"/>
      <c r="ABD64" s="745"/>
      <c r="ABE64" s="745"/>
      <c r="ABF64" s="745"/>
      <c r="ABG64" s="745"/>
      <c r="ABH64" s="745"/>
      <c r="ABI64" s="745"/>
      <c r="ABJ64" s="745"/>
      <c r="ABK64" s="745"/>
      <c r="ABL64" s="745"/>
      <c r="ABM64" s="745"/>
      <c r="ABN64" s="745"/>
      <c r="ABO64" s="745"/>
      <c r="ABP64" s="745"/>
      <c r="ABQ64" s="745"/>
      <c r="ABR64" s="745"/>
      <c r="ABS64" s="745"/>
      <c r="ABT64" s="745"/>
      <c r="ABU64" s="745"/>
      <c r="ABV64" s="745"/>
      <c r="ABW64" s="745"/>
      <c r="ABX64" s="745"/>
      <c r="ABY64" s="745"/>
      <c r="ABZ64" s="745"/>
      <c r="ACA64" s="745"/>
      <c r="ACB64" s="745"/>
      <c r="ACC64" s="745"/>
      <c r="ACD64" s="745"/>
      <c r="ACE64" s="745"/>
      <c r="ACF64" s="745"/>
      <c r="ACG64" s="745"/>
      <c r="ACH64" s="745"/>
      <c r="ACI64" s="745"/>
      <c r="ACJ64" s="745"/>
      <c r="ACK64" s="745"/>
      <c r="ACL64" s="745"/>
      <c r="ACM64" s="745"/>
      <c r="ACN64" s="745"/>
      <c r="ACO64" s="745"/>
      <c r="ACP64" s="745"/>
      <c r="ACQ64" s="745"/>
      <c r="ACR64" s="745"/>
      <c r="ACS64" s="745"/>
      <c r="ACT64" s="745"/>
      <c r="ACU64" s="745"/>
      <c r="ACV64" s="745"/>
      <c r="ACW64" s="745"/>
      <c r="ACX64" s="745"/>
      <c r="ACY64" s="745"/>
      <c r="ACZ64" s="745"/>
      <c r="ADA64" s="745"/>
      <c r="ADB64" s="745"/>
      <c r="ADC64" s="745"/>
      <c r="ADD64" s="745"/>
      <c r="ADE64" s="745"/>
      <c r="ADF64" s="745"/>
      <c r="ADG64" s="745"/>
      <c r="ADH64" s="745"/>
      <c r="ADI64" s="745"/>
      <c r="ADJ64" s="745"/>
      <c r="ADK64" s="745"/>
      <c r="ADL64" s="745"/>
      <c r="ADM64" s="745"/>
      <c r="ADN64" s="745"/>
      <c r="ADO64" s="745"/>
      <c r="ADP64" s="745"/>
      <c r="ADQ64" s="745"/>
      <c r="ADR64" s="745"/>
      <c r="ADS64" s="745"/>
      <c r="ADT64" s="745"/>
      <c r="ADU64" s="745"/>
      <c r="ADV64" s="745"/>
      <c r="ADW64" s="745"/>
      <c r="ADX64" s="745"/>
      <c r="ADY64" s="745"/>
      <c r="ADZ64" s="745"/>
      <c r="AEA64" s="745"/>
      <c r="AEB64" s="745"/>
      <c r="AEC64" s="745"/>
      <c r="AED64" s="745"/>
      <c r="AEE64" s="745"/>
      <c r="AEF64" s="745"/>
      <c r="AEG64" s="745"/>
      <c r="AEH64" s="745"/>
      <c r="AEI64" s="745"/>
      <c r="AEJ64" s="745"/>
      <c r="AEK64" s="745"/>
      <c r="AEL64" s="745"/>
      <c r="AEM64" s="745"/>
      <c r="AEN64" s="745"/>
      <c r="AEO64" s="745"/>
      <c r="AEP64" s="745"/>
      <c r="AEQ64" s="745"/>
      <c r="AER64" s="745"/>
      <c r="AES64" s="745"/>
      <c r="AET64" s="745"/>
      <c r="AEU64" s="745"/>
      <c r="AEV64" s="745"/>
      <c r="AEW64" s="745"/>
      <c r="AEX64" s="745"/>
      <c r="AEY64" s="745"/>
      <c r="AEZ64" s="745"/>
      <c r="AFA64" s="745"/>
      <c r="AFB64" s="745"/>
      <c r="AFC64" s="745"/>
      <c r="AFD64" s="745"/>
      <c r="AFE64" s="745"/>
      <c r="AFF64" s="745"/>
      <c r="AFG64" s="745"/>
      <c r="AFH64" s="745"/>
      <c r="AFI64" s="745"/>
      <c r="AFJ64" s="745"/>
      <c r="AFK64" s="745"/>
      <c r="AFL64" s="745"/>
      <c r="AFM64" s="745"/>
      <c r="AFN64" s="745"/>
      <c r="AFO64" s="745"/>
      <c r="AFP64" s="745"/>
      <c r="AFQ64" s="745"/>
      <c r="AFR64" s="745"/>
      <c r="AFS64" s="745"/>
      <c r="AFT64" s="745"/>
      <c r="AFU64" s="745"/>
      <c r="AFV64" s="745"/>
      <c r="AFW64" s="745"/>
      <c r="AFX64" s="745"/>
      <c r="AFY64" s="745"/>
      <c r="AFZ64" s="745"/>
      <c r="AGA64" s="745"/>
      <c r="AGB64" s="745"/>
      <c r="AGC64" s="745"/>
      <c r="AGD64" s="745"/>
      <c r="AGE64" s="745"/>
      <c r="AGF64" s="745"/>
      <c r="AGG64" s="745"/>
      <c r="AGH64" s="745"/>
      <c r="AGI64" s="745"/>
      <c r="AGJ64" s="745"/>
      <c r="AGK64" s="745"/>
      <c r="AGL64" s="745"/>
      <c r="AGM64" s="745"/>
      <c r="AGN64" s="745"/>
      <c r="AGO64" s="745"/>
      <c r="AGP64" s="745"/>
      <c r="AGQ64" s="745"/>
      <c r="AGR64" s="745"/>
      <c r="AGS64" s="745"/>
      <c r="AGT64" s="745"/>
      <c r="AGU64" s="745"/>
      <c r="AGV64" s="745"/>
      <c r="AGW64" s="745"/>
      <c r="AGX64" s="745"/>
      <c r="AGY64" s="745"/>
      <c r="AGZ64" s="745"/>
      <c r="AHA64" s="745"/>
      <c r="AHB64" s="745"/>
      <c r="AHC64" s="745"/>
      <c r="AHD64" s="745"/>
      <c r="AHE64" s="745"/>
      <c r="AHF64" s="745"/>
      <c r="AHG64" s="745"/>
      <c r="AHH64" s="745"/>
      <c r="AHI64" s="745"/>
      <c r="AHJ64" s="745"/>
      <c r="AHK64" s="745"/>
      <c r="AHL64" s="745"/>
      <c r="AHM64" s="745"/>
      <c r="AHN64" s="745"/>
      <c r="AHO64" s="745"/>
      <c r="AHP64" s="745"/>
      <c r="AHQ64" s="745"/>
      <c r="AHR64" s="745"/>
      <c r="AHS64" s="745"/>
      <c r="AHT64" s="745"/>
      <c r="AHU64" s="745"/>
      <c r="AHV64" s="745"/>
      <c r="AHW64" s="745"/>
      <c r="AHX64" s="745"/>
      <c r="AHY64" s="745"/>
      <c r="AHZ64" s="745"/>
      <c r="AIA64" s="745"/>
      <c r="AIB64" s="745"/>
      <c r="AIC64" s="745"/>
      <c r="AID64" s="745"/>
      <c r="AIE64" s="745"/>
      <c r="AIF64" s="745"/>
      <c r="AIG64" s="745"/>
      <c r="AIH64" s="745"/>
      <c r="AII64" s="745"/>
      <c r="AIJ64" s="745"/>
      <c r="AIK64" s="745"/>
      <c r="AIL64" s="745"/>
      <c r="AIM64" s="745"/>
      <c r="AIN64" s="745"/>
      <c r="AIO64" s="745"/>
      <c r="AIP64" s="745"/>
      <c r="AIQ64" s="745"/>
      <c r="AIR64" s="745"/>
      <c r="AIS64" s="745"/>
      <c r="AIT64" s="745"/>
      <c r="AIU64" s="745"/>
      <c r="AIV64" s="745"/>
      <c r="AIW64" s="745"/>
      <c r="AIX64" s="745"/>
      <c r="AIY64" s="745"/>
      <c r="AIZ64" s="745"/>
      <c r="AJA64" s="745"/>
      <c r="AJB64" s="745"/>
      <c r="AJC64" s="745"/>
      <c r="AJD64" s="745"/>
      <c r="AJE64" s="745"/>
      <c r="AJF64" s="745"/>
      <c r="AJG64" s="745"/>
      <c r="AJH64" s="745"/>
      <c r="AJI64" s="745"/>
      <c r="AJJ64" s="745"/>
      <c r="AJK64" s="745"/>
      <c r="AJL64" s="745"/>
      <c r="AJM64" s="745"/>
      <c r="AJN64" s="745"/>
      <c r="AJO64" s="745"/>
      <c r="AJP64" s="745"/>
      <c r="AJQ64" s="745"/>
      <c r="AJR64" s="745"/>
      <c r="AJS64" s="745"/>
      <c r="AJT64" s="745"/>
      <c r="AJU64" s="745"/>
      <c r="AJV64" s="745"/>
      <c r="AJW64" s="745"/>
      <c r="AJX64" s="745"/>
      <c r="AJY64" s="745"/>
      <c r="AJZ64" s="745"/>
      <c r="AKA64" s="745"/>
      <c r="AKB64" s="745"/>
      <c r="AKC64" s="745"/>
      <c r="AKD64" s="745"/>
      <c r="AKE64" s="745"/>
      <c r="AKF64" s="745"/>
      <c r="AKG64" s="745"/>
      <c r="AKH64" s="745"/>
      <c r="AKI64" s="745"/>
      <c r="AKJ64" s="745"/>
      <c r="AKK64" s="745"/>
      <c r="AKL64" s="745"/>
      <c r="AKM64" s="745"/>
      <c r="AKN64" s="745"/>
      <c r="AKO64" s="745"/>
      <c r="AKP64" s="745"/>
      <c r="AKQ64" s="745"/>
      <c r="AKR64" s="745"/>
      <c r="AKS64" s="745"/>
      <c r="AKT64" s="745"/>
      <c r="AKU64" s="745"/>
      <c r="AKV64" s="745"/>
      <c r="AKW64" s="745"/>
      <c r="AKX64" s="745"/>
      <c r="AKY64" s="745"/>
      <c r="AKZ64" s="745"/>
      <c r="ALA64" s="745"/>
      <c r="ALB64" s="745"/>
      <c r="ALC64" s="745"/>
      <c r="ALD64" s="745"/>
      <c r="ALE64" s="745"/>
      <c r="ALF64" s="745"/>
      <c r="ALG64" s="745"/>
      <c r="ALH64" s="745"/>
      <c r="ALI64" s="745"/>
      <c r="ALJ64" s="745"/>
      <c r="ALK64" s="745"/>
      <c r="ALL64" s="745"/>
      <c r="ALM64" s="745"/>
      <c r="ALN64" s="745"/>
      <c r="ALO64" s="745"/>
      <c r="ALP64" s="745"/>
      <c r="ALQ64" s="745"/>
      <c r="ALR64" s="745"/>
      <c r="ALS64" s="745"/>
      <c r="ALT64" s="745"/>
      <c r="ALU64" s="745"/>
      <c r="ALV64" s="745"/>
      <c r="ALW64" s="745"/>
      <c r="ALX64" s="745"/>
      <c r="ALY64" s="745"/>
      <c r="ALZ64" s="745"/>
      <c r="AMA64" s="745"/>
      <c r="AMB64" s="745"/>
      <c r="AMC64" s="745"/>
      <c r="AMD64" s="745"/>
      <c r="AME64" s="745"/>
      <c r="AMF64" s="745"/>
      <c r="AMG64" s="745"/>
      <c r="AMH64" s="745"/>
      <c r="AMI64" s="745"/>
      <c r="AMJ64" s="745"/>
    </row>
    <row r="65" spans="1:1024" x14ac:dyDescent="0.2">
      <c r="A65" s="745"/>
      <c r="B65" s="751"/>
      <c r="C65" s="661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63"/>
      <c r="S65" s="662"/>
      <c r="T65" s="662"/>
      <c r="U65" s="659" t="s">
        <v>789</v>
      </c>
      <c r="V65" s="648" t="s">
        <v>124</v>
      </c>
      <c r="W65" s="648" t="s">
        <v>497</v>
      </c>
      <c r="X65" s="773"/>
      <c r="Y65" s="773"/>
      <c r="Z65" s="773"/>
      <c r="AA65" s="773"/>
      <c r="AB65" s="773"/>
      <c r="AC65" s="773"/>
      <c r="AD65" s="773"/>
      <c r="AE65" s="773"/>
      <c r="AF65" s="773"/>
      <c r="AG65" s="773"/>
      <c r="AH65" s="773"/>
      <c r="AI65" s="773"/>
      <c r="AJ65" s="773"/>
      <c r="AK65" s="774"/>
      <c r="AL65" s="774"/>
      <c r="AM65" s="774"/>
      <c r="AN65" s="774"/>
      <c r="AO65" s="774"/>
      <c r="AP65" s="774"/>
      <c r="AQ65" s="774"/>
      <c r="AR65" s="774"/>
      <c r="AS65" s="774"/>
      <c r="AT65" s="774"/>
      <c r="AU65" s="774"/>
      <c r="AV65" s="774"/>
      <c r="AW65" s="774"/>
      <c r="AX65" s="774"/>
      <c r="AY65" s="774"/>
      <c r="AZ65" s="774"/>
      <c r="BA65" s="774"/>
      <c r="BB65" s="774"/>
      <c r="BC65" s="774"/>
      <c r="BD65" s="774"/>
      <c r="BE65" s="774"/>
      <c r="BF65" s="774"/>
      <c r="BG65" s="774"/>
      <c r="BH65" s="774"/>
      <c r="BI65" s="774"/>
      <c r="BJ65" s="774"/>
      <c r="BK65" s="774"/>
      <c r="BL65" s="774"/>
      <c r="BM65" s="774"/>
      <c r="BN65" s="774"/>
      <c r="BO65" s="774"/>
      <c r="BP65" s="774"/>
      <c r="BQ65" s="774"/>
      <c r="BR65" s="774"/>
      <c r="BS65" s="774"/>
      <c r="BT65" s="774"/>
      <c r="BU65" s="774"/>
      <c r="BV65" s="774"/>
      <c r="BW65" s="774"/>
      <c r="BX65" s="774"/>
      <c r="BY65" s="774"/>
      <c r="BZ65" s="774"/>
      <c r="CA65" s="774"/>
      <c r="CB65" s="774"/>
      <c r="CC65" s="774"/>
      <c r="CD65" s="774"/>
      <c r="CE65" s="775"/>
      <c r="CF65" s="775"/>
      <c r="CG65" s="775"/>
      <c r="CH65" s="775"/>
      <c r="CI65" s="775"/>
      <c r="CJ65" s="775"/>
      <c r="CK65" s="775"/>
      <c r="CL65" s="775"/>
      <c r="CM65" s="775"/>
      <c r="CN65" s="775"/>
      <c r="CO65" s="775"/>
      <c r="CP65" s="775"/>
      <c r="CQ65" s="775"/>
      <c r="CR65" s="775"/>
      <c r="CS65" s="775"/>
      <c r="CT65" s="775"/>
      <c r="CU65" s="775"/>
      <c r="CV65" s="775"/>
      <c r="CW65" s="775"/>
      <c r="CX65" s="775"/>
      <c r="CY65" s="776"/>
      <c r="CZ65" s="747"/>
      <c r="DA65" s="748"/>
      <c r="DB65" s="748"/>
      <c r="DC65" s="748"/>
      <c r="DD65" s="748"/>
      <c r="DE65" s="748"/>
      <c r="DF65" s="748"/>
      <c r="DG65" s="748"/>
      <c r="DH65" s="748"/>
      <c r="DI65" s="748"/>
      <c r="DJ65" s="748"/>
      <c r="DK65" s="748"/>
      <c r="DL65" s="748"/>
      <c r="DM65" s="748"/>
      <c r="DN65" s="748"/>
      <c r="DO65" s="748"/>
      <c r="DP65" s="748"/>
      <c r="DQ65" s="748"/>
      <c r="DR65" s="748"/>
      <c r="DS65" s="748"/>
      <c r="DT65" s="748"/>
      <c r="DU65" s="748"/>
      <c r="DV65" s="748"/>
      <c r="DW65" s="749"/>
      <c r="DX65" s="687"/>
      <c r="DY65" s="745"/>
      <c r="DZ65" s="745"/>
      <c r="EA65" s="745"/>
      <c r="EB65" s="745"/>
      <c r="EC65" s="745"/>
      <c r="ED65" s="745"/>
      <c r="EE65" s="745"/>
      <c r="EF65" s="745"/>
      <c r="EG65" s="745"/>
      <c r="EH65" s="745"/>
      <c r="EI65" s="745"/>
      <c r="EJ65" s="745"/>
      <c r="EK65" s="745"/>
      <c r="EL65" s="745"/>
      <c r="EM65" s="745"/>
      <c r="EN65" s="745"/>
      <c r="EO65" s="745"/>
      <c r="EP65" s="745"/>
      <c r="EQ65" s="745"/>
      <c r="ER65" s="745"/>
      <c r="ES65" s="745"/>
      <c r="ET65" s="745"/>
      <c r="EU65" s="745"/>
      <c r="EV65" s="745"/>
      <c r="EW65" s="745"/>
      <c r="EX65" s="745"/>
      <c r="EY65" s="745"/>
      <c r="EZ65" s="745"/>
      <c r="FA65" s="745"/>
      <c r="FB65" s="745"/>
      <c r="FC65" s="745"/>
      <c r="FD65" s="745"/>
      <c r="FE65" s="745"/>
      <c r="FF65" s="745"/>
      <c r="FG65" s="745"/>
      <c r="FH65" s="745"/>
      <c r="FI65" s="745"/>
      <c r="FJ65" s="745"/>
      <c r="FK65" s="745"/>
      <c r="FL65" s="745"/>
      <c r="FM65" s="745"/>
      <c r="FN65" s="745"/>
      <c r="FO65" s="745"/>
      <c r="FP65" s="745"/>
      <c r="FQ65" s="745"/>
      <c r="FR65" s="745"/>
      <c r="FS65" s="745"/>
      <c r="FT65" s="745"/>
      <c r="FU65" s="745"/>
      <c r="FV65" s="745"/>
      <c r="FW65" s="745"/>
      <c r="FX65" s="745"/>
      <c r="FY65" s="745"/>
      <c r="FZ65" s="745"/>
      <c r="GA65" s="745"/>
      <c r="GB65" s="745"/>
      <c r="GC65" s="745"/>
      <c r="GD65" s="745"/>
      <c r="GE65" s="745"/>
      <c r="GF65" s="745"/>
      <c r="GG65" s="745"/>
      <c r="GH65" s="745"/>
      <c r="GI65" s="745"/>
      <c r="GJ65" s="745"/>
      <c r="GK65" s="745"/>
      <c r="GL65" s="745"/>
      <c r="GM65" s="745"/>
      <c r="GN65" s="745"/>
      <c r="GO65" s="745"/>
      <c r="GP65" s="745"/>
      <c r="GQ65" s="745"/>
      <c r="GR65" s="745"/>
      <c r="GS65" s="745"/>
      <c r="GT65" s="745"/>
      <c r="GU65" s="745"/>
      <c r="GV65" s="745"/>
      <c r="GW65" s="745"/>
      <c r="GX65" s="745"/>
      <c r="GY65" s="745"/>
      <c r="GZ65" s="745"/>
      <c r="HA65" s="745"/>
      <c r="HB65" s="745"/>
      <c r="HC65" s="745"/>
      <c r="HD65" s="745"/>
      <c r="HE65" s="745"/>
      <c r="HF65" s="745"/>
      <c r="HG65" s="745"/>
      <c r="HH65" s="745"/>
      <c r="HI65" s="745"/>
      <c r="HJ65" s="745"/>
      <c r="HK65" s="745"/>
      <c r="HL65" s="745"/>
      <c r="HM65" s="745"/>
      <c r="HN65" s="745"/>
      <c r="HO65" s="745"/>
      <c r="HP65" s="745"/>
      <c r="HQ65" s="745"/>
      <c r="HR65" s="745"/>
      <c r="HS65" s="745"/>
      <c r="HT65" s="745"/>
      <c r="HU65" s="745"/>
      <c r="HV65" s="745"/>
      <c r="HW65" s="745"/>
      <c r="HX65" s="745"/>
      <c r="HY65" s="745"/>
      <c r="HZ65" s="745"/>
      <c r="IA65" s="745"/>
      <c r="IB65" s="745"/>
      <c r="IC65" s="745"/>
      <c r="ID65" s="745"/>
      <c r="IE65" s="745"/>
      <c r="IF65" s="745"/>
      <c r="IG65" s="745"/>
      <c r="IH65" s="745"/>
      <c r="II65" s="745"/>
      <c r="IJ65" s="745"/>
      <c r="IK65" s="745"/>
      <c r="IL65" s="745"/>
      <c r="IM65" s="745"/>
      <c r="IN65" s="745"/>
      <c r="IO65" s="745"/>
      <c r="IP65" s="745"/>
      <c r="IQ65" s="745"/>
      <c r="IR65" s="745"/>
      <c r="IS65" s="745"/>
      <c r="IT65" s="745"/>
      <c r="IU65" s="745"/>
      <c r="IV65" s="745"/>
      <c r="IW65" s="745"/>
      <c r="IX65" s="745"/>
      <c r="IY65" s="745"/>
      <c r="IZ65" s="745"/>
      <c r="JA65" s="745"/>
      <c r="JB65" s="745"/>
      <c r="JC65" s="745"/>
      <c r="JD65" s="745"/>
      <c r="JE65" s="745"/>
      <c r="JF65" s="745"/>
      <c r="JG65" s="745"/>
      <c r="JH65" s="745"/>
      <c r="JI65" s="745"/>
      <c r="JJ65" s="745"/>
      <c r="JK65" s="745"/>
      <c r="JL65" s="745"/>
      <c r="JM65" s="745"/>
      <c r="JN65" s="745"/>
      <c r="JO65" s="745"/>
      <c r="JP65" s="745"/>
      <c r="JQ65" s="745"/>
      <c r="JR65" s="745"/>
      <c r="JS65" s="745"/>
      <c r="JT65" s="745"/>
      <c r="JU65" s="745"/>
      <c r="JV65" s="745"/>
      <c r="JW65" s="745"/>
      <c r="JX65" s="745"/>
      <c r="JY65" s="745"/>
      <c r="JZ65" s="745"/>
      <c r="KA65" s="745"/>
      <c r="KB65" s="745"/>
      <c r="KC65" s="745"/>
      <c r="KD65" s="745"/>
      <c r="KE65" s="745"/>
      <c r="KF65" s="745"/>
      <c r="KG65" s="745"/>
      <c r="KH65" s="745"/>
      <c r="KI65" s="745"/>
      <c r="KJ65" s="745"/>
      <c r="KK65" s="745"/>
      <c r="KL65" s="745"/>
      <c r="KM65" s="745"/>
      <c r="KN65" s="745"/>
      <c r="KO65" s="745"/>
      <c r="KP65" s="745"/>
      <c r="KQ65" s="745"/>
      <c r="KR65" s="745"/>
      <c r="KS65" s="745"/>
      <c r="KT65" s="745"/>
      <c r="KU65" s="745"/>
      <c r="KV65" s="745"/>
      <c r="KW65" s="745"/>
      <c r="KX65" s="745"/>
      <c r="KY65" s="745"/>
      <c r="KZ65" s="745"/>
      <c r="LA65" s="745"/>
      <c r="LB65" s="745"/>
      <c r="LC65" s="745"/>
      <c r="LD65" s="745"/>
      <c r="LE65" s="745"/>
      <c r="LF65" s="745"/>
      <c r="LG65" s="745"/>
      <c r="LH65" s="745"/>
      <c r="LI65" s="745"/>
      <c r="LJ65" s="745"/>
      <c r="LK65" s="745"/>
      <c r="LL65" s="745"/>
      <c r="LM65" s="745"/>
      <c r="LN65" s="745"/>
      <c r="LO65" s="745"/>
      <c r="LP65" s="745"/>
      <c r="LQ65" s="745"/>
      <c r="LR65" s="745"/>
      <c r="LS65" s="745"/>
      <c r="LT65" s="745"/>
      <c r="LU65" s="745"/>
      <c r="LV65" s="745"/>
      <c r="LW65" s="745"/>
      <c r="LX65" s="745"/>
      <c r="LY65" s="745"/>
      <c r="LZ65" s="745"/>
      <c r="MA65" s="745"/>
      <c r="MB65" s="745"/>
      <c r="MC65" s="745"/>
      <c r="MD65" s="745"/>
      <c r="ME65" s="745"/>
      <c r="MF65" s="745"/>
      <c r="MG65" s="745"/>
      <c r="MH65" s="745"/>
      <c r="MI65" s="745"/>
      <c r="MJ65" s="745"/>
      <c r="MK65" s="745"/>
      <c r="ML65" s="745"/>
      <c r="MM65" s="745"/>
      <c r="MN65" s="745"/>
      <c r="MO65" s="745"/>
      <c r="MP65" s="745"/>
      <c r="MQ65" s="745"/>
      <c r="MR65" s="745"/>
      <c r="MS65" s="745"/>
      <c r="MT65" s="745"/>
      <c r="MU65" s="745"/>
      <c r="MV65" s="745"/>
      <c r="MW65" s="745"/>
      <c r="MX65" s="745"/>
      <c r="MY65" s="745"/>
      <c r="MZ65" s="745"/>
      <c r="NA65" s="745"/>
      <c r="NB65" s="745"/>
      <c r="NC65" s="745"/>
      <c r="ND65" s="745"/>
      <c r="NE65" s="745"/>
      <c r="NF65" s="745"/>
      <c r="NG65" s="745"/>
      <c r="NH65" s="745"/>
      <c r="NI65" s="745"/>
      <c r="NJ65" s="745"/>
      <c r="NK65" s="745"/>
      <c r="NL65" s="745"/>
      <c r="NM65" s="745"/>
      <c r="NN65" s="745"/>
      <c r="NO65" s="745"/>
      <c r="NP65" s="745"/>
      <c r="NQ65" s="745"/>
      <c r="NR65" s="745"/>
      <c r="NS65" s="745"/>
      <c r="NT65" s="745"/>
      <c r="NU65" s="745"/>
      <c r="NV65" s="745"/>
      <c r="NW65" s="745"/>
      <c r="NX65" s="745"/>
      <c r="NY65" s="745"/>
      <c r="NZ65" s="745"/>
      <c r="OA65" s="745"/>
      <c r="OB65" s="745"/>
      <c r="OC65" s="745"/>
      <c r="OD65" s="745"/>
      <c r="OE65" s="745"/>
      <c r="OF65" s="745"/>
      <c r="OG65" s="745"/>
      <c r="OH65" s="745"/>
      <c r="OI65" s="745"/>
      <c r="OJ65" s="745"/>
      <c r="OK65" s="745"/>
      <c r="OL65" s="745"/>
      <c r="OM65" s="745"/>
      <c r="ON65" s="745"/>
      <c r="OO65" s="745"/>
      <c r="OP65" s="745"/>
      <c r="OQ65" s="745"/>
      <c r="OR65" s="745"/>
      <c r="OS65" s="745"/>
      <c r="OT65" s="745"/>
      <c r="OU65" s="745"/>
      <c r="OV65" s="745"/>
      <c r="OW65" s="745"/>
      <c r="OX65" s="745"/>
      <c r="OY65" s="745"/>
      <c r="OZ65" s="745"/>
      <c r="PA65" s="745"/>
      <c r="PB65" s="745"/>
      <c r="PC65" s="745"/>
      <c r="PD65" s="745"/>
      <c r="PE65" s="745"/>
      <c r="PF65" s="745"/>
      <c r="PG65" s="745"/>
      <c r="PH65" s="745"/>
      <c r="PI65" s="745"/>
      <c r="PJ65" s="745"/>
      <c r="PK65" s="745"/>
      <c r="PL65" s="745"/>
      <c r="PM65" s="745"/>
      <c r="PN65" s="745"/>
      <c r="PO65" s="745"/>
      <c r="PP65" s="745"/>
      <c r="PQ65" s="745"/>
      <c r="PR65" s="745"/>
      <c r="PS65" s="745"/>
      <c r="PT65" s="745"/>
      <c r="PU65" s="745"/>
      <c r="PV65" s="745"/>
      <c r="PW65" s="745"/>
      <c r="PX65" s="745"/>
      <c r="PY65" s="745"/>
      <c r="PZ65" s="745"/>
      <c r="QA65" s="745"/>
      <c r="QB65" s="745"/>
      <c r="QC65" s="745"/>
      <c r="QD65" s="745"/>
      <c r="QE65" s="745"/>
      <c r="QF65" s="745"/>
      <c r="QG65" s="745"/>
      <c r="QH65" s="745"/>
      <c r="QI65" s="745"/>
      <c r="QJ65" s="745"/>
      <c r="QK65" s="745"/>
      <c r="QL65" s="745"/>
      <c r="QM65" s="745"/>
      <c r="QN65" s="745"/>
      <c r="QO65" s="745"/>
      <c r="QP65" s="745"/>
      <c r="QQ65" s="745"/>
      <c r="QR65" s="745"/>
      <c r="QS65" s="745"/>
      <c r="QT65" s="745"/>
      <c r="QU65" s="745"/>
      <c r="QV65" s="745"/>
      <c r="QW65" s="745"/>
      <c r="QX65" s="745"/>
      <c r="QY65" s="745"/>
      <c r="QZ65" s="745"/>
      <c r="RA65" s="745"/>
      <c r="RB65" s="745"/>
      <c r="RC65" s="745"/>
      <c r="RD65" s="745"/>
      <c r="RE65" s="745"/>
      <c r="RF65" s="745"/>
      <c r="RG65" s="745"/>
      <c r="RH65" s="745"/>
      <c r="RI65" s="745"/>
      <c r="RJ65" s="745"/>
      <c r="RK65" s="745"/>
      <c r="RL65" s="745"/>
      <c r="RM65" s="745"/>
      <c r="RN65" s="745"/>
      <c r="RO65" s="745"/>
      <c r="RP65" s="745"/>
      <c r="RQ65" s="745"/>
      <c r="RR65" s="745"/>
      <c r="RS65" s="745"/>
      <c r="RT65" s="745"/>
      <c r="RU65" s="745"/>
      <c r="RV65" s="745"/>
      <c r="RW65" s="745"/>
      <c r="RX65" s="745"/>
      <c r="RY65" s="745"/>
      <c r="RZ65" s="745"/>
      <c r="SA65" s="745"/>
      <c r="SB65" s="745"/>
      <c r="SC65" s="745"/>
      <c r="SD65" s="745"/>
      <c r="SE65" s="745"/>
      <c r="SF65" s="745"/>
      <c r="SG65" s="745"/>
      <c r="SH65" s="745"/>
      <c r="SI65" s="745"/>
      <c r="SJ65" s="745"/>
      <c r="SK65" s="745"/>
      <c r="SL65" s="745"/>
      <c r="SM65" s="745"/>
      <c r="SN65" s="745"/>
      <c r="SO65" s="745"/>
      <c r="SP65" s="745"/>
      <c r="SQ65" s="745"/>
      <c r="SR65" s="745"/>
      <c r="SS65" s="745"/>
      <c r="ST65" s="745"/>
      <c r="SU65" s="745"/>
      <c r="SV65" s="745"/>
      <c r="SW65" s="745"/>
      <c r="SX65" s="745"/>
      <c r="SY65" s="745"/>
      <c r="SZ65" s="745"/>
      <c r="TA65" s="745"/>
      <c r="TB65" s="745"/>
      <c r="TC65" s="745"/>
      <c r="TD65" s="745"/>
      <c r="TE65" s="745"/>
      <c r="TF65" s="745"/>
      <c r="TG65" s="745"/>
      <c r="TH65" s="745"/>
      <c r="TI65" s="745"/>
      <c r="TJ65" s="745"/>
      <c r="TK65" s="745"/>
      <c r="TL65" s="745"/>
      <c r="TM65" s="745"/>
      <c r="TN65" s="745"/>
      <c r="TO65" s="745"/>
      <c r="TP65" s="745"/>
      <c r="TQ65" s="745"/>
      <c r="TR65" s="745"/>
      <c r="TS65" s="745"/>
      <c r="TT65" s="745"/>
      <c r="TU65" s="745"/>
      <c r="TV65" s="745"/>
      <c r="TW65" s="745"/>
      <c r="TX65" s="745"/>
      <c r="TY65" s="745"/>
      <c r="TZ65" s="745"/>
      <c r="UA65" s="745"/>
      <c r="UB65" s="745"/>
      <c r="UC65" s="745"/>
      <c r="UD65" s="745"/>
      <c r="UE65" s="745"/>
      <c r="UF65" s="745"/>
      <c r="UG65" s="745"/>
      <c r="UH65" s="745"/>
      <c r="UI65" s="745"/>
      <c r="UJ65" s="745"/>
      <c r="UK65" s="745"/>
      <c r="UL65" s="745"/>
      <c r="UM65" s="745"/>
      <c r="UN65" s="745"/>
      <c r="UO65" s="745"/>
      <c r="UP65" s="745"/>
      <c r="UQ65" s="745"/>
      <c r="UR65" s="745"/>
      <c r="US65" s="745"/>
      <c r="UT65" s="745"/>
      <c r="UU65" s="745"/>
      <c r="UV65" s="745"/>
      <c r="UW65" s="745"/>
      <c r="UX65" s="745"/>
      <c r="UY65" s="745"/>
      <c r="UZ65" s="745"/>
      <c r="VA65" s="745"/>
      <c r="VB65" s="745"/>
      <c r="VC65" s="745"/>
      <c r="VD65" s="745"/>
      <c r="VE65" s="745"/>
      <c r="VF65" s="745"/>
      <c r="VG65" s="745"/>
      <c r="VH65" s="745"/>
      <c r="VI65" s="745"/>
      <c r="VJ65" s="745"/>
      <c r="VK65" s="745"/>
      <c r="VL65" s="745"/>
      <c r="VM65" s="745"/>
      <c r="VN65" s="745"/>
      <c r="VO65" s="745"/>
      <c r="VP65" s="745"/>
      <c r="VQ65" s="745"/>
      <c r="VR65" s="745"/>
      <c r="VS65" s="745"/>
      <c r="VT65" s="745"/>
      <c r="VU65" s="745"/>
      <c r="VV65" s="745"/>
      <c r="VW65" s="745"/>
      <c r="VX65" s="745"/>
      <c r="VY65" s="745"/>
      <c r="VZ65" s="745"/>
      <c r="WA65" s="745"/>
      <c r="WB65" s="745"/>
      <c r="WC65" s="745"/>
      <c r="WD65" s="745"/>
      <c r="WE65" s="745"/>
      <c r="WF65" s="745"/>
      <c r="WG65" s="745"/>
      <c r="WH65" s="745"/>
      <c r="WI65" s="745"/>
      <c r="WJ65" s="745"/>
      <c r="WK65" s="745"/>
      <c r="WL65" s="745"/>
      <c r="WM65" s="745"/>
      <c r="WN65" s="745"/>
      <c r="WO65" s="745"/>
      <c r="WP65" s="745"/>
      <c r="WQ65" s="745"/>
      <c r="WR65" s="745"/>
      <c r="WS65" s="745"/>
      <c r="WT65" s="745"/>
      <c r="WU65" s="745"/>
      <c r="WV65" s="745"/>
      <c r="WW65" s="745"/>
      <c r="WX65" s="745"/>
      <c r="WY65" s="745"/>
      <c r="WZ65" s="745"/>
      <c r="XA65" s="745"/>
      <c r="XB65" s="745"/>
      <c r="XC65" s="745"/>
      <c r="XD65" s="745"/>
      <c r="XE65" s="745"/>
      <c r="XF65" s="745"/>
      <c r="XG65" s="745"/>
      <c r="XH65" s="745"/>
      <c r="XI65" s="745"/>
      <c r="XJ65" s="745"/>
      <c r="XK65" s="745"/>
      <c r="XL65" s="745"/>
      <c r="XM65" s="745"/>
      <c r="XN65" s="745"/>
      <c r="XO65" s="745"/>
      <c r="XP65" s="745"/>
      <c r="XQ65" s="745"/>
      <c r="XR65" s="745"/>
      <c r="XS65" s="745"/>
      <c r="XT65" s="745"/>
      <c r="XU65" s="745"/>
      <c r="XV65" s="745"/>
      <c r="XW65" s="745"/>
      <c r="XX65" s="745"/>
      <c r="XY65" s="745"/>
      <c r="XZ65" s="745"/>
      <c r="YA65" s="745"/>
      <c r="YB65" s="745"/>
      <c r="YC65" s="745"/>
      <c r="YD65" s="745"/>
      <c r="YE65" s="745"/>
      <c r="YF65" s="745"/>
      <c r="YG65" s="745"/>
      <c r="YH65" s="745"/>
      <c r="YI65" s="745"/>
      <c r="YJ65" s="745"/>
      <c r="YK65" s="745"/>
      <c r="YL65" s="745"/>
      <c r="YM65" s="745"/>
      <c r="YN65" s="745"/>
      <c r="YO65" s="745"/>
      <c r="YP65" s="745"/>
      <c r="YQ65" s="745"/>
      <c r="YR65" s="745"/>
      <c r="YS65" s="745"/>
      <c r="YT65" s="745"/>
      <c r="YU65" s="745"/>
      <c r="YV65" s="745"/>
      <c r="YW65" s="745"/>
      <c r="YX65" s="745"/>
      <c r="YY65" s="745"/>
      <c r="YZ65" s="745"/>
      <c r="ZA65" s="745"/>
      <c r="ZB65" s="745"/>
      <c r="ZC65" s="745"/>
      <c r="ZD65" s="745"/>
      <c r="ZE65" s="745"/>
      <c r="ZF65" s="745"/>
      <c r="ZG65" s="745"/>
      <c r="ZH65" s="745"/>
      <c r="ZI65" s="745"/>
      <c r="ZJ65" s="745"/>
      <c r="ZK65" s="745"/>
      <c r="ZL65" s="745"/>
      <c r="ZM65" s="745"/>
      <c r="ZN65" s="745"/>
      <c r="ZO65" s="745"/>
      <c r="ZP65" s="745"/>
      <c r="ZQ65" s="745"/>
      <c r="ZR65" s="745"/>
      <c r="ZS65" s="745"/>
      <c r="ZT65" s="745"/>
      <c r="ZU65" s="745"/>
      <c r="ZV65" s="745"/>
      <c r="ZW65" s="745"/>
      <c r="ZX65" s="745"/>
      <c r="ZY65" s="745"/>
      <c r="ZZ65" s="745"/>
      <c r="AAA65" s="745"/>
      <c r="AAB65" s="745"/>
      <c r="AAC65" s="745"/>
      <c r="AAD65" s="745"/>
      <c r="AAE65" s="745"/>
      <c r="AAF65" s="745"/>
      <c r="AAG65" s="745"/>
      <c r="AAH65" s="745"/>
      <c r="AAI65" s="745"/>
      <c r="AAJ65" s="745"/>
      <c r="AAK65" s="745"/>
      <c r="AAL65" s="745"/>
      <c r="AAM65" s="745"/>
      <c r="AAN65" s="745"/>
      <c r="AAO65" s="745"/>
      <c r="AAP65" s="745"/>
      <c r="AAQ65" s="745"/>
      <c r="AAR65" s="745"/>
      <c r="AAS65" s="745"/>
      <c r="AAT65" s="745"/>
      <c r="AAU65" s="745"/>
      <c r="AAV65" s="745"/>
      <c r="AAW65" s="745"/>
      <c r="AAX65" s="745"/>
      <c r="AAY65" s="745"/>
      <c r="AAZ65" s="745"/>
      <c r="ABA65" s="745"/>
      <c r="ABB65" s="745"/>
      <c r="ABC65" s="745"/>
      <c r="ABD65" s="745"/>
      <c r="ABE65" s="745"/>
      <c r="ABF65" s="745"/>
      <c r="ABG65" s="745"/>
      <c r="ABH65" s="745"/>
      <c r="ABI65" s="745"/>
      <c r="ABJ65" s="745"/>
      <c r="ABK65" s="745"/>
      <c r="ABL65" s="745"/>
      <c r="ABM65" s="745"/>
      <c r="ABN65" s="745"/>
      <c r="ABO65" s="745"/>
      <c r="ABP65" s="745"/>
      <c r="ABQ65" s="745"/>
      <c r="ABR65" s="745"/>
      <c r="ABS65" s="745"/>
      <c r="ABT65" s="745"/>
      <c r="ABU65" s="745"/>
      <c r="ABV65" s="745"/>
      <c r="ABW65" s="745"/>
      <c r="ABX65" s="745"/>
      <c r="ABY65" s="745"/>
      <c r="ABZ65" s="745"/>
      <c r="ACA65" s="745"/>
      <c r="ACB65" s="745"/>
      <c r="ACC65" s="745"/>
      <c r="ACD65" s="745"/>
      <c r="ACE65" s="745"/>
      <c r="ACF65" s="745"/>
      <c r="ACG65" s="745"/>
      <c r="ACH65" s="745"/>
      <c r="ACI65" s="745"/>
      <c r="ACJ65" s="745"/>
      <c r="ACK65" s="745"/>
      <c r="ACL65" s="745"/>
      <c r="ACM65" s="745"/>
      <c r="ACN65" s="745"/>
      <c r="ACO65" s="745"/>
      <c r="ACP65" s="745"/>
      <c r="ACQ65" s="745"/>
      <c r="ACR65" s="745"/>
      <c r="ACS65" s="745"/>
      <c r="ACT65" s="745"/>
      <c r="ACU65" s="745"/>
      <c r="ACV65" s="745"/>
      <c r="ACW65" s="745"/>
      <c r="ACX65" s="745"/>
      <c r="ACY65" s="745"/>
      <c r="ACZ65" s="745"/>
      <c r="ADA65" s="745"/>
      <c r="ADB65" s="745"/>
      <c r="ADC65" s="745"/>
      <c r="ADD65" s="745"/>
      <c r="ADE65" s="745"/>
      <c r="ADF65" s="745"/>
      <c r="ADG65" s="745"/>
      <c r="ADH65" s="745"/>
      <c r="ADI65" s="745"/>
      <c r="ADJ65" s="745"/>
      <c r="ADK65" s="745"/>
      <c r="ADL65" s="745"/>
      <c r="ADM65" s="745"/>
      <c r="ADN65" s="745"/>
      <c r="ADO65" s="745"/>
      <c r="ADP65" s="745"/>
      <c r="ADQ65" s="745"/>
      <c r="ADR65" s="745"/>
      <c r="ADS65" s="745"/>
      <c r="ADT65" s="745"/>
      <c r="ADU65" s="745"/>
      <c r="ADV65" s="745"/>
      <c r="ADW65" s="745"/>
      <c r="ADX65" s="745"/>
      <c r="ADY65" s="745"/>
      <c r="ADZ65" s="745"/>
      <c r="AEA65" s="745"/>
      <c r="AEB65" s="745"/>
      <c r="AEC65" s="745"/>
      <c r="AED65" s="745"/>
      <c r="AEE65" s="745"/>
      <c r="AEF65" s="745"/>
      <c r="AEG65" s="745"/>
      <c r="AEH65" s="745"/>
      <c r="AEI65" s="745"/>
      <c r="AEJ65" s="745"/>
      <c r="AEK65" s="745"/>
      <c r="AEL65" s="745"/>
      <c r="AEM65" s="745"/>
      <c r="AEN65" s="745"/>
      <c r="AEO65" s="745"/>
      <c r="AEP65" s="745"/>
      <c r="AEQ65" s="745"/>
      <c r="AER65" s="745"/>
      <c r="AES65" s="745"/>
      <c r="AET65" s="745"/>
      <c r="AEU65" s="745"/>
      <c r="AEV65" s="745"/>
      <c r="AEW65" s="745"/>
      <c r="AEX65" s="745"/>
      <c r="AEY65" s="745"/>
      <c r="AEZ65" s="745"/>
      <c r="AFA65" s="745"/>
      <c r="AFB65" s="745"/>
      <c r="AFC65" s="745"/>
      <c r="AFD65" s="745"/>
      <c r="AFE65" s="745"/>
      <c r="AFF65" s="745"/>
      <c r="AFG65" s="745"/>
      <c r="AFH65" s="745"/>
      <c r="AFI65" s="745"/>
      <c r="AFJ65" s="745"/>
      <c r="AFK65" s="745"/>
      <c r="AFL65" s="745"/>
      <c r="AFM65" s="745"/>
      <c r="AFN65" s="745"/>
      <c r="AFO65" s="745"/>
      <c r="AFP65" s="745"/>
      <c r="AFQ65" s="745"/>
      <c r="AFR65" s="745"/>
      <c r="AFS65" s="745"/>
      <c r="AFT65" s="745"/>
      <c r="AFU65" s="745"/>
      <c r="AFV65" s="745"/>
      <c r="AFW65" s="745"/>
      <c r="AFX65" s="745"/>
      <c r="AFY65" s="745"/>
      <c r="AFZ65" s="745"/>
      <c r="AGA65" s="745"/>
      <c r="AGB65" s="745"/>
      <c r="AGC65" s="745"/>
      <c r="AGD65" s="745"/>
      <c r="AGE65" s="745"/>
      <c r="AGF65" s="745"/>
      <c r="AGG65" s="745"/>
      <c r="AGH65" s="745"/>
      <c r="AGI65" s="745"/>
      <c r="AGJ65" s="745"/>
      <c r="AGK65" s="745"/>
      <c r="AGL65" s="745"/>
      <c r="AGM65" s="745"/>
      <c r="AGN65" s="745"/>
      <c r="AGO65" s="745"/>
      <c r="AGP65" s="745"/>
      <c r="AGQ65" s="745"/>
      <c r="AGR65" s="745"/>
      <c r="AGS65" s="745"/>
      <c r="AGT65" s="745"/>
      <c r="AGU65" s="745"/>
      <c r="AGV65" s="745"/>
      <c r="AGW65" s="745"/>
      <c r="AGX65" s="745"/>
      <c r="AGY65" s="745"/>
      <c r="AGZ65" s="745"/>
      <c r="AHA65" s="745"/>
      <c r="AHB65" s="745"/>
      <c r="AHC65" s="745"/>
      <c r="AHD65" s="745"/>
      <c r="AHE65" s="745"/>
      <c r="AHF65" s="745"/>
      <c r="AHG65" s="745"/>
      <c r="AHH65" s="745"/>
      <c r="AHI65" s="745"/>
      <c r="AHJ65" s="745"/>
      <c r="AHK65" s="745"/>
      <c r="AHL65" s="745"/>
      <c r="AHM65" s="745"/>
      <c r="AHN65" s="745"/>
      <c r="AHO65" s="745"/>
      <c r="AHP65" s="745"/>
      <c r="AHQ65" s="745"/>
      <c r="AHR65" s="745"/>
      <c r="AHS65" s="745"/>
      <c r="AHT65" s="745"/>
      <c r="AHU65" s="745"/>
      <c r="AHV65" s="745"/>
      <c r="AHW65" s="745"/>
      <c r="AHX65" s="745"/>
      <c r="AHY65" s="745"/>
      <c r="AHZ65" s="745"/>
      <c r="AIA65" s="745"/>
      <c r="AIB65" s="745"/>
      <c r="AIC65" s="745"/>
      <c r="AID65" s="745"/>
      <c r="AIE65" s="745"/>
      <c r="AIF65" s="745"/>
      <c r="AIG65" s="745"/>
      <c r="AIH65" s="745"/>
      <c r="AII65" s="745"/>
      <c r="AIJ65" s="745"/>
      <c r="AIK65" s="745"/>
      <c r="AIL65" s="745"/>
      <c r="AIM65" s="745"/>
      <c r="AIN65" s="745"/>
      <c r="AIO65" s="745"/>
      <c r="AIP65" s="745"/>
      <c r="AIQ65" s="745"/>
      <c r="AIR65" s="745"/>
      <c r="AIS65" s="745"/>
      <c r="AIT65" s="745"/>
      <c r="AIU65" s="745"/>
      <c r="AIV65" s="745"/>
      <c r="AIW65" s="745"/>
      <c r="AIX65" s="745"/>
      <c r="AIY65" s="745"/>
      <c r="AIZ65" s="745"/>
      <c r="AJA65" s="745"/>
      <c r="AJB65" s="745"/>
      <c r="AJC65" s="745"/>
      <c r="AJD65" s="745"/>
      <c r="AJE65" s="745"/>
      <c r="AJF65" s="745"/>
      <c r="AJG65" s="745"/>
      <c r="AJH65" s="745"/>
      <c r="AJI65" s="745"/>
      <c r="AJJ65" s="745"/>
      <c r="AJK65" s="745"/>
      <c r="AJL65" s="745"/>
      <c r="AJM65" s="745"/>
      <c r="AJN65" s="745"/>
      <c r="AJO65" s="745"/>
      <c r="AJP65" s="745"/>
      <c r="AJQ65" s="745"/>
      <c r="AJR65" s="745"/>
      <c r="AJS65" s="745"/>
      <c r="AJT65" s="745"/>
      <c r="AJU65" s="745"/>
      <c r="AJV65" s="745"/>
      <c r="AJW65" s="745"/>
      <c r="AJX65" s="745"/>
      <c r="AJY65" s="745"/>
      <c r="AJZ65" s="745"/>
      <c r="AKA65" s="745"/>
      <c r="AKB65" s="745"/>
      <c r="AKC65" s="745"/>
      <c r="AKD65" s="745"/>
      <c r="AKE65" s="745"/>
      <c r="AKF65" s="745"/>
      <c r="AKG65" s="745"/>
      <c r="AKH65" s="745"/>
      <c r="AKI65" s="745"/>
      <c r="AKJ65" s="745"/>
      <c r="AKK65" s="745"/>
      <c r="AKL65" s="745"/>
      <c r="AKM65" s="745"/>
      <c r="AKN65" s="745"/>
      <c r="AKO65" s="745"/>
      <c r="AKP65" s="745"/>
      <c r="AKQ65" s="745"/>
      <c r="AKR65" s="745"/>
      <c r="AKS65" s="745"/>
      <c r="AKT65" s="745"/>
      <c r="AKU65" s="745"/>
      <c r="AKV65" s="745"/>
      <c r="AKW65" s="745"/>
      <c r="AKX65" s="745"/>
      <c r="AKY65" s="745"/>
      <c r="AKZ65" s="745"/>
      <c r="ALA65" s="745"/>
      <c r="ALB65" s="745"/>
      <c r="ALC65" s="745"/>
      <c r="ALD65" s="745"/>
      <c r="ALE65" s="745"/>
      <c r="ALF65" s="745"/>
      <c r="ALG65" s="745"/>
      <c r="ALH65" s="745"/>
      <c r="ALI65" s="745"/>
      <c r="ALJ65" s="745"/>
      <c r="ALK65" s="745"/>
      <c r="ALL65" s="745"/>
      <c r="ALM65" s="745"/>
      <c r="ALN65" s="745"/>
      <c r="ALO65" s="745"/>
      <c r="ALP65" s="745"/>
      <c r="ALQ65" s="745"/>
      <c r="ALR65" s="745"/>
      <c r="ALS65" s="745"/>
      <c r="ALT65" s="745"/>
      <c r="ALU65" s="745"/>
      <c r="ALV65" s="745"/>
      <c r="ALW65" s="745"/>
      <c r="ALX65" s="745"/>
      <c r="ALY65" s="745"/>
      <c r="ALZ65" s="745"/>
      <c r="AMA65" s="745"/>
      <c r="AMB65" s="745"/>
      <c r="AMC65" s="745"/>
      <c r="AMD65" s="745"/>
      <c r="AME65" s="745"/>
      <c r="AMF65" s="745"/>
      <c r="AMG65" s="745"/>
      <c r="AMH65" s="745"/>
      <c r="AMI65" s="745"/>
      <c r="AMJ65" s="745"/>
    </row>
    <row r="66" spans="1:1024" x14ac:dyDescent="0.2">
      <c r="A66" s="745"/>
      <c r="B66" s="752"/>
      <c r="C66" s="665"/>
      <c r="D66" s="666"/>
      <c r="E66" s="666"/>
      <c r="F66" s="666"/>
      <c r="G66" s="666"/>
      <c r="H66" s="666"/>
      <c r="I66" s="666"/>
      <c r="J66" s="666"/>
      <c r="K66" s="666"/>
      <c r="L66" s="666"/>
      <c r="M66" s="666"/>
      <c r="N66" s="666">
        <v>0</v>
      </c>
      <c r="O66" s="666"/>
      <c r="P66" s="666"/>
      <c r="Q66" s="666"/>
      <c r="R66" s="667"/>
      <c r="S66" s="666"/>
      <c r="T66" s="666"/>
      <c r="U66" s="659" t="s">
        <v>499</v>
      </c>
      <c r="V66" s="648" t="s">
        <v>124</v>
      </c>
      <c r="W66" s="668" t="s">
        <v>497</v>
      </c>
      <c r="X66" s="773"/>
      <c r="Y66" s="773"/>
      <c r="Z66" s="773"/>
      <c r="AA66" s="773"/>
      <c r="AB66" s="773"/>
      <c r="AC66" s="773"/>
      <c r="AD66" s="773"/>
      <c r="AE66" s="773"/>
      <c r="AF66" s="773"/>
      <c r="AG66" s="773"/>
      <c r="AH66" s="773"/>
      <c r="AI66" s="773"/>
      <c r="AJ66" s="773"/>
      <c r="AK66" s="774"/>
      <c r="AL66" s="774"/>
      <c r="AM66" s="774"/>
      <c r="AN66" s="774"/>
      <c r="AO66" s="774"/>
      <c r="AP66" s="774"/>
      <c r="AQ66" s="774"/>
      <c r="AR66" s="774"/>
      <c r="AS66" s="774"/>
      <c r="AT66" s="774"/>
      <c r="AU66" s="774"/>
      <c r="AV66" s="774"/>
      <c r="AW66" s="774"/>
      <c r="AX66" s="774"/>
      <c r="AY66" s="774"/>
      <c r="AZ66" s="774"/>
      <c r="BA66" s="774"/>
      <c r="BB66" s="774"/>
      <c r="BC66" s="774"/>
      <c r="BD66" s="774"/>
      <c r="BE66" s="774"/>
      <c r="BF66" s="774"/>
      <c r="BG66" s="774"/>
      <c r="BH66" s="774"/>
      <c r="BI66" s="774"/>
      <c r="BJ66" s="774"/>
      <c r="BK66" s="774"/>
      <c r="BL66" s="774"/>
      <c r="BM66" s="774"/>
      <c r="BN66" s="774"/>
      <c r="BO66" s="774"/>
      <c r="BP66" s="774"/>
      <c r="BQ66" s="774"/>
      <c r="BR66" s="774"/>
      <c r="BS66" s="774"/>
      <c r="BT66" s="774"/>
      <c r="BU66" s="774"/>
      <c r="BV66" s="774"/>
      <c r="BW66" s="774"/>
      <c r="BX66" s="774"/>
      <c r="BY66" s="774"/>
      <c r="BZ66" s="774"/>
      <c r="CA66" s="774"/>
      <c r="CB66" s="774"/>
      <c r="CC66" s="774"/>
      <c r="CD66" s="774"/>
      <c r="CE66" s="775"/>
      <c r="CF66" s="775"/>
      <c r="CG66" s="775"/>
      <c r="CH66" s="775"/>
      <c r="CI66" s="775"/>
      <c r="CJ66" s="775"/>
      <c r="CK66" s="775"/>
      <c r="CL66" s="775"/>
      <c r="CM66" s="775"/>
      <c r="CN66" s="775"/>
      <c r="CO66" s="775"/>
      <c r="CP66" s="775"/>
      <c r="CQ66" s="775"/>
      <c r="CR66" s="775"/>
      <c r="CS66" s="775"/>
      <c r="CT66" s="775"/>
      <c r="CU66" s="775"/>
      <c r="CV66" s="775"/>
      <c r="CW66" s="775"/>
      <c r="CX66" s="775"/>
      <c r="CY66" s="776"/>
      <c r="CZ66" s="747">
        <v>0</v>
      </c>
      <c r="DA66" s="748">
        <v>0</v>
      </c>
      <c r="DB66" s="748">
        <v>0</v>
      </c>
      <c r="DC66" s="748">
        <v>0</v>
      </c>
      <c r="DD66" s="748">
        <v>0</v>
      </c>
      <c r="DE66" s="748">
        <v>0</v>
      </c>
      <c r="DF66" s="748">
        <v>0</v>
      </c>
      <c r="DG66" s="748">
        <v>0</v>
      </c>
      <c r="DH66" s="748">
        <v>0</v>
      </c>
      <c r="DI66" s="748">
        <v>0</v>
      </c>
      <c r="DJ66" s="748">
        <v>0</v>
      </c>
      <c r="DK66" s="748">
        <v>0</v>
      </c>
      <c r="DL66" s="748">
        <v>0</v>
      </c>
      <c r="DM66" s="748">
        <v>0</v>
      </c>
      <c r="DN66" s="748">
        <v>0</v>
      </c>
      <c r="DO66" s="748">
        <v>0</v>
      </c>
      <c r="DP66" s="748">
        <v>0</v>
      </c>
      <c r="DQ66" s="748">
        <v>0</v>
      </c>
      <c r="DR66" s="748">
        <v>0</v>
      </c>
      <c r="DS66" s="748">
        <v>0</v>
      </c>
      <c r="DT66" s="748">
        <v>0</v>
      </c>
      <c r="DU66" s="748">
        <v>0</v>
      </c>
      <c r="DV66" s="748">
        <v>0</v>
      </c>
      <c r="DW66" s="749">
        <v>0</v>
      </c>
      <c r="DX66" s="687"/>
      <c r="DY66" s="745"/>
      <c r="DZ66" s="745"/>
      <c r="EA66" s="745"/>
      <c r="EB66" s="745"/>
      <c r="EC66" s="745"/>
      <c r="ED66" s="745"/>
      <c r="EE66" s="745"/>
      <c r="EF66" s="745"/>
      <c r="EG66" s="745"/>
      <c r="EH66" s="745"/>
      <c r="EI66" s="745"/>
      <c r="EJ66" s="745"/>
      <c r="EK66" s="745"/>
      <c r="EL66" s="745"/>
      <c r="EM66" s="745"/>
      <c r="EN66" s="745"/>
      <c r="EO66" s="745"/>
      <c r="EP66" s="745"/>
      <c r="EQ66" s="745"/>
      <c r="ER66" s="745"/>
      <c r="ES66" s="745"/>
      <c r="ET66" s="745"/>
      <c r="EU66" s="745"/>
      <c r="EV66" s="745"/>
      <c r="EW66" s="745"/>
      <c r="EX66" s="745"/>
      <c r="EY66" s="745"/>
      <c r="EZ66" s="745"/>
      <c r="FA66" s="745"/>
      <c r="FB66" s="745"/>
      <c r="FC66" s="745"/>
      <c r="FD66" s="745"/>
      <c r="FE66" s="745"/>
      <c r="FF66" s="745"/>
      <c r="FG66" s="745"/>
      <c r="FH66" s="745"/>
      <c r="FI66" s="745"/>
      <c r="FJ66" s="745"/>
      <c r="FK66" s="745"/>
      <c r="FL66" s="745"/>
      <c r="FM66" s="745"/>
      <c r="FN66" s="745"/>
      <c r="FO66" s="745"/>
      <c r="FP66" s="745"/>
      <c r="FQ66" s="745"/>
      <c r="FR66" s="745"/>
      <c r="FS66" s="745"/>
      <c r="FT66" s="745"/>
      <c r="FU66" s="745"/>
      <c r="FV66" s="745"/>
      <c r="FW66" s="745"/>
      <c r="FX66" s="745"/>
      <c r="FY66" s="745"/>
      <c r="FZ66" s="745"/>
      <c r="GA66" s="745"/>
      <c r="GB66" s="745"/>
      <c r="GC66" s="745"/>
      <c r="GD66" s="745"/>
      <c r="GE66" s="745"/>
      <c r="GF66" s="745"/>
      <c r="GG66" s="745"/>
      <c r="GH66" s="745"/>
      <c r="GI66" s="745"/>
      <c r="GJ66" s="745"/>
      <c r="GK66" s="745"/>
      <c r="GL66" s="745"/>
      <c r="GM66" s="745"/>
      <c r="GN66" s="745"/>
      <c r="GO66" s="745"/>
      <c r="GP66" s="745"/>
      <c r="GQ66" s="745"/>
      <c r="GR66" s="745"/>
      <c r="GS66" s="745"/>
      <c r="GT66" s="745"/>
      <c r="GU66" s="745"/>
      <c r="GV66" s="745"/>
      <c r="GW66" s="745"/>
      <c r="GX66" s="745"/>
      <c r="GY66" s="745"/>
      <c r="GZ66" s="745"/>
      <c r="HA66" s="745"/>
      <c r="HB66" s="745"/>
      <c r="HC66" s="745"/>
      <c r="HD66" s="745"/>
      <c r="HE66" s="745"/>
      <c r="HF66" s="745"/>
      <c r="HG66" s="745"/>
      <c r="HH66" s="745"/>
      <c r="HI66" s="745"/>
      <c r="HJ66" s="745"/>
      <c r="HK66" s="745"/>
      <c r="HL66" s="745"/>
      <c r="HM66" s="745"/>
      <c r="HN66" s="745"/>
      <c r="HO66" s="745"/>
      <c r="HP66" s="745"/>
      <c r="HQ66" s="745"/>
      <c r="HR66" s="745"/>
      <c r="HS66" s="745"/>
      <c r="HT66" s="745"/>
      <c r="HU66" s="745"/>
      <c r="HV66" s="745"/>
      <c r="HW66" s="745"/>
      <c r="HX66" s="745"/>
      <c r="HY66" s="745"/>
      <c r="HZ66" s="745"/>
      <c r="IA66" s="745"/>
      <c r="IB66" s="745"/>
      <c r="IC66" s="745"/>
      <c r="ID66" s="745"/>
      <c r="IE66" s="745"/>
      <c r="IF66" s="745"/>
      <c r="IG66" s="745"/>
      <c r="IH66" s="745"/>
      <c r="II66" s="745"/>
      <c r="IJ66" s="745"/>
      <c r="IK66" s="745"/>
      <c r="IL66" s="745"/>
      <c r="IM66" s="745"/>
      <c r="IN66" s="745"/>
      <c r="IO66" s="745"/>
      <c r="IP66" s="745"/>
      <c r="IQ66" s="745"/>
      <c r="IR66" s="745"/>
      <c r="IS66" s="745"/>
      <c r="IT66" s="745"/>
      <c r="IU66" s="745"/>
      <c r="IV66" s="745"/>
      <c r="IW66" s="745"/>
      <c r="IX66" s="745"/>
      <c r="IY66" s="745"/>
      <c r="IZ66" s="745"/>
      <c r="JA66" s="745"/>
      <c r="JB66" s="745"/>
      <c r="JC66" s="745"/>
      <c r="JD66" s="745"/>
      <c r="JE66" s="745"/>
      <c r="JF66" s="745"/>
      <c r="JG66" s="745"/>
      <c r="JH66" s="745"/>
      <c r="JI66" s="745"/>
      <c r="JJ66" s="745"/>
      <c r="JK66" s="745"/>
      <c r="JL66" s="745"/>
      <c r="JM66" s="745"/>
      <c r="JN66" s="745"/>
      <c r="JO66" s="745"/>
      <c r="JP66" s="745"/>
      <c r="JQ66" s="745"/>
      <c r="JR66" s="745"/>
      <c r="JS66" s="745"/>
      <c r="JT66" s="745"/>
      <c r="JU66" s="745"/>
      <c r="JV66" s="745"/>
      <c r="JW66" s="745"/>
      <c r="JX66" s="745"/>
      <c r="JY66" s="745"/>
      <c r="JZ66" s="745"/>
      <c r="KA66" s="745"/>
      <c r="KB66" s="745"/>
      <c r="KC66" s="745"/>
      <c r="KD66" s="745"/>
      <c r="KE66" s="745"/>
      <c r="KF66" s="745"/>
      <c r="KG66" s="745"/>
      <c r="KH66" s="745"/>
      <c r="KI66" s="745"/>
      <c r="KJ66" s="745"/>
      <c r="KK66" s="745"/>
      <c r="KL66" s="745"/>
      <c r="KM66" s="745"/>
      <c r="KN66" s="745"/>
      <c r="KO66" s="745"/>
      <c r="KP66" s="745"/>
      <c r="KQ66" s="745"/>
      <c r="KR66" s="745"/>
      <c r="KS66" s="745"/>
      <c r="KT66" s="745"/>
      <c r="KU66" s="745"/>
      <c r="KV66" s="745"/>
      <c r="KW66" s="745"/>
      <c r="KX66" s="745"/>
      <c r="KY66" s="745"/>
      <c r="KZ66" s="745"/>
      <c r="LA66" s="745"/>
      <c r="LB66" s="745"/>
      <c r="LC66" s="745"/>
      <c r="LD66" s="745"/>
      <c r="LE66" s="745"/>
      <c r="LF66" s="745"/>
      <c r="LG66" s="745"/>
      <c r="LH66" s="745"/>
      <c r="LI66" s="745"/>
      <c r="LJ66" s="745"/>
      <c r="LK66" s="745"/>
      <c r="LL66" s="745"/>
      <c r="LM66" s="745"/>
      <c r="LN66" s="745"/>
      <c r="LO66" s="745"/>
      <c r="LP66" s="745"/>
      <c r="LQ66" s="745"/>
      <c r="LR66" s="745"/>
      <c r="LS66" s="745"/>
      <c r="LT66" s="745"/>
      <c r="LU66" s="745"/>
      <c r="LV66" s="745"/>
      <c r="LW66" s="745"/>
      <c r="LX66" s="745"/>
      <c r="LY66" s="745"/>
      <c r="LZ66" s="745"/>
      <c r="MA66" s="745"/>
      <c r="MB66" s="745"/>
      <c r="MC66" s="745"/>
      <c r="MD66" s="745"/>
      <c r="ME66" s="745"/>
      <c r="MF66" s="745"/>
      <c r="MG66" s="745"/>
      <c r="MH66" s="745"/>
      <c r="MI66" s="745"/>
      <c r="MJ66" s="745"/>
      <c r="MK66" s="745"/>
      <c r="ML66" s="745"/>
      <c r="MM66" s="745"/>
      <c r="MN66" s="745"/>
      <c r="MO66" s="745"/>
      <c r="MP66" s="745"/>
      <c r="MQ66" s="745"/>
      <c r="MR66" s="745"/>
      <c r="MS66" s="745"/>
      <c r="MT66" s="745"/>
      <c r="MU66" s="745"/>
      <c r="MV66" s="745"/>
      <c r="MW66" s="745"/>
      <c r="MX66" s="745"/>
      <c r="MY66" s="745"/>
      <c r="MZ66" s="745"/>
      <c r="NA66" s="745"/>
      <c r="NB66" s="745"/>
      <c r="NC66" s="745"/>
      <c r="ND66" s="745"/>
      <c r="NE66" s="745"/>
      <c r="NF66" s="745"/>
      <c r="NG66" s="745"/>
      <c r="NH66" s="745"/>
      <c r="NI66" s="745"/>
      <c r="NJ66" s="745"/>
      <c r="NK66" s="745"/>
      <c r="NL66" s="745"/>
      <c r="NM66" s="745"/>
      <c r="NN66" s="745"/>
      <c r="NO66" s="745"/>
      <c r="NP66" s="745"/>
      <c r="NQ66" s="745"/>
      <c r="NR66" s="745"/>
      <c r="NS66" s="745"/>
      <c r="NT66" s="745"/>
      <c r="NU66" s="745"/>
      <c r="NV66" s="745"/>
      <c r="NW66" s="745"/>
      <c r="NX66" s="745"/>
      <c r="NY66" s="745"/>
      <c r="NZ66" s="745"/>
      <c r="OA66" s="745"/>
      <c r="OB66" s="745"/>
      <c r="OC66" s="745"/>
      <c r="OD66" s="745"/>
      <c r="OE66" s="745"/>
      <c r="OF66" s="745"/>
      <c r="OG66" s="745"/>
      <c r="OH66" s="745"/>
      <c r="OI66" s="745"/>
      <c r="OJ66" s="745"/>
      <c r="OK66" s="745"/>
      <c r="OL66" s="745"/>
      <c r="OM66" s="745"/>
      <c r="ON66" s="745"/>
      <c r="OO66" s="745"/>
      <c r="OP66" s="745"/>
      <c r="OQ66" s="745"/>
      <c r="OR66" s="745"/>
      <c r="OS66" s="745"/>
      <c r="OT66" s="745"/>
      <c r="OU66" s="745"/>
      <c r="OV66" s="745"/>
      <c r="OW66" s="745"/>
      <c r="OX66" s="745"/>
      <c r="OY66" s="745"/>
      <c r="OZ66" s="745"/>
      <c r="PA66" s="745"/>
      <c r="PB66" s="745"/>
      <c r="PC66" s="745"/>
      <c r="PD66" s="745"/>
      <c r="PE66" s="745"/>
      <c r="PF66" s="745"/>
      <c r="PG66" s="745"/>
      <c r="PH66" s="745"/>
      <c r="PI66" s="745"/>
      <c r="PJ66" s="745"/>
      <c r="PK66" s="745"/>
      <c r="PL66" s="745"/>
      <c r="PM66" s="745"/>
      <c r="PN66" s="745"/>
      <c r="PO66" s="745"/>
      <c r="PP66" s="745"/>
      <c r="PQ66" s="745"/>
      <c r="PR66" s="745"/>
      <c r="PS66" s="745"/>
      <c r="PT66" s="745"/>
      <c r="PU66" s="745"/>
      <c r="PV66" s="745"/>
      <c r="PW66" s="745"/>
      <c r="PX66" s="745"/>
      <c r="PY66" s="745"/>
      <c r="PZ66" s="745"/>
      <c r="QA66" s="745"/>
      <c r="QB66" s="745"/>
      <c r="QC66" s="745"/>
      <c r="QD66" s="745"/>
      <c r="QE66" s="745"/>
      <c r="QF66" s="745"/>
      <c r="QG66" s="745"/>
      <c r="QH66" s="745"/>
      <c r="QI66" s="745"/>
      <c r="QJ66" s="745"/>
      <c r="QK66" s="745"/>
      <c r="QL66" s="745"/>
      <c r="QM66" s="745"/>
      <c r="QN66" s="745"/>
      <c r="QO66" s="745"/>
      <c r="QP66" s="745"/>
      <c r="QQ66" s="745"/>
      <c r="QR66" s="745"/>
      <c r="QS66" s="745"/>
      <c r="QT66" s="745"/>
      <c r="QU66" s="745"/>
      <c r="QV66" s="745"/>
      <c r="QW66" s="745"/>
      <c r="QX66" s="745"/>
      <c r="QY66" s="745"/>
      <c r="QZ66" s="745"/>
      <c r="RA66" s="745"/>
      <c r="RB66" s="745"/>
      <c r="RC66" s="745"/>
      <c r="RD66" s="745"/>
      <c r="RE66" s="745"/>
      <c r="RF66" s="745"/>
      <c r="RG66" s="745"/>
      <c r="RH66" s="745"/>
      <c r="RI66" s="745"/>
      <c r="RJ66" s="745"/>
      <c r="RK66" s="745"/>
      <c r="RL66" s="745"/>
      <c r="RM66" s="745"/>
      <c r="RN66" s="745"/>
      <c r="RO66" s="745"/>
      <c r="RP66" s="745"/>
      <c r="RQ66" s="745"/>
      <c r="RR66" s="745"/>
      <c r="RS66" s="745"/>
      <c r="RT66" s="745"/>
      <c r="RU66" s="745"/>
      <c r="RV66" s="745"/>
      <c r="RW66" s="745"/>
      <c r="RX66" s="745"/>
      <c r="RY66" s="745"/>
      <c r="RZ66" s="745"/>
      <c r="SA66" s="745"/>
      <c r="SB66" s="745"/>
      <c r="SC66" s="745"/>
      <c r="SD66" s="745"/>
      <c r="SE66" s="745"/>
      <c r="SF66" s="745"/>
      <c r="SG66" s="745"/>
      <c r="SH66" s="745"/>
      <c r="SI66" s="745"/>
      <c r="SJ66" s="745"/>
      <c r="SK66" s="745"/>
      <c r="SL66" s="745"/>
      <c r="SM66" s="745"/>
      <c r="SN66" s="745"/>
      <c r="SO66" s="745"/>
      <c r="SP66" s="745"/>
      <c r="SQ66" s="745"/>
      <c r="SR66" s="745"/>
      <c r="SS66" s="745"/>
      <c r="ST66" s="745"/>
      <c r="SU66" s="745"/>
      <c r="SV66" s="745"/>
      <c r="SW66" s="745"/>
      <c r="SX66" s="745"/>
      <c r="SY66" s="745"/>
      <c r="SZ66" s="745"/>
      <c r="TA66" s="745"/>
      <c r="TB66" s="745"/>
      <c r="TC66" s="745"/>
      <c r="TD66" s="745"/>
      <c r="TE66" s="745"/>
      <c r="TF66" s="745"/>
      <c r="TG66" s="745"/>
      <c r="TH66" s="745"/>
      <c r="TI66" s="745"/>
      <c r="TJ66" s="745"/>
      <c r="TK66" s="745"/>
      <c r="TL66" s="745"/>
      <c r="TM66" s="745"/>
      <c r="TN66" s="745"/>
      <c r="TO66" s="745"/>
      <c r="TP66" s="745"/>
      <c r="TQ66" s="745"/>
      <c r="TR66" s="745"/>
      <c r="TS66" s="745"/>
      <c r="TT66" s="745"/>
      <c r="TU66" s="745"/>
      <c r="TV66" s="745"/>
      <c r="TW66" s="745"/>
      <c r="TX66" s="745"/>
      <c r="TY66" s="745"/>
      <c r="TZ66" s="745"/>
      <c r="UA66" s="745"/>
      <c r="UB66" s="745"/>
      <c r="UC66" s="745"/>
      <c r="UD66" s="745"/>
      <c r="UE66" s="745"/>
      <c r="UF66" s="745"/>
      <c r="UG66" s="745"/>
      <c r="UH66" s="745"/>
      <c r="UI66" s="745"/>
      <c r="UJ66" s="745"/>
      <c r="UK66" s="745"/>
      <c r="UL66" s="745"/>
      <c r="UM66" s="745"/>
      <c r="UN66" s="745"/>
      <c r="UO66" s="745"/>
      <c r="UP66" s="745"/>
      <c r="UQ66" s="745"/>
      <c r="UR66" s="745"/>
      <c r="US66" s="745"/>
      <c r="UT66" s="745"/>
      <c r="UU66" s="745"/>
      <c r="UV66" s="745"/>
      <c r="UW66" s="745"/>
      <c r="UX66" s="745"/>
      <c r="UY66" s="745"/>
      <c r="UZ66" s="745"/>
      <c r="VA66" s="745"/>
      <c r="VB66" s="745"/>
      <c r="VC66" s="745"/>
      <c r="VD66" s="745"/>
      <c r="VE66" s="745"/>
      <c r="VF66" s="745"/>
      <c r="VG66" s="745"/>
      <c r="VH66" s="745"/>
      <c r="VI66" s="745"/>
      <c r="VJ66" s="745"/>
      <c r="VK66" s="745"/>
      <c r="VL66" s="745"/>
      <c r="VM66" s="745"/>
      <c r="VN66" s="745"/>
      <c r="VO66" s="745"/>
      <c r="VP66" s="745"/>
      <c r="VQ66" s="745"/>
      <c r="VR66" s="745"/>
      <c r="VS66" s="745"/>
      <c r="VT66" s="745"/>
      <c r="VU66" s="745"/>
      <c r="VV66" s="745"/>
      <c r="VW66" s="745"/>
      <c r="VX66" s="745"/>
      <c r="VY66" s="745"/>
      <c r="VZ66" s="745"/>
      <c r="WA66" s="745"/>
      <c r="WB66" s="745"/>
      <c r="WC66" s="745"/>
      <c r="WD66" s="745"/>
      <c r="WE66" s="745"/>
      <c r="WF66" s="745"/>
      <c r="WG66" s="745"/>
      <c r="WH66" s="745"/>
      <c r="WI66" s="745"/>
      <c r="WJ66" s="745"/>
      <c r="WK66" s="745"/>
      <c r="WL66" s="745"/>
      <c r="WM66" s="745"/>
      <c r="WN66" s="745"/>
      <c r="WO66" s="745"/>
      <c r="WP66" s="745"/>
      <c r="WQ66" s="745"/>
      <c r="WR66" s="745"/>
      <c r="WS66" s="745"/>
      <c r="WT66" s="745"/>
      <c r="WU66" s="745"/>
      <c r="WV66" s="745"/>
      <c r="WW66" s="745"/>
      <c r="WX66" s="745"/>
      <c r="WY66" s="745"/>
      <c r="WZ66" s="745"/>
      <c r="XA66" s="745"/>
      <c r="XB66" s="745"/>
      <c r="XC66" s="745"/>
      <c r="XD66" s="745"/>
      <c r="XE66" s="745"/>
      <c r="XF66" s="745"/>
      <c r="XG66" s="745"/>
      <c r="XH66" s="745"/>
      <c r="XI66" s="745"/>
      <c r="XJ66" s="745"/>
      <c r="XK66" s="745"/>
      <c r="XL66" s="745"/>
      <c r="XM66" s="745"/>
      <c r="XN66" s="745"/>
      <c r="XO66" s="745"/>
      <c r="XP66" s="745"/>
      <c r="XQ66" s="745"/>
      <c r="XR66" s="745"/>
      <c r="XS66" s="745"/>
      <c r="XT66" s="745"/>
      <c r="XU66" s="745"/>
      <c r="XV66" s="745"/>
      <c r="XW66" s="745"/>
      <c r="XX66" s="745"/>
      <c r="XY66" s="745"/>
      <c r="XZ66" s="745"/>
      <c r="YA66" s="745"/>
      <c r="YB66" s="745"/>
      <c r="YC66" s="745"/>
      <c r="YD66" s="745"/>
      <c r="YE66" s="745"/>
      <c r="YF66" s="745"/>
      <c r="YG66" s="745"/>
      <c r="YH66" s="745"/>
      <c r="YI66" s="745"/>
      <c r="YJ66" s="745"/>
      <c r="YK66" s="745"/>
      <c r="YL66" s="745"/>
      <c r="YM66" s="745"/>
      <c r="YN66" s="745"/>
      <c r="YO66" s="745"/>
      <c r="YP66" s="745"/>
      <c r="YQ66" s="745"/>
      <c r="YR66" s="745"/>
      <c r="YS66" s="745"/>
      <c r="YT66" s="745"/>
      <c r="YU66" s="745"/>
      <c r="YV66" s="745"/>
      <c r="YW66" s="745"/>
      <c r="YX66" s="745"/>
      <c r="YY66" s="745"/>
      <c r="YZ66" s="745"/>
      <c r="ZA66" s="745"/>
      <c r="ZB66" s="745"/>
      <c r="ZC66" s="745"/>
      <c r="ZD66" s="745"/>
      <c r="ZE66" s="745"/>
      <c r="ZF66" s="745"/>
      <c r="ZG66" s="745"/>
      <c r="ZH66" s="745"/>
      <c r="ZI66" s="745"/>
      <c r="ZJ66" s="745"/>
      <c r="ZK66" s="745"/>
      <c r="ZL66" s="745"/>
      <c r="ZM66" s="745"/>
      <c r="ZN66" s="745"/>
      <c r="ZO66" s="745"/>
      <c r="ZP66" s="745"/>
      <c r="ZQ66" s="745"/>
      <c r="ZR66" s="745"/>
      <c r="ZS66" s="745"/>
      <c r="ZT66" s="745"/>
      <c r="ZU66" s="745"/>
      <c r="ZV66" s="745"/>
      <c r="ZW66" s="745"/>
      <c r="ZX66" s="745"/>
      <c r="ZY66" s="745"/>
      <c r="ZZ66" s="745"/>
      <c r="AAA66" s="745"/>
      <c r="AAB66" s="745"/>
      <c r="AAC66" s="745"/>
      <c r="AAD66" s="745"/>
      <c r="AAE66" s="745"/>
      <c r="AAF66" s="745"/>
      <c r="AAG66" s="745"/>
      <c r="AAH66" s="745"/>
      <c r="AAI66" s="745"/>
      <c r="AAJ66" s="745"/>
      <c r="AAK66" s="745"/>
      <c r="AAL66" s="745"/>
      <c r="AAM66" s="745"/>
      <c r="AAN66" s="745"/>
      <c r="AAO66" s="745"/>
      <c r="AAP66" s="745"/>
      <c r="AAQ66" s="745"/>
      <c r="AAR66" s="745"/>
      <c r="AAS66" s="745"/>
      <c r="AAT66" s="745"/>
      <c r="AAU66" s="745"/>
      <c r="AAV66" s="745"/>
      <c r="AAW66" s="745"/>
      <c r="AAX66" s="745"/>
      <c r="AAY66" s="745"/>
      <c r="AAZ66" s="745"/>
      <c r="ABA66" s="745"/>
      <c r="ABB66" s="745"/>
      <c r="ABC66" s="745"/>
      <c r="ABD66" s="745"/>
      <c r="ABE66" s="745"/>
      <c r="ABF66" s="745"/>
      <c r="ABG66" s="745"/>
      <c r="ABH66" s="745"/>
      <c r="ABI66" s="745"/>
      <c r="ABJ66" s="745"/>
      <c r="ABK66" s="745"/>
      <c r="ABL66" s="745"/>
      <c r="ABM66" s="745"/>
      <c r="ABN66" s="745"/>
      <c r="ABO66" s="745"/>
      <c r="ABP66" s="745"/>
      <c r="ABQ66" s="745"/>
      <c r="ABR66" s="745"/>
      <c r="ABS66" s="745"/>
      <c r="ABT66" s="745"/>
      <c r="ABU66" s="745"/>
      <c r="ABV66" s="745"/>
      <c r="ABW66" s="745"/>
      <c r="ABX66" s="745"/>
      <c r="ABY66" s="745"/>
      <c r="ABZ66" s="745"/>
      <c r="ACA66" s="745"/>
      <c r="ACB66" s="745"/>
      <c r="ACC66" s="745"/>
      <c r="ACD66" s="745"/>
      <c r="ACE66" s="745"/>
      <c r="ACF66" s="745"/>
      <c r="ACG66" s="745"/>
      <c r="ACH66" s="745"/>
      <c r="ACI66" s="745"/>
      <c r="ACJ66" s="745"/>
      <c r="ACK66" s="745"/>
      <c r="ACL66" s="745"/>
      <c r="ACM66" s="745"/>
      <c r="ACN66" s="745"/>
      <c r="ACO66" s="745"/>
      <c r="ACP66" s="745"/>
      <c r="ACQ66" s="745"/>
      <c r="ACR66" s="745"/>
      <c r="ACS66" s="745"/>
      <c r="ACT66" s="745"/>
      <c r="ACU66" s="745"/>
      <c r="ACV66" s="745"/>
      <c r="ACW66" s="745"/>
      <c r="ACX66" s="745"/>
      <c r="ACY66" s="745"/>
      <c r="ACZ66" s="745"/>
      <c r="ADA66" s="745"/>
      <c r="ADB66" s="745"/>
      <c r="ADC66" s="745"/>
      <c r="ADD66" s="745"/>
      <c r="ADE66" s="745"/>
      <c r="ADF66" s="745"/>
      <c r="ADG66" s="745"/>
      <c r="ADH66" s="745"/>
      <c r="ADI66" s="745"/>
      <c r="ADJ66" s="745"/>
      <c r="ADK66" s="745"/>
      <c r="ADL66" s="745"/>
      <c r="ADM66" s="745"/>
      <c r="ADN66" s="745"/>
      <c r="ADO66" s="745"/>
      <c r="ADP66" s="745"/>
      <c r="ADQ66" s="745"/>
      <c r="ADR66" s="745"/>
      <c r="ADS66" s="745"/>
      <c r="ADT66" s="745"/>
      <c r="ADU66" s="745"/>
      <c r="ADV66" s="745"/>
      <c r="ADW66" s="745"/>
      <c r="ADX66" s="745"/>
      <c r="ADY66" s="745"/>
      <c r="ADZ66" s="745"/>
      <c r="AEA66" s="745"/>
      <c r="AEB66" s="745"/>
      <c r="AEC66" s="745"/>
      <c r="AED66" s="745"/>
      <c r="AEE66" s="745"/>
      <c r="AEF66" s="745"/>
      <c r="AEG66" s="745"/>
      <c r="AEH66" s="745"/>
      <c r="AEI66" s="745"/>
      <c r="AEJ66" s="745"/>
      <c r="AEK66" s="745"/>
      <c r="AEL66" s="745"/>
      <c r="AEM66" s="745"/>
      <c r="AEN66" s="745"/>
      <c r="AEO66" s="745"/>
      <c r="AEP66" s="745"/>
      <c r="AEQ66" s="745"/>
      <c r="AER66" s="745"/>
      <c r="AES66" s="745"/>
      <c r="AET66" s="745"/>
      <c r="AEU66" s="745"/>
      <c r="AEV66" s="745"/>
      <c r="AEW66" s="745"/>
      <c r="AEX66" s="745"/>
      <c r="AEY66" s="745"/>
      <c r="AEZ66" s="745"/>
      <c r="AFA66" s="745"/>
      <c r="AFB66" s="745"/>
      <c r="AFC66" s="745"/>
      <c r="AFD66" s="745"/>
      <c r="AFE66" s="745"/>
      <c r="AFF66" s="745"/>
      <c r="AFG66" s="745"/>
      <c r="AFH66" s="745"/>
      <c r="AFI66" s="745"/>
      <c r="AFJ66" s="745"/>
      <c r="AFK66" s="745"/>
      <c r="AFL66" s="745"/>
      <c r="AFM66" s="745"/>
      <c r="AFN66" s="745"/>
      <c r="AFO66" s="745"/>
      <c r="AFP66" s="745"/>
      <c r="AFQ66" s="745"/>
      <c r="AFR66" s="745"/>
      <c r="AFS66" s="745"/>
      <c r="AFT66" s="745"/>
      <c r="AFU66" s="745"/>
      <c r="AFV66" s="745"/>
      <c r="AFW66" s="745"/>
      <c r="AFX66" s="745"/>
      <c r="AFY66" s="745"/>
      <c r="AFZ66" s="745"/>
      <c r="AGA66" s="745"/>
      <c r="AGB66" s="745"/>
      <c r="AGC66" s="745"/>
      <c r="AGD66" s="745"/>
      <c r="AGE66" s="745"/>
      <c r="AGF66" s="745"/>
      <c r="AGG66" s="745"/>
      <c r="AGH66" s="745"/>
      <c r="AGI66" s="745"/>
      <c r="AGJ66" s="745"/>
      <c r="AGK66" s="745"/>
      <c r="AGL66" s="745"/>
      <c r="AGM66" s="745"/>
      <c r="AGN66" s="745"/>
      <c r="AGO66" s="745"/>
      <c r="AGP66" s="745"/>
      <c r="AGQ66" s="745"/>
      <c r="AGR66" s="745"/>
      <c r="AGS66" s="745"/>
      <c r="AGT66" s="745"/>
      <c r="AGU66" s="745"/>
      <c r="AGV66" s="745"/>
      <c r="AGW66" s="745"/>
      <c r="AGX66" s="745"/>
      <c r="AGY66" s="745"/>
      <c r="AGZ66" s="745"/>
      <c r="AHA66" s="745"/>
      <c r="AHB66" s="745"/>
      <c r="AHC66" s="745"/>
      <c r="AHD66" s="745"/>
      <c r="AHE66" s="745"/>
      <c r="AHF66" s="745"/>
      <c r="AHG66" s="745"/>
      <c r="AHH66" s="745"/>
      <c r="AHI66" s="745"/>
      <c r="AHJ66" s="745"/>
      <c r="AHK66" s="745"/>
      <c r="AHL66" s="745"/>
      <c r="AHM66" s="745"/>
      <c r="AHN66" s="745"/>
      <c r="AHO66" s="745"/>
      <c r="AHP66" s="745"/>
      <c r="AHQ66" s="745"/>
      <c r="AHR66" s="745"/>
      <c r="AHS66" s="745"/>
      <c r="AHT66" s="745"/>
      <c r="AHU66" s="745"/>
      <c r="AHV66" s="745"/>
      <c r="AHW66" s="745"/>
      <c r="AHX66" s="745"/>
      <c r="AHY66" s="745"/>
      <c r="AHZ66" s="745"/>
      <c r="AIA66" s="745"/>
      <c r="AIB66" s="745"/>
      <c r="AIC66" s="745"/>
      <c r="AID66" s="745"/>
      <c r="AIE66" s="745"/>
      <c r="AIF66" s="745"/>
      <c r="AIG66" s="745"/>
      <c r="AIH66" s="745"/>
      <c r="AII66" s="745"/>
      <c r="AIJ66" s="745"/>
      <c r="AIK66" s="745"/>
      <c r="AIL66" s="745"/>
      <c r="AIM66" s="745"/>
      <c r="AIN66" s="745"/>
      <c r="AIO66" s="745"/>
      <c r="AIP66" s="745"/>
      <c r="AIQ66" s="745"/>
      <c r="AIR66" s="745"/>
      <c r="AIS66" s="745"/>
      <c r="AIT66" s="745"/>
      <c r="AIU66" s="745"/>
      <c r="AIV66" s="745"/>
      <c r="AIW66" s="745"/>
      <c r="AIX66" s="745"/>
      <c r="AIY66" s="745"/>
      <c r="AIZ66" s="745"/>
      <c r="AJA66" s="745"/>
      <c r="AJB66" s="745"/>
      <c r="AJC66" s="745"/>
      <c r="AJD66" s="745"/>
      <c r="AJE66" s="745"/>
      <c r="AJF66" s="745"/>
      <c r="AJG66" s="745"/>
      <c r="AJH66" s="745"/>
      <c r="AJI66" s="745"/>
      <c r="AJJ66" s="745"/>
      <c r="AJK66" s="745"/>
      <c r="AJL66" s="745"/>
      <c r="AJM66" s="745"/>
      <c r="AJN66" s="745"/>
      <c r="AJO66" s="745"/>
      <c r="AJP66" s="745"/>
      <c r="AJQ66" s="745"/>
      <c r="AJR66" s="745"/>
      <c r="AJS66" s="745"/>
      <c r="AJT66" s="745"/>
      <c r="AJU66" s="745"/>
      <c r="AJV66" s="745"/>
      <c r="AJW66" s="745"/>
      <c r="AJX66" s="745"/>
      <c r="AJY66" s="745"/>
      <c r="AJZ66" s="745"/>
      <c r="AKA66" s="745"/>
      <c r="AKB66" s="745"/>
      <c r="AKC66" s="745"/>
      <c r="AKD66" s="745"/>
      <c r="AKE66" s="745"/>
      <c r="AKF66" s="745"/>
      <c r="AKG66" s="745"/>
      <c r="AKH66" s="745"/>
      <c r="AKI66" s="745"/>
      <c r="AKJ66" s="745"/>
      <c r="AKK66" s="745"/>
      <c r="AKL66" s="745"/>
      <c r="AKM66" s="745"/>
      <c r="AKN66" s="745"/>
      <c r="AKO66" s="745"/>
      <c r="AKP66" s="745"/>
      <c r="AKQ66" s="745"/>
      <c r="AKR66" s="745"/>
      <c r="AKS66" s="745"/>
      <c r="AKT66" s="745"/>
      <c r="AKU66" s="745"/>
      <c r="AKV66" s="745"/>
      <c r="AKW66" s="745"/>
      <c r="AKX66" s="745"/>
      <c r="AKY66" s="745"/>
      <c r="AKZ66" s="745"/>
      <c r="ALA66" s="745"/>
      <c r="ALB66" s="745"/>
      <c r="ALC66" s="745"/>
      <c r="ALD66" s="745"/>
      <c r="ALE66" s="745"/>
      <c r="ALF66" s="745"/>
      <c r="ALG66" s="745"/>
      <c r="ALH66" s="745"/>
      <c r="ALI66" s="745"/>
      <c r="ALJ66" s="745"/>
      <c r="ALK66" s="745"/>
      <c r="ALL66" s="745"/>
      <c r="ALM66" s="745"/>
      <c r="ALN66" s="745"/>
      <c r="ALO66" s="745"/>
      <c r="ALP66" s="745"/>
      <c r="ALQ66" s="745"/>
      <c r="ALR66" s="745"/>
      <c r="ALS66" s="745"/>
      <c r="ALT66" s="745"/>
      <c r="ALU66" s="745"/>
      <c r="ALV66" s="745"/>
      <c r="ALW66" s="745"/>
      <c r="ALX66" s="745"/>
      <c r="ALY66" s="745"/>
      <c r="ALZ66" s="745"/>
      <c r="AMA66" s="745"/>
      <c r="AMB66" s="745"/>
      <c r="AMC66" s="745"/>
      <c r="AMD66" s="745"/>
      <c r="AME66" s="745"/>
      <c r="AMF66" s="745"/>
      <c r="AMG66" s="745"/>
      <c r="AMH66" s="745"/>
      <c r="AMI66" s="745"/>
      <c r="AMJ66" s="745"/>
    </row>
    <row r="67" spans="1:1024" x14ac:dyDescent="0.2">
      <c r="A67" s="745"/>
      <c r="B67" s="752"/>
      <c r="C67" s="670"/>
      <c r="D67" s="666"/>
      <c r="E67" s="666"/>
      <c r="F67" s="666"/>
      <c r="G67" s="666"/>
      <c r="H67" s="666"/>
      <c r="I67" s="666"/>
      <c r="J67" s="666"/>
      <c r="K67" s="666"/>
      <c r="L67" s="666"/>
      <c r="M67" s="666"/>
      <c r="N67" s="666"/>
      <c r="O67" s="666"/>
      <c r="P67" s="666"/>
      <c r="Q67" s="666"/>
      <c r="R67" s="667"/>
      <c r="S67" s="666"/>
      <c r="T67" s="666"/>
      <c r="U67" s="659" t="s">
        <v>500</v>
      </c>
      <c r="V67" s="648" t="s">
        <v>124</v>
      </c>
      <c r="W67" s="668" t="s">
        <v>497</v>
      </c>
      <c r="X67" s="774"/>
      <c r="Y67" s="774"/>
      <c r="Z67" s="774"/>
      <c r="AA67" s="774"/>
      <c r="AB67" s="774"/>
      <c r="AC67" s="774"/>
      <c r="AD67" s="774"/>
      <c r="AE67" s="774"/>
      <c r="AF67" s="774"/>
      <c r="AG67" s="774"/>
      <c r="AH67" s="774"/>
      <c r="AI67" s="774"/>
      <c r="AJ67" s="774"/>
      <c r="AK67" s="774"/>
      <c r="AL67" s="774"/>
      <c r="AM67" s="774"/>
      <c r="AN67" s="774"/>
      <c r="AO67" s="774"/>
      <c r="AP67" s="774"/>
      <c r="AQ67" s="774"/>
      <c r="AR67" s="774"/>
      <c r="AS67" s="774"/>
      <c r="AT67" s="774"/>
      <c r="AU67" s="774"/>
      <c r="AV67" s="774"/>
      <c r="AW67" s="774"/>
      <c r="AX67" s="774"/>
      <c r="AY67" s="774"/>
      <c r="AZ67" s="774"/>
      <c r="BA67" s="774"/>
      <c r="BB67" s="774"/>
      <c r="BC67" s="774"/>
      <c r="BD67" s="774"/>
      <c r="BE67" s="774"/>
      <c r="BF67" s="774"/>
      <c r="BG67" s="774"/>
      <c r="BH67" s="774"/>
      <c r="BI67" s="774"/>
      <c r="BJ67" s="774"/>
      <c r="BK67" s="774"/>
      <c r="BL67" s="774"/>
      <c r="BM67" s="774"/>
      <c r="BN67" s="774"/>
      <c r="BO67" s="774"/>
      <c r="BP67" s="774"/>
      <c r="BQ67" s="774"/>
      <c r="BR67" s="774"/>
      <c r="BS67" s="774"/>
      <c r="BT67" s="774"/>
      <c r="BU67" s="774"/>
      <c r="BV67" s="774"/>
      <c r="BW67" s="774"/>
      <c r="BX67" s="774"/>
      <c r="BY67" s="774"/>
      <c r="BZ67" s="774"/>
      <c r="CA67" s="774"/>
      <c r="CB67" s="774"/>
      <c r="CC67" s="774"/>
      <c r="CD67" s="774"/>
      <c r="CE67" s="775"/>
      <c r="CF67" s="775"/>
      <c r="CG67" s="775"/>
      <c r="CH67" s="775"/>
      <c r="CI67" s="775"/>
      <c r="CJ67" s="775"/>
      <c r="CK67" s="775"/>
      <c r="CL67" s="775"/>
      <c r="CM67" s="775"/>
      <c r="CN67" s="775"/>
      <c r="CO67" s="775"/>
      <c r="CP67" s="775"/>
      <c r="CQ67" s="775"/>
      <c r="CR67" s="775"/>
      <c r="CS67" s="775"/>
      <c r="CT67" s="775"/>
      <c r="CU67" s="775"/>
      <c r="CV67" s="775"/>
      <c r="CW67" s="775"/>
      <c r="CX67" s="775"/>
      <c r="CY67" s="776"/>
      <c r="CZ67" s="747">
        <v>0</v>
      </c>
      <c r="DA67" s="748">
        <v>0</v>
      </c>
      <c r="DB67" s="748">
        <v>0</v>
      </c>
      <c r="DC67" s="748">
        <v>0</v>
      </c>
      <c r="DD67" s="748">
        <v>0</v>
      </c>
      <c r="DE67" s="748">
        <v>0</v>
      </c>
      <c r="DF67" s="748">
        <v>0</v>
      </c>
      <c r="DG67" s="748">
        <v>0</v>
      </c>
      <c r="DH67" s="748">
        <v>0</v>
      </c>
      <c r="DI67" s="748">
        <v>0</v>
      </c>
      <c r="DJ67" s="748">
        <v>0</v>
      </c>
      <c r="DK67" s="748">
        <v>0</v>
      </c>
      <c r="DL67" s="748">
        <v>0</v>
      </c>
      <c r="DM67" s="748">
        <v>0</v>
      </c>
      <c r="DN67" s="748">
        <v>0</v>
      </c>
      <c r="DO67" s="748">
        <v>0</v>
      </c>
      <c r="DP67" s="748">
        <v>0</v>
      </c>
      <c r="DQ67" s="748">
        <v>0</v>
      </c>
      <c r="DR67" s="748">
        <v>0</v>
      </c>
      <c r="DS67" s="748">
        <v>0</v>
      </c>
      <c r="DT67" s="748">
        <v>0</v>
      </c>
      <c r="DU67" s="748">
        <v>0</v>
      </c>
      <c r="DV67" s="748">
        <v>0</v>
      </c>
      <c r="DW67" s="749">
        <v>0</v>
      </c>
      <c r="DX67" s="687"/>
      <c r="DY67" s="745"/>
      <c r="DZ67" s="745"/>
      <c r="EA67" s="745"/>
      <c r="EB67" s="745"/>
      <c r="EC67" s="745"/>
      <c r="ED67" s="745"/>
      <c r="EE67" s="745"/>
      <c r="EF67" s="745"/>
      <c r="EG67" s="745"/>
      <c r="EH67" s="745"/>
      <c r="EI67" s="745"/>
      <c r="EJ67" s="745"/>
      <c r="EK67" s="745"/>
      <c r="EL67" s="745"/>
      <c r="EM67" s="745"/>
      <c r="EN67" s="745"/>
      <c r="EO67" s="745"/>
      <c r="EP67" s="745"/>
      <c r="EQ67" s="745"/>
      <c r="ER67" s="745"/>
      <c r="ES67" s="745"/>
      <c r="ET67" s="745"/>
      <c r="EU67" s="745"/>
      <c r="EV67" s="745"/>
      <c r="EW67" s="745"/>
      <c r="EX67" s="745"/>
      <c r="EY67" s="745"/>
      <c r="EZ67" s="745"/>
      <c r="FA67" s="745"/>
      <c r="FB67" s="745"/>
      <c r="FC67" s="745"/>
      <c r="FD67" s="745"/>
      <c r="FE67" s="745"/>
      <c r="FF67" s="745"/>
      <c r="FG67" s="745"/>
      <c r="FH67" s="745"/>
      <c r="FI67" s="745"/>
      <c r="FJ67" s="745"/>
      <c r="FK67" s="745"/>
      <c r="FL67" s="745"/>
      <c r="FM67" s="745"/>
      <c r="FN67" s="745"/>
      <c r="FO67" s="745"/>
      <c r="FP67" s="745"/>
      <c r="FQ67" s="745"/>
      <c r="FR67" s="745"/>
      <c r="FS67" s="745"/>
      <c r="FT67" s="745"/>
      <c r="FU67" s="745"/>
      <c r="FV67" s="745"/>
      <c r="FW67" s="745"/>
      <c r="FX67" s="745"/>
      <c r="FY67" s="745"/>
      <c r="FZ67" s="745"/>
      <c r="GA67" s="745"/>
      <c r="GB67" s="745"/>
      <c r="GC67" s="745"/>
      <c r="GD67" s="745"/>
      <c r="GE67" s="745"/>
      <c r="GF67" s="745"/>
      <c r="GG67" s="745"/>
      <c r="GH67" s="745"/>
      <c r="GI67" s="745"/>
      <c r="GJ67" s="745"/>
      <c r="GK67" s="745"/>
      <c r="GL67" s="745"/>
      <c r="GM67" s="745"/>
      <c r="GN67" s="745"/>
      <c r="GO67" s="745"/>
      <c r="GP67" s="745"/>
      <c r="GQ67" s="745"/>
      <c r="GR67" s="745"/>
      <c r="GS67" s="745"/>
      <c r="GT67" s="745"/>
      <c r="GU67" s="745"/>
      <c r="GV67" s="745"/>
      <c r="GW67" s="745"/>
      <c r="GX67" s="745"/>
      <c r="GY67" s="745"/>
      <c r="GZ67" s="745"/>
      <c r="HA67" s="745"/>
      <c r="HB67" s="745"/>
      <c r="HC67" s="745"/>
      <c r="HD67" s="745"/>
      <c r="HE67" s="745"/>
      <c r="HF67" s="745"/>
      <c r="HG67" s="745"/>
      <c r="HH67" s="745"/>
      <c r="HI67" s="745"/>
      <c r="HJ67" s="745"/>
      <c r="HK67" s="745"/>
      <c r="HL67" s="745"/>
      <c r="HM67" s="745"/>
      <c r="HN67" s="745"/>
      <c r="HO67" s="745"/>
      <c r="HP67" s="745"/>
      <c r="HQ67" s="745"/>
      <c r="HR67" s="745"/>
      <c r="HS67" s="745"/>
      <c r="HT67" s="745"/>
      <c r="HU67" s="745"/>
      <c r="HV67" s="745"/>
      <c r="HW67" s="745"/>
      <c r="HX67" s="745"/>
      <c r="HY67" s="745"/>
      <c r="HZ67" s="745"/>
      <c r="IA67" s="745"/>
      <c r="IB67" s="745"/>
      <c r="IC67" s="745"/>
      <c r="ID67" s="745"/>
      <c r="IE67" s="745"/>
      <c r="IF67" s="745"/>
      <c r="IG67" s="745"/>
      <c r="IH67" s="745"/>
      <c r="II67" s="745"/>
      <c r="IJ67" s="745"/>
      <c r="IK67" s="745"/>
      <c r="IL67" s="745"/>
      <c r="IM67" s="745"/>
      <c r="IN67" s="745"/>
      <c r="IO67" s="745"/>
      <c r="IP67" s="745"/>
      <c r="IQ67" s="745"/>
      <c r="IR67" s="745"/>
      <c r="IS67" s="745"/>
      <c r="IT67" s="745"/>
      <c r="IU67" s="745"/>
      <c r="IV67" s="745"/>
      <c r="IW67" s="745"/>
      <c r="IX67" s="745"/>
      <c r="IY67" s="745"/>
      <c r="IZ67" s="745"/>
      <c r="JA67" s="745"/>
      <c r="JB67" s="745"/>
      <c r="JC67" s="745"/>
      <c r="JD67" s="745"/>
      <c r="JE67" s="745"/>
      <c r="JF67" s="745"/>
      <c r="JG67" s="745"/>
      <c r="JH67" s="745"/>
      <c r="JI67" s="745"/>
      <c r="JJ67" s="745"/>
      <c r="JK67" s="745"/>
      <c r="JL67" s="745"/>
      <c r="JM67" s="745"/>
      <c r="JN67" s="745"/>
      <c r="JO67" s="745"/>
      <c r="JP67" s="745"/>
      <c r="JQ67" s="745"/>
      <c r="JR67" s="745"/>
      <c r="JS67" s="745"/>
      <c r="JT67" s="745"/>
      <c r="JU67" s="745"/>
      <c r="JV67" s="745"/>
      <c r="JW67" s="745"/>
      <c r="JX67" s="745"/>
      <c r="JY67" s="745"/>
      <c r="JZ67" s="745"/>
      <c r="KA67" s="745"/>
      <c r="KB67" s="745"/>
      <c r="KC67" s="745"/>
      <c r="KD67" s="745"/>
      <c r="KE67" s="745"/>
      <c r="KF67" s="745"/>
      <c r="KG67" s="745"/>
      <c r="KH67" s="745"/>
      <c r="KI67" s="745"/>
      <c r="KJ67" s="745"/>
      <c r="KK67" s="745"/>
      <c r="KL67" s="745"/>
      <c r="KM67" s="745"/>
      <c r="KN67" s="745"/>
      <c r="KO67" s="745"/>
      <c r="KP67" s="745"/>
      <c r="KQ67" s="745"/>
      <c r="KR67" s="745"/>
      <c r="KS67" s="745"/>
      <c r="KT67" s="745"/>
      <c r="KU67" s="745"/>
      <c r="KV67" s="745"/>
      <c r="KW67" s="745"/>
      <c r="KX67" s="745"/>
      <c r="KY67" s="745"/>
      <c r="KZ67" s="745"/>
      <c r="LA67" s="745"/>
      <c r="LB67" s="745"/>
      <c r="LC67" s="745"/>
      <c r="LD67" s="745"/>
      <c r="LE67" s="745"/>
      <c r="LF67" s="745"/>
      <c r="LG67" s="745"/>
      <c r="LH67" s="745"/>
      <c r="LI67" s="745"/>
      <c r="LJ67" s="745"/>
      <c r="LK67" s="745"/>
      <c r="LL67" s="745"/>
      <c r="LM67" s="745"/>
      <c r="LN67" s="745"/>
      <c r="LO67" s="745"/>
      <c r="LP67" s="745"/>
      <c r="LQ67" s="745"/>
      <c r="LR67" s="745"/>
      <c r="LS67" s="745"/>
      <c r="LT67" s="745"/>
      <c r="LU67" s="745"/>
      <c r="LV67" s="745"/>
      <c r="LW67" s="745"/>
      <c r="LX67" s="745"/>
      <c r="LY67" s="745"/>
      <c r="LZ67" s="745"/>
      <c r="MA67" s="745"/>
      <c r="MB67" s="745"/>
      <c r="MC67" s="745"/>
      <c r="MD67" s="745"/>
      <c r="ME67" s="745"/>
      <c r="MF67" s="745"/>
      <c r="MG67" s="745"/>
      <c r="MH67" s="745"/>
      <c r="MI67" s="745"/>
      <c r="MJ67" s="745"/>
      <c r="MK67" s="745"/>
      <c r="ML67" s="745"/>
      <c r="MM67" s="745"/>
      <c r="MN67" s="745"/>
      <c r="MO67" s="745"/>
      <c r="MP67" s="745"/>
      <c r="MQ67" s="745"/>
      <c r="MR67" s="745"/>
      <c r="MS67" s="745"/>
      <c r="MT67" s="745"/>
      <c r="MU67" s="745"/>
      <c r="MV67" s="745"/>
      <c r="MW67" s="745"/>
      <c r="MX67" s="745"/>
      <c r="MY67" s="745"/>
      <c r="MZ67" s="745"/>
      <c r="NA67" s="745"/>
      <c r="NB67" s="745"/>
      <c r="NC67" s="745"/>
      <c r="ND67" s="745"/>
      <c r="NE67" s="745"/>
      <c r="NF67" s="745"/>
      <c r="NG67" s="745"/>
      <c r="NH67" s="745"/>
      <c r="NI67" s="745"/>
      <c r="NJ67" s="745"/>
      <c r="NK67" s="745"/>
      <c r="NL67" s="745"/>
      <c r="NM67" s="745"/>
      <c r="NN67" s="745"/>
      <c r="NO67" s="745"/>
      <c r="NP67" s="745"/>
      <c r="NQ67" s="745"/>
      <c r="NR67" s="745"/>
      <c r="NS67" s="745"/>
      <c r="NT67" s="745"/>
      <c r="NU67" s="745"/>
      <c r="NV67" s="745"/>
      <c r="NW67" s="745"/>
      <c r="NX67" s="745"/>
      <c r="NY67" s="745"/>
      <c r="NZ67" s="745"/>
      <c r="OA67" s="745"/>
      <c r="OB67" s="745"/>
      <c r="OC67" s="745"/>
      <c r="OD67" s="745"/>
      <c r="OE67" s="745"/>
      <c r="OF67" s="745"/>
      <c r="OG67" s="745"/>
      <c r="OH67" s="745"/>
      <c r="OI67" s="745"/>
      <c r="OJ67" s="745"/>
      <c r="OK67" s="745"/>
      <c r="OL67" s="745"/>
      <c r="OM67" s="745"/>
      <c r="ON67" s="745"/>
      <c r="OO67" s="745"/>
      <c r="OP67" s="745"/>
      <c r="OQ67" s="745"/>
      <c r="OR67" s="745"/>
      <c r="OS67" s="745"/>
      <c r="OT67" s="745"/>
      <c r="OU67" s="745"/>
      <c r="OV67" s="745"/>
      <c r="OW67" s="745"/>
      <c r="OX67" s="745"/>
      <c r="OY67" s="745"/>
      <c r="OZ67" s="745"/>
      <c r="PA67" s="745"/>
      <c r="PB67" s="745"/>
      <c r="PC67" s="745"/>
      <c r="PD67" s="745"/>
      <c r="PE67" s="745"/>
      <c r="PF67" s="745"/>
      <c r="PG67" s="745"/>
      <c r="PH67" s="745"/>
      <c r="PI67" s="745"/>
      <c r="PJ67" s="745"/>
      <c r="PK67" s="745"/>
      <c r="PL67" s="745"/>
      <c r="PM67" s="745"/>
      <c r="PN67" s="745"/>
      <c r="PO67" s="745"/>
      <c r="PP67" s="745"/>
      <c r="PQ67" s="745"/>
      <c r="PR67" s="745"/>
      <c r="PS67" s="745"/>
      <c r="PT67" s="745"/>
      <c r="PU67" s="745"/>
      <c r="PV67" s="745"/>
      <c r="PW67" s="745"/>
      <c r="PX67" s="745"/>
      <c r="PY67" s="745"/>
      <c r="PZ67" s="745"/>
      <c r="QA67" s="745"/>
      <c r="QB67" s="745"/>
      <c r="QC67" s="745"/>
      <c r="QD67" s="745"/>
      <c r="QE67" s="745"/>
      <c r="QF67" s="745"/>
      <c r="QG67" s="745"/>
      <c r="QH67" s="745"/>
      <c r="QI67" s="745"/>
      <c r="QJ67" s="745"/>
      <c r="QK67" s="745"/>
      <c r="QL67" s="745"/>
      <c r="QM67" s="745"/>
      <c r="QN67" s="745"/>
      <c r="QO67" s="745"/>
      <c r="QP67" s="745"/>
      <c r="QQ67" s="745"/>
      <c r="QR67" s="745"/>
      <c r="QS67" s="745"/>
      <c r="QT67" s="745"/>
      <c r="QU67" s="745"/>
      <c r="QV67" s="745"/>
      <c r="QW67" s="745"/>
      <c r="QX67" s="745"/>
      <c r="QY67" s="745"/>
      <c r="QZ67" s="745"/>
      <c r="RA67" s="745"/>
      <c r="RB67" s="745"/>
      <c r="RC67" s="745"/>
      <c r="RD67" s="745"/>
      <c r="RE67" s="745"/>
      <c r="RF67" s="745"/>
      <c r="RG67" s="745"/>
      <c r="RH67" s="745"/>
      <c r="RI67" s="745"/>
      <c r="RJ67" s="745"/>
      <c r="RK67" s="745"/>
      <c r="RL67" s="745"/>
      <c r="RM67" s="745"/>
      <c r="RN67" s="745"/>
      <c r="RO67" s="745"/>
      <c r="RP67" s="745"/>
      <c r="RQ67" s="745"/>
      <c r="RR67" s="745"/>
      <c r="RS67" s="745"/>
      <c r="RT67" s="745"/>
      <c r="RU67" s="745"/>
      <c r="RV67" s="745"/>
      <c r="RW67" s="745"/>
      <c r="RX67" s="745"/>
      <c r="RY67" s="745"/>
      <c r="RZ67" s="745"/>
      <c r="SA67" s="745"/>
      <c r="SB67" s="745"/>
      <c r="SC67" s="745"/>
      <c r="SD67" s="745"/>
      <c r="SE67" s="745"/>
      <c r="SF67" s="745"/>
      <c r="SG67" s="745"/>
      <c r="SH67" s="745"/>
      <c r="SI67" s="745"/>
      <c r="SJ67" s="745"/>
      <c r="SK67" s="745"/>
      <c r="SL67" s="745"/>
      <c r="SM67" s="745"/>
      <c r="SN67" s="745"/>
      <c r="SO67" s="745"/>
      <c r="SP67" s="745"/>
      <c r="SQ67" s="745"/>
      <c r="SR67" s="745"/>
      <c r="SS67" s="745"/>
      <c r="ST67" s="745"/>
      <c r="SU67" s="745"/>
      <c r="SV67" s="745"/>
      <c r="SW67" s="745"/>
      <c r="SX67" s="745"/>
      <c r="SY67" s="745"/>
      <c r="SZ67" s="745"/>
      <c r="TA67" s="745"/>
      <c r="TB67" s="745"/>
      <c r="TC67" s="745"/>
      <c r="TD67" s="745"/>
      <c r="TE67" s="745"/>
      <c r="TF67" s="745"/>
      <c r="TG67" s="745"/>
      <c r="TH67" s="745"/>
      <c r="TI67" s="745"/>
      <c r="TJ67" s="745"/>
      <c r="TK67" s="745"/>
      <c r="TL67" s="745"/>
      <c r="TM67" s="745"/>
      <c r="TN67" s="745"/>
      <c r="TO67" s="745"/>
      <c r="TP67" s="745"/>
      <c r="TQ67" s="745"/>
      <c r="TR67" s="745"/>
      <c r="TS67" s="745"/>
      <c r="TT67" s="745"/>
      <c r="TU67" s="745"/>
      <c r="TV67" s="745"/>
      <c r="TW67" s="745"/>
      <c r="TX67" s="745"/>
      <c r="TY67" s="745"/>
      <c r="TZ67" s="745"/>
      <c r="UA67" s="745"/>
      <c r="UB67" s="745"/>
      <c r="UC67" s="745"/>
      <c r="UD67" s="745"/>
      <c r="UE67" s="745"/>
      <c r="UF67" s="745"/>
      <c r="UG67" s="745"/>
      <c r="UH67" s="745"/>
      <c r="UI67" s="745"/>
      <c r="UJ67" s="745"/>
      <c r="UK67" s="745"/>
      <c r="UL67" s="745"/>
      <c r="UM67" s="745"/>
      <c r="UN67" s="745"/>
      <c r="UO67" s="745"/>
      <c r="UP67" s="745"/>
      <c r="UQ67" s="745"/>
      <c r="UR67" s="745"/>
      <c r="US67" s="745"/>
      <c r="UT67" s="745"/>
      <c r="UU67" s="745"/>
      <c r="UV67" s="745"/>
      <c r="UW67" s="745"/>
      <c r="UX67" s="745"/>
      <c r="UY67" s="745"/>
      <c r="UZ67" s="745"/>
      <c r="VA67" s="745"/>
      <c r="VB67" s="745"/>
      <c r="VC67" s="745"/>
      <c r="VD67" s="745"/>
      <c r="VE67" s="745"/>
      <c r="VF67" s="745"/>
      <c r="VG67" s="745"/>
      <c r="VH67" s="745"/>
      <c r="VI67" s="745"/>
      <c r="VJ67" s="745"/>
      <c r="VK67" s="745"/>
      <c r="VL67" s="745"/>
      <c r="VM67" s="745"/>
      <c r="VN67" s="745"/>
      <c r="VO67" s="745"/>
      <c r="VP67" s="745"/>
      <c r="VQ67" s="745"/>
      <c r="VR67" s="745"/>
      <c r="VS67" s="745"/>
      <c r="VT67" s="745"/>
      <c r="VU67" s="745"/>
      <c r="VV67" s="745"/>
      <c r="VW67" s="745"/>
      <c r="VX67" s="745"/>
      <c r="VY67" s="745"/>
      <c r="VZ67" s="745"/>
      <c r="WA67" s="745"/>
      <c r="WB67" s="745"/>
      <c r="WC67" s="745"/>
      <c r="WD67" s="745"/>
      <c r="WE67" s="745"/>
      <c r="WF67" s="745"/>
      <c r="WG67" s="745"/>
      <c r="WH67" s="745"/>
      <c r="WI67" s="745"/>
      <c r="WJ67" s="745"/>
      <c r="WK67" s="745"/>
      <c r="WL67" s="745"/>
      <c r="WM67" s="745"/>
      <c r="WN67" s="745"/>
      <c r="WO67" s="745"/>
      <c r="WP67" s="745"/>
      <c r="WQ67" s="745"/>
      <c r="WR67" s="745"/>
      <c r="WS67" s="745"/>
      <c r="WT67" s="745"/>
      <c r="WU67" s="745"/>
      <c r="WV67" s="745"/>
      <c r="WW67" s="745"/>
      <c r="WX67" s="745"/>
      <c r="WY67" s="745"/>
      <c r="WZ67" s="745"/>
      <c r="XA67" s="745"/>
      <c r="XB67" s="745"/>
      <c r="XC67" s="745"/>
      <c r="XD67" s="745"/>
      <c r="XE67" s="745"/>
      <c r="XF67" s="745"/>
      <c r="XG67" s="745"/>
      <c r="XH67" s="745"/>
      <c r="XI67" s="745"/>
      <c r="XJ67" s="745"/>
      <c r="XK67" s="745"/>
      <c r="XL67" s="745"/>
      <c r="XM67" s="745"/>
      <c r="XN67" s="745"/>
      <c r="XO67" s="745"/>
      <c r="XP67" s="745"/>
      <c r="XQ67" s="745"/>
      <c r="XR67" s="745"/>
      <c r="XS67" s="745"/>
      <c r="XT67" s="745"/>
      <c r="XU67" s="745"/>
      <c r="XV67" s="745"/>
      <c r="XW67" s="745"/>
      <c r="XX67" s="745"/>
      <c r="XY67" s="745"/>
      <c r="XZ67" s="745"/>
      <c r="YA67" s="745"/>
      <c r="YB67" s="745"/>
      <c r="YC67" s="745"/>
      <c r="YD67" s="745"/>
      <c r="YE67" s="745"/>
      <c r="YF67" s="745"/>
      <c r="YG67" s="745"/>
      <c r="YH67" s="745"/>
      <c r="YI67" s="745"/>
      <c r="YJ67" s="745"/>
      <c r="YK67" s="745"/>
      <c r="YL67" s="745"/>
      <c r="YM67" s="745"/>
      <c r="YN67" s="745"/>
      <c r="YO67" s="745"/>
      <c r="YP67" s="745"/>
      <c r="YQ67" s="745"/>
      <c r="YR67" s="745"/>
      <c r="YS67" s="745"/>
      <c r="YT67" s="745"/>
      <c r="YU67" s="745"/>
      <c r="YV67" s="745"/>
      <c r="YW67" s="745"/>
      <c r="YX67" s="745"/>
      <c r="YY67" s="745"/>
      <c r="YZ67" s="745"/>
      <c r="ZA67" s="745"/>
      <c r="ZB67" s="745"/>
      <c r="ZC67" s="745"/>
      <c r="ZD67" s="745"/>
      <c r="ZE67" s="745"/>
      <c r="ZF67" s="745"/>
      <c r="ZG67" s="745"/>
      <c r="ZH67" s="745"/>
      <c r="ZI67" s="745"/>
      <c r="ZJ67" s="745"/>
      <c r="ZK67" s="745"/>
      <c r="ZL67" s="745"/>
      <c r="ZM67" s="745"/>
      <c r="ZN67" s="745"/>
      <c r="ZO67" s="745"/>
      <c r="ZP67" s="745"/>
      <c r="ZQ67" s="745"/>
      <c r="ZR67" s="745"/>
      <c r="ZS67" s="745"/>
      <c r="ZT67" s="745"/>
      <c r="ZU67" s="745"/>
      <c r="ZV67" s="745"/>
      <c r="ZW67" s="745"/>
      <c r="ZX67" s="745"/>
      <c r="ZY67" s="745"/>
      <c r="ZZ67" s="745"/>
      <c r="AAA67" s="745"/>
      <c r="AAB67" s="745"/>
      <c r="AAC67" s="745"/>
      <c r="AAD67" s="745"/>
      <c r="AAE67" s="745"/>
      <c r="AAF67" s="745"/>
      <c r="AAG67" s="745"/>
      <c r="AAH67" s="745"/>
      <c r="AAI67" s="745"/>
      <c r="AAJ67" s="745"/>
      <c r="AAK67" s="745"/>
      <c r="AAL67" s="745"/>
      <c r="AAM67" s="745"/>
      <c r="AAN67" s="745"/>
      <c r="AAO67" s="745"/>
      <c r="AAP67" s="745"/>
      <c r="AAQ67" s="745"/>
      <c r="AAR67" s="745"/>
      <c r="AAS67" s="745"/>
      <c r="AAT67" s="745"/>
      <c r="AAU67" s="745"/>
      <c r="AAV67" s="745"/>
      <c r="AAW67" s="745"/>
      <c r="AAX67" s="745"/>
      <c r="AAY67" s="745"/>
      <c r="AAZ67" s="745"/>
      <c r="ABA67" s="745"/>
      <c r="ABB67" s="745"/>
      <c r="ABC67" s="745"/>
      <c r="ABD67" s="745"/>
      <c r="ABE67" s="745"/>
      <c r="ABF67" s="745"/>
      <c r="ABG67" s="745"/>
      <c r="ABH67" s="745"/>
      <c r="ABI67" s="745"/>
      <c r="ABJ67" s="745"/>
      <c r="ABK67" s="745"/>
      <c r="ABL67" s="745"/>
      <c r="ABM67" s="745"/>
      <c r="ABN67" s="745"/>
      <c r="ABO67" s="745"/>
      <c r="ABP67" s="745"/>
      <c r="ABQ67" s="745"/>
      <c r="ABR67" s="745"/>
      <c r="ABS67" s="745"/>
      <c r="ABT67" s="745"/>
      <c r="ABU67" s="745"/>
      <c r="ABV67" s="745"/>
      <c r="ABW67" s="745"/>
      <c r="ABX67" s="745"/>
      <c r="ABY67" s="745"/>
      <c r="ABZ67" s="745"/>
      <c r="ACA67" s="745"/>
      <c r="ACB67" s="745"/>
      <c r="ACC67" s="745"/>
      <c r="ACD67" s="745"/>
      <c r="ACE67" s="745"/>
      <c r="ACF67" s="745"/>
      <c r="ACG67" s="745"/>
      <c r="ACH67" s="745"/>
      <c r="ACI67" s="745"/>
      <c r="ACJ67" s="745"/>
      <c r="ACK67" s="745"/>
      <c r="ACL67" s="745"/>
      <c r="ACM67" s="745"/>
      <c r="ACN67" s="745"/>
      <c r="ACO67" s="745"/>
      <c r="ACP67" s="745"/>
      <c r="ACQ67" s="745"/>
      <c r="ACR67" s="745"/>
      <c r="ACS67" s="745"/>
      <c r="ACT67" s="745"/>
      <c r="ACU67" s="745"/>
      <c r="ACV67" s="745"/>
      <c r="ACW67" s="745"/>
      <c r="ACX67" s="745"/>
      <c r="ACY67" s="745"/>
      <c r="ACZ67" s="745"/>
      <c r="ADA67" s="745"/>
      <c r="ADB67" s="745"/>
      <c r="ADC67" s="745"/>
      <c r="ADD67" s="745"/>
      <c r="ADE67" s="745"/>
      <c r="ADF67" s="745"/>
      <c r="ADG67" s="745"/>
      <c r="ADH67" s="745"/>
      <c r="ADI67" s="745"/>
      <c r="ADJ67" s="745"/>
      <c r="ADK67" s="745"/>
      <c r="ADL67" s="745"/>
      <c r="ADM67" s="745"/>
      <c r="ADN67" s="745"/>
      <c r="ADO67" s="745"/>
      <c r="ADP67" s="745"/>
      <c r="ADQ67" s="745"/>
      <c r="ADR67" s="745"/>
      <c r="ADS67" s="745"/>
      <c r="ADT67" s="745"/>
      <c r="ADU67" s="745"/>
      <c r="ADV67" s="745"/>
      <c r="ADW67" s="745"/>
      <c r="ADX67" s="745"/>
      <c r="ADY67" s="745"/>
      <c r="ADZ67" s="745"/>
      <c r="AEA67" s="745"/>
      <c r="AEB67" s="745"/>
      <c r="AEC67" s="745"/>
      <c r="AED67" s="745"/>
      <c r="AEE67" s="745"/>
      <c r="AEF67" s="745"/>
      <c r="AEG67" s="745"/>
      <c r="AEH67" s="745"/>
      <c r="AEI67" s="745"/>
      <c r="AEJ67" s="745"/>
      <c r="AEK67" s="745"/>
      <c r="AEL67" s="745"/>
      <c r="AEM67" s="745"/>
      <c r="AEN67" s="745"/>
      <c r="AEO67" s="745"/>
      <c r="AEP67" s="745"/>
      <c r="AEQ67" s="745"/>
      <c r="AER67" s="745"/>
      <c r="AES67" s="745"/>
      <c r="AET67" s="745"/>
      <c r="AEU67" s="745"/>
      <c r="AEV67" s="745"/>
      <c r="AEW67" s="745"/>
      <c r="AEX67" s="745"/>
      <c r="AEY67" s="745"/>
      <c r="AEZ67" s="745"/>
      <c r="AFA67" s="745"/>
      <c r="AFB67" s="745"/>
      <c r="AFC67" s="745"/>
      <c r="AFD67" s="745"/>
      <c r="AFE67" s="745"/>
      <c r="AFF67" s="745"/>
      <c r="AFG67" s="745"/>
      <c r="AFH67" s="745"/>
      <c r="AFI67" s="745"/>
      <c r="AFJ67" s="745"/>
      <c r="AFK67" s="745"/>
      <c r="AFL67" s="745"/>
      <c r="AFM67" s="745"/>
      <c r="AFN67" s="745"/>
      <c r="AFO67" s="745"/>
      <c r="AFP67" s="745"/>
      <c r="AFQ67" s="745"/>
      <c r="AFR67" s="745"/>
      <c r="AFS67" s="745"/>
      <c r="AFT67" s="745"/>
      <c r="AFU67" s="745"/>
      <c r="AFV67" s="745"/>
      <c r="AFW67" s="745"/>
      <c r="AFX67" s="745"/>
      <c r="AFY67" s="745"/>
      <c r="AFZ67" s="745"/>
      <c r="AGA67" s="745"/>
      <c r="AGB67" s="745"/>
      <c r="AGC67" s="745"/>
      <c r="AGD67" s="745"/>
      <c r="AGE67" s="745"/>
      <c r="AGF67" s="745"/>
      <c r="AGG67" s="745"/>
      <c r="AGH67" s="745"/>
      <c r="AGI67" s="745"/>
      <c r="AGJ67" s="745"/>
      <c r="AGK67" s="745"/>
      <c r="AGL67" s="745"/>
      <c r="AGM67" s="745"/>
      <c r="AGN67" s="745"/>
      <c r="AGO67" s="745"/>
      <c r="AGP67" s="745"/>
      <c r="AGQ67" s="745"/>
      <c r="AGR67" s="745"/>
      <c r="AGS67" s="745"/>
      <c r="AGT67" s="745"/>
      <c r="AGU67" s="745"/>
      <c r="AGV67" s="745"/>
      <c r="AGW67" s="745"/>
      <c r="AGX67" s="745"/>
      <c r="AGY67" s="745"/>
      <c r="AGZ67" s="745"/>
      <c r="AHA67" s="745"/>
      <c r="AHB67" s="745"/>
      <c r="AHC67" s="745"/>
      <c r="AHD67" s="745"/>
      <c r="AHE67" s="745"/>
      <c r="AHF67" s="745"/>
      <c r="AHG67" s="745"/>
      <c r="AHH67" s="745"/>
      <c r="AHI67" s="745"/>
      <c r="AHJ67" s="745"/>
      <c r="AHK67" s="745"/>
      <c r="AHL67" s="745"/>
      <c r="AHM67" s="745"/>
      <c r="AHN67" s="745"/>
      <c r="AHO67" s="745"/>
      <c r="AHP67" s="745"/>
      <c r="AHQ67" s="745"/>
      <c r="AHR67" s="745"/>
      <c r="AHS67" s="745"/>
      <c r="AHT67" s="745"/>
      <c r="AHU67" s="745"/>
      <c r="AHV67" s="745"/>
      <c r="AHW67" s="745"/>
      <c r="AHX67" s="745"/>
      <c r="AHY67" s="745"/>
      <c r="AHZ67" s="745"/>
      <c r="AIA67" s="745"/>
      <c r="AIB67" s="745"/>
      <c r="AIC67" s="745"/>
      <c r="AID67" s="745"/>
      <c r="AIE67" s="745"/>
      <c r="AIF67" s="745"/>
      <c r="AIG67" s="745"/>
      <c r="AIH67" s="745"/>
      <c r="AII67" s="745"/>
      <c r="AIJ67" s="745"/>
      <c r="AIK67" s="745"/>
      <c r="AIL67" s="745"/>
      <c r="AIM67" s="745"/>
      <c r="AIN67" s="745"/>
      <c r="AIO67" s="745"/>
      <c r="AIP67" s="745"/>
      <c r="AIQ67" s="745"/>
      <c r="AIR67" s="745"/>
      <c r="AIS67" s="745"/>
      <c r="AIT67" s="745"/>
      <c r="AIU67" s="745"/>
      <c r="AIV67" s="745"/>
      <c r="AIW67" s="745"/>
      <c r="AIX67" s="745"/>
      <c r="AIY67" s="745"/>
      <c r="AIZ67" s="745"/>
      <c r="AJA67" s="745"/>
      <c r="AJB67" s="745"/>
      <c r="AJC67" s="745"/>
      <c r="AJD67" s="745"/>
      <c r="AJE67" s="745"/>
      <c r="AJF67" s="745"/>
      <c r="AJG67" s="745"/>
      <c r="AJH67" s="745"/>
      <c r="AJI67" s="745"/>
      <c r="AJJ67" s="745"/>
      <c r="AJK67" s="745"/>
      <c r="AJL67" s="745"/>
      <c r="AJM67" s="745"/>
      <c r="AJN67" s="745"/>
      <c r="AJO67" s="745"/>
      <c r="AJP67" s="745"/>
      <c r="AJQ67" s="745"/>
      <c r="AJR67" s="745"/>
      <c r="AJS67" s="745"/>
      <c r="AJT67" s="745"/>
      <c r="AJU67" s="745"/>
      <c r="AJV67" s="745"/>
      <c r="AJW67" s="745"/>
      <c r="AJX67" s="745"/>
      <c r="AJY67" s="745"/>
      <c r="AJZ67" s="745"/>
      <c r="AKA67" s="745"/>
      <c r="AKB67" s="745"/>
      <c r="AKC67" s="745"/>
      <c r="AKD67" s="745"/>
      <c r="AKE67" s="745"/>
      <c r="AKF67" s="745"/>
      <c r="AKG67" s="745"/>
      <c r="AKH67" s="745"/>
      <c r="AKI67" s="745"/>
      <c r="AKJ67" s="745"/>
      <c r="AKK67" s="745"/>
      <c r="AKL67" s="745"/>
      <c r="AKM67" s="745"/>
      <c r="AKN67" s="745"/>
      <c r="AKO67" s="745"/>
      <c r="AKP67" s="745"/>
      <c r="AKQ67" s="745"/>
      <c r="AKR67" s="745"/>
      <c r="AKS67" s="745"/>
      <c r="AKT67" s="745"/>
      <c r="AKU67" s="745"/>
      <c r="AKV67" s="745"/>
      <c r="AKW67" s="745"/>
      <c r="AKX67" s="745"/>
      <c r="AKY67" s="745"/>
      <c r="AKZ67" s="745"/>
      <c r="ALA67" s="745"/>
      <c r="ALB67" s="745"/>
      <c r="ALC67" s="745"/>
      <c r="ALD67" s="745"/>
      <c r="ALE67" s="745"/>
      <c r="ALF67" s="745"/>
      <c r="ALG67" s="745"/>
      <c r="ALH67" s="745"/>
      <c r="ALI67" s="745"/>
      <c r="ALJ67" s="745"/>
      <c r="ALK67" s="745"/>
      <c r="ALL67" s="745"/>
      <c r="ALM67" s="745"/>
      <c r="ALN67" s="745"/>
      <c r="ALO67" s="745"/>
      <c r="ALP67" s="745"/>
      <c r="ALQ67" s="745"/>
      <c r="ALR67" s="745"/>
      <c r="ALS67" s="745"/>
      <c r="ALT67" s="745"/>
      <c r="ALU67" s="745"/>
      <c r="ALV67" s="745"/>
      <c r="ALW67" s="745"/>
      <c r="ALX67" s="745"/>
      <c r="ALY67" s="745"/>
      <c r="ALZ67" s="745"/>
      <c r="AMA67" s="745"/>
      <c r="AMB67" s="745"/>
      <c r="AMC67" s="745"/>
      <c r="AMD67" s="745"/>
      <c r="AME67" s="745"/>
      <c r="AMF67" s="745"/>
      <c r="AMG67" s="745"/>
      <c r="AMH67" s="745"/>
      <c r="AMI67" s="745"/>
      <c r="AMJ67" s="745"/>
    </row>
    <row r="68" spans="1:1024" x14ac:dyDescent="0.2">
      <c r="A68" s="745"/>
      <c r="B68" s="752"/>
      <c r="C68" s="670"/>
      <c r="D68" s="666"/>
      <c r="E68" s="666"/>
      <c r="F68" s="666"/>
      <c r="G68" s="666"/>
      <c r="H68" s="666"/>
      <c r="I68" s="666"/>
      <c r="J68" s="666"/>
      <c r="K68" s="666"/>
      <c r="L68" s="666"/>
      <c r="M68" s="666"/>
      <c r="N68" s="666"/>
      <c r="O68" s="666"/>
      <c r="P68" s="666"/>
      <c r="Q68" s="666"/>
      <c r="R68" s="667"/>
      <c r="S68" s="666"/>
      <c r="T68" s="666"/>
      <c r="U68" s="671" t="s">
        <v>501</v>
      </c>
      <c r="V68" s="672" t="s">
        <v>124</v>
      </c>
      <c r="W68" s="668" t="s">
        <v>497</v>
      </c>
      <c r="X68" s="774">
        <v>24.224937853034135</v>
      </c>
      <c r="Y68" s="774">
        <v>49.788914869345312</v>
      </c>
      <c r="Z68" s="774">
        <v>78.458281006390735</v>
      </c>
      <c r="AA68" s="774">
        <v>97.757197141003786</v>
      </c>
      <c r="AB68" s="774">
        <v>125.50972581037522</v>
      </c>
      <c r="AC68" s="774">
        <v>158.3215067954161</v>
      </c>
      <c r="AD68" s="774">
        <v>199.97440965615689</v>
      </c>
      <c r="AE68" s="774">
        <v>239.19962288744608</v>
      </c>
      <c r="AF68" s="774">
        <v>276.13304565118659</v>
      </c>
      <c r="AG68" s="774">
        <v>310.90306137389496</v>
      </c>
      <c r="AH68" s="774">
        <v>343.65105340313363</v>
      </c>
      <c r="AI68" s="774">
        <v>374.28487847391278</v>
      </c>
      <c r="AJ68" s="774">
        <v>394.59563874200012</v>
      </c>
      <c r="AK68" s="774">
        <v>422.85426683379262</v>
      </c>
      <c r="AL68" s="774">
        <v>446.36062868614215</v>
      </c>
      <c r="AM68" s="774">
        <v>455.61470069801334</v>
      </c>
      <c r="AN68" s="774">
        <v>0</v>
      </c>
      <c r="AO68" s="774">
        <v>0</v>
      </c>
      <c r="AP68" s="774">
        <v>0</v>
      </c>
      <c r="AQ68" s="774">
        <v>0</v>
      </c>
      <c r="AR68" s="774">
        <v>0</v>
      </c>
      <c r="AS68" s="774">
        <v>0</v>
      </c>
      <c r="AT68" s="774">
        <v>0</v>
      </c>
      <c r="AU68" s="774">
        <v>0</v>
      </c>
      <c r="AV68" s="774">
        <v>0</v>
      </c>
      <c r="AW68" s="774">
        <v>0</v>
      </c>
      <c r="AX68" s="774">
        <v>0</v>
      </c>
      <c r="AY68" s="774">
        <v>0</v>
      </c>
      <c r="AZ68" s="774">
        <v>0</v>
      </c>
      <c r="BA68" s="774">
        <v>0</v>
      </c>
      <c r="BB68" s="774">
        <v>0</v>
      </c>
      <c r="BC68" s="774">
        <v>0</v>
      </c>
      <c r="BD68" s="774">
        <v>0</v>
      </c>
      <c r="BE68" s="774">
        <v>0</v>
      </c>
      <c r="BF68" s="774">
        <v>0</v>
      </c>
      <c r="BG68" s="774">
        <v>0</v>
      </c>
      <c r="BH68" s="774">
        <v>0</v>
      </c>
      <c r="BI68" s="774">
        <v>0</v>
      </c>
      <c r="BJ68" s="774">
        <v>0</v>
      </c>
      <c r="BK68" s="774">
        <v>0</v>
      </c>
      <c r="BL68" s="774">
        <v>0</v>
      </c>
      <c r="BM68" s="774">
        <v>0</v>
      </c>
      <c r="BN68" s="774">
        <v>0</v>
      </c>
      <c r="BO68" s="774">
        <v>0</v>
      </c>
      <c r="BP68" s="774">
        <v>0</v>
      </c>
      <c r="BQ68" s="774">
        <v>0</v>
      </c>
      <c r="BR68" s="774">
        <v>0</v>
      </c>
      <c r="BS68" s="774">
        <v>0</v>
      </c>
      <c r="BT68" s="774">
        <v>0</v>
      </c>
      <c r="BU68" s="774">
        <v>0</v>
      </c>
      <c r="BV68" s="774">
        <v>0</v>
      </c>
      <c r="BW68" s="774">
        <v>0</v>
      </c>
      <c r="BX68" s="774">
        <v>0</v>
      </c>
      <c r="BY68" s="774">
        <v>0</v>
      </c>
      <c r="BZ68" s="774">
        <v>0</v>
      </c>
      <c r="CA68" s="774">
        <v>0</v>
      </c>
      <c r="CB68" s="774">
        <v>0</v>
      </c>
      <c r="CC68" s="774">
        <v>0</v>
      </c>
      <c r="CD68" s="774">
        <v>0</v>
      </c>
      <c r="CE68" s="775">
        <v>0</v>
      </c>
      <c r="CF68" s="775">
        <v>0</v>
      </c>
      <c r="CG68" s="775">
        <v>0</v>
      </c>
      <c r="CH68" s="775">
        <v>0</v>
      </c>
      <c r="CI68" s="775">
        <v>0</v>
      </c>
      <c r="CJ68" s="775">
        <v>0</v>
      </c>
      <c r="CK68" s="775">
        <v>0</v>
      </c>
      <c r="CL68" s="775">
        <v>0</v>
      </c>
      <c r="CM68" s="775">
        <v>0</v>
      </c>
      <c r="CN68" s="775">
        <v>0</v>
      </c>
      <c r="CO68" s="775">
        <v>0</v>
      </c>
      <c r="CP68" s="775">
        <v>0</v>
      </c>
      <c r="CQ68" s="775">
        <v>0</v>
      </c>
      <c r="CR68" s="775">
        <v>0</v>
      </c>
      <c r="CS68" s="775">
        <v>0</v>
      </c>
      <c r="CT68" s="775">
        <v>0</v>
      </c>
      <c r="CU68" s="775">
        <v>0</v>
      </c>
      <c r="CV68" s="775">
        <v>0</v>
      </c>
      <c r="CW68" s="775">
        <v>0</v>
      </c>
      <c r="CX68" s="775">
        <v>0</v>
      </c>
      <c r="CY68" s="776">
        <v>0</v>
      </c>
      <c r="CZ68" s="747">
        <v>0</v>
      </c>
      <c r="DA68" s="748">
        <v>0</v>
      </c>
      <c r="DB68" s="748">
        <v>0</v>
      </c>
      <c r="DC68" s="748">
        <v>0</v>
      </c>
      <c r="DD68" s="748">
        <v>0</v>
      </c>
      <c r="DE68" s="748">
        <v>0</v>
      </c>
      <c r="DF68" s="748">
        <v>0</v>
      </c>
      <c r="DG68" s="748">
        <v>0</v>
      </c>
      <c r="DH68" s="748">
        <v>0</v>
      </c>
      <c r="DI68" s="748">
        <v>0</v>
      </c>
      <c r="DJ68" s="748">
        <v>0</v>
      </c>
      <c r="DK68" s="748">
        <v>0</v>
      </c>
      <c r="DL68" s="748">
        <v>0</v>
      </c>
      <c r="DM68" s="748">
        <v>0</v>
      </c>
      <c r="DN68" s="748">
        <v>0</v>
      </c>
      <c r="DO68" s="748">
        <v>0</v>
      </c>
      <c r="DP68" s="748">
        <v>0</v>
      </c>
      <c r="DQ68" s="748">
        <v>0</v>
      </c>
      <c r="DR68" s="748">
        <v>0</v>
      </c>
      <c r="DS68" s="748">
        <v>0</v>
      </c>
      <c r="DT68" s="748">
        <v>0</v>
      </c>
      <c r="DU68" s="748">
        <v>0</v>
      </c>
      <c r="DV68" s="748">
        <v>0</v>
      </c>
      <c r="DW68" s="749">
        <v>0</v>
      </c>
      <c r="DX68" s="687"/>
      <c r="DY68" s="745"/>
      <c r="DZ68" s="745"/>
      <c r="EA68" s="745"/>
      <c r="EB68" s="745"/>
      <c r="EC68" s="745"/>
      <c r="ED68" s="745"/>
      <c r="EE68" s="745"/>
      <c r="EF68" s="745"/>
      <c r="EG68" s="745"/>
      <c r="EH68" s="745"/>
      <c r="EI68" s="745"/>
      <c r="EJ68" s="745"/>
      <c r="EK68" s="745"/>
      <c r="EL68" s="745"/>
      <c r="EM68" s="745"/>
      <c r="EN68" s="745"/>
      <c r="EO68" s="745"/>
      <c r="EP68" s="745"/>
      <c r="EQ68" s="745"/>
      <c r="ER68" s="745"/>
      <c r="ES68" s="745"/>
      <c r="ET68" s="745"/>
      <c r="EU68" s="745"/>
      <c r="EV68" s="745"/>
      <c r="EW68" s="745"/>
      <c r="EX68" s="745"/>
      <c r="EY68" s="745"/>
      <c r="EZ68" s="745"/>
      <c r="FA68" s="745"/>
      <c r="FB68" s="745"/>
      <c r="FC68" s="745"/>
      <c r="FD68" s="745"/>
      <c r="FE68" s="745"/>
      <c r="FF68" s="745"/>
      <c r="FG68" s="745"/>
      <c r="FH68" s="745"/>
      <c r="FI68" s="745"/>
      <c r="FJ68" s="745"/>
      <c r="FK68" s="745"/>
      <c r="FL68" s="745"/>
      <c r="FM68" s="745"/>
      <c r="FN68" s="745"/>
      <c r="FO68" s="745"/>
      <c r="FP68" s="745"/>
      <c r="FQ68" s="745"/>
      <c r="FR68" s="745"/>
      <c r="FS68" s="745"/>
      <c r="FT68" s="745"/>
      <c r="FU68" s="745"/>
      <c r="FV68" s="745"/>
      <c r="FW68" s="745"/>
      <c r="FX68" s="745"/>
      <c r="FY68" s="745"/>
      <c r="FZ68" s="745"/>
      <c r="GA68" s="745"/>
      <c r="GB68" s="745"/>
      <c r="GC68" s="745"/>
      <c r="GD68" s="745"/>
      <c r="GE68" s="745"/>
      <c r="GF68" s="745"/>
      <c r="GG68" s="745"/>
      <c r="GH68" s="745"/>
      <c r="GI68" s="745"/>
      <c r="GJ68" s="745"/>
      <c r="GK68" s="745"/>
      <c r="GL68" s="745"/>
      <c r="GM68" s="745"/>
      <c r="GN68" s="745"/>
      <c r="GO68" s="745"/>
      <c r="GP68" s="745"/>
      <c r="GQ68" s="745"/>
      <c r="GR68" s="745"/>
      <c r="GS68" s="745"/>
      <c r="GT68" s="745"/>
      <c r="GU68" s="745"/>
      <c r="GV68" s="745"/>
      <c r="GW68" s="745"/>
      <c r="GX68" s="745"/>
      <c r="GY68" s="745"/>
      <c r="GZ68" s="745"/>
      <c r="HA68" s="745"/>
      <c r="HB68" s="745"/>
      <c r="HC68" s="745"/>
      <c r="HD68" s="745"/>
      <c r="HE68" s="745"/>
      <c r="HF68" s="745"/>
      <c r="HG68" s="745"/>
      <c r="HH68" s="745"/>
      <c r="HI68" s="745"/>
      <c r="HJ68" s="745"/>
      <c r="HK68" s="745"/>
      <c r="HL68" s="745"/>
      <c r="HM68" s="745"/>
      <c r="HN68" s="745"/>
      <c r="HO68" s="745"/>
      <c r="HP68" s="745"/>
      <c r="HQ68" s="745"/>
      <c r="HR68" s="745"/>
      <c r="HS68" s="745"/>
      <c r="HT68" s="745"/>
      <c r="HU68" s="745"/>
      <c r="HV68" s="745"/>
      <c r="HW68" s="745"/>
      <c r="HX68" s="745"/>
      <c r="HY68" s="745"/>
      <c r="HZ68" s="745"/>
      <c r="IA68" s="745"/>
      <c r="IB68" s="745"/>
      <c r="IC68" s="745"/>
      <c r="ID68" s="745"/>
      <c r="IE68" s="745"/>
      <c r="IF68" s="745"/>
      <c r="IG68" s="745"/>
      <c r="IH68" s="745"/>
      <c r="II68" s="745"/>
      <c r="IJ68" s="745"/>
      <c r="IK68" s="745"/>
      <c r="IL68" s="745"/>
      <c r="IM68" s="745"/>
      <c r="IN68" s="745"/>
      <c r="IO68" s="745"/>
      <c r="IP68" s="745"/>
      <c r="IQ68" s="745"/>
      <c r="IR68" s="745"/>
      <c r="IS68" s="745"/>
      <c r="IT68" s="745"/>
      <c r="IU68" s="745"/>
      <c r="IV68" s="745"/>
      <c r="IW68" s="745"/>
      <c r="IX68" s="745"/>
      <c r="IY68" s="745"/>
      <c r="IZ68" s="745"/>
      <c r="JA68" s="745"/>
      <c r="JB68" s="745"/>
      <c r="JC68" s="745"/>
      <c r="JD68" s="745"/>
      <c r="JE68" s="745"/>
      <c r="JF68" s="745"/>
      <c r="JG68" s="745"/>
      <c r="JH68" s="745"/>
      <c r="JI68" s="745"/>
      <c r="JJ68" s="745"/>
      <c r="JK68" s="745"/>
      <c r="JL68" s="745"/>
      <c r="JM68" s="745"/>
      <c r="JN68" s="745"/>
      <c r="JO68" s="745"/>
      <c r="JP68" s="745"/>
      <c r="JQ68" s="745"/>
      <c r="JR68" s="745"/>
      <c r="JS68" s="745"/>
      <c r="JT68" s="745"/>
      <c r="JU68" s="745"/>
      <c r="JV68" s="745"/>
      <c r="JW68" s="745"/>
      <c r="JX68" s="745"/>
      <c r="JY68" s="745"/>
      <c r="JZ68" s="745"/>
      <c r="KA68" s="745"/>
      <c r="KB68" s="745"/>
      <c r="KC68" s="745"/>
      <c r="KD68" s="745"/>
      <c r="KE68" s="745"/>
      <c r="KF68" s="745"/>
      <c r="KG68" s="745"/>
      <c r="KH68" s="745"/>
      <c r="KI68" s="745"/>
      <c r="KJ68" s="745"/>
      <c r="KK68" s="745"/>
      <c r="KL68" s="745"/>
      <c r="KM68" s="745"/>
      <c r="KN68" s="745"/>
      <c r="KO68" s="745"/>
      <c r="KP68" s="745"/>
      <c r="KQ68" s="745"/>
      <c r="KR68" s="745"/>
      <c r="KS68" s="745"/>
      <c r="KT68" s="745"/>
      <c r="KU68" s="745"/>
      <c r="KV68" s="745"/>
      <c r="KW68" s="745"/>
      <c r="KX68" s="745"/>
      <c r="KY68" s="745"/>
      <c r="KZ68" s="745"/>
      <c r="LA68" s="745"/>
      <c r="LB68" s="745"/>
      <c r="LC68" s="745"/>
      <c r="LD68" s="745"/>
      <c r="LE68" s="745"/>
      <c r="LF68" s="745"/>
      <c r="LG68" s="745"/>
      <c r="LH68" s="745"/>
      <c r="LI68" s="745"/>
      <c r="LJ68" s="745"/>
      <c r="LK68" s="745"/>
      <c r="LL68" s="745"/>
      <c r="LM68" s="745"/>
      <c r="LN68" s="745"/>
      <c r="LO68" s="745"/>
      <c r="LP68" s="745"/>
      <c r="LQ68" s="745"/>
      <c r="LR68" s="745"/>
      <c r="LS68" s="745"/>
      <c r="LT68" s="745"/>
      <c r="LU68" s="745"/>
      <c r="LV68" s="745"/>
      <c r="LW68" s="745"/>
      <c r="LX68" s="745"/>
      <c r="LY68" s="745"/>
      <c r="LZ68" s="745"/>
      <c r="MA68" s="745"/>
      <c r="MB68" s="745"/>
      <c r="MC68" s="745"/>
      <c r="MD68" s="745"/>
      <c r="ME68" s="745"/>
      <c r="MF68" s="745"/>
      <c r="MG68" s="745"/>
      <c r="MH68" s="745"/>
      <c r="MI68" s="745"/>
      <c r="MJ68" s="745"/>
      <c r="MK68" s="745"/>
      <c r="ML68" s="745"/>
      <c r="MM68" s="745"/>
      <c r="MN68" s="745"/>
      <c r="MO68" s="745"/>
      <c r="MP68" s="745"/>
      <c r="MQ68" s="745"/>
      <c r="MR68" s="745"/>
      <c r="MS68" s="745"/>
      <c r="MT68" s="745"/>
      <c r="MU68" s="745"/>
      <c r="MV68" s="745"/>
      <c r="MW68" s="745"/>
      <c r="MX68" s="745"/>
      <c r="MY68" s="745"/>
      <c r="MZ68" s="745"/>
      <c r="NA68" s="745"/>
      <c r="NB68" s="745"/>
      <c r="NC68" s="745"/>
      <c r="ND68" s="745"/>
      <c r="NE68" s="745"/>
      <c r="NF68" s="745"/>
      <c r="NG68" s="745"/>
      <c r="NH68" s="745"/>
      <c r="NI68" s="745"/>
      <c r="NJ68" s="745"/>
      <c r="NK68" s="745"/>
      <c r="NL68" s="745"/>
      <c r="NM68" s="745"/>
      <c r="NN68" s="745"/>
      <c r="NO68" s="745"/>
      <c r="NP68" s="745"/>
      <c r="NQ68" s="745"/>
      <c r="NR68" s="745"/>
      <c r="NS68" s="745"/>
      <c r="NT68" s="745"/>
      <c r="NU68" s="745"/>
      <c r="NV68" s="745"/>
      <c r="NW68" s="745"/>
      <c r="NX68" s="745"/>
      <c r="NY68" s="745"/>
      <c r="NZ68" s="745"/>
      <c r="OA68" s="745"/>
      <c r="OB68" s="745"/>
      <c r="OC68" s="745"/>
      <c r="OD68" s="745"/>
      <c r="OE68" s="745"/>
      <c r="OF68" s="745"/>
      <c r="OG68" s="745"/>
      <c r="OH68" s="745"/>
      <c r="OI68" s="745"/>
      <c r="OJ68" s="745"/>
      <c r="OK68" s="745"/>
      <c r="OL68" s="745"/>
      <c r="OM68" s="745"/>
      <c r="ON68" s="745"/>
      <c r="OO68" s="745"/>
      <c r="OP68" s="745"/>
      <c r="OQ68" s="745"/>
      <c r="OR68" s="745"/>
      <c r="OS68" s="745"/>
      <c r="OT68" s="745"/>
      <c r="OU68" s="745"/>
      <c r="OV68" s="745"/>
      <c r="OW68" s="745"/>
      <c r="OX68" s="745"/>
      <c r="OY68" s="745"/>
      <c r="OZ68" s="745"/>
      <c r="PA68" s="745"/>
      <c r="PB68" s="745"/>
      <c r="PC68" s="745"/>
      <c r="PD68" s="745"/>
      <c r="PE68" s="745"/>
      <c r="PF68" s="745"/>
      <c r="PG68" s="745"/>
      <c r="PH68" s="745"/>
      <c r="PI68" s="745"/>
      <c r="PJ68" s="745"/>
      <c r="PK68" s="745"/>
      <c r="PL68" s="745"/>
      <c r="PM68" s="745"/>
      <c r="PN68" s="745"/>
      <c r="PO68" s="745"/>
      <c r="PP68" s="745"/>
      <c r="PQ68" s="745"/>
      <c r="PR68" s="745"/>
      <c r="PS68" s="745"/>
      <c r="PT68" s="745"/>
      <c r="PU68" s="745"/>
      <c r="PV68" s="745"/>
      <c r="PW68" s="745"/>
      <c r="PX68" s="745"/>
      <c r="PY68" s="745"/>
      <c r="PZ68" s="745"/>
      <c r="QA68" s="745"/>
      <c r="QB68" s="745"/>
      <c r="QC68" s="745"/>
      <c r="QD68" s="745"/>
      <c r="QE68" s="745"/>
      <c r="QF68" s="745"/>
      <c r="QG68" s="745"/>
      <c r="QH68" s="745"/>
      <c r="QI68" s="745"/>
      <c r="QJ68" s="745"/>
      <c r="QK68" s="745"/>
      <c r="QL68" s="745"/>
      <c r="QM68" s="745"/>
      <c r="QN68" s="745"/>
      <c r="QO68" s="745"/>
      <c r="QP68" s="745"/>
      <c r="QQ68" s="745"/>
      <c r="QR68" s="745"/>
      <c r="QS68" s="745"/>
      <c r="QT68" s="745"/>
      <c r="QU68" s="745"/>
      <c r="QV68" s="745"/>
      <c r="QW68" s="745"/>
      <c r="QX68" s="745"/>
      <c r="QY68" s="745"/>
      <c r="QZ68" s="745"/>
      <c r="RA68" s="745"/>
      <c r="RB68" s="745"/>
      <c r="RC68" s="745"/>
      <c r="RD68" s="745"/>
      <c r="RE68" s="745"/>
      <c r="RF68" s="745"/>
      <c r="RG68" s="745"/>
      <c r="RH68" s="745"/>
      <c r="RI68" s="745"/>
      <c r="RJ68" s="745"/>
      <c r="RK68" s="745"/>
      <c r="RL68" s="745"/>
      <c r="RM68" s="745"/>
      <c r="RN68" s="745"/>
      <c r="RO68" s="745"/>
      <c r="RP68" s="745"/>
      <c r="RQ68" s="745"/>
      <c r="RR68" s="745"/>
      <c r="RS68" s="745"/>
      <c r="RT68" s="745"/>
      <c r="RU68" s="745"/>
      <c r="RV68" s="745"/>
      <c r="RW68" s="745"/>
      <c r="RX68" s="745"/>
      <c r="RY68" s="745"/>
      <c r="RZ68" s="745"/>
      <c r="SA68" s="745"/>
      <c r="SB68" s="745"/>
      <c r="SC68" s="745"/>
      <c r="SD68" s="745"/>
      <c r="SE68" s="745"/>
      <c r="SF68" s="745"/>
      <c r="SG68" s="745"/>
      <c r="SH68" s="745"/>
      <c r="SI68" s="745"/>
      <c r="SJ68" s="745"/>
      <c r="SK68" s="745"/>
      <c r="SL68" s="745"/>
      <c r="SM68" s="745"/>
      <c r="SN68" s="745"/>
      <c r="SO68" s="745"/>
      <c r="SP68" s="745"/>
      <c r="SQ68" s="745"/>
      <c r="SR68" s="745"/>
      <c r="SS68" s="745"/>
      <c r="ST68" s="745"/>
      <c r="SU68" s="745"/>
      <c r="SV68" s="745"/>
      <c r="SW68" s="745"/>
      <c r="SX68" s="745"/>
      <c r="SY68" s="745"/>
      <c r="SZ68" s="745"/>
      <c r="TA68" s="745"/>
      <c r="TB68" s="745"/>
      <c r="TC68" s="745"/>
      <c r="TD68" s="745"/>
      <c r="TE68" s="745"/>
      <c r="TF68" s="745"/>
      <c r="TG68" s="745"/>
      <c r="TH68" s="745"/>
      <c r="TI68" s="745"/>
      <c r="TJ68" s="745"/>
      <c r="TK68" s="745"/>
      <c r="TL68" s="745"/>
      <c r="TM68" s="745"/>
      <c r="TN68" s="745"/>
      <c r="TO68" s="745"/>
      <c r="TP68" s="745"/>
      <c r="TQ68" s="745"/>
      <c r="TR68" s="745"/>
      <c r="TS68" s="745"/>
      <c r="TT68" s="745"/>
      <c r="TU68" s="745"/>
      <c r="TV68" s="745"/>
      <c r="TW68" s="745"/>
      <c r="TX68" s="745"/>
      <c r="TY68" s="745"/>
      <c r="TZ68" s="745"/>
      <c r="UA68" s="745"/>
      <c r="UB68" s="745"/>
      <c r="UC68" s="745"/>
      <c r="UD68" s="745"/>
      <c r="UE68" s="745"/>
      <c r="UF68" s="745"/>
      <c r="UG68" s="745"/>
      <c r="UH68" s="745"/>
      <c r="UI68" s="745"/>
      <c r="UJ68" s="745"/>
      <c r="UK68" s="745"/>
      <c r="UL68" s="745"/>
      <c r="UM68" s="745"/>
      <c r="UN68" s="745"/>
      <c r="UO68" s="745"/>
      <c r="UP68" s="745"/>
      <c r="UQ68" s="745"/>
      <c r="UR68" s="745"/>
      <c r="US68" s="745"/>
      <c r="UT68" s="745"/>
      <c r="UU68" s="745"/>
      <c r="UV68" s="745"/>
      <c r="UW68" s="745"/>
      <c r="UX68" s="745"/>
      <c r="UY68" s="745"/>
      <c r="UZ68" s="745"/>
      <c r="VA68" s="745"/>
      <c r="VB68" s="745"/>
      <c r="VC68" s="745"/>
      <c r="VD68" s="745"/>
      <c r="VE68" s="745"/>
      <c r="VF68" s="745"/>
      <c r="VG68" s="745"/>
      <c r="VH68" s="745"/>
      <c r="VI68" s="745"/>
      <c r="VJ68" s="745"/>
      <c r="VK68" s="745"/>
      <c r="VL68" s="745"/>
      <c r="VM68" s="745"/>
      <c r="VN68" s="745"/>
      <c r="VO68" s="745"/>
      <c r="VP68" s="745"/>
      <c r="VQ68" s="745"/>
      <c r="VR68" s="745"/>
      <c r="VS68" s="745"/>
      <c r="VT68" s="745"/>
      <c r="VU68" s="745"/>
      <c r="VV68" s="745"/>
      <c r="VW68" s="745"/>
      <c r="VX68" s="745"/>
      <c r="VY68" s="745"/>
      <c r="VZ68" s="745"/>
      <c r="WA68" s="745"/>
      <c r="WB68" s="745"/>
      <c r="WC68" s="745"/>
      <c r="WD68" s="745"/>
      <c r="WE68" s="745"/>
      <c r="WF68" s="745"/>
      <c r="WG68" s="745"/>
      <c r="WH68" s="745"/>
      <c r="WI68" s="745"/>
      <c r="WJ68" s="745"/>
      <c r="WK68" s="745"/>
      <c r="WL68" s="745"/>
      <c r="WM68" s="745"/>
      <c r="WN68" s="745"/>
      <c r="WO68" s="745"/>
      <c r="WP68" s="745"/>
      <c r="WQ68" s="745"/>
      <c r="WR68" s="745"/>
      <c r="WS68" s="745"/>
      <c r="WT68" s="745"/>
      <c r="WU68" s="745"/>
      <c r="WV68" s="745"/>
      <c r="WW68" s="745"/>
      <c r="WX68" s="745"/>
      <c r="WY68" s="745"/>
      <c r="WZ68" s="745"/>
      <c r="XA68" s="745"/>
      <c r="XB68" s="745"/>
      <c r="XC68" s="745"/>
      <c r="XD68" s="745"/>
      <c r="XE68" s="745"/>
      <c r="XF68" s="745"/>
      <c r="XG68" s="745"/>
      <c r="XH68" s="745"/>
      <c r="XI68" s="745"/>
      <c r="XJ68" s="745"/>
      <c r="XK68" s="745"/>
      <c r="XL68" s="745"/>
      <c r="XM68" s="745"/>
      <c r="XN68" s="745"/>
      <c r="XO68" s="745"/>
      <c r="XP68" s="745"/>
      <c r="XQ68" s="745"/>
      <c r="XR68" s="745"/>
      <c r="XS68" s="745"/>
      <c r="XT68" s="745"/>
      <c r="XU68" s="745"/>
      <c r="XV68" s="745"/>
      <c r="XW68" s="745"/>
      <c r="XX68" s="745"/>
      <c r="XY68" s="745"/>
      <c r="XZ68" s="745"/>
      <c r="YA68" s="745"/>
      <c r="YB68" s="745"/>
      <c r="YC68" s="745"/>
      <c r="YD68" s="745"/>
      <c r="YE68" s="745"/>
      <c r="YF68" s="745"/>
      <c r="YG68" s="745"/>
      <c r="YH68" s="745"/>
      <c r="YI68" s="745"/>
      <c r="YJ68" s="745"/>
      <c r="YK68" s="745"/>
      <c r="YL68" s="745"/>
      <c r="YM68" s="745"/>
      <c r="YN68" s="745"/>
      <c r="YO68" s="745"/>
      <c r="YP68" s="745"/>
      <c r="YQ68" s="745"/>
      <c r="YR68" s="745"/>
      <c r="YS68" s="745"/>
      <c r="YT68" s="745"/>
      <c r="YU68" s="745"/>
      <c r="YV68" s="745"/>
      <c r="YW68" s="745"/>
      <c r="YX68" s="745"/>
      <c r="YY68" s="745"/>
      <c r="YZ68" s="745"/>
      <c r="ZA68" s="745"/>
      <c r="ZB68" s="745"/>
      <c r="ZC68" s="745"/>
      <c r="ZD68" s="745"/>
      <c r="ZE68" s="745"/>
      <c r="ZF68" s="745"/>
      <c r="ZG68" s="745"/>
      <c r="ZH68" s="745"/>
      <c r="ZI68" s="745"/>
      <c r="ZJ68" s="745"/>
      <c r="ZK68" s="745"/>
      <c r="ZL68" s="745"/>
      <c r="ZM68" s="745"/>
      <c r="ZN68" s="745"/>
      <c r="ZO68" s="745"/>
      <c r="ZP68" s="745"/>
      <c r="ZQ68" s="745"/>
      <c r="ZR68" s="745"/>
      <c r="ZS68" s="745"/>
      <c r="ZT68" s="745"/>
      <c r="ZU68" s="745"/>
      <c r="ZV68" s="745"/>
      <c r="ZW68" s="745"/>
      <c r="ZX68" s="745"/>
      <c r="ZY68" s="745"/>
      <c r="ZZ68" s="745"/>
      <c r="AAA68" s="745"/>
      <c r="AAB68" s="745"/>
      <c r="AAC68" s="745"/>
      <c r="AAD68" s="745"/>
      <c r="AAE68" s="745"/>
      <c r="AAF68" s="745"/>
      <c r="AAG68" s="745"/>
      <c r="AAH68" s="745"/>
      <c r="AAI68" s="745"/>
      <c r="AAJ68" s="745"/>
      <c r="AAK68" s="745"/>
      <c r="AAL68" s="745"/>
      <c r="AAM68" s="745"/>
      <c r="AAN68" s="745"/>
      <c r="AAO68" s="745"/>
      <c r="AAP68" s="745"/>
      <c r="AAQ68" s="745"/>
      <c r="AAR68" s="745"/>
      <c r="AAS68" s="745"/>
      <c r="AAT68" s="745"/>
      <c r="AAU68" s="745"/>
      <c r="AAV68" s="745"/>
      <c r="AAW68" s="745"/>
      <c r="AAX68" s="745"/>
      <c r="AAY68" s="745"/>
      <c r="AAZ68" s="745"/>
      <c r="ABA68" s="745"/>
      <c r="ABB68" s="745"/>
      <c r="ABC68" s="745"/>
      <c r="ABD68" s="745"/>
      <c r="ABE68" s="745"/>
      <c r="ABF68" s="745"/>
      <c r="ABG68" s="745"/>
      <c r="ABH68" s="745"/>
      <c r="ABI68" s="745"/>
      <c r="ABJ68" s="745"/>
      <c r="ABK68" s="745"/>
      <c r="ABL68" s="745"/>
      <c r="ABM68" s="745"/>
      <c r="ABN68" s="745"/>
      <c r="ABO68" s="745"/>
      <c r="ABP68" s="745"/>
      <c r="ABQ68" s="745"/>
      <c r="ABR68" s="745"/>
      <c r="ABS68" s="745"/>
      <c r="ABT68" s="745"/>
      <c r="ABU68" s="745"/>
      <c r="ABV68" s="745"/>
      <c r="ABW68" s="745"/>
      <c r="ABX68" s="745"/>
      <c r="ABY68" s="745"/>
      <c r="ABZ68" s="745"/>
      <c r="ACA68" s="745"/>
      <c r="ACB68" s="745"/>
      <c r="ACC68" s="745"/>
      <c r="ACD68" s="745"/>
      <c r="ACE68" s="745"/>
      <c r="ACF68" s="745"/>
      <c r="ACG68" s="745"/>
      <c r="ACH68" s="745"/>
      <c r="ACI68" s="745"/>
      <c r="ACJ68" s="745"/>
      <c r="ACK68" s="745"/>
      <c r="ACL68" s="745"/>
      <c r="ACM68" s="745"/>
      <c r="ACN68" s="745"/>
      <c r="ACO68" s="745"/>
      <c r="ACP68" s="745"/>
      <c r="ACQ68" s="745"/>
      <c r="ACR68" s="745"/>
      <c r="ACS68" s="745"/>
      <c r="ACT68" s="745"/>
      <c r="ACU68" s="745"/>
      <c r="ACV68" s="745"/>
      <c r="ACW68" s="745"/>
      <c r="ACX68" s="745"/>
      <c r="ACY68" s="745"/>
      <c r="ACZ68" s="745"/>
      <c r="ADA68" s="745"/>
      <c r="ADB68" s="745"/>
      <c r="ADC68" s="745"/>
      <c r="ADD68" s="745"/>
      <c r="ADE68" s="745"/>
      <c r="ADF68" s="745"/>
      <c r="ADG68" s="745"/>
      <c r="ADH68" s="745"/>
      <c r="ADI68" s="745"/>
      <c r="ADJ68" s="745"/>
      <c r="ADK68" s="745"/>
      <c r="ADL68" s="745"/>
      <c r="ADM68" s="745"/>
      <c r="ADN68" s="745"/>
      <c r="ADO68" s="745"/>
      <c r="ADP68" s="745"/>
      <c r="ADQ68" s="745"/>
      <c r="ADR68" s="745"/>
      <c r="ADS68" s="745"/>
      <c r="ADT68" s="745"/>
      <c r="ADU68" s="745"/>
      <c r="ADV68" s="745"/>
      <c r="ADW68" s="745"/>
      <c r="ADX68" s="745"/>
      <c r="ADY68" s="745"/>
      <c r="ADZ68" s="745"/>
      <c r="AEA68" s="745"/>
      <c r="AEB68" s="745"/>
      <c r="AEC68" s="745"/>
      <c r="AED68" s="745"/>
      <c r="AEE68" s="745"/>
      <c r="AEF68" s="745"/>
      <c r="AEG68" s="745"/>
      <c r="AEH68" s="745"/>
      <c r="AEI68" s="745"/>
      <c r="AEJ68" s="745"/>
      <c r="AEK68" s="745"/>
      <c r="AEL68" s="745"/>
      <c r="AEM68" s="745"/>
      <c r="AEN68" s="745"/>
      <c r="AEO68" s="745"/>
      <c r="AEP68" s="745"/>
      <c r="AEQ68" s="745"/>
      <c r="AER68" s="745"/>
      <c r="AES68" s="745"/>
      <c r="AET68" s="745"/>
      <c r="AEU68" s="745"/>
      <c r="AEV68" s="745"/>
      <c r="AEW68" s="745"/>
      <c r="AEX68" s="745"/>
      <c r="AEY68" s="745"/>
      <c r="AEZ68" s="745"/>
      <c r="AFA68" s="745"/>
      <c r="AFB68" s="745"/>
      <c r="AFC68" s="745"/>
      <c r="AFD68" s="745"/>
      <c r="AFE68" s="745"/>
      <c r="AFF68" s="745"/>
      <c r="AFG68" s="745"/>
      <c r="AFH68" s="745"/>
      <c r="AFI68" s="745"/>
      <c r="AFJ68" s="745"/>
      <c r="AFK68" s="745"/>
      <c r="AFL68" s="745"/>
      <c r="AFM68" s="745"/>
      <c r="AFN68" s="745"/>
      <c r="AFO68" s="745"/>
      <c r="AFP68" s="745"/>
      <c r="AFQ68" s="745"/>
      <c r="AFR68" s="745"/>
      <c r="AFS68" s="745"/>
      <c r="AFT68" s="745"/>
      <c r="AFU68" s="745"/>
      <c r="AFV68" s="745"/>
      <c r="AFW68" s="745"/>
      <c r="AFX68" s="745"/>
      <c r="AFY68" s="745"/>
      <c r="AFZ68" s="745"/>
      <c r="AGA68" s="745"/>
      <c r="AGB68" s="745"/>
      <c r="AGC68" s="745"/>
      <c r="AGD68" s="745"/>
      <c r="AGE68" s="745"/>
      <c r="AGF68" s="745"/>
      <c r="AGG68" s="745"/>
      <c r="AGH68" s="745"/>
      <c r="AGI68" s="745"/>
      <c r="AGJ68" s="745"/>
      <c r="AGK68" s="745"/>
      <c r="AGL68" s="745"/>
      <c r="AGM68" s="745"/>
      <c r="AGN68" s="745"/>
      <c r="AGO68" s="745"/>
      <c r="AGP68" s="745"/>
      <c r="AGQ68" s="745"/>
      <c r="AGR68" s="745"/>
      <c r="AGS68" s="745"/>
      <c r="AGT68" s="745"/>
      <c r="AGU68" s="745"/>
      <c r="AGV68" s="745"/>
      <c r="AGW68" s="745"/>
      <c r="AGX68" s="745"/>
      <c r="AGY68" s="745"/>
      <c r="AGZ68" s="745"/>
      <c r="AHA68" s="745"/>
      <c r="AHB68" s="745"/>
      <c r="AHC68" s="745"/>
      <c r="AHD68" s="745"/>
      <c r="AHE68" s="745"/>
      <c r="AHF68" s="745"/>
      <c r="AHG68" s="745"/>
      <c r="AHH68" s="745"/>
      <c r="AHI68" s="745"/>
      <c r="AHJ68" s="745"/>
      <c r="AHK68" s="745"/>
      <c r="AHL68" s="745"/>
      <c r="AHM68" s="745"/>
      <c r="AHN68" s="745"/>
      <c r="AHO68" s="745"/>
      <c r="AHP68" s="745"/>
      <c r="AHQ68" s="745"/>
      <c r="AHR68" s="745"/>
      <c r="AHS68" s="745"/>
      <c r="AHT68" s="745"/>
      <c r="AHU68" s="745"/>
      <c r="AHV68" s="745"/>
      <c r="AHW68" s="745"/>
      <c r="AHX68" s="745"/>
      <c r="AHY68" s="745"/>
      <c r="AHZ68" s="745"/>
      <c r="AIA68" s="745"/>
      <c r="AIB68" s="745"/>
      <c r="AIC68" s="745"/>
      <c r="AID68" s="745"/>
      <c r="AIE68" s="745"/>
      <c r="AIF68" s="745"/>
      <c r="AIG68" s="745"/>
      <c r="AIH68" s="745"/>
      <c r="AII68" s="745"/>
      <c r="AIJ68" s="745"/>
      <c r="AIK68" s="745"/>
      <c r="AIL68" s="745"/>
      <c r="AIM68" s="745"/>
      <c r="AIN68" s="745"/>
      <c r="AIO68" s="745"/>
      <c r="AIP68" s="745"/>
      <c r="AIQ68" s="745"/>
      <c r="AIR68" s="745"/>
      <c r="AIS68" s="745"/>
      <c r="AIT68" s="745"/>
      <c r="AIU68" s="745"/>
      <c r="AIV68" s="745"/>
      <c r="AIW68" s="745"/>
      <c r="AIX68" s="745"/>
      <c r="AIY68" s="745"/>
      <c r="AIZ68" s="745"/>
      <c r="AJA68" s="745"/>
      <c r="AJB68" s="745"/>
      <c r="AJC68" s="745"/>
      <c r="AJD68" s="745"/>
      <c r="AJE68" s="745"/>
      <c r="AJF68" s="745"/>
      <c r="AJG68" s="745"/>
      <c r="AJH68" s="745"/>
      <c r="AJI68" s="745"/>
      <c r="AJJ68" s="745"/>
      <c r="AJK68" s="745"/>
      <c r="AJL68" s="745"/>
      <c r="AJM68" s="745"/>
      <c r="AJN68" s="745"/>
      <c r="AJO68" s="745"/>
      <c r="AJP68" s="745"/>
      <c r="AJQ68" s="745"/>
      <c r="AJR68" s="745"/>
      <c r="AJS68" s="745"/>
      <c r="AJT68" s="745"/>
      <c r="AJU68" s="745"/>
      <c r="AJV68" s="745"/>
      <c r="AJW68" s="745"/>
      <c r="AJX68" s="745"/>
      <c r="AJY68" s="745"/>
      <c r="AJZ68" s="745"/>
      <c r="AKA68" s="745"/>
      <c r="AKB68" s="745"/>
      <c r="AKC68" s="745"/>
      <c r="AKD68" s="745"/>
      <c r="AKE68" s="745"/>
      <c r="AKF68" s="745"/>
      <c r="AKG68" s="745"/>
      <c r="AKH68" s="745"/>
      <c r="AKI68" s="745"/>
      <c r="AKJ68" s="745"/>
      <c r="AKK68" s="745"/>
      <c r="AKL68" s="745"/>
      <c r="AKM68" s="745"/>
      <c r="AKN68" s="745"/>
      <c r="AKO68" s="745"/>
      <c r="AKP68" s="745"/>
      <c r="AKQ68" s="745"/>
      <c r="AKR68" s="745"/>
      <c r="AKS68" s="745"/>
      <c r="AKT68" s="745"/>
      <c r="AKU68" s="745"/>
      <c r="AKV68" s="745"/>
      <c r="AKW68" s="745"/>
      <c r="AKX68" s="745"/>
      <c r="AKY68" s="745"/>
      <c r="AKZ68" s="745"/>
      <c r="ALA68" s="745"/>
      <c r="ALB68" s="745"/>
      <c r="ALC68" s="745"/>
      <c r="ALD68" s="745"/>
      <c r="ALE68" s="745"/>
      <c r="ALF68" s="745"/>
      <c r="ALG68" s="745"/>
      <c r="ALH68" s="745"/>
      <c r="ALI68" s="745"/>
      <c r="ALJ68" s="745"/>
      <c r="ALK68" s="745"/>
      <c r="ALL68" s="745"/>
      <c r="ALM68" s="745"/>
      <c r="ALN68" s="745"/>
      <c r="ALO68" s="745"/>
      <c r="ALP68" s="745"/>
      <c r="ALQ68" s="745"/>
      <c r="ALR68" s="745"/>
      <c r="ALS68" s="745"/>
      <c r="ALT68" s="745"/>
      <c r="ALU68" s="745"/>
      <c r="ALV68" s="745"/>
      <c r="ALW68" s="745"/>
      <c r="ALX68" s="745"/>
      <c r="ALY68" s="745"/>
      <c r="ALZ68" s="745"/>
      <c r="AMA68" s="745"/>
      <c r="AMB68" s="745"/>
      <c r="AMC68" s="745"/>
      <c r="AMD68" s="745"/>
      <c r="AME68" s="745"/>
      <c r="AMF68" s="745"/>
      <c r="AMG68" s="745"/>
      <c r="AMH68" s="745"/>
      <c r="AMI68" s="745"/>
      <c r="AMJ68" s="745"/>
    </row>
    <row r="69" spans="1:1024" x14ac:dyDescent="0.2">
      <c r="A69" s="745"/>
      <c r="B69" s="752"/>
      <c r="C69" s="670"/>
      <c r="D69" s="666"/>
      <c r="E69" s="666"/>
      <c r="F69" s="666"/>
      <c r="G69" s="666"/>
      <c r="H69" s="666"/>
      <c r="I69" s="666"/>
      <c r="J69" s="666"/>
      <c r="K69" s="666"/>
      <c r="L69" s="666"/>
      <c r="M69" s="666"/>
      <c r="N69" s="666"/>
      <c r="O69" s="666"/>
      <c r="P69" s="666"/>
      <c r="Q69" s="666"/>
      <c r="R69" s="667"/>
      <c r="S69" s="666"/>
      <c r="T69" s="666"/>
      <c r="U69" s="659" t="s">
        <v>502</v>
      </c>
      <c r="V69" s="648" t="s">
        <v>124</v>
      </c>
      <c r="W69" s="668" t="s">
        <v>497</v>
      </c>
      <c r="X69" s="774"/>
      <c r="Y69" s="774"/>
      <c r="Z69" s="774"/>
      <c r="AA69" s="774"/>
      <c r="AB69" s="774"/>
      <c r="AC69" s="774"/>
      <c r="AD69" s="774"/>
      <c r="AE69" s="774"/>
      <c r="AF69" s="774"/>
      <c r="AG69" s="774"/>
      <c r="AH69" s="774"/>
      <c r="AI69" s="774"/>
      <c r="AJ69" s="774"/>
      <c r="AK69" s="774"/>
      <c r="AL69" s="774"/>
      <c r="AM69" s="774"/>
      <c r="AN69" s="774"/>
      <c r="AO69" s="774"/>
      <c r="AP69" s="774"/>
      <c r="AQ69" s="774"/>
      <c r="AR69" s="774"/>
      <c r="AS69" s="774"/>
      <c r="AT69" s="774"/>
      <c r="AU69" s="774"/>
      <c r="AV69" s="774"/>
      <c r="AW69" s="774"/>
      <c r="AX69" s="774"/>
      <c r="AY69" s="774"/>
      <c r="AZ69" s="774"/>
      <c r="BA69" s="774"/>
      <c r="BB69" s="774"/>
      <c r="BC69" s="774"/>
      <c r="BD69" s="774"/>
      <c r="BE69" s="774"/>
      <c r="BF69" s="774"/>
      <c r="BG69" s="774"/>
      <c r="BH69" s="774"/>
      <c r="BI69" s="774"/>
      <c r="BJ69" s="774"/>
      <c r="BK69" s="774"/>
      <c r="BL69" s="774"/>
      <c r="BM69" s="774"/>
      <c r="BN69" s="774"/>
      <c r="BO69" s="774"/>
      <c r="BP69" s="774"/>
      <c r="BQ69" s="774"/>
      <c r="BR69" s="774"/>
      <c r="BS69" s="774"/>
      <c r="BT69" s="774"/>
      <c r="BU69" s="774"/>
      <c r="BV69" s="774"/>
      <c r="BW69" s="774"/>
      <c r="BX69" s="774"/>
      <c r="BY69" s="774"/>
      <c r="BZ69" s="774"/>
      <c r="CA69" s="774"/>
      <c r="CB69" s="774"/>
      <c r="CC69" s="774"/>
      <c r="CD69" s="774"/>
      <c r="CE69" s="775"/>
      <c r="CF69" s="775"/>
      <c r="CG69" s="775"/>
      <c r="CH69" s="775"/>
      <c r="CI69" s="775"/>
      <c r="CJ69" s="775"/>
      <c r="CK69" s="775"/>
      <c r="CL69" s="775"/>
      <c r="CM69" s="775"/>
      <c r="CN69" s="775"/>
      <c r="CO69" s="775"/>
      <c r="CP69" s="775"/>
      <c r="CQ69" s="775"/>
      <c r="CR69" s="775"/>
      <c r="CS69" s="775"/>
      <c r="CT69" s="775"/>
      <c r="CU69" s="775"/>
      <c r="CV69" s="775"/>
      <c r="CW69" s="775"/>
      <c r="CX69" s="775"/>
      <c r="CY69" s="776"/>
      <c r="CZ69" s="747">
        <v>0</v>
      </c>
      <c r="DA69" s="748">
        <v>0</v>
      </c>
      <c r="DB69" s="748">
        <v>0</v>
      </c>
      <c r="DC69" s="748">
        <v>0</v>
      </c>
      <c r="DD69" s="748">
        <v>0</v>
      </c>
      <c r="DE69" s="748">
        <v>0</v>
      </c>
      <c r="DF69" s="748">
        <v>0</v>
      </c>
      <c r="DG69" s="748">
        <v>0</v>
      </c>
      <c r="DH69" s="748">
        <v>0</v>
      </c>
      <c r="DI69" s="748">
        <v>0</v>
      </c>
      <c r="DJ69" s="748">
        <v>0</v>
      </c>
      <c r="DK69" s="748">
        <v>0</v>
      </c>
      <c r="DL69" s="748">
        <v>0</v>
      </c>
      <c r="DM69" s="748">
        <v>0</v>
      </c>
      <c r="DN69" s="748">
        <v>0</v>
      </c>
      <c r="DO69" s="748">
        <v>0</v>
      </c>
      <c r="DP69" s="748">
        <v>0</v>
      </c>
      <c r="DQ69" s="748">
        <v>0</v>
      </c>
      <c r="DR69" s="748">
        <v>0</v>
      </c>
      <c r="DS69" s="748">
        <v>0</v>
      </c>
      <c r="DT69" s="748">
        <v>0</v>
      </c>
      <c r="DU69" s="748">
        <v>0</v>
      </c>
      <c r="DV69" s="748">
        <v>0</v>
      </c>
      <c r="DW69" s="749">
        <v>0</v>
      </c>
      <c r="DX69" s="687"/>
      <c r="DY69" s="745"/>
      <c r="DZ69" s="745"/>
      <c r="EA69" s="745"/>
      <c r="EB69" s="745"/>
      <c r="EC69" s="745"/>
      <c r="ED69" s="745"/>
      <c r="EE69" s="745"/>
      <c r="EF69" s="745"/>
      <c r="EG69" s="745"/>
      <c r="EH69" s="745"/>
      <c r="EI69" s="745"/>
      <c r="EJ69" s="745"/>
      <c r="EK69" s="745"/>
      <c r="EL69" s="745"/>
      <c r="EM69" s="745"/>
      <c r="EN69" s="745"/>
      <c r="EO69" s="745"/>
      <c r="EP69" s="745"/>
      <c r="EQ69" s="745"/>
      <c r="ER69" s="745"/>
      <c r="ES69" s="745"/>
      <c r="ET69" s="745"/>
      <c r="EU69" s="745"/>
      <c r="EV69" s="745"/>
      <c r="EW69" s="745"/>
      <c r="EX69" s="745"/>
      <c r="EY69" s="745"/>
      <c r="EZ69" s="745"/>
      <c r="FA69" s="745"/>
      <c r="FB69" s="745"/>
      <c r="FC69" s="745"/>
      <c r="FD69" s="745"/>
      <c r="FE69" s="745"/>
      <c r="FF69" s="745"/>
      <c r="FG69" s="745"/>
      <c r="FH69" s="745"/>
      <c r="FI69" s="745"/>
      <c r="FJ69" s="745"/>
      <c r="FK69" s="745"/>
      <c r="FL69" s="745"/>
      <c r="FM69" s="745"/>
      <c r="FN69" s="745"/>
      <c r="FO69" s="745"/>
      <c r="FP69" s="745"/>
      <c r="FQ69" s="745"/>
      <c r="FR69" s="745"/>
      <c r="FS69" s="745"/>
      <c r="FT69" s="745"/>
      <c r="FU69" s="745"/>
      <c r="FV69" s="745"/>
      <c r="FW69" s="745"/>
      <c r="FX69" s="745"/>
      <c r="FY69" s="745"/>
      <c r="FZ69" s="745"/>
      <c r="GA69" s="745"/>
      <c r="GB69" s="745"/>
      <c r="GC69" s="745"/>
      <c r="GD69" s="745"/>
      <c r="GE69" s="745"/>
      <c r="GF69" s="745"/>
      <c r="GG69" s="745"/>
      <c r="GH69" s="745"/>
      <c r="GI69" s="745"/>
      <c r="GJ69" s="745"/>
      <c r="GK69" s="745"/>
      <c r="GL69" s="745"/>
      <c r="GM69" s="745"/>
      <c r="GN69" s="745"/>
      <c r="GO69" s="745"/>
      <c r="GP69" s="745"/>
      <c r="GQ69" s="745"/>
      <c r="GR69" s="745"/>
      <c r="GS69" s="745"/>
      <c r="GT69" s="745"/>
      <c r="GU69" s="745"/>
      <c r="GV69" s="745"/>
      <c r="GW69" s="745"/>
      <c r="GX69" s="745"/>
      <c r="GY69" s="745"/>
      <c r="GZ69" s="745"/>
      <c r="HA69" s="745"/>
      <c r="HB69" s="745"/>
      <c r="HC69" s="745"/>
      <c r="HD69" s="745"/>
      <c r="HE69" s="745"/>
      <c r="HF69" s="745"/>
      <c r="HG69" s="745"/>
      <c r="HH69" s="745"/>
      <c r="HI69" s="745"/>
      <c r="HJ69" s="745"/>
      <c r="HK69" s="745"/>
      <c r="HL69" s="745"/>
      <c r="HM69" s="745"/>
      <c r="HN69" s="745"/>
      <c r="HO69" s="745"/>
      <c r="HP69" s="745"/>
      <c r="HQ69" s="745"/>
      <c r="HR69" s="745"/>
      <c r="HS69" s="745"/>
      <c r="HT69" s="745"/>
      <c r="HU69" s="745"/>
      <c r="HV69" s="745"/>
      <c r="HW69" s="745"/>
      <c r="HX69" s="745"/>
      <c r="HY69" s="745"/>
      <c r="HZ69" s="745"/>
      <c r="IA69" s="745"/>
      <c r="IB69" s="745"/>
      <c r="IC69" s="745"/>
      <c r="ID69" s="745"/>
      <c r="IE69" s="745"/>
      <c r="IF69" s="745"/>
      <c r="IG69" s="745"/>
      <c r="IH69" s="745"/>
      <c r="II69" s="745"/>
      <c r="IJ69" s="745"/>
      <c r="IK69" s="745"/>
      <c r="IL69" s="745"/>
      <c r="IM69" s="745"/>
      <c r="IN69" s="745"/>
      <c r="IO69" s="745"/>
      <c r="IP69" s="745"/>
      <c r="IQ69" s="745"/>
      <c r="IR69" s="745"/>
      <c r="IS69" s="745"/>
      <c r="IT69" s="745"/>
      <c r="IU69" s="745"/>
      <c r="IV69" s="745"/>
      <c r="IW69" s="745"/>
      <c r="IX69" s="745"/>
      <c r="IY69" s="745"/>
      <c r="IZ69" s="745"/>
      <c r="JA69" s="745"/>
      <c r="JB69" s="745"/>
      <c r="JC69" s="745"/>
      <c r="JD69" s="745"/>
      <c r="JE69" s="745"/>
      <c r="JF69" s="745"/>
      <c r="JG69" s="745"/>
      <c r="JH69" s="745"/>
      <c r="JI69" s="745"/>
      <c r="JJ69" s="745"/>
      <c r="JK69" s="745"/>
      <c r="JL69" s="745"/>
      <c r="JM69" s="745"/>
      <c r="JN69" s="745"/>
      <c r="JO69" s="745"/>
      <c r="JP69" s="745"/>
      <c r="JQ69" s="745"/>
      <c r="JR69" s="745"/>
      <c r="JS69" s="745"/>
      <c r="JT69" s="745"/>
      <c r="JU69" s="745"/>
      <c r="JV69" s="745"/>
      <c r="JW69" s="745"/>
      <c r="JX69" s="745"/>
      <c r="JY69" s="745"/>
      <c r="JZ69" s="745"/>
      <c r="KA69" s="745"/>
      <c r="KB69" s="745"/>
      <c r="KC69" s="745"/>
      <c r="KD69" s="745"/>
      <c r="KE69" s="745"/>
      <c r="KF69" s="745"/>
      <c r="KG69" s="745"/>
      <c r="KH69" s="745"/>
      <c r="KI69" s="745"/>
      <c r="KJ69" s="745"/>
      <c r="KK69" s="745"/>
      <c r="KL69" s="745"/>
      <c r="KM69" s="745"/>
      <c r="KN69" s="745"/>
      <c r="KO69" s="745"/>
      <c r="KP69" s="745"/>
      <c r="KQ69" s="745"/>
      <c r="KR69" s="745"/>
      <c r="KS69" s="745"/>
      <c r="KT69" s="745"/>
      <c r="KU69" s="745"/>
      <c r="KV69" s="745"/>
      <c r="KW69" s="745"/>
      <c r="KX69" s="745"/>
      <c r="KY69" s="745"/>
      <c r="KZ69" s="745"/>
      <c r="LA69" s="745"/>
      <c r="LB69" s="745"/>
      <c r="LC69" s="745"/>
      <c r="LD69" s="745"/>
      <c r="LE69" s="745"/>
      <c r="LF69" s="745"/>
      <c r="LG69" s="745"/>
      <c r="LH69" s="745"/>
      <c r="LI69" s="745"/>
      <c r="LJ69" s="745"/>
      <c r="LK69" s="745"/>
      <c r="LL69" s="745"/>
      <c r="LM69" s="745"/>
      <c r="LN69" s="745"/>
      <c r="LO69" s="745"/>
      <c r="LP69" s="745"/>
      <c r="LQ69" s="745"/>
      <c r="LR69" s="745"/>
      <c r="LS69" s="745"/>
      <c r="LT69" s="745"/>
      <c r="LU69" s="745"/>
      <c r="LV69" s="745"/>
      <c r="LW69" s="745"/>
      <c r="LX69" s="745"/>
      <c r="LY69" s="745"/>
      <c r="LZ69" s="745"/>
      <c r="MA69" s="745"/>
      <c r="MB69" s="745"/>
      <c r="MC69" s="745"/>
      <c r="MD69" s="745"/>
      <c r="ME69" s="745"/>
      <c r="MF69" s="745"/>
      <c r="MG69" s="745"/>
      <c r="MH69" s="745"/>
      <c r="MI69" s="745"/>
      <c r="MJ69" s="745"/>
      <c r="MK69" s="745"/>
      <c r="ML69" s="745"/>
      <c r="MM69" s="745"/>
      <c r="MN69" s="745"/>
      <c r="MO69" s="745"/>
      <c r="MP69" s="745"/>
      <c r="MQ69" s="745"/>
      <c r="MR69" s="745"/>
      <c r="MS69" s="745"/>
      <c r="MT69" s="745"/>
      <c r="MU69" s="745"/>
      <c r="MV69" s="745"/>
      <c r="MW69" s="745"/>
      <c r="MX69" s="745"/>
      <c r="MY69" s="745"/>
      <c r="MZ69" s="745"/>
      <c r="NA69" s="745"/>
      <c r="NB69" s="745"/>
      <c r="NC69" s="745"/>
      <c r="ND69" s="745"/>
      <c r="NE69" s="745"/>
      <c r="NF69" s="745"/>
      <c r="NG69" s="745"/>
      <c r="NH69" s="745"/>
      <c r="NI69" s="745"/>
      <c r="NJ69" s="745"/>
      <c r="NK69" s="745"/>
      <c r="NL69" s="745"/>
      <c r="NM69" s="745"/>
      <c r="NN69" s="745"/>
      <c r="NO69" s="745"/>
      <c r="NP69" s="745"/>
      <c r="NQ69" s="745"/>
      <c r="NR69" s="745"/>
      <c r="NS69" s="745"/>
      <c r="NT69" s="745"/>
      <c r="NU69" s="745"/>
      <c r="NV69" s="745"/>
      <c r="NW69" s="745"/>
      <c r="NX69" s="745"/>
      <c r="NY69" s="745"/>
      <c r="NZ69" s="745"/>
      <c r="OA69" s="745"/>
      <c r="OB69" s="745"/>
      <c r="OC69" s="745"/>
      <c r="OD69" s="745"/>
      <c r="OE69" s="745"/>
      <c r="OF69" s="745"/>
      <c r="OG69" s="745"/>
      <c r="OH69" s="745"/>
      <c r="OI69" s="745"/>
      <c r="OJ69" s="745"/>
      <c r="OK69" s="745"/>
      <c r="OL69" s="745"/>
      <c r="OM69" s="745"/>
      <c r="ON69" s="745"/>
      <c r="OO69" s="745"/>
      <c r="OP69" s="745"/>
      <c r="OQ69" s="745"/>
      <c r="OR69" s="745"/>
      <c r="OS69" s="745"/>
      <c r="OT69" s="745"/>
      <c r="OU69" s="745"/>
      <c r="OV69" s="745"/>
      <c r="OW69" s="745"/>
      <c r="OX69" s="745"/>
      <c r="OY69" s="745"/>
      <c r="OZ69" s="745"/>
      <c r="PA69" s="745"/>
      <c r="PB69" s="745"/>
      <c r="PC69" s="745"/>
      <c r="PD69" s="745"/>
      <c r="PE69" s="745"/>
      <c r="PF69" s="745"/>
      <c r="PG69" s="745"/>
      <c r="PH69" s="745"/>
      <c r="PI69" s="745"/>
      <c r="PJ69" s="745"/>
      <c r="PK69" s="745"/>
      <c r="PL69" s="745"/>
      <c r="PM69" s="745"/>
      <c r="PN69" s="745"/>
      <c r="PO69" s="745"/>
      <c r="PP69" s="745"/>
      <c r="PQ69" s="745"/>
      <c r="PR69" s="745"/>
      <c r="PS69" s="745"/>
      <c r="PT69" s="745"/>
      <c r="PU69" s="745"/>
      <c r="PV69" s="745"/>
      <c r="PW69" s="745"/>
      <c r="PX69" s="745"/>
      <c r="PY69" s="745"/>
      <c r="PZ69" s="745"/>
      <c r="QA69" s="745"/>
      <c r="QB69" s="745"/>
      <c r="QC69" s="745"/>
      <c r="QD69" s="745"/>
      <c r="QE69" s="745"/>
      <c r="QF69" s="745"/>
      <c r="QG69" s="745"/>
      <c r="QH69" s="745"/>
      <c r="QI69" s="745"/>
      <c r="QJ69" s="745"/>
      <c r="QK69" s="745"/>
      <c r="QL69" s="745"/>
      <c r="QM69" s="745"/>
      <c r="QN69" s="745"/>
      <c r="QO69" s="745"/>
      <c r="QP69" s="745"/>
      <c r="QQ69" s="745"/>
      <c r="QR69" s="745"/>
      <c r="QS69" s="745"/>
      <c r="QT69" s="745"/>
      <c r="QU69" s="745"/>
      <c r="QV69" s="745"/>
      <c r="QW69" s="745"/>
      <c r="QX69" s="745"/>
      <c r="QY69" s="745"/>
      <c r="QZ69" s="745"/>
      <c r="RA69" s="745"/>
      <c r="RB69" s="745"/>
      <c r="RC69" s="745"/>
      <c r="RD69" s="745"/>
      <c r="RE69" s="745"/>
      <c r="RF69" s="745"/>
      <c r="RG69" s="745"/>
      <c r="RH69" s="745"/>
      <c r="RI69" s="745"/>
      <c r="RJ69" s="745"/>
      <c r="RK69" s="745"/>
      <c r="RL69" s="745"/>
      <c r="RM69" s="745"/>
      <c r="RN69" s="745"/>
      <c r="RO69" s="745"/>
      <c r="RP69" s="745"/>
      <c r="RQ69" s="745"/>
      <c r="RR69" s="745"/>
      <c r="RS69" s="745"/>
      <c r="RT69" s="745"/>
      <c r="RU69" s="745"/>
      <c r="RV69" s="745"/>
      <c r="RW69" s="745"/>
      <c r="RX69" s="745"/>
      <c r="RY69" s="745"/>
      <c r="RZ69" s="745"/>
      <c r="SA69" s="745"/>
      <c r="SB69" s="745"/>
      <c r="SC69" s="745"/>
      <c r="SD69" s="745"/>
      <c r="SE69" s="745"/>
      <c r="SF69" s="745"/>
      <c r="SG69" s="745"/>
      <c r="SH69" s="745"/>
      <c r="SI69" s="745"/>
      <c r="SJ69" s="745"/>
      <c r="SK69" s="745"/>
      <c r="SL69" s="745"/>
      <c r="SM69" s="745"/>
      <c r="SN69" s="745"/>
      <c r="SO69" s="745"/>
      <c r="SP69" s="745"/>
      <c r="SQ69" s="745"/>
      <c r="SR69" s="745"/>
      <c r="SS69" s="745"/>
      <c r="ST69" s="745"/>
      <c r="SU69" s="745"/>
      <c r="SV69" s="745"/>
      <c r="SW69" s="745"/>
      <c r="SX69" s="745"/>
      <c r="SY69" s="745"/>
      <c r="SZ69" s="745"/>
      <c r="TA69" s="745"/>
      <c r="TB69" s="745"/>
      <c r="TC69" s="745"/>
      <c r="TD69" s="745"/>
      <c r="TE69" s="745"/>
      <c r="TF69" s="745"/>
      <c r="TG69" s="745"/>
      <c r="TH69" s="745"/>
      <c r="TI69" s="745"/>
      <c r="TJ69" s="745"/>
      <c r="TK69" s="745"/>
      <c r="TL69" s="745"/>
      <c r="TM69" s="745"/>
      <c r="TN69" s="745"/>
      <c r="TO69" s="745"/>
      <c r="TP69" s="745"/>
      <c r="TQ69" s="745"/>
      <c r="TR69" s="745"/>
      <c r="TS69" s="745"/>
      <c r="TT69" s="745"/>
      <c r="TU69" s="745"/>
      <c r="TV69" s="745"/>
      <c r="TW69" s="745"/>
      <c r="TX69" s="745"/>
      <c r="TY69" s="745"/>
      <c r="TZ69" s="745"/>
      <c r="UA69" s="745"/>
      <c r="UB69" s="745"/>
      <c r="UC69" s="745"/>
      <c r="UD69" s="745"/>
      <c r="UE69" s="745"/>
      <c r="UF69" s="745"/>
      <c r="UG69" s="745"/>
      <c r="UH69" s="745"/>
      <c r="UI69" s="745"/>
      <c r="UJ69" s="745"/>
      <c r="UK69" s="745"/>
      <c r="UL69" s="745"/>
      <c r="UM69" s="745"/>
      <c r="UN69" s="745"/>
      <c r="UO69" s="745"/>
      <c r="UP69" s="745"/>
      <c r="UQ69" s="745"/>
      <c r="UR69" s="745"/>
      <c r="US69" s="745"/>
      <c r="UT69" s="745"/>
      <c r="UU69" s="745"/>
      <c r="UV69" s="745"/>
      <c r="UW69" s="745"/>
      <c r="UX69" s="745"/>
      <c r="UY69" s="745"/>
      <c r="UZ69" s="745"/>
      <c r="VA69" s="745"/>
      <c r="VB69" s="745"/>
      <c r="VC69" s="745"/>
      <c r="VD69" s="745"/>
      <c r="VE69" s="745"/>
      <c r="VF69" s="745"/>
      <c r="VG69" s="745"/>
      <c r="VH69" s="745"/>
      <c r="VI69" s="745"/>
      <c r="VJ69" s="745"/>
      <c r="VK69" s="745"/>
      <c r="VL69" s="745"/>
      <c r="VM69" s="745"/>
      <c r="VN69" s="745"/>
      <c r="VO69" s="745"/>
      <c r="VP69" s="745"/>
      <c r="VQ69" s="745"/>
      <c r="VR69" s="745"/>
      <c r="VS69" s="745"/>
      <c r="VT69" s="745"/>
      <c r="VU69" s="745"/>
      <c r="VV69" s="745"/>
      <c r="VW69" s="745"/>
      <c r="VX69" s="745"/>
      <c r="VY69" s="745"/>
      <c r="VZ69" s="745"/>
      <c r="WA69" s="745"/>
      <c r="WB69" s="745"/>
      <c r="WC69" s="745"/>
      <c r="WD69" s="745"/>
      <c r="WE69" s="745"/>
      <c r="WF69" s="745"/>
      <c r="WG69" s="745"/>
      <c r="WH69" s="745"/>
      <c r="WI69" s="745"/>
      <c r="WJ69" s="745"/>
      <c r="WK69" s="745"/>
      <c r="WL69" s="745"/>
      <c r="WM69" s="745"/>
      <c r="WN69" s="745"/>
      <c r="WO69" s="745"/>
      <c r="WP69" s="745"/>
      <c r="WQ69" s="745"/>
      <c r="WR69" s="745"/>
      <c r="WS69" s="745"/>
      <c r="WT69" s="745"/>
      <c r="WU69" s="745"/>
      <c r="WV69" s="745"/>
      <c r="WW69" s="745"/>
      <c r="WX69" s="745"/>
      <c r="WY69" s="745"/>
      <c r="WZ69" s="745"/>
      <c r="XA69" s="745"/>
      <c r="XB69" s="745"/>
      <c r="XC69" s="745"/>
      <c r="XD69" s="745"/>
      <c r="XE69" s="745"/>
      <c r="XF69" s="745"/>
      <c r="XG69" s="745"/>
      <c r="XH69" s="745"/>
      <c r="XI69" s="745"/>
      <c r="XJ69" s="745"/>
      <c r="XK69" s="745"/>
      <c r="XL69" s="745"/>
      <c r="XM69" s="745"/>
      <c r="XN69" s="745"/>
      <c r="XO69" s="745"/>
      <c r="XP69" s="745"/>
      <c r="XQ69" s="745"/>
      <c r="XR69" s="745"/>
      <c r="XS69" s="745"/>
      <c r="XT69" s="745"/>
      <c r="XU69" s="745"/>
      <c r="XV69" s="745"/>
      <c r="XW69" s="745"/>
      <c r="XX69" s="745"/>
      <c r="XY69" s="745"/>
      <c r="XZ69" s="745"/>
      <c r="YA69" s="745"/>
      <c r="YB69" s="745"/>
      <c r="YC69" s="745"/>
      <c r="YD69" s="745"/>
      <c r="YE69" s="745"/>
      <c r="YF69" s="745"/>
      <c r="YG69" s="745"/>
      <c r="YH69" s="745"/>
      <c r="YI69" s="745"/>
      <c r="YJ69" s="745"/>
      <c r="YK69" s="745"/>
      <c r="YL69" s="745"/>
      <c r="YM69" s="745"/>
      <c r="YN69" s="745"/>
      <c r="YO69" s="745"/>
      <c r="YP69" s="745"/>
      <c r="YQ69" s="745"/>
      <c r="YR69" s="745"/>
      <c r="YS69" s="745"/>
      <c r="YT69" s="745"/>
      <c r="YU69" s="745"/>
      <c r="YV69" s="745"/>
      <c r="YW69" s="745"/>
      <c r="YX69" s="745"/>
      <c r="YY69" s="745"/>
      <c r="YZ69" s="745"/>
      <c r="ZA69" s="745"/>
      <c r="ZB69" s="745"/>
      <c r="ZC69" s="745"/>
      <c r="ZD69" s="745"/>
      <c r="ZE69" s="745"/>
      <c r="ZF69" s="745"/>
      <c r="ZG69" s="745"/>
      <c r="ZH69" s="745"/>
      <c r="ZI69" s="745"/>
      <c r="ZJ69" s="745"/>
      <c r="ZK69" s="745"/>
      <c r="ZL69" s="745"/>
      <c r="ZM69" s="745"/>
      <c r="ZN69" s="745"/>
      <c r="ZO69" s="745"/>
      <c r="ZP69" s="745"/>
      <c r="ZQ69" s="745"/>
      <c r="ZR69" s="745"/>
      <c r="ZS69" s="745"/>
      <c r="ZT69" s="745"/>
      <c r="ZU69" s="745"/>
      <c r="ZV69" s="745"/>
      <c r="ZW69" s="745"/>
      <c r="ZX69" s="745"/>
      <c r="ZY69" s="745"/>
      <c r="ZZ69" s="745"/>
      <c r="AAA69" s="745"/>
      <c r="AAB69" s="745"/>
      <c r="AAC69" s="745"/>
      <c r="AAD69" s="745"/>
      <c r="AAE69" s="745"/>
      <c r="AAF69" s="745"/>
      <c r="AAG69" s="745"/>
      <c r="AAH69" s="745"/>
      <c r="AAI69" s="745"/>
      <c r="AAJ69" s="745"/>
      <c r="AAK69" s="745"/>
      <c r="AAL69" s="745"/>
      <c r="AAM69" s="745"/>
      <c r="AAN69" s="745"/>
      <c r="AAO69" s="745"/>
      <c r="AAP69" s="745"/>
      <c r="AAQ69" s="745"/>
      <c r="AAR69" s="745"/>
      <c r="AAS69" s="745"/>
      <c r="AAT69" s="745"/>
      <c r="AAU69" s="745"/>
      <c r="AAV69" s="745"/>
      <c r="AAW69" s="745"/>
      <c r="AAX69" s="745"/>
      <c r="AAY69" s="745"/>
      <c r="AAZ69" s="745"/>
      <c r="ABA69" s="745"/>
      <c r="ABB69" s="745"/>
      <c r="ABC69" s="745"/>
      <c r="ABD69" s="745"/>
      <c r="ABE69" s="745"/>
      <c r="ABF69" s="745"/>
      <c r="ABG69" s="745"/>
      <c r="ABH69" s="745"/>
      <c r="ABI69" s="745"/>
      <c r="ABJ69" s="745"/>
      <c r="ABK69" s="745"/>
      <c r="ABL69" s="745"/>
      <c r="ABM69" s="745"/>
      <c r="ABN69" s="745"/>
      <c r="ABO69" s="745"/>
      <c r="ABP69" s="745"/>
      <c r="ABQ69" s="745"/>
      <c r="ABR69" s="745"/>
      <c r="ABS69" s="745"/>
      <c r="ABT69" s="745"/>
      <c r="ABU69" s="745"/>
      <c r="ABV69" s="745"/>
      <c r="ABW69" s="745"/>
      <c r="ABX69" s="745"/>
      <c r="ABY69" s="745"/>
      <c r="ABZ69" s="745"/>
      <c r="ACA69" s="745"/>
      <c r="ACB69" s="745"/>
      <c r="ACC69" s="745"/>
      <c r="ACD69" s="745"/>
      <c r="ACE69" s="745"/>
      <c r="ACF69" s="745"/>
      <c r="ACG69" s="745"/>
      <c r="ACH69" s="745"/>
      <c r="ACI69" s="745"/>
      <c r="ACJ69" s="745"/>
      <c r="ACK69" s="745"/>
      <c r="ACL69" s="745"/>
      <c r="ACM69" s="745"/>
      <c r="ACN69" s="745"/>
      <c r="ACO69" s="745"/>
      <c r="ACP69" s="745"/>
      <c r="ACQ69" s="745"/>
      <c r="ACR69" s="745"/>
      <c r="ACS69" s="745"/>
      <c r="ACT69" s="745"/>
      <c r="ACU69" s="745"/>
      <c r="ACV69" s="745"/>
      <c r="ACW69" s="745"/>
      <c r="ACX69" s="745"/>
      <c r="ACY69" s="745"/>
      <c r="ACZ69" s="745"/>
      <c r="ADA69" s="745"/>
      <c r="ADB69" s="745"/>
      <c r="ADC69" s="745"/>
      <c r="ADD69" s="745"/>
      <c r="ADE69" s="745"/>
      <c r="ADF69" s="745"/>
      <c r="ADG69" s="745"/>
      <c r="ADH69" s="745"/>
      <c r="ADI69" s="745"/>
      <c r="ADJ69" s="745"/>
      <c r="ADK69" s="745"/>
      <c r="ADL69" s="745"/>
      <c r="ADM69" s="745"/>
      <c r="ADN69" s="745"/>
      <c r="ADO69" s="745"/>
      <c r="ADP69" s="745"/>
      <c r="ADQ69" s="745"/>
      <c r="ADR69" s="745"/>
      <c r="ADS69" s="745"/>
      <c r="ADT69" s="745"/>
      <c r="ADU69" s="745"/>
      <c r="ADV69" s="745"/>
      <c r="ADW69" s="745"/>
      <c r="ADX69" s="745"/>
      <c r="ADY69" s="745"/>
      <c r="ADZ69" s="745"/>
      <c r="AEA69" s="745"/>
      <c r="AEB69" s="745"/>
      <c r="AEC69" s="745"/>
      <c r="AED69" s="745"/>
      <c r="AEE69" s="745"/>
      <c r="AEF69" s="745"/>
      <c r="AEG69" s="745"/>
      <c r="AEH69" s="745"/>
      <c r="AEI69" s="745"/>
      <c r="AEJ69" s="745"/>
      <c r="AEK69" s="745"/>
      <c r="AEL69" s="745"/>
      <c r="AEM69" s="745"/>
      <c r="AEN69" s="745"/>
      <c r="AEO69" s="745"/>
      <c r="AEP69" s="745"/>
      <c r="AEQ69" s="745"/>
      <c r="AER69" s="745"/>
      <c r="AES69" s="745"/>
      <c r="AET69" s="745"/>
      <c r="AEU69" s="745"/>
      <c r="AEV69" s="745"/>
      <c r="AEW69" s="745"/>
      <c r="AEX69" s="745"/>
      <c r="AEY69" s="745"/>
      <c r="AEZ69" s="745"/>
      <c r="AFA69" s="745"/>
      <c r="AFB69" s="745"/>
      <c r="AFC69" s="745"/>
      <c r="AFD69" s="745"/>
      <c r="AFE69" s="745"/>
      <c r="AFF69" s="745"/>
      <c r="AFG69" s="745"/>
      <c r="AFH69" s="745"/>
      <c r="AFI69" s="745"/>
      <c r="AFJ69" s="745"/>
      <c r="AFK69" s="745"/>
      <c r="AFL69" s="745"/>
      <c r="AFM69" s="745"/>
      <c r="AFN69" s="745"/>
      <c r="AFO69" s="745"/>
      <c r="AFP69" s="745"/>
      <c r="AFQ69" s="745"/>
      <c r="AFR69" s="745"/>
      <c r="AFS69" s="745"/>
      <c r="AFT69" s="745"/>
      <c r="AFU69" s="745"/>
      <c r="AFV69" s="745"/>
      <c r="AFW69" s="745"/>
      <c r="AFX69" s="745"/>
      <c r="AFY69" s="745"/>
      <c r="AFZ69" s="745"/>
      <c r="AGA69" s="745"/>
      <c r="AGB69" s="745"/>
      <c r="AGC69" s="745"/>
      <c r="AGD69" s="745"/>
      <c r="AGE69" s="745"/>
      <c r="AGF69" s="745"/>
      <c r="AGG69" s="745"/>
      <c r="AGH69" s="745"/>
      <c r="AGI69" s="745"/>
      <c r="AGJ69" s="745"/>
      <c r="AGK69" s="745"/>
      <c r="AGL69" s="745"/>
      <c r="AGM69" s="745"/>
      <c r="AGN69" s="745"/>
      <c r="AGO69" s="745"/>
      <c r="AGP69" s="745"/>
      <c r="AGQ69" s="745"/>
      <c r="AGR69" s="745"/>
      <c r="AGS69" s="745"/>
      <c r="AGT69" s="745"/>
      <c r="AGU69" s="745"/>
      <c r="AGV69" s="745"/>
      <c r="AGW69" s="745"/>
      <c r="AGX69" s="745"/>
      <c r="AGY69" s="745"/>
      <c r="AGZ69" s="745"/>
      <c r="AHA69" s="745"/>
      <c r="AHB69" s="745"/>
      <c r="AHC69" s="745"/>
      <c r="AHD69" s="745"/>
      <c r="AHE69" s="745"/>
      <c r="AHF69" s="745"/>
      <c r="AHG69" s="745"/>
      <c r="AHH69" s="745"/>
      <c r="AHI69" s="745"/>
      <c r="AHJ69" s="745"/>
      <c r="AHK69" s="745"/>
      <c r="AHL69" s="745"/>
      <c r="AHM69" s="745"/>
      <c r="AHN69" s="745"/>
      <c r="AHO69" s="745"/>
      <c r="AHP69" s="745"/>
      <c r="AHQ69" s="745"/>
      <c r="AHR69" s="745"/>
      <c r="AHS69" s="745"/>
      <c r="AHT69" s="745"/>
      <c r="AHU69" s="745"/>
      <c r="AHV69" s="745"/>
      <c r="AHW69" s="745"/>
      <c r="AHX69" s="745"/>
      <c r="AHY69" s="745"/>
      <c r="AHZ69" s="745"/>
      <c r="AIA69" s="745"/>
      <c r="AIB69" s="745"/>
      <c r="AIC69" s="745"/>
      <c r="AID69" s="745"/>
      <c r="AIE69" s="745"/>
      <c r="AIF69" s="745"/>
      <c r="AIG69" s="745"/>
      <c r="AIH69" s="745"/>
      <c r="AII69" s="745"/>
      <c r="AIJ69" s="745"/>
      <c r="AIK69" s="745"/>
      <c r="AIL69" s="745"/>
      <c r="AIM69" s="745"/>
      <c r="AIN69" s="745"/>
      <c r="AIO69" s="745"/>
      <c r="AIP69" s="745"/>
      <c r="AIQ69" s="745"/>
      <c r="AIR69" s="745"/>
      <c r="AIS69" s="745"/>
      <c r="AIT69" s="745"/>
      <c r="AIU69" s="745"/>
      <c r="AIV69" s="745"/>
      <c r="AIW69" s="745"/>
      <c r="AIX69" s="745"/>
      <c r="AIY69" s="745"/>
      <c r="AIZ69" s="745"/>
      <c r="AJA69" s="745"/>
      <c r="AJB69" s="745"/>
      <c r="AJC69" s="745"/>
      <c r="AJD69" s="745"/>
      <c r="AJE69" s="745"/>
      <c r="AJF69" s="745"/>
      <c r="AJG69" s="745"/>
      <c r="AJH69" s="745"/>
      <c r="AJI69" s="745"/>
      <c r="AJJ69" s="745"/>
      <c r="AJK69" s="745"/>
      <c r="AJL69" s="745"/>
      <c r="AJM69" s="745"/>
      <c r="AJN69" s="745"/>
      <c r="AJO69" s="745"/>
      <c r="AJP69" s="745"/>
      <c r="AJQ69" s="745"/>
      <c r="AJR69" s="745"/>
      <c r="AJS69" s="745"/>
      <c r="AJT69" s="745"/>
      <c r="AJU69" s="745"/>
      <c r="AJV69" s="745"/>
      <c r="AJW69" s="745"/>
      <c r="AJX69" s="745"/>
      <c r="AJY69" s="745"/>
      <c r="AJZ69" s="745"/>
      <c r="AKA69" s="745"/>
      <c r="AKB69" s="745"/>
      <c r="AKC69" s="745"/>
      <c r="AKD69" s="745"/>
      <c r="AKE69" s="745"/>
      <c r="AKF69" s="745"/>
      <c r="AKG69" s="745"/>
      <c r="AKH69" s="745"/>
      <c r="AKI69" s="745"/>
      <c r="AKJ69" s="745"/>
      <c r="AKK69" s="745"/>
      <c r="AKL69" s="745"/>
      <c r="AKM69" s="745"/>
      <c r="AKN69" s="745"/>
      <c r="AKO69" s="745"/>
      <c r="AKP69" s="745"/>
      <c r="AKQ69" s="745"/>
      <c r="AKR69" s="745"/>
      <c r="AKS69" s="745"/>
      <c r="AKT69" s="745"/>
      <c r="AKU69" s="745"/>
      <c r="AKV69" s="745"/>
      <c r="AKW69" s="745"/>
      <c r="AKX69" s="745"/>
      <c r="AKY69" s="745"/>
      <c r="AKZ69" s="745"/>
      <c r="ALA69" s="745"/>
      <c r="ALB69" s="745"/>
      <c r="ALC69" s="745"/>
      <c r="ALD69" s="745"/>
      <c r="ALE69" s="745"/>
      <c r="ALF69" s="745"/>
      <c r="ALG69" s="745"/>
      <c r="ALH69" s="745"/>
      <c r="ALI69" s="745"/>
      <c r="ALJ69" s="745"/>
      <c r="ALK69" s="745"/>
      <c r="ALL69" s="745"/>
      <c r="ALM69" s="745"/>
      <c r="ALN69" s="745"/>
      <c r="ALO69" s="745"/>
      <c r="ALP69" s="745"/>
      <c r="ALQ69" s="745"/>
      <c r="ALR69" s="745"/>
      <c r="ALS69" s="745"/>
      <c r="ALT69" s="745"/>
      <c r="ALU69" s="745"/>
      <c r="ALV69" s="745"/>
      <c r="ALW69" s="745"/>
      <c r="ALX69" s="745"/>
      <c r="ALY69" s="745"/>
      <c r="ALZ69" s="745"/>
      <c r="AMA69" s="745"/>
      <c r="AMB69" s="745"/>
      <c r="AMC69" s="745"/>
      <c r="AMD69" s="745"/>
      <c r="AME69" s="745"/>
      <c r="AMF69" s="745"/>
      <c r="AMG69" s="745"/>
      <c r="AMH69" s="745"/>
      <c r="AMI69" s="745"/>
      <c r="AMJ69" s="745"/>
    </row>
    <row r="70" spans="1:1024" x14ac:dyDescent="0.2">
      <c r="A70" s="745"/>
      <c r="B70" s="753"/>
      <c r="C70" s="670"/>
      <c r="D70" s="666"/>
      <c r="E70" s="666"/>
      <c r="F70" s="666"/>
      <c r="G70" s="666"/>
      <c r="H70" s="666"/>
      <c r="I70" s="666"/>
      <c r="J70" s="666"/>
      <c r="K70" s="666"/>
      <c r="L70" s="666"/>
      <c r="M70" s="666"/>
      <c r="N70" s="666"/>
      <c r="O70" s="666"/>
      <c r="P70" s="666"/>
      <c r="Q70" s="666"/>
      <c r="R70" s="667"/>
      <c r="S70" s="666"/>
      <c r="T70" s="666"/>
      <c r="U70" s="659" t="s">
        <v>503</v>
      </c>
      <c r="V70" s="648" t="s">
        <v>124</v>
      </c>
      <c r="W70" s="668" t="s">
        <v>497</v>
      </c>
      <c r="X70" s="774"/>
      <c r="Y70" s="774"/>
      <c r="Z70" s="774"/>
      <c r="AA70" s="774"/>
      <c r="AB70" s="774"/>
      <c r="AC70" s="774"/>
      <c r="AD70" s="774"/>
      <c r="AE70" s="774"/>
      <c r="AF70" s="774"/>
      <c r="AG70" s="774"/>
      <c r="AH70" s="774"/>
      <c r="AI70" s="774"/>
      <c r="AJ70" s="774"/>
      <c r="AK70" s="774"/>
      <c r="AL70" s="774"/>
      <c r="AM70" s="774"/>
      <c r="AN70" s="774"/>
      <c r="AO70" s="774"/>
      <c r="AP70" s="774"/>
      <c r="AQ70" s="774"/>
      <c r="AR70" s="774"/>
      <c r="AS70" s="774"/>
      <c r="AT70" s="774"/>
      <c r="AU70" s="774"/>
      <c r="AV70" s="774"/>
      <c r="AW70" s="774"/>
      <c r="AX70" s="774"/>
      <c r="AY70" s="774"/>
      <c r="AZ70" s="774"/>
      <c r="BA70" s="774"/>
      <c r="BB70" s="774"/>
      <c r="BC70" s="774"/>
      <c r="BD70" s="774"/>
      <c r="BE70" s="774"/>
      <c r="BF70" s="774"/>
      <c r="BG70" s="774"/>
      <c r="BH70" s="774"/>
      <c r="BI70" s="774"/>
      <c r="BJ70" s="774"/>
      <c r="BK70" s="774"/>
      <c r="BL70" s="774"/>
      <c r="BM70" s="774"/>
      <c r="BN70" s="774"/>
      <c r="BO70" s="774"/>
      <c r="BP70" s="774"/>
      <c r="BQ70" s="774"/>
      <c r="BR70" s="774"/>
      <c r="BS70" s="774"/>
      <c r="BT70" s="774"/>
      <c r="BU70" s="774"/>
      <c r="BV70" s="774"/>
      <c r="BW70" s="774"/>
      <c r="BX70" s="774"/>
      <c r="BY70" s="774"/>
      <c r="BZ70" s="774"/>
      <c r="CA70" s="774"/>
      <c r="CB70" s="774"/>
      <c r="CC70" s="774"/>
      <c r="CD70" s="774"/>
      <c r="CE70" s="775"/>
      <c r="CF70" s="775"/>
      <c r="CG70" s="775"/>
      <c r="CH70" s="775"/>
      <c r="CI70" s="775"/>
      <c r="CJ70" s="775"/>
      <c r="CK70" s="775"/>
      <c r="CL70" s="775"/>
      <c r="CM70" s="775"/>
      <c r="CN70" s="775"/>
      <c r="CO70" s="775"/>
      <c r="CP70" s="775"/>
      <c r="CQ70" s="775"/>
      <c r="CR70" s="775"/>
      <c r="CS70" s="775"/>
      <c r="CT70" s="775"/>
      <c r="CU70" s="775"/>
      <c r="CV70" s="775"/>
      <c r="CW70" s="775"/>
      <c r="CX70" s="775"/>
      <c r="CY70" s="776"/>
      <c r="CZ70" s="747">
        <v>0</v>
      </c>
      <c r="DA70" s="748">
        <v>0</v>
      </c>
      <c r="DB70" s="748">
        <v>0</v>
      </c>
      <c r="DC70" s="748">
        <v>0</v>
      </c>
      <c r="DD70" s="748">
        <v>0</v>
      </c>
      <c r="DE70" s="748">
        <v>0</v>
      </c>
      <c r="DF70" s="748">
        <v>0</v>
      </c>
      <c r="DG70" s="748">
        <v>0</v>
      </c>
      <c r="DH70" s="748">
        <v>0</v>
      </c>
      <c r="DI70" s="748">
        <v>0</v>
      </c>
      <c r="DJ70" s="748">
        <v>0</v>
      </c>
      <c r="DK70" s="748">
        <v>0</v>
      </c>
      <c r="DL70" s="748">
        <v>0</v>
      </c>
      <c r="DM70" s="748">
        <v>0</v>
      </c>
      <c r="DN70" s="748">
        <v>0</v>
      </c>
      <c r="DO70" s="748">
        <v>0</v>
      </c>
      <c r="DP70" s="748">
        <v>0</v>
      </c>
      <c r="DQ70" s="748">
        <v>0</v>
      </c>
      <c r="DR70" s="748">
        <v>0</v>
      </c>
      <c r="DS70" s="748">
        <v>0</v>
      </c>
      <c r="DT70" s="748">
        <v>0</v>
      </c>
      <c r="DU70" s="748">
        <v>0</v>
      </c>
      <c r="DV70" s="748">
        <v>0</v>
      </c>
      <c r="DW70" s="749">
        <v>0</v>
      </c>
      <c r="DX70" s="687"/>
      <c r="DY70" s="745"/>
      <c r="DZ70" s="745"/>
      <c r="EA70" s="745"/>
      <c r="EB70" s="745"/>
      <c r="EC70" s="745"/>
      <c r="ED70" s="745"/>
      <c r="EE70" s="745"/>
      <c r="EF70" s="745"/>
      <c r="EG70" s="745"/>
      <c r="EH70" s="745"/>
      <c r="EI70" s="745"/>
      <c r="EJ70" s="745"/>
      <c r="EK70" s="745"/>
      <c r="EL70" s="745"/>
      <c r="EM70" s="745"/>
      <c r="EN70" s="745"/>
      <c r="EO70" s="745"/>
      <c r="EP70" s="745"/>
      <c r="EQ70" s="745"/>
      <c r="ER70" s="745"/>
      <c r="ES70" s="745"/>
      <c r="ET70" s="745"/>
      <c r="EU70" s="745"/>
      <c r="EV70" s="745"/>
      <c r="EW70" s="745"/>
      <c r="EX70" s="745"/>
      <c r="EY70" s="745"/>
      <c r="EZ70" s="745"/>
      <c r="FA70" s="745"/>
      <c r="FB70" s="745"/>
      <c r="FC70" s="745"/>
      <c r="FD70" s="745"/>
      <c r="FE70" s="745"/>
      <c r="FF70" s="745"/>
      <c r="FG70" s="745"/>
      <c r="FH70" s="745"/>
      <c r="FI70" s="745"/>
      <c r="FJ70" s="745"/>
      <c r="FK70" s="745"/>
      <c r="FL70" s="745"/>
      <c r="FM70" s="745"/>
      <c r="FN70" s="745"/>
      <c r="FO70" s="745"/>
      <c r="FP70" s="745"/>
      <c r="FQ70" s="745"/>
      <c r="FR70" s="745"/>
      <c r="FS70" s="745"/>
      <c r="FT70" s="745"/>
      <c r="FU70" s="745"/>
      <c r="FV70" s="745"/>
      <c r="FW70" s="745"/>
      <c r="FX70" s="745"/>
      <c r="FY70" s="745"/>
      <c r="FZ70" s="745"/>
      <c r="GA70" s="745"/>
      <c r="GB70" s="745"/>
      <c r="GC70" s="745"/>
      <c r="GD70" s="745"/>
      <c r="GE70" s="745"/>
      <c r="GF70" s="745"/>
      <c r="GG70" s="745"/>
      <c r="GH70" s="745"/>
      <c r="GI70" s="745"/>
      <c r="GJ70" s="745"/>
      <c r="GK70" s="745"/>
      <c r="GL70" s="745"/>
      <c r="GM70" s="745"/>
      <c r="GN70" s="745"/>
      <c r="GO70" s="745"/>
      <c r="GP70" s="745"/>
      <c r="GQ70" s="745"/>
      <c r="GR70" s="745"/>
      <c r="GS70" s="745"/>
      <c r="GT70" s="745"/>
      <c r="GU70" s="745"/>
      <c r="GV70" s="745"/>
      <c r="GW70" s="745"/>
      <c r="GX70" s="745"/>
      <c r="GY70" s="745"/>
      <c r="GZ70" s="745"/>
      <c r="HA70" s="745"/>
      <c r="HB70" s="745"/>
      <c r="HC70" s="745"/>
      <c r="HD70" s="745"/>
      <c r="HE70" s="745"/>
      <c r="HF70" s="745"/>
      <c r="HG70" s="745"/>
      <c r="HH70" s="745"/>
      <c r="HI70" s="745"/>
      <c r="HJ70" s="745"/>
      <c r="HK70" s="745"/>
      <c r="HL70" s="745"/>
      <c r="HM70" s="745"/>
      <c r="HN70" s="745"/>
      <c r="HO70" s="745"/>
      <c r="HP70" s="745"/>
      <c r="HQ70" s="745"/>
      <c r="HR70" s="745"/>
      <c r="HS70" s="745"/>
      <c r="HT70" s="745"/>
      <c r="HU70" s="745"/>
      <c r="HV70" s="745"/>
      <c r="HW70" s="745"/>
      <c r="HX70" s="745"/>
      <c r="HY70" s="745"/>
      <c r="HZ70" s="745"/>
      <c r="IA70" s="745"/>
      <c r="IB70" s="745"/>
      <c r="IC70" s="745"/>
      <c r="ID70" s="745"/>
      <c r="IE70" s="745"/>
      <c r="IF70" s="745"/>
      <c r="IG70" s="745"/>
      <c r="IH70" s="745"/>
      <c r="II70" s="745"/>
      <c r="IJ70" s="745"/>
      <c r="IK70" s="745"/>
      <c r="IL70" s="745"/>
      <c r="IM70" s="745"/>
      <c r="IN70" s="745"/>
      <c r="IO70" s="745"/>
      <c r="IP70" s="745"/>
      <c r="IQ70" s="745"/>
      <c r="IR70" s="745"/>
      <c r="IS70" s="745"/>
      <c r="IT70" s="745"/>
      <c r="IU70" s="745"/>
      <c r="IV70" s="745"/>
      <c r="IW70" s="745"/>
      <c r="IX70" s="745"/>
      <c r="IY70" s="745"/>
      <c r="IZ70" s="745"/>
      <c r="JA70" s="745"/>
      <c r="JB70" s="745"/>
      <c r="JC70" s="745"/>
      <c r="JD70" s="745"/>
      <c r="JE70" s="745"/>
      <c r="JF70" s="745"/>
      <c r="JG70" s="745"/>
      <c r="JH70" s="745"/>
      <c r="JI70" s="745"/>
      <c r="JJ70" s="745"/>
      <c r="JK70" s="745"/>
      <c r="JL70" s="745"/>
      <c r="JM70" s="745"/>
      <c r="JN70" s="745"/>
      <c r="JO70" s="745"/>
      <c r="JP70" s="745"/>
      <c r="JQ70" s="745"/>
      <c r="JR70" s="745"/>
      <c r="JS70" s="745"/>
      <c r="JT70" s="745"/>
      <c r="JU70" s="745"/>
      <c r="JV70" s="745"/>
      <c r="JW70" s="745"/>
      <c r="JX70" s="745"/>
      <c r="JY70" s="745"/>
      <c r="JZ70" s="745"/>
      <c r="KA70" s="745"/>
      <c r="KB70" s="745"/>
      <c r="KC70" s="745"/>
      <c r="KD70" s="745"/>
      <c r="KE70" s="745"/>
      <c r="KF70" s="745"/>
      <c r="KG70" s="745"/>
      <c r="KH70" s="745"/>
      <c r="KI70" s="745"/>
      <c r="KJ70" s="745"/>
      <c r="KK70" s="745"/>
      <c r="KL70" s="745"/>
      <c r="KM70" s="745"/>
      <c r="KN70" s="745"/>
      <c r="KO70" s="745"/>
      <c r="KP70" s="745"/>
      <c r="KQ70" s="745"/>
      <c r="KR70" s="745"/>
      <c r="KS70" s="745"/>
      <c r="KT70" s="745"/>
      <c r="KU70" s="745"/>
      <c r="KV70" s="745"/>
      <c r="KW70" s="745"/>
      <c r="KX70" s="745"/>
      <c r="KY70" s="745"/>
      <c r="KZ70" s="745"/>
      <c r="LA70" s="745"/>
      <c r="LB70" s="745"/>
      <c r="LC70" s="745"/>
      <c r="LD70" s="745"/>
      <c r="LE70" s="745"/>
      <c r="LF70" s="745"/>
      <c r="LG70" s="745"/>
      <c r="LH70" s="745"/>
      <c r="LI70" s="745"/>
      <c r="LJ70" s="745"/>
      <c r="LK70" s="745"/>
      <c r="LL70" s="745"/>
      <c r="LM70" s="745"/>
      <c r="LN70" s="745"/>
      <c r="LO70" s="745"/>
      <c r="LP70" s="745"/>
      <c r="LQ70" s="745"/>
      <c r="LR70" s="745"/>
      <c r="LS70" s="745"/>
      <c r="LT70" s="745"/>
      <c r="LU70" s="745"/>
      <c r="LV70" s="745"/>
      <c r="LW70" s="745"/>
      <c r="LX70" s="745"/>
      <c r="LY70" s="745"/>
      <c r="LZ70" s="745"/>
      <c r="MA70" s="745"/>
      <c r="MB70" s="745"/>
      <c r="MC70" s="745"/>
      <c r="MD70" s="745"/>
      <c r="ME70" s="745"/>
      <c r="MF70" s="745"/>
      <c r="MG70" s="745"/>
      <c r="MH70" s="745"/>
      <c r="MI70" s="745"/>
      <c r="MJ70" s="745"/>
      <c r="MK70" s="745"/>
      <c r="ML70" s="745"/>
      <c r="MM70" s="745"/>
      <c r="MN70" s="745"/>
      <c r="MO70" s="745"/>
      <c r="MP70" s="745"/>
      <c r="MQ70" s="745"/>
      <c r="MR70" s="745"/>
      <c r="MS70" s="745"/>
      <c r="MT70" s="745"/>
      <c r="MU70" s="745"/>
      <c r="MV70" s="745"/>
      <c r="MW70" s="745"/>
      <c r="MX70" s="745"/>
      <c r="MY70" s="745"/>
      <c r="MZ70" s="745"/>
      <c r="NA70" s="745"/>
      <c r="NB70" s="745"/>
      <c r="NC70" s="745"/>
      <c r="ND70" s="745"/>
      <c r="NE70" s="745"/>
      <c r="NF70" s="745"/>
      <c r="NG70" s="745"/>
      <c r="NH70" s="745"/>
      <c r="NI70" s="745"/>
      <c r="NJ70" s="745"/>
      <c r="NK70" s="745"/>
      <c r="NL70" s="745"/>
      <c r="NM70" s="745"/>
      <c r="NN70" s="745"/>
      <c r="NO70" s="745"/>
      <c r="NP70" s="745"/>
      <c r="NQ70" s="745"/>
      <c r="NR70" s="745"/>
      <c r="NS70" s="745"/>
      <c r="NT70" s="745"/>
      <c r="NU70" s="745"/>
      <c r="NV70" s="745"/>
      <c r="NW70" s="745"/>
      <c r="NX70" s="745"/>
      <c r="NY70" s="745"/>
      <c r="NZ70" s="745"/>
      <c r="OA70" s="745"/>
      <c r="OB70" s="745"/>
      <c r="OC70" s="745"/>
      <c r="OD70" s="745"/>
      <c r="OE70" s="745"/>
      <c r="OF70" s="745"/>
      <c r="OG70" s="745"/>
      <c r="OH70" s="745"/>
      <c r="OI70" s="745"/>
      <c r="OJ70" s="745"/>
      <c r="OK70" s="745"/>
      <c r="OL70" s="745"/>
      <c r="OM70" s="745"/>
      <c r="ON70" s="745"/>
      <c r="OO70" s="745"/>
      <c r="OP70" s="745"/>
      <c r="OQ70" s="745"/>
      <c r="OR70" s="745"/>
      <c r="OS70" s="745"/>
      <c r="OT70" s="745"/>
      <c r="OU70" s="745"/>
      <c r="OV70" s="745"/>
      <c r="OW70" s="745"/>
      <c r="OX70" s="745"/>
      <c r="OY70" s="745"/>
      <c r="OZ70" s="745"/>
      <c r="PA70" s="745"/>
      <c r="PB70" s="745"/>
      <c r="PC70" s="745"/>
      <c r="PD70" s="745"/>
      <c r="PE70" s="745"/>
      <c r="PF70" s="745"/>
      <c r="PG70" s="745"/>
      <c r="PH70" s="745"/>
      <c r="PI70" s="745"/>
      <c r="PJ70" s="745"/>
      <c r="PK70" s="745"/>
      <c r="PL70" s="745"/>
      <c r="PM70" s="745"/>
      <c r="PN70" s="745"/>
      <c r="PO70" s="745"/>
      <c r="PP70" s="745"/>
      <c r="PQ70" s="745"/>
      <c r="PR70" s="745"/>
      <c r="PS70" s="745"/>
      <c r="PT70" s="745"/>
      <c r="PU70" s="745"/>
      <c r="PV70" s="745"/>
      <c r="PW70" s="745"/>
      <c r="PX70" s="745"/>
      <c r="PY70" s="745"/>
      <c r="PZ70" s="745"/>
      <c r="QA70" s="745"/>
      <c r="QB70" s="745"/>
      <c r="QC70" s="745"/>
      <c r="QD70" s="745"/>
      <c r="QE70" s="745"/>
      <c r="QF70" s="745"/>
      <c r="QG70" s="745"/>
      <c r="QH70" s="745"/>
      <c r="QI70" s="745"/>
      <c r="QJ70" s="745"/>
      <c r="QK70" s="745"/>
      <c r="QL70" s="745"/>
      <c r="QM70" s="745"/>
      <c r="QN70" s="745"/>
      <c r="QO70" s="745"/>
      <c r="QP70" s="745"/>
      <c r="QQ70" s="745"/>
      <c r="QR70" s="745"/>
      <c r="QS70" s="745"/>
      <c r="QT70" s="745"/>
      <c r="QU70" s="745"/>
      <c r="QV70" s="745"/>
      <c r="QW70" s="745"/>
      <c r="QX70" s="745"/>
      <c r="QY70" s="745"/>
      <c r="QZ70" s="745"/>
      <c r="RA70" s="745"/>
      <c r="RB70" s="745"/>
      <c r="RC70" s="745"/>
      <c r="RD70" s="745"/>
      <c r="RE70" s="745"/>
      <c r="RF70" s="745"/>
      <c r="RG70" s="745"/>
      <c r="RH70" s="745"/>
      <c r="RI70" s="745"/>
      <c r="RJ70" s="745"/>
      <c r="RK70" s="745"/>
      <c r="RL70" s="745"/>
      <c r="RM70" s="745"/>
      <c r="RN70" s="745"/>
      <c r="RO70" s="745"/>
      <c r="RP70" s="745"/>
      <c r="RQ70" s="745"/>
      <c r="RR70" s="745"/>
      <c r="RS70" s="745"/>
      <c r="RT70" s="745"/>
      <c r="RU70" s="745"/>
      <c r="RV70" s="745"/>
      <c r="RW70" s="745"/>
      <c r="RX70" s="745"/>
      <c r="RY70" s="745"/>
      <c r="RZ70" s="745"/>
      <c r="SA70" s="745"/>
      <c r="SB70" s="745"/>
      <c r="SC70" s="745"/>
      <c r="SD70" s="745"/>
      <c r="SE70" s="745"/>
      <c r="SF70" s="745"/>
      <c r="SG70" s="745"/>
      <c r="SH70" s="745"/>
      <c r="SI70" s="745"/>
      <c r="SJ70" s="745"/>
      <c r="SK70" s="745"/>
      <c r="SL70" s="745"/>
      <c r="SM70" s="745"/>
      <c r="SN70" s="745"/>
      <c r="SO70" s="745"/>
      <c r="SP70" s="745"/>
      <c r="SQ70" s="745"/>
      <c r="SR70" s="745"/>
      <c r="SS70" s="745"/>
      <c r="ST70" s="745"/>
      <c r="SU70" s="745"/>
      <c r="SV70" s="745"/>
      <c r="SW70" s="745"/>
      <c r="SX70" s="745"/>
      <c r="SY70" s="745"/>
      <c r="SZ70" s="745"/>
      <c r="TA70" s="745"/>
      <c r="TB70" s="745"/>
      <c r="TC70" s="745"/>
      <c r="TD70" s="745"/>
      <c r="TE70" s="745"/>
      <c r="TF70" s="745"/>
      <c r="TG70" s="745"/>
      <c r="TH70" s="745"/>
      <c r="TI70" s="745"/>
      <c r="TJ70" s="745"/>
      <c r="TK70" s="745"/>
      <c r="TL70" s="745"/>
      <c r="TM70" s="745"/>
      <c r="TN70" s="745"/>
      <c r="TO70" s="745"/>
      <c r="TP70" s="745"/>
      <c r="TQ70" s="745"/>
      <c r="TR70" s="745"/>
      <c r="TS70" s="745"/>
      <c r="TT70" s="745"/>
      <c r="TU70" s="745"/>
      <c r="TV70" s="745"/>
      <c r="TW70" s="745"/>
      <c r="TX70" s="745"/>
      <c r="TY70" s="745"/>
      <c r="TZ70" s="745"/>
      <c r="UA70" s="745"/>
      <c r="UB70" s="745"/>
      <c r="UC70" s="745"/>
      <c r="UD70" s="745"/>
      <c r="UE70" s="745"/>
      <c r="UF70" s="745"/>
      <c r="UG70" s="745"/>
      <c r="UH70" s="745"/>
      <c r="UI70" s="745"/>
      <c r="UJ70" s="745"/>
      <c r="UK70" s="745"/>
      <c r="UL70" s="745"/>
      <c r="UM70" s="745"/>
      <c r="UN70" s="745"/>
      <c r="UO70" s="745"/>
      <c r="UP70" s="745"/>
      <c r="UQ70" s="745"/>
      <c r="UR70" s="745"/>
      <c r="US70" s="745"/>
      <c r="UT70" s="745"/>
      <c r="UU70" s="745"/>
      <c r="UV70" s="745"/>
      <c r="UW70" s="745"/>
      <c r="UX70" s="745"/>
      <c r="UY70" s="745"/>
      <c r="UZ70" s="745"/>
      <c r="VA70" s="745"/>
      <c r="VB70" s="745"/>
      <c r="VC70" s="745"/>
      <c r="VD70" s="745"/>
      <c r="VE70" s="745"/>
      <c r="VF70" s="745"/>
      <c r="VG70" s="745"/>
      <c r="VH70" s="745"/>
      <c r="VI70" s="745"/>
      <c r="VJ70" s="745"/>
      <c r="VK70" s="745"/>
      <c r="VL70" s="745"/>
      <c r="VM70" s="745"/>
      <c r="VN70" s="745"/>
      <c r="VO70" s="745"/>
      <c r="VP70" s="745"/>
      <c r="VQ70" s="745"/>
      <c r="VR70" s="745"/>
      <c r="VS70" s="745"/>
      <c r="VT70" s="745"/>
      <c r="VU70" s="745"/>
      <c r="VV70" s="745"/>
      <c r="VW70" s="745"/>
      <c r="VX70" s="745"/>
      <c r="VY70" s="745"/>
      <c r="VZ70" s="745"/>
      <c r="WA70" s="745"/>
      <c r="WB70" s="745"/>
      <c r="WC70" s="745"/>
      <c r="WD70" s="745"/>
      <c r="WE70" s="745"/>
      <c r="WF70" s="745"/>
      <c r="WG70" s="745"/>
      <c r="WH70" s="745"/>
      <c r="WI70" s="745"/>
      <c r="WJ70" s="745"/>
      <c r="WK70" s="745"/>
      <c r="WL70" s="745"/>
      <c r="WM70" s="745"/>
      <c r="WN70" s="745"/>
      <c r="WO70" s="745"/>
      <c r="WP70" s="745"/>
      <c r="WQ70" s="745"/>
      <c r="WR70" s="745"/>
      <c r="WS70" s="745"/>
      <c r="WT70" s="745"/>
      <c r="WU70" s="745"/>
      <c r="WV70" s="745"/>
      <c r="WW70" s="745"/>
      <c r="WX70" s="745"/>
      <c r="WY70" s="745"/>
      <c r="WZ70" s="745"/>
      <c r="XA70" s="745"/>
      <c r="XB70" s="745"/>
      <c r="XC70" s="745"/>
      <c r="XD70" s="745"/>
      <c r="XE70" s="745"/>
      <c r="XF70" s="745"/>
      <c r="XG70" s="745"/>
      <c r="XH70" s="745"/>
      <c r="XI70" s="745"/>
      <c r="XJ70" s="745"/>
      <c r="XK70" s="745"/>
      <c r="XL70" s="745"/>
      <c r="XM70" s="745"/>
      <c r="XN70" s="745"/>
      <c r="XO70" s="745"/>
      <c r="XP70" s="745"/>
      <c r="XQ70" s="745"/>
      <c r="XR70" s="745"/>
      <c r="XS70" s="745"/>
      <c r="XT70" s="745"/>
      <c r="XU70" s="745"/>
      <c r="XV70" s="745"/>
      <c r="XW70" s="745"/>
      <c r="XX70" s="745"/>
      <c r="XY70" s="745"/>
      <c r="XZ70" s="745"/>
      <c r="YA70" s="745"/>
      <c r="YB70" s="745"/>
      <c r="YC70" s="745"/>
      <c r="YD70" s="745"/>
      <c r="YE70" s="745"/>
      <c r="YF70" s="745"/>
      <c r="YG70" s="745"/>
      <c r="YH70" s="745"/>
      <c r="YI70" s="745"/>
      <c r="YJ70" s="745"/>
      <c r="YK70" s="745"/>
      <c r="YL70" s="745"/>
      <c r="YM70" s="745"/>
      <c r="YN70" s="745"/>
      <c r="YO70" s="745"/>
      <c r="YP70" s="745"/>
      <c r="YQ70" s="745"/>
      <c r="YR70" s="745"/>
      <c r="YS70" s="745"/>
      <c r="YT70" s="745"/>
      <c r="YU70" s="745"/>
      <c r="YV70" s="745"/>
      <c r="YW70" s="745"/>
      <c r="YX70" s="745"/>
      <c r="YY70" s="745"/>
      <c r="YZ70" s="745"/>
      <c r="ZA70" s="745"/>
      <c r="ZB70" s="745"/>
      <c r="ZC70" s="745"/>
      <c r="ZD70" s="745"/>
      <c r="ZE70" s="745"/>
      <c r="ZF70" s="745"/>
      <c r="ZG70" s="745"/>
      <c r="ZH70" s="745"/>
      <c r="ZI70" s="745"/>
      <c r="ZJ70" s="745"/>
      <c r="ZK70" s="745"/>
      <c r="ZL70" s="745"/>
      <c r="ZM70" s="745"/>
      <c r="ZN70" s="745"/>
      <c r="ZO70" s="745"/>
      <c r="ZP70" s="745"/>
      <c r="ZQ70" s="745"/>
      <c r="ZR70" s="745"/>
      <c r="ZS70" s="745"/>
      <c r="ZT70" s="745"/>
      <c r="ZU70" s="745"/>
      <c r="ZV70" s="745"/>
      <c r="ZW70" s="745"/>
      <c r="ZX70" s="745"/>
      <c r="ZY70" s="745"/>
      <c r="ZZ70" s="745"/>
      <c r="AAA70" s="745"/>
      <c r="AAB70" s="745"/>
      <c r="AAC70" s="745"/>
      <c r="AAD70" s="745"/>
      <c r="AAE70" s="745"/>
      <c r="AAF70" s="745"/>
      <c r="AAG70" s="745"/>
      <c r="AAH70" s="745"/>
      <c r="AAI70" s="745"/>
      <c r="AAJ70" s="745"/>
      <c r="AAK70" s="745"/>
      <c r="AAL70" s="745"/>
      <c r="AAM70" s="745"/>
      <c r="AAN70" s="745"/>
      <c r="AAO70" s="745"/>
      <c r="AAP70" s="745"/>
      <c r="AAQ70" s="745"/>
      <c r="AAR70" s="745"/>
      <c r="AAS70" s="745"/>
      <c r="AAT70" s="745"/>
      <c r="AAU70" s="745"/>
      <c r="AAV70" s="745"/>
      <c r="AAW70" s="745"/>
      <c r="AAX70" s="745"/>
      <c r="AAY70" s="745"/>
      <c r="AAZ70" s="745"/>
      <c r="ABA70" s="745"/>
      <c r="ABB70" s="745"/>
      <c r="ABC70" s="745"/>
      <c r="ABD70" s="745"/>
      <c r="ABE70" s="745"/>
      <c r="ABF70" s="745"/>
      <c r="ABG70" s="745"/>
      <c r="ABH70" s="745"/>
      <c r="ABI70" s="745"/>
      <c r="ABJ70" s="745"/>
      <c r="ABK70" s="745"/>
      <c r="ABL70" s="745"/>
      <c r="ABM70" s="745"/>
      <c r="ABN70" s="745"/>
      <c r="ABO70" s="745"/>
      <c r="ABP70" s="745"/>
      <c r="ABQ70" s="745"/>
      <c r="ABR70" s="745"/>
      <c r="ABS70" s="745"/>
      <c r="ABT70" s="745"/>
      <c r="ABU70" s="745"/>
      <c r="ABV70" s="745"/>
      <c r="ABW70" s="745"/>
      <c r="ABX70" s="745"/>
      <c r="ABY70" s="745"/>
      <c r="ABZ70" s="745"/>
      <c r="ACA70" s="745"/>
      <c r="ACB70" s="745"/>
      <c r="ACC70" s="745"/>
      <c r="ACD70" s="745"/>
      <c r="ACE70" s="745"/>
      <c r="ACF70" s="745"/>
      <c r="ACG70" s="745"/>
      <c r="ACH70" s="745"/>
      <c r="ACI70" s="745"/>
      <c r="ACJ70" s="745"/>
      <c r="ACK70" s="745"/>
      <c r="ACL70" s="745"/>
      <c r="ACM70" s="745"/>
      <c r="ACN70" s="745"/>
      <c r="ACO70" s="745"/>
      <c r="ACP70" s="745"/>
      <c r="ACQ70" s="745"/>
      <c r="ACR70" s="745"/>
      <c r="ACS70" s="745"/>
      <c r="ACT70" s="745"/>
      <c r="ACU70" s="745"/>
      <c r="ACV70" s="745"/>
      <c r="ACW70" s="745"/>
      <c r="ACX70" s="745"/>
      <c r="ACY70" s="745"/>
      <c r="ACZ70" s="745"/>
      <c r="ADA70" s="745"/>
      <c r="ADB70" s="745"/>
      <c r="ADC70" s="745"/>
      <c r="ADD70" s="745"/>
      <c r="ADE70" s="745"/>
      <c r="ADF70" s="745"/>
      <c r="ADG70" s="745"/>
      <c r="ADH70" s="745"/>
      <c r="ADI70" s="745"/>
      <c r="ADJ70" s="745"/>
      <c r="ADK70" s="745"/>
      <c r="ADL70" s="745"/>
      <c r="ADM70" s="745"/>
      <c r="ADN70" s="745"/>
      <c r="ADO70" s="745"/>
      <c r="ADP70" s="745"/>
      <c r="ADQ70" s="745"/>
      <c r="ADR70" s="745"/>
      <c r="ADS70" s="745"/>
      <c r="ADT70" s="745"/>
      <c r="ADU70" s="745"/>
      <c r="ADV70" s="745"/>
      <c r="ADW70" s="745"/>
      <c r="ADX70" s="745"/>
      <c r="ADY70" s="745"/>
      <c r="ADZ70" s="745"/>
      <c r="AEA70" s="745"/>
      <c r="AEB70" s="745"/>
      <c r="AEC70" s="745"/>
      <c r="AED70" s="745"/>
      <c r="AEE70" s="745"/>
      <c r="AEF70" s="745"/>
      <c r="AEG70" s="745"/>
      <c r="AEH70" s="745"/>
      <c r="AEI70" s="745"/>
      <c r="AEJ70" s="745"/>
      <c r="AEK70" s="745"/>
      <c r="AEL70" s="745"/>
      <c r="AEM70" s="745"/>
      <c r="AEN70" s="745"/>
      <c r="AEO70" s="745"/>
      <c r="AEP70" s="745"/>
      <c r="AEQ70" s="745"/>
      <c r="AER70" s="745"/>
      <c r="AES70" s="745"/>
      <c r="AET70" s="745"/>
      <c r="AEU70" s="745"/>
      <c r="AEV70" s="745"/>
      <c r="AEW70" s="745"/>
      <c r="AEX70" s="745"/>
      <c r="AEY70" s="745"/>
      <c r="AEZ70" s="745"/>
      <c r="AFA70" s="745"/>
      <c r="AFB70" s="745"/>
      <c r="AFC70" s="745"/>
      <c r="AFD70" s="745"/>
      <c r="AFE70" s="745"/>
      <c r="AFF70" s="745"/>
      <c r="AFG70" s="745"/>
      <c r="AFH70" s="745"/>
      <c r="AFI70" s="745"/>
      <c r="AFJ70" s="745"/>
      <c r="AFK70" s="745"/>
      <c r="AFL70" s="745"/>
      <c r="AFM70" s="745"/>
      <c r="AFN70" s="745"/>
      <c r="AFO70" s="745"/>
      <c r="AFP70" s="745"/>
      <c r="AFQ70" s="745"/>
      <c r="AFR70" s="745"/>
      <c r="AFS70" s="745"/>
      <c r="AFT70" s="745"/>
      <c r="AFU70" s="745"/>
      <c r="AFV70" s="745"/>
      <c r="AFW70" s="745"/>
      <c r="AFX70" s="745"/>
      <c r="AFY70" s="745"/>
      <c r="AFZ70" s="745"/>
      <c r="AGA70" s="745"/>
      <c r="AGB70" s="745"/>
      <c r="AGC70" s="745"/>
      <c r="AGD70" s="745"/>
      <c r="AGE70" s="745"/>
      <c r="AGF70" s="745"/>
      <c r="AGG70" s="745"/>
      <c r="AGH70" s="745"/>
      <c r="AGI70" s="745"/>
      <c r="AGJ70" s="745"/>
      <c r="AGK70" s="745"/>
      <c r="AGL70" s="745"/>
      <c r="AGM70" s="745"/>
      <c r="AGN70" s="745"/>
      <c r="AGO70" s="745"/>
      <c r="AGP70" s="745"/>
      <c r="AGQ70" s="745"/>
      <c r="AGR70" s="745"/>
      <c r="AGS70" s="745"/>
      <c r="AGT70" s="745"/>
      <c r="AGU70" s="745"/>
      <c r="AGV70" s="745"/>
      <c r="AGW70" s="745"/>
      <c r="AGX70" s="745"/>
      <c r="AGY70" s="745"/>
      <c r="AGZ70" s="745"/>
      <c r="AHA70" s="745"/>
      <c r="AHB70" s="745"/>
      <c r="AHC70" s="745"/>
      <c r="AHD70" s="745"/>
      <c r="AHE70" s="745"/>
      <c r="AHF70" s="745"/>
      <c r="AHG70" s="745"/>
      <c r="AHH70" s="745"/>
      <c r="AHI70" s="745"/>
      <c r="AHJ70" s="745"/>
      <c r="AHK70" s="745"/>
      <c r="AHL70" s="745"/>
      <c r="AHM70" s="745"/>
      <c r="AHN70" s="745"/>
      <c r="AHO70" s="745"/>
      <c r="AHP70" s="745"/>
      <c r="AHQ70" s="745"/>
      <c r="AHR70" s="745"/>
      <c r="AHS70" s="745"/>
      <c r="AHT70" s="745"/>
      <c r="AHU70" s="745"/>
      <c r="AHV70" s="745"/>
      <c r="AHW70" s="745"/>
      <c r="AHX70" s="745"/>
      <c r="AHY70" s="745"/>
      <c r="AHZ70" s="745"/>
      <c r="AIA70" s="745"/>
      <c r="AIB70" s="745"/>
      <c r="AIC70" s="745"/>
      <c r="AID70" s="745"/>
      <c r="AIE70" s="745"/>
      <c r="AIF70" s="745"/>
      <c r="AIG70" s="745"/>
      <c r="AIH70" s="745"/>
      <c r="AII70" s="745"/>
      <c r="AIJ70" s="745"/>
      <c r="AIK70" s="745"/>
      <c r="AIL70" s="745"/>
      <c r="AIM70" s="745"/>
      <c r="AIN70" s="745"/>
      <c r="AIO70" s="745"/>
      <c r="AIP70" s="745"/>
      <c r="AIQ70" s="745"/>
      <c r="AIR70" s="745"/>
      <c r="AIS70" s="745"/>
      <c r="AIT70" s="745"/>
      <c r="AIU70" s="745"/>
      <c r="AIV70" s="745"/>
      <c r="AIW70" s="745"/>
      <c r="AIX70" s="745"/>
      <c r="AIY70" s="745"/>
      <c r="AIZ70" s="745"/>
      <c r="AJA70" s="745"/>
      <c r="AJB70" s="745"/>
      <c r="AJC70" s="745"/>
      <c r="AJD70" s="745"/>
      <c r="AJE70" s="745"/>
      <c r="AJF70" s="745"/>
      <c r="AJG70" s="745"/>
      <c r="AJH70" s="745"/>
      <c r="AJI70" s="745"/>
      <c r="AJJ70" s="745"/>
      <c r="AJK70" s="745"/>
      <c r="AJL70" s="745"/>
      <c r="AJM70" s="745"/>
      <c r="AJN70" s="745"/>
      <c r="AJO70" s="745"/>
      <c r="AJP70" s="745"/>
      <c r="AJQ70" s="745"/>
      <c r="AJR70" s="745"/>
      <c r="AJS70" s="745"/>
      <c r="AJT70" s="745"/>
      <c r="AJU70" s="745"/>
      <c r="AJV70" s="745"/>
      <c r="AJW70" s="745"/>
      <c r="AJX70" s="745"/>
      <c r="AJY70" s="745"/>
      <c r="AJZ70" s="745"/>
      <c r="AKA70" s="745"/>
      <c r="AKB70" s="745"/>
      <c r="AKC70" s="745"/>
      <c r="AKD70" s="745"/>
      <c r="AKE70" s="745"/>
      <c r="AKF70" s="745"/>
      <c r="AKG70" s="745"/>
      <c r="AKH70" s="745"/>
      <c r="AKI70" s="745"/>
      <c r="AKJ70" s="745"/>
      <c r="AKK70" s="745"/>
      <c r="AKL70" s="745"/>
      <c r="AKM70" s="745"/>
      <c r="AKN70" s="745"/>
      <c r="AKO70" s="745"/>
      <c r="AKP70" s="745"/>
      <c r="AKQ70" s="745"/>
      <c r="AKR70" s="745"/>
      <c r="AKS70" s="745"/>
      <c r="AKT70" s="745"/>
      <c r="AKU70" s="745"/>
      <c r="AKV70" s="745"/>
      <c r="AKW70" s="745"/>
      <c r="AKX70" s="745"/>
      <c r="AKY70" s="745"/>
      <c r="AKZ70" s="745"/>
      <c r="ALA70" s="745"/>
      <c r="ALB70" s="745"/>
      <c r="ALC70" s="745"/>
      <c r="ALD70" s="745"/>
      <c r="ALE70" s="745"/>
      <c r="ALF70" s="745"/>
      <c r="ALG70" s="745"/>
      <c r="ALH70" s="745"/>
      <c r="ALI70" s="745"/>
      <c r="ALJ70" s="745"/>
      <c r="ALK70" s="745"/>
      <c r="ALL70" s="745"/>
      <c r="ALM70" s="745"/>
      <c r="ALN70" s="745"/>
      <c r="ALO70" s="745"/>
      <c r="ALP70" s="745"/>
      <c r="ALQ70" s="745"/>
      <c r="ALR70" s="745"/>
      <c r="ALS70" s="745"/>
      <c r="ALT70" s="745"/>
      <c r="ALU70" s="745"/>
      <c r="ALV70" s="745"/>
      <c r="ALW70" s="745"/>
      <c r="ALX70" s="745"/>
      <c r="ALY70" s="745"/>
      <c r="ALZ70" s="745"/>
      <c r="AMA70" s="745"/>
      <c r="AMB70" s="745"/>
      <c r="AMC70" s="745"/>
      <c r="AMD70" s="745"/>
      <c r="AME70" s="745"/>
      <c r="AMF70" s="745"/>
      <c r="AMG70" s="745"/>
      <c r="AMH70" s="745"/>
      <c r="AMI70" s="745"/>
      <c r="AMJ70" s="745"/>
    </row>
    <row r="71" spans="1:1024" x14ac:dyDescent="0.2">
      <c r="A71" s="745"/>
      <c r="B71" s="753"/>
      <c r="C71" s="670"/>
      <c r="D71" s="666"/>
      <c r="E71" s="666"/>
      <c r="F71" s="666"/>
      <c r="G71" s="666"/>
      <c r="H71" s="666"/>
      <c r="I71" s="666"/>
      <c r="J71" s="666"/>
      <c r="K71" s="666"/>
      <c r="L71" s="666"/>
      <c r="M71" s="666"/>
      <c r="N71" s="666"/>
      <c r="O71" s="666"/>
      <c r="P71" s="666"/>
      <c r="Q71" s="666"/>
      <c r="R71" s="667"/>
      <c r="S71" s="666"/>
      <c r="T71" s="666"/>
      <c r="U71" s="659" t="s">
        <v>504</v>
      </c>
      <c r="V71" s="648" t="s">
        <v>124</v>
      </c>
      <c r="W71" s="668" t="s">
        <v>497</v>
      </c>
      <c r="X71" s="774">
        <v>1.4539941136847998</v>
      </c>
      <c r="Y71" s="774">
        <v>1.4539941136847998</v>
      </c>
      <c r="Z71" s="774">
        <v>1.4539941136847998</v>
      </c>
      <c r="AA71" s="774">
        <v>1.4539941136847998</v>
      </c>
      <c r="AB71" s="774">
        <v>1.4539941136847998</v>
      </c>
      <c r="AC71" s="774">
        <v>1.3077555245775998</v>
      </c>
      <c r="AD71" s="774">
        <v>1.3077555245775998</v>
      </c>
      <c r="AE71" s="774">
        <v>1.3077555245775998</v>
      </c>
      <c r="AF71" s="774">
        <v>1.3077555245775998</v>
      </c>
      <c r="AG71" s="774">
        <v>1.3077555245775998</v>
      </c>
      <c r="AH71" s="774">
        <v>0.41949826352799996</v>
      </c>
      <c r="AI71" s="774">
        <v>0.41949826352799996</v>
      </c>
      <c r="AJ71" s="774">
        <v>0.41949826352799996</v>
      </c>
      <c r="AK71" s="774">
        <v>0.41949826352799996</v>
      </c>
      <c r="AL71" s="774">
        <v>0.41949826352799996</v>
      </c>
      <c r="AM71" s="774">
        <v>0</v>
      </c>
      <c r="AN71" s="774">
        <v>0</v>
      </c>
      <c r="AO71" s="774">
        <v>0</v>
      </c>
      <c r="AP71" s="774">
        <v>0</v>
      </c>
      <c r="AQ71" s="774">
        <v>0</v>
      </c>
      <c r="AR71" s="774">
        <v>0</v>
      </c>
      <c r="AS71" s="774">
        <v>0</v>
      </c>
      <c r="AT71" s="774">
        <v>0</v>
      </c>
      <c r="AU71" s="774">
        <v>0</v>
      </c>
      <c r="AV71" s="774">
        <v>0</v>
      </c>
      <c r="AW71" s="774">
        <v>0</v>
      </c>
      <c r="AX71" s="774">
        <v>0</v>
      </c>
      <c r="AY71" s="774">
        <v>0</v>
      </c>
      <c r="AZ71" s="774">
        <v>0</v>
      </c>
      <c r="BA71" s="774">
        <v>0</v>
      </c>
      <c r="BB71" s="774">
        <v>0</v>
      </c>
      <c r="BC71" s="774">
        <v>0</v>
      </c>
      <c r="BD71" s="774">
        <v>0</v>
      </c>
      <c r="BE71" s="774">
        <v>0</v>
      </c>
      <c r="BF71" s="774">
        <v>0</v>
      </c>
      <c r="BG71" s="774">
        <v>0</v>
      </c>
      <c r="BH71" s="774">
        <v>0</v>
      </c>
      <c r="BI71" s="774">
        <v>0</v>
      </c>
      <c r="BJ71" s="774">
        <v>0</v>
      </c>
      <c r="BK71" s="774">
        <v>0</v>
      </c>
      <c r="BL71" s="774">
        <v>0</v>
      </c>
      <c r="BM71" s="774">
        <v>0</v>
      </c>
      <c r="BN71" s="774">
        <v>0</v>
      </c>
      <c r="BO71" s="774">
        <v>0</v>
      </c>
      <c r="BP71" s="774">
        <v>0</v>
      </c>
      <c r="BQ71" s="774">
        <v>0</v>
      </c>
      <c r="BR71" s="774">
        <v>0</v>
      </c>
      <c r="BS71" s="774">
        <v>0</v>
      </c>
      <c r="BT71" s="774">
        <v>0</v>
      </c>
      <c r="BU71" s="774">
        <v>0</v>
      </c>
      <c r="BV71" s="774">
        <v>0</v>
      </c>
      <c r="BW71" s="774">
        <v>0</v>
      </c>
      <c r="BX71" s="774">
        <v>0</v>
      </c>
      <c r="BY71" s="774">
        <v>0</v>
      </c>
      <c r="BZ71" s="774">
        <v>0</v>
      </c>
      <c r="CA71" s="774">
        <v>0</v>
      </c>
      <c r="CB71" s="774">
        <v>0</v>
      </c>
      <c r="CC71" s="774">
        <v>0</v>
      </c>
      <c r="CD71" s="774">
        <v>0</v>
      </c>
      <c r="CE71" s="775">
        <v>0</v>
      </c>
      <c r="CF71" s="775">
        <v>0</v>
      </c>
      <c r="CG71" s="775">
        <v>0</v>
      </c>
      <c r="CH71" s="775">
        <v>0</v>
      </c>
      <c r="CI71" s="775">
        <v>0</v>
      </c>
      <c r="CJ71" s="775">
        <v>0</v>
      </c>
      <c r="CK71" s="775">
        <v>0</v>
      </c>
      <c r="CL71" s="775">
        <v>0</v>
      </c>
      <c r="CM71" s="775">
        <v>0</v>
      </c>
      <c r="CN71" s="775">
        <v>0</v>
      </c>
      <c r="CO71" s="775">
        <v>0</v>
      </c>
      <c r="CP71" s="775">
        <v>0</v>
      </c>
      <c r="CQ71" s="775">
        <v>0</v>
      </c>
      <c r="CR71" s="775">
        <v>0</v>
      </c>
      <c r="CS71" s="775">
        <v>0</v>
      </c>
      <c r="CT71" s="775">
        <v>0</v>
      </c>
      <c r="CU71" s="775">
        <v>0</v>
      </c>
      <c r="CV71" s="775">
        <v>0</v>
      </c>
      <c r="CW71" s="775">
        <v>0</v>
      </c>
      <c r="CX71" s="775">
        <v>0</v>
      </c>
      <c r="CY71" s="776">
        <v>0</v>
      </c>
      <c r="CZ71" s="747">
        <v>0</v>
      </c>
      <c r="DA71" s="748">
        <v>0</v>
      </c>
      <c r="DB71" s="748">
        <v>0</v>
      </c>
      <c r="DC71" s="748">
        <v>0</v>
      </c>
      <c r="DD71" s="748">
        <v>0</v>
      </c>
      <c r="DE71" s="748">
        <v>0</v>
      </c>
      <c r="DF71" s="748">
        <v>0</v>
      </c>
      <c r="DG71" s="748">
        <v>0</v>
      </c>
      <c r="DH71" s="748">
        <v>0</v>
      </c>
      <c r="DI71" s="748">
        <v>0</v>
      </c>
      <c r="DJ71" s="748">
        <v>0</v>
      </c>
      <c r="DK71" s="748">
        <v>0</v>
      </c>
      <c r="DL71" s="748">
        <v>0</v>
      </c>
      <c r="DM71" s="748">
        <v>0</v>
      </c>
      <c r="DN71" s="748">
        <v>0</v>
      </c>
      <c r="DO71" s="748">
        <v>0</v>
      </c>
      <c r="DP71" s="748">
        <v>0</v>
      </c>
      <c r="DQ71" s="748">
        <v>0</v>
      </c>
      <c r="DR71" s="748">
        <v>0</v>
      </c>
      <c r="DS71" s="748">
        <v>0</v>
      </c>
      <c r="DT71" s="748">
        <v>0</v>
      </c>
      <c r="DU71" s="748">
        <v>0</v>
      </c>
      <c r="DV71" s="748">
        <v>0</v>
      </c>
      <c r="DW71" s="749">
        <v>0</v>
      </c>
      <c r="DX71" s="687"/>
      <c r="DY71" s="745"/>
      <c r="DZ71" s="745"/>
      <c r="EA71" s="745"/>
      <c r="EB71" s="745"/>
      <c r="EC71" s="745"/>
      <c r="ED71" s="745"/>
      <c r="EE71" s="745"/>
      <c r="EF71" s="745"/>
      <c r="EG71" s="745"/>
      <c r="EH71" s="745"/>
      <c r="EI71" s="745"/>
      <c r="EJ71" s="745"/>
      <c r="EK71" s="745"/>
      <c r="EL71" s="745"/>
      <c r="EM71" s="745"/>
      <c r="EN71" s="745"/>
      <c r="EO71" s="745"/>
      <c r="EP71" s="745"/>
      <c r="EQ71" s="745"/>
      <c r="ER71" s="745"/>
      <c r="ES71" s="745"/>
      <c r="ET71" s="745"/>
      <c r="EU71" s="745"/>
      <c r="EV71" s="745"/>
      <c r="EW71" s="745"/>
      <c r="EX71" s="745"/>
      <c r="EY71" s="745"/>
      <c r="EZ71" s="745"/>
      <c r="FA71" s="745"/>
      <c r="FB71" s="745"/>
      <c r="FC71" s="745"/>
      <c r="FD71" s="745"/>
      <c r="FE71" s="745"/>
      <c r="FF71" s="745"/>
      <c r="FG71" s="745"/>
      <c r="FH71" s="745"/>
      <c r="FI71" s="745"/>
      <c r="FJ71" s="745"/>
      <c r="FK71" s="745"/>
      <c r="FL71" s="745"/>
      <c r="FM71" s="745"/>
      <c r="FN71" s="745"/>
      <c r="FO71" s="745"/>
      <c r="FP71" s="745"/>
      <c r="FQ71" s="745"/>
      <c r="FR71" s="745"/>
      <c r="FS71" s="745"/>
      <c r="FT71" s="745"/>
      <c r="FU71" s="745"/>
      <c r="FV71" s="745"/>
      <c r="FW71" s="745"/>
      <c r="FX71" s="745"/>
      <c r="FY71" s="745"/>
      <c r="FZ71" s="745"/>
      <c r="GA71" s="745"/>
      <c r="GB71" s="745"/>
      <c r="GC71" s="745"/>
      <c r="GD71" s="745"/>
      <c r="GE71" s="745"/>
      <c r="GF71" s="745"/>
      <c r="GG71" s="745"/>
      <c r="GH71" s="745"/>
      <c r="GI71" s="745"/>
      <c r="GJ71" s="745"/>
      <c r="GK71" s="745"/>
      <c r="GL71" s="745"/>
      <c r="GM71" s="745"/>
      <c r="GN71" s="745"/>
      <c r="GO71" s="745"/>
      <c r="GP71" s="745"/>
      <c r="GQ71" s="745"/>
      <c r="GR71" s="745"/>
      <c r="GS71" s="745"/>
      <c r="GT71" s="745"/>
      <c r="GU71" s="745"/>
      <c r="GV71" s="745"/>
      <c r="GW71" s="745"/>
      <c r="GX71" s="745"/>
      <c r="GY71" s="745"/>
      <c r="GZ71" s="745"/>
      <c r="HA71" s="745"/>
      <c r="HB71" s="745"/>
      <c r="HC71" s="745"/>
      <c r="HD71" s="745"/>
      <c r="HE71" s="745"/>
      <c r="HF71" s="745"/>
      <c r="HG71" s="745"/>
      <c r="HH71" s="745"/>
      <c r="HI71" s="745"/>
      <c r="HJ71" s="745"/>
      <c r="HK71" s="745"/>
      <c r="HL71" s="745"/>
      <c r="HM71" s="745"/>
      <c r="HN71" s="745"/>
      <c r="HO71" s="745"/>
      <c r="HP71" s="745"/>
      <c r="HQ71" s="745"/>
      <c r="HR71" s="745"/>
      <c r="HS71" s="745"/>
      <c r="HT71" s="745"/>
      <c r="HU71" s="745"/>
      <c r="HV71" s="745"/>
      <c r="HW71" s="745"/>
      <c r="HX71" s="745"/>
      <c r="HY71" s="745"/>
      <c r="HZ71" s="745"/>
      <c r="IA71" s="745"/>
      <c r="IB71" s="745"/>
      <c r="IC71" s="745"/>
      <c r="ID71" s="745"/>
      <c r="IE71" s="745"/>
      <c r="IF71" s="745"/>
      <c r="IG71" s="745"/>
      <c r="IH71" s="745"/>
      <c r="II71" s="745"/>
      <c r="IJ71" s="745"/>
      <c r="IK71" s="745"/>
      <c r="IL71" s="745"/>
      <c r="IM71" s="745"/>
      <c r="IN71" s="745"/>
      <c r="IO71" s="745"/>
      <c r="IP71" s="745"/>
      <c r="IQ71" s="745"/>
      <c r="IR71" s="745"/>
      <c r="IS71" s="745"/>
      <c r="IT71" s="745"/>
      <c r="IU71" s="745"/>
      <c r="IV71" s="745"/>
      <c r="IW71" s="745"/>
      <c r="IX71" s="745"/>
      <c r="IY71" s="745"/>
      <c r="IZ71" s="745"/>
      <c r="JA71" s="745"/>
      <c r="JB71" s="745"/>
      <c r="JC71" s="745"/>
      <c r="JD71" s="745"/>
      <c r="JE71" s="745"/>
      <c r="JF71" s="745"/>
      <c r="JG71" s="745"/>
      <c r="JH71" s="745"/>
      <c r="JI71" s="745"/>
      <c r="JJ71" s="745"/>
      <c r="JK71" s="745"/>
      <c r="JL71" s="745"/>
      <c r="JM71" s="745"/>
      <c r="JN71" s="745"/>
      <c r="JO71" s="745"/>
      <c r="JP71" s="745"/>
      <c r="JQ71" s="745"/>
      <c r="JR71" s="745"/>
      <c r="JS71" s="745"/>
      <c r="JT71" s="745"/>
      <c r="JU71" s="745"/>
      <c r="JV71" s="745"/>
      <c r="JW71" s="745"/>
      <c r="JX71" s="745"/>
      <c r="JY71" s="745"/>
      <c r="JZ71" s="745"/>
      <c r="KA71" s="745"/>
      <c r="KB71" s="745"/>
      <c r="KC71" s="745"/>
      <c r="KD71" s="745"/>
      <c r="KE71" s="745"/>
      <c r="KF71" s="745"/>
      <c r="KG71" s="745"/>
      <c r="KH71" s="745"/>
      <c r="KI71" s="745"/>
      <c r="KJ71" s="745"/>
      <c r="KK71" s="745"/>
      <c r="KL71" s="745"/>
      <c r="KM71" s="745"/>
      <c r="KN71" s="745"/>
      <c r="KO71" s="745"/>
      <c r="KP71" s="745"/>
      <c r="KQ71" s="745"/>
      <c r="KR71" s="745"/>
      <c r="KS71" s="745"/>
      <c r="KT71" s="745"/>
      <c r="KU71" s="745"/>
      <c r="KV71" s="745"/>
      <c r="KW71" s="745"/>
      <c r="KX71" s="745"/>
      <c r="KY71" s="745"/>
      <c r="KZ71" s="745"/>
      <c r="LA71" s="745"/>
      <c r="LB71" s="745"/>
      <c r="LC71" s="745"/>
      <c r="LD71" s="745"/>
      <c r="LE71" s="745"/>
      <c r="LF71" s="745"/>
      <c r="LG71" s="745"/>
      <c r="LH71" s="745"/>
      <c r="LI71" s="745"/>
      <c r="LJ71" s="745"/>
      <c r="LK71" s="745"/>
      <c r="LL71" s="745"/>
      <c r="LM71" s="745"/>
      <c r="LN71" s="745"/>
      <c r="LO71" s="745"/>
      <c r="LP71" s="745"/>
      <c r="LQ71" s="745"/>
      <c r="LR71" s="745"/>
      <c r="LS71" s="745"/>
      <c r="LT71" s="745"/>
      <c r="LU71" s="745"/>
      <c r="LV71" s="745"/>
      <c r="LW71" s="745"/>
      <c r="LX71" s="745"/>
      <c r="LY71" s="745"/>
      <c r="LZ71" s="745"/>
      <c r="MA71" s="745"/>
      <c r="MB71" s="745"/>
      <c r="MC71" s="745"/>
      <c r="MD71" s="745"/>
      <c r="ME71" s="745"/>
      <c r="MF71" s="745"/>
      <c r="MG71" s="745"/>
      <c r="MH71" s="745"/>
      <c r="MI71" s="745"/>
      <c r="MJ71" s="745"/>
      <c r="MK71" s="745"/>
      <c r="ML71" s="745"/>
      <c r="MM71" s="745"/>
      <c r="MN71" s="745"/>
      <c r="MO71" s="745"/>
      <c r="MP71" s="745"/>
      <c r="MQ71" s="745"/>
      <c r="MR71" s="745"/>
      <c r="MS71" s="745"/>
      <c r="MT71" s="745"/>
      <c r="MU71" s="745"/>
      <c r="MV71" s="745"/>
      <c r="MW71" s="745"/>
      <c r="MX71" s="745"/>
      <c r="MY71" s="745"/>
      <c r="MZ71" s="745"/>
      <c r="NA71" s="745"/>
      <c r="NB71" s="745"/>
      <c r="NC71" s="745"/>
      <c r="ND71" s="745"/>
      <c r="NE71" s="745"/>
      <c r="NF71" s="745"/>
      <c r="NG71" s="745"/>
      <c r="NH71" s="745"/>
      <c r="NI71" s="745"/>
      <c r="NJ71" s="745"/>
      <c r="NK71" s="745"/>
      <c r="NL71" s="745"/>
      <c r="NM71" s="745"/>
      <c r="NN71" s="745"/>
      <c r="NO71" s="745"/>
      <c r="NP71" s="745"/>
      <c r="NQ71" s="745"/>
      <c r="NR71" s="745"/>
      <c r="NS71" s="745"/>
      <c r="NT71" s="745"/>
      <c r="NU71" s="745"/>
      <c r="NV71" s="745"/>
      <c r="NW71" s="745"/>
      <c r="NX71" s="745"/>
      <c r="NY71" s="745"/>
      <c r="NZ71" s="745"/>
      <c r="OA71" s="745"/>
      <c r="OB71" s="745"/>
      <c r="OC71" s="745"/>
      <c r="OD71" s="745"/>
      <c r="OE71" s="745"/>
      <c r="OF71" s="745"/>
      <c r="OG71" s="745"/>
      <c r="OH71" s="745"/>
      <c r="OI71" s="745"/>
      <c r="OJ71" s="745"/>
      <c r="OK71" s="745"/>
      <c r="OL71" s="745"/>
      <c r="OM71" s="745"/>
      <c r="ON71" s="745"/>
      <c r="OO71" s="745"/>
      <c r="OP71" s="745"/>
      <c r="OQ71" s="745"/>
      <c r="OR71" s="745"/>
      <c r="OS71" s="745"/>
      <c r="OT71" s="745"/>
      <c r="OU71" s="745"/>
      <c r="OV71" s="745"/>
      <c r="OW71" s="745"/>
      <c r="OX71" s="745"/>
      <c r="OY71" s="745"/>
      <c r="OZ71" s="745"/>
      <c r="PA71" s="745"/>
      <c r="PB71" s="745"/>
      <c r="PC71" s="745"/>
      <c r="PD71" s="745"/>
      <c r="PE71" s="745"/>
      <c r="PF71" s="745"/>
      <c r="PG71" s="745"/>
      <c r="PH71" s="745"/>
      <c r="PI71" s="745"/>
      <c r="PJ71" s="745"/>
      <c r="PK71" s="745"/>
      <c r="PL71" s="745"/>
      <c r="PM71" s="745"/>
      <c r="PN71" s="745"/>
      <c r="PO71" s="745"/>
      <c r="PP71" s="745"/>
      <c r="PQ71" s="745"/>
      <c r="PR71" s="745"/>
      <c r="PS71" s="745"/>
      <c r="PT71" s="745"/>
      <c r="PU71" s="745"/>
      <c r="PV71" s="745"/>
      <c r="PW71" s="745"/>
      <c r="PX71" s="745"/>
      <c r="PY71" s="745"/>
      <c r="PZ71" s="745"/>
      <c r="QA71" s="745"/>
      <c r="QB71" s="745"/>
      <c r="QC71" s="745"/>
      <c r="QD71" s="745"/>
      <c r="QE71" s="745"/>
      <c r="QF71" s="745"/>
      <c r="QG71" s="745"/>
      <c r="QH71" s="745"/>
      <c r="QI71" s="745"/>
      <c r="QJ71" s="745"/>
      <c r="QK71" s="745"/>
      <c r="QL71" s="745"/>
      <c r="QM71" s="745"/>
      <c r="QN71" s="745"/>
      <c r="QO71" s="745"/>
      <c r="QP71" s="745"/>
      <c r="QQ71" s="745"/>
      <c r="QR71" s="745"/>
      <c r="QS71" s="745"/>
      <c r="QT71" s="745"/>
      <c r="QU71" s="745"/>
      <c r="QV71" s="745"/>
      <c r="QW71" s="745"/>
      <c r="QX71" s="745"/>
      <c r="QY71" s="745"/>
      <c r="QZ71" s="745"/>
      <c r="RA71" s="745"/>
      <c r="RB71" s="745"/>
      <c r="RC71" s="745"/>
      <c r="RD71" s="745"/>
      <c r="RE71" s="745"/>
      <c r="RF71" s="745"/>
      <c r="RG71" s="745"/>
      <c r="RH71" s="745"/>
      <c r="RI71" s="745"/>
      <c r="RJ71" s="745"/>
      <c r="RK71" s="745"/>
      <c r="RL71" s="745"/>
      <c r="RM71" s="745"/>
      <c r="RN71" s="745"/>
      <c r="RO71" s="745"/>
      <c r="RP71" s="745"/>
      <c r="RQ71" s="745"/>
      <c r="RR71" s="745"/>
      <c r="RS71" s="745"/>
      <c r="RT71" s="745"/>
      <c r="RU71" s="745"/>
      <c r="RV71" s="745"/>
      <c r="RW71" s="745"/>
      <c r="RX71" s="745"/>
      <c r="RY71" s="745"/>
      <c r="RZ71" s="745"/>
      <c r="SA71" s="745"/>
      <c r="SB71" s="745"/>
      <c r="SC71" s="745"/>
      <c r="SD71" s="745"/>
      <c r="SE71" s="745"/>
      <c r="SF71" s="745"/>
      <c r="SG71" s="745"/>
      <c r="SH71" s="745"/>
      <c r="SI71" s="745"/>
      <c r="SJ71" s="745"/>
      <c r="SK71" s="745"/>
      <c r="SL71" s="745"/>
      <c r="SM71" s="745"/>
      <c r="SN71" s="745"/>
      <c r="SO71" s="745"/>
      <c r="SP71" s="745"/>
      <c r="SQ71" s="745"/>
      <c r="SR71" s="745"/>
      <c r="SS71" s="745"/>
      <c r="ST71" s="745"/>
      <c r="SU71" s="745"/>
      <c r="SV71" s="745"/>
      <c r="SW71" s="745"/>
      <c r="SX71" s="745"/>
      <c r="SY71" s="745"/>
      <c r="SZ71" s="745"/>
      <c r="TA71" s="745"/>
      <c r="TB71" s="745"/>
      <c r="TC71" s="745"/>
      <c r="TD71" s="745"/>
      <c r="TE71" s="745"/>
      <c r="TF71" s="745"/>
      <c r="TG71" s="745"/>
      <c r="TH71" s="745"/>
      <c r="TI71" s="745"/>
      <c r="TJ71" s="745"/>
      <c r="TK71" s="745"/>
      <c r="TL71" s="745"/>
      <c r="TM71" s="745"/>
      <c r="TN71" s="745"/>
      <c r="TO71" s="745"/>
      <c r="TP71" s="745"/>
      <c r="TQ71" s="745"/>
      <c r="TR71" s="745"/>
      <c r="TS71" s="745"/>
      <c r="TT71" s="745"/>
      <c r="TU71" s="745"/>
      <c r="TV71" s="745"/>
      <c r="TW71" s="745"/>
      <c r="TX71" s="745"/>
      <c r="TY71" s="745"/>
      <c r="TZ71" s="745"/>
      <c r="UA71" s="745"/>
      <c r="UB71" s="745"/>
      <c r="UC71" s="745"/>
      <c r="UD71" s="745"/>
      <c r="UE71" s="745"/>
      <c r="UF71" s="745"/>
      <c r="UG71" s="745"/>
      <c r="UH71" s="745"/>
      <c r="UI71" s="745"/>
      <c r="UJ71" s="745"/>
      <c r="UK71" s="745"/>
      <c r="UL71" s="745"/>
      <c r="UM71" s="745"/>
      <c r="UN71" s="745"/>
      <c r="UO71" s="745"/>
      <c r="UP71" s="745"/>
      <c r="UQ71" s="745"/>
      <c r="UR71" s="745"/>
      <c r="US71" s="745"/>
      <c r="UT71" s="745"/>
      <c r="UU71" s="745"/>
      <c r="UV71" s="745"/>
      <c r="UW71" s="745"/>
      <c r="UX71" s="745"/>
      <c r="UY71" s="745"/>
      <c r="UZ71" s="745"/>
      <c r="VA71" s="745"/>
      <c r="VB71" s="745"/>
      <c r="VC71" s="745"/>
      <c r="VD71" s="745"/>
      <c r="VE71" s="745"/>
      <c r="VF71" s="745"/>
      <c r="VG71" s="745"/>
      <c r="VH71" s="745"/>
      <c r="VI71" s="745"/>
      <c r="VJ71" s="745"/>
      <c r="VK71" s="745"/>
      <c r="VL71" s="745"/>
      <c r="VM71" s="745"/>
      <c r="VN71" s="745"/>
      <c r="VO71" s="745"/>
      <c r="VP71" s="745"/>
      <c r="VQ71" s="745"/>
      <c r="VR71" s="745"/>
      <c r="VS71" s="745"/>
      <c r="VT71" s="745"/>
      <c r="VU71" s="745"/>
      <c r="VV71" s="745"/>
      <c r="VW71" s="745"/>
      <c r="VX71" s="745"/>
      <c r="VY71" s="745"/>
      <c r="VZ71" s="745"/>
      <c r="WA71" s="745"/>
      <c r="WB71" s="745"/>
      <c r="WC71" s="745"/>
      <c r="WD71" s="745"/>
      <c r="WE71" s="745"/>
      <c r="WF71" s="745"/>
      <c r="WG71" s="745"/>
      <c r="WH71" s="745"/>
      <c r="WI71" s="745"/>
      <c r="WJ71" s="745"/>
      <c r="WK71" s="745"/>
      <c r="WL71" s="745"/>
      <c r="WM71" s="745"/>
      <c r="WN71" s="745"/>
      <c r="WO71" s="745"/>
      <c r="WP71" s="745"/>
      <c r="WQ71" s="745"/>
      <c r="WR71" s="745"/>
      <c r="WS71" s="745"/>
      <c r="WT71" s="745"/>
      <c r="WU71" s="745"/>
      <c r="WV71" s="745"/>
      <c r="WW71" s="745"/>
      <c r="WX71" s="745"/>
      <c r="WY71" s="745"/>
      <c r="WZ71" s="745"/>
      <c r="XA71" s="745"/>
      <c r="XB71" s="745"/>
      <c r="XC71" s="745"/>
      <c r="XD71" s="745"/>
      <c r="XE71" s="745"/>
      <c r="XF71" s="745"/>
      <c r="XG71" s="745"/>
      <c r="XH71" s="745"/>
      <c r="XI71" s="745"/>
      <c r="XJ71" s="745"/>
      <c r="XK71" s="745"/>
      <c r="XL71" s="745"/>
      <c r="XM71" s="745"/>
      <c r="XN71" s="745"/>
      <c r="XO71" s="745"/>
      <c r="XP71" s="745"/>
      <c r="XQ71" s="745"/>
      <c r="XR71" s="745"/>
      <c r="XS71" s="745"/>
      <c r="XT71" s="745"/>
      <c r="XU71" s="745"/>
      <c r="XV71" s="745"/>
      <c r="XW71" s="745"/>
      <c r="XX71" s="745"/>
      <c r="XY71" s="745"/>
      <c r="XZ71" s="745"/>
      <c r="YA71" s="745"/>
      <c r="YB71" s="745"/>
      <c r="YC71" s="745"/>
      <c r="YD71" s="745"/>
      <c r="YE71" s="745"/>
      <c r="YF71" s="745"/>
      <c r="YG71" s="745"/>
      <c r="YH71" s="745"/>
      <c r="YI71" s="745"/>
      <c r="YJ71" s="745"/>
      <c r="YK71" s="745"/>
      <c r="YL71" s="745"/>
      <c r="YM71" s="745"/>
      <c r="YN71" s="745"/>
      <c r="YO71" s="745"/>
      <c r="YP71" s="745"/>
      <c r="YQ71" s="745"/>
      <c r="YR71" s="745"/>
      <c r="YS71" s="745"/>
      <c r="YT71" s="745"/>
      <c r="YU71" s="745"/>
      <c r="YV71" s="745"/>
      <c r="YW71" s="745"/>
      <c r="YX71" s="745"/>
      <c r="YY71" s="745"/>
      <c r="YZ71" s="745"/>
      <c r="ZA71" s="745"/>
      <c r="ZB71" s="745"/>
      <c r="ZC71" s="745"/>
      <c r="ZD71" s="745"/>
      <c r="ZE71" s="745"/>
      <c r="ZF71" s="745"/>
      <c r="ZG71" s="745"/>
      <c r="ZH71" s="745"/>
      <c r="ZI71" s="745"/>
      <c r="ZJ71" s="745"/>
      <c r="ZK71" s="745"/>
      <c r="ZL71" s="745"/>
      <c r="ZM71" s="745"/>
      <c r="ZN71" s="745"/>
      <c r="ZO71" s="745"/>
      <c r="ZP71" s="745"/>
      <c r="ZQ71" s="745"/>
      <c r="ZR71" s="745"/>
      <c r="ZS71" s="745"/>
      <c r="ZT71" s="745"/>
      <c r="ZU71" s="745"/>
      <c r="ZV71" s="745"/>
      <c r="ZW71" s="745"/>
      <c r="ZX71" s="745"/>
      <c r="ZY71" s="745"/>
      <c r="ZZ71" s="745"/>
      <c r="AAA71" s="745"/>
      <c r="AAB71" s="745"/>
      <c r="AAC71" s="745"/>
      <c r="AAD71" s="745"/>
      <c r="AAE71" s="745"/>
      <c r="AAF71" s="745"/>
      <c r="AAG71" s="745"/>
      <c r="AAH71" s="745"/>
      <c r="AAI71" s="745"/>
      <c r="AAJ71" s="745"/>
      <c r="AAK71" s="745"/>
      <c r="AAL71" s="745"/>
      <c r="AAM71" s="745"/>
      <c r="AAN71" s="745"/>
      <c r="AAO71" s="745"/>
      <c r="AAP71" s="745"/>
      <c r="AAQ71" s="745"/>
      <c r="AAR71" s="745"/>
      <c r="AAS71" s="745"/>
      <c r="AAT71" s="745"/>
      <c r="AAU71" s="745"/>
      <c r="AAV71" s="745"/>
      <c r="AAW71" s="745"/>
      <c r="AAX71" s="745"/>
      <c r="AAY71" s="745"/>
      <c r="AAZ71" s="745"/>
      <c r="ABA71" s="745"/>
      <c r="ABB71" s="745"/>
      <c r="ABC71" s="745"/>
      <c r="ABD71" s="745"/>
      <c r="ABE71" s="745"/>
      <c r="ABF71" s="745"/>
      <c r="ABG71" s="745"/>
      <c r="ABH71" s="745"/>
      <c r="ABI71" s="745"/>
      <c r="ABJ71" s="745"/>
      <c r="ABK71" s="745"/>
      <c r="ABL71" s="745"/>
      <c r="ABM71" s="745"/>
      <c r="ABN71" s="745"/>
      <c r="ABO71" s="745"/>
      <c r="ABP71" s="745"/>
      <c r="ABQ71" s="745"/>
      <c r="ABR71" s="745"/>
      <c r="ABS71" s="745"/>
      <c r="ABT71" s="745"/>
      <c r="ABU71" s="745"/>
      <c r="ABV71" s="745"/>
      <c r="ABW71" s="745"/>
      <c r="ABX71" s="745"/>
      <c r="ABY71" s="745"/>
      <c r="ABZ71" s="745"/>
      <c r="ACA71" s="745"/>
      <c r="ACB71" s="745"/>
      <c r="ACC71" s="745"/>
      <c r="ACD71" s="745"/>
      <c r="ACE71" s="745"/>
      <c r="ACF71" s="745"/>
      <c r="ACG71" s="745"/>
      <c r="ACH71" s="745"/>
      <c r="ACI71" s="745"/>
      <c r="ACJ71" s="745"/>
      <c r="ACK71" s="745"/>
      <c r="ACL71" s="745"/>
      <c r="ACM71" s="745"/>
      <c r="ACN71" s="745"/>
      <c r="ACO71" s="745"/>
      <c r="ACP71" s="745"/>
      <c r="ACQ71" s="745"/>
      <c r="ACR71" s="745"/>
      <c r="ACS71" s="745"/>
      <c r="ACT71" s="745"/>
      <c r="ACU71" s="745"/>
      <c r="ACV71" s="745"/>
      <c r="ACW71" s="745"/>
      <c r="ACX71" s="745"/>
      <c r="ACY71" s="745"/>
      <c r="ACZ71" s="745"/>
      <c r="ADA71" s="745"/>
      <c r="ADB71" s="745"/>
      <c r="ADC71" s="745"/>
      <c r="ADD71" s="745"/>
      <c r="ADE71" s="745"/>
      <c r="ADF71" s="745"/>
      <c r="ADG71" s="745"/>
      <c r="ADH71" s="745"/>
      <c r="ADI71" s="745"/>
      <c r="ADJ71" s="745"/>
      <c r="ADK71" s="745"/>
      <c r="ADL71" s="745"/>
      <c r="ADM71" s="745"/>
      <c r="ADN71" s="745"/>
      <c r="ADO71" s="745"/>
      <c r="ADP71" s="745"/>
      <c r="ADQ71" s="745"/>
      <c r="ADR71" s="745"/>
      <c r="ADS71" s="745"/>
      <c r="ADT71" s="745"/>
      <c r="ADU71" s="745"/>
      <c r="ADV71" s="745"/>
      <c r="ADW71" s="745"/>
      <c r="ADX71" s="745"/>
      <c r="ADY71" s="745"/>
      <c r="ADZ71" s="745"/>
      <c r="AEA71" s="745"/>
      <c r="AEB71" s="745"/>
      <c r="AEC71" s="745"/>
      <c r="AED71" s="745"/>
      <c r="AEE71" s="745"/>
      <c r="AEF71" s="745"/>
      <c r="AEG71" s="745"/>
      <c r="AEH71" s="745"/>
      <c r="AEI71" s="745"/>
      <c r="AEJ71" s="745"/>
      <c r="AEK71" s="745"/>
      <c r="AEL71" s="745"/>
      <c r="AEM71" s="745"/>
      <c r="AEN71" s="745"/>
      <c r="AEO71" s="745"/>
      <c r="AEP71" s="745"/>
      <c r="AEQ71" s="745"/>
      <c r="AER71" s="745"/>
      <c r="AES71" s="745"/>
      <c r="AET71" s="745"/>
      <c r="AEU71" s="745"/>
      <c r="AEV71" s="745"/>
      <c r="AEW71" s="745"/>
      <c r="AEX71" s="745"/>
      <c r="AEY71" s="745"/>
      <c r="AEZ71" s="745"/>
      <c r="AFA71" s="745"/>
      <c r="AFB71" s="745"/>
      <c r="AFC71" s="745"/>
      <c r="AFD71" s="745"/>
      <c r="AFE71" s="745"/>
      <c r="AFF71" s="745"/>
      <c r="AFG71" s="745"/>
      <c r="AFH71" s="745"/>
      <c r="AFI71" s="745"/>
      <c r="AFJ71" s="745"/>
      <c r="AFK71" s="745"/>
      <c r="AFL71" s="745"/>
      <c r="AFM71" s="745"/>
      <c r="AFN71" s="745"/>
      <c r="AFO71" s="745"/>
      <c r="AFP71" s="745"/>
      <c r="AFQ71" s="745"/>
      <c r="AFR71" s="745"/>
      <c r="AFS71" s="745"/>
      <c r="AFT71" s="745"/>
      <c r="AFU71" s="745"/>
      <c r="AFV71" s="745"/>
      <c r="AFW71" s="745"/>
      <c r="AFX71" s="745"/>
      <c r="AFY71" s="745"/>
      <c r="AFZ71" s="745"/>
      <c r="AGA71" s="745"/>
      <c r="AGB71" s="745"/>
      <c r="AGC71" s="745"/>
      <c r="AGD71" s="745"/>
      <c r="AGE71" s="745"/>
      <c r="AGF71" s="745"/>
      <c r="AGG71" s="745"/>
      <c r="AGH71" s="745"/>
      <c r="AGI71" s="745"/>
      <c r="AGJ71" s="745"/>
      <c r="AGK71" s="745"/>
      <c r="AGL71" s="745"/>
      <c r="AGM71" s="745"/>
      <c r="AGN71" s="745"/>
      <c r="AGO71" s="745"/>
      <c r="AGP71" s="745"/>
      <c r="AGQ71" s="745"/>
      <c r="AGR71" s="745"/>
      <c r="AGS71" s="745"/>
      <c r="AGT71" s="745"/>
      <c r="AGU71" s="745"/>
      <c r="AGV71" s="745"/>
      <c r="AGW71" s="745"/>
      <c r="AGX71" s="745"/>
      <c r="AGY71" s="745"/>
      <c r="AGZ71" s="745"/>
      <c r="AHA71" s="745"/>
      <c r="AHB71" s="745"/>
      <c r="AHC71" s="745"/>
      <c r="AHD71" s="745"/>
      <c r="AHE71" s="745"/>
      <c r="AHF71" s="745"/>
      <c r="AHG71" s="745"/>
      <c r="AHH71" s="745"/>
      <c r="AHI71" s="745"/>
      <c r="AHJ71" s="745"/>
      <c r="AHK71" s="745"/>
      <c r="AHL71" s="745"/>
      <c r="AHM71" s="745"/>
      <c r="AHN71" s="745"/>
      <c r="AHO71" s="745"/>
      <c r="AHP71" s="745"/>
      <c r="AHQ71" s="745"/>
      <c r="AHR71" s="745"/>
      <c r="AHS71" s="745"/>
      <c r="AHT71" s="745"/>
      <c r="AHU71" s="745"/>
      <c r="AHV71" s="745"/>
      <c r="AHW71" s="745"/>
      <c r="AHX71" s="745"/>
      <c r="AHY71" s="745"/>
      <c r="AHZ71" s="745"/>
      <c r="AIA71" s="745"/>
      <c r="AIB71" s="745"/>
      <c r="AIC71" s="745"/>
      <c r="AID71" s="745"/>
      <c r="AIE71" s="745"/>
      <c r="AIF71" s="745"/>
      <c r="AIG71" s="745"/>
      <c r="AIH71" s="745"/>
      <c r="AII71" s="745"/>
      <c r="AIJ71" s="745"/>
      <c r="AIK71" s="745"/>
      <c r="AIL71" s="745"/>
      <c r="AIM71" s="745"/>
      <c r="AIN71" s="745"/>
      <c r="AIO71" s="745"/>
      <c r="AIP71" s="745"/>
      <c r="AIQ71" s="745"/>
      <c r="AIR71" s="745"/>
      <c r="AIS71" s="745"/>
      <c r="AIT71" s="745"/>
      <c r="AIU71" s="745"/>
      <c r="AIV71" s="745"/>
      <c r="AIW71" s="745"/>
      <c r="AIX71" s="745"/>
      <c r="AIY71" s="745"/>
      <c r="AIZ71" s="745"/>
      <c r="AJA71" s="745"/>
      <c r="AJB71" s="745"/>
      <c r="AJC71" s="745"/>
      <c r="AJD71" s="745"/>
      <c r="AJE71" s="745"/>
      <c r="AJF71" s="745"/>
      <c r="AJG71" s="745"/>
      <c r="AJH71" s="745"/>
      <c r="AJI71" s="745"/>
      <c r="AJJ71" s="745"/>
      <c r="AJK71" s="745"/>
      <c r="AJL71" s="745"/>
      <c r="AJM71" s="745"/>
      <c r="AJN71" s="745"/>
      <c r="AJO71" s="745"/>
      <c r="AJP71" s="745"/>
      <c r="AJQ71" s="745"/>
      <c r="AJR71" s="745"/>
      <c r="AJS71" s="745"/>
      <c r="AJT71" s="745"/>
      <c r="AJU71" s="745"/>
      <c r="AJV71" s="745"/>
      <c r="AJW71" s="745"/>
      <c r="AJX71" s="745"/>
      <c r="AJY71" s="745"/>
      <c r="AJZ71" s="745"/>
      <c r="AKA71" s="745"/>
      <c r="AKB71" s="745"/>
      <c r="AKC71" s="745"/>
      <c r="AKD71" s="745"/>
      <c r="AKE71" s="745"/>
      <c r="AKF71" s="745"/>
      <c r="AKG71" s="745"/>
      <c r="AKH71" s="745"/>
      <c r="AKI71" s="745"/>
      <c r="AKJ71" s="745"/>
      <c r="AKK71" s="745"/>
      <c r="AKL71" s="745"/>
      <c r="AKM71" s="745"/>
      <c r="AKN71" s="745"/>
      <c r="AKO71" s="745"/>
      <c r="AKP71" s="745"/>
      <c r="AKQ71" s="745"/>
      <c r="AKR71" s="745"/>
      <c r="AKS71" s="745"/>
      <c r="AKT71" s="745"/>
      <c r="AKU71" s="745"/>
      <c r="AKV71" s="745"/>
      <c r="AKW71" s="745"/>
      <c r="AKX71" s="745"/>
      <c r="AKY71" s="745"/>
      <c r="AKZ71" s="745"/>
      <c r="ALA71" s="745"/>
      <c r="ALB71" s="745"/>
      <c r="ALC71" s="745"/>
      <c r="ALD71" s="745"/>
      <c r="ALE71" s="745"/>
      <c r="ALF71" s="745"/>
      <c r="ALG71" s="745"/>
      <c r="ALH71" s="745"/>
      <c r="ALI71" s="745"/>
      <c r="ALJ71" s="745"/>
      <c r="ALK71" s="745"/>
      <c r="ALL71" s="745"/>
      <c r="ALM71" s="745"/>
      <c r="ALN71" s="745"/>
      <c r="ALO71" s="745"/>
      <c r="ALP71" s="745"/>
      <c r="ALQ71" s="745"/>
      <c r="ALR71" s="745"/>
      <c r="ALS71" s="745"/>
      <c r="ALT71" s="745"/>
      <c r="ALU71" s="745"/>
      <c r="ALV71" s="745"/>
      <c r="ALW71" s="745"/>
      <c r="ALX71" s="745"/>
      <c r="ALY71" s="745"/>
      <c r="ALZ71" s="745"/>
      <c r="AMA71" s="745"/>
      <c r="AMB71" s="745"/>
      <c r="AMC71" s="745"/>
      <c r="AMD71" s="745"/>
      <c r="AME71" s="745"/>
      <c r="AMF71" s="745"/>
      <c r="AMG71" s="745"/>
      <c r="AMH71" s="745"/>
      <c r="AMI71" s="745"/>
      <c r="AMJ71" s="745"/>
    </row>
    <row r="72" spans="1:1024" x14ac:dyDescent="0.2">
      <c r="A72" s="745"/>
      <c r="B72" s="753"/>
      <c r="C72" s="670"/>
      <c r="D72" s="666"/>
      <c r="E72" s="666"/>
      <c r="F72" s="666"/>
      <c r="G72" s="666"/>
      <c r="H72" s="666"/>
      <c r="I72" s="666"/>
      <c r="J72" s="666"/>
      <c r="K72" s="666"/>
      <c r="L72" s="666"/>
      <c r="M72" s="666"/>
      <c r="N72" s="666"/>
      <c r="O72" s="666"/>
      <c r="P72" s="666"/>
      <c r="Q72" s="666"/>
      <c r="R72" s="667"/>
      <c r="S72" s="666"/>
      <c r="T72" s="666"/>
      <c r="U72" s="659" t="s">
        <v>505</v>
      </c>
      <c r="V72" s="648" t="s">
        <v>124</v>
      </c>
      <c r="W72" s="668" t="s">
        <v>497</v>
      </c>
      <c r="X72" s="774">
        <v>406.63613400000003</v>
      </c>
      <c r="Y72" s="774">
        <v>406.63613400000003</v>
      </c>
      <c r="Z72" s="774">
        <v>406.63613400000003</v>
      </c>
      <c r="AA72" s="774">
        <v>406.63613400000003</v>
      </c>
      <c r="AB72" s="774">
        <v>406.63613400000003</v>
      </c>
      <c r="AC72" s="774">
        <v>365.73696300000006</v>
      </c>
      <c r="AD72" s="774">
        <v>365.73696300000006</v>
      </c>
      <c r="AE72" s="774">
        <v>365.73696300000006</v>
      </c>
      <c r="AF72" s="774">
        <v>365.73696300000006</v>
      </c>
      <c r="AG72" s="774">
        <v>365.73696300000006</v>
      </c>
      <c r="AH72" s="774">
        <v>117.32023500000001</v>
      </c>
      <c r="AI72" s="774">
        <v>117.32023500000001</v>
      </c>
      <c r="AJ72" s="774">
        <v>117.32023500000001</v>
      </c>
      <c r="AK72" s="774">
        <v>117.32023500000001</v>
      </c>
      <c r="AL72" s="774">
        <v>117.32023500000001</v>
      </c>
      <c r="AM72" s="774">
        <v>0</v>
      </c>
      <c r="AN72" s="774">
        <v>0</v>
      </c>
      <c r="AO72" s="774">
        <v>0</v>
      </c>
      <c r="AP72" s="774">
        <v>0</v>
      </c>
      <c r="AQ72" s="774">
        <v>0</v>
      </c>
      <c r="AR72" s="774">
        <v>0</v>
      </c>
      <c r="AS72" s="774">
        <v>0</v>
      </c>
      <c r="AT72" s="774">
        <v>0</v>
      </c>
      <c r="AU72" s="774">
        <v>0</v>
      </c>
      <c r="AV72" s="774">
        <v>0</v>
      </c>
      <c r="AW72" s="774">
        <v>0</v>
      </c>
      <c r="AX72" s="774">
        <v>0</v>
      </c>
      <c r="AY72" s="774">
        <v>0</v>
      </c>
      <c r="AZ72" s="774">
        <v>0</v>
      </c>
      <c r="BA72" s="774">
        <v>0</v>
      </c>
      <c r="BB72" s="774">
        <v>0</v>
      </c>
      <c r="BC72" s="774">
        <v>0</v>
      </c>
      <c r="BD72" s="774">
        <v>0</v>
      </c>
      <c r="BE72" s="774">
        <v>0</v>
      </c>
      <c r="BF72" s="774">
        <v>0</v>
      </c>
      <c r="BG72" s="774">
        <v>0</v>
      </c>
      <c r="BH72" s="774">
        <v>0</v>
      </c>
      <c r="BI72" s="774">
        <v>0</v>
      </c>
      <c r="BJ72" s="774">
        <v>0</v>
      </c>
      <c r="BK72" s="774">
        <v>0</v>
      </c>
      <c r="BL72" s="774">
        <v>0</v>
      </c>
      <c r="BM72" s="774">
        <v>0</v>
      </c>
      <c r="BN72" s="774">
        <v>0</v>
      </c>
      <c r="BO72" s="774">
        <v>0</v>
      </c>
      <c r="BP72" s="774">
        <v>0</v>
      </c>
      <c r="BQ72" s="774">
        <v>0</v>
      </c>
      <c r="BR72" s="774">
        <v>0</v>
      </c>
      <c r="BS72" s="774">
        <v>0</v>
      </c>
      <c r="BT72" s="774">
        <v>0</v>
      </c>
      <c r="BU72" s="774">
        <v>0</v>
      </c>
      <c r="BV72" s="774">
        <v>0</v>
      </c>
      <c r="BW72" s="774">
        <v>0</v>
      </c>
      <c r="BX72" s="774">
        <v>0</v>
      </c>
      <c r="BY72" s="774">
        <v>0</v>
      </c>
      <c r="BZ72" s="774">
        <v>0</v>
      </c>
      <c r="CA72" s="774">
        <v>0</v>
      </c>
      <c r="CB72" s="774">
        <v>0</v>
      </c>
      <c r="CC72" s="774">
        <v>0</v>
      </c>
      <c r="CD72" s="774">
        <v>0</v>
      </c>
      <c r="CE72" s="775">
        <v>0</v>
      </c>
      <c r="CF72" s="775">
        <v>0</v>
      </c>
      <c r="CG72" s="775">
        <v>0</v>
      </c>
      <c r="CH72" s="775">
        <v>0</v>
      </c>
      <c r="CI72" s="775">
        <v>0</v>
      </c>
      <c r="CJ72" s="775">
        <v>0</v>
      </c>
      <c r="CK72" s="775">
        <v>0</v>
      </c>
      <c r="CL72" s="775">
        <v>0</v>
      </c>
      <c r="CM72" s="775">
        <v>0</v>
      </c>
      <c r="CN72" s="775">
        <v>0</v>
      </c>
      <c r="CO72" s="775">
        <v>0</v>
      </c>
      <c r="CP72" s="775">
        <v>0</v>
      </c>
      <c r="CQ72" s="775">
        <v>0</v>
      </c>
      <c r="CR72" s="775">
        <v>0</v>
      </c>
      <c r="CS72" s="775">
        <v>0</v>
      </c>
      <c r="CT72" s="775">
        <v>0</v>
      </c>
      <c r="CU72" s="775">
        <v>0</v>
      </c>
      <c r="CV72" s="775">
        <v>0</v>
      </c>
      <c r="CW72" s="775">
        <v>0</v>
      </c>
      <c r="CX72" s="775">
        <v>0</v>
      </c>
      <c r="CY72" s="776">
        <v>0</v>
      </c>
      <c r="CZ72" s="747">
        <v>0</v>
      </c>
      <c r="DA72" s="748">
        <v>0</v>
      </c>
      <c r="DB72" s="748">
        <v>0</v>
      </c>
      <c r="DC72" s="748">
        <v>0</v>
      </c>
      <c r="DD72" s="748">
        <v>0</v>
      </c>
      <c r="DE72" s="748">
        <v>0</v>
      </c>
      <c r="DF72" s="748">
        <v>0</v>
      </c>
      <c r="DG72" s="748">
        <v>0</v>
      </c>
      <c r="DH72" s="748">
        <v>0</v>
      </c>
      <c r="DI72" s="748">
        <v>0</v>
      </c>
      <c r="DJ72" s="748">
        <v>0</v>
      </c>
      <c r="DK72" s="748">
        <v>0</v>
      </c>
      <c r="DL72" s="748">
        <v>0</v>
      </c>
      <c r="DM72" s="748">
        <v>0</v>
      </c>
      <c r="DN72" s="748">
        <v>0</v>
      </c>
      <c r="DO72" s="748">
        <v>0</v>
      </c>
      <c r="DP72" s="748">
        <v>0</v>
      </c>
      <c r="DQ72" s="748">
        <v>0</v>
      </c>
      <c r="DR72" s="748">
        <v>0</v>
      </c>
      <c r="DS72" s="748">
        <v>0</v>
      </c>
      <c r="DT72" s="748">
        <v>0</v>
      </c>
      <c r="DU72" s="748">
        <v>0</v>
      </c>
      <c r="DV72" s="748">
        <v>0</v>
      </c>
      <c r="DW72" s="749">
        <v>0</v>
      </c>
      <c r="DX72" s="687"/>
      <c r="DY72" s="745"/>
      <c r="DZ72" s="745"/>
      <c r="EA72" s="745"/>
      <c r="EB72" s="745"/>
      <c r="EC72" s="745"/>
      <c r="ED72" s="745"/>
      <c r="EE72" s="745"/>
      <c r="EF72" s="745"/>
      <c r="EG72" s="745"/>
      <c r="EH72" s="745"/>
      <c r="EI72" s="745"/>
      <c r="EJ72" s="745"/>
      <c r="EK72" s="745"/>
      <c r="EL72" s="745"/>
      <c r="EM72" s="745"/>
      <c r="EN72" s="745"/>
      <c r="EO72" s="745"/>
      <c r="EP72" s="745"/>
      <c r="EQ72" s="745"/>
      <c r="ER72" s="745"/>
      <c r="ES72" s="745"/>
      <c r="ET72" s="745"/>
      <c r="EU72" s="745"/>
      <c r="EV72" s="745"/>
      <c r="EW72" s="745"/>
      <c r="EX72" s="745"/>
      <c r="EY72" s="745"/>
      <c r="EZ72" s="745"/>
      <c r="FA72" s="745"/>
      <c r="FB72" s="745"/>
      <c r="FC72" s="745"/>
      <c r="FD72" s="745"/>
      <c r="FE72" s="745"/>
      <c r="FF72" s="745"/>
      <c r="FG72" s="745"/>
      <c r="FH72" s="745"/>
      <c r="FI72" s="745"/>
      <c r="FJ72" s="745"/>
      <c r="FK72" s="745"/>
      <c r="FL72" s="745"/>
      <c r="FM72" s="745"/>
      <c r="FN72" s="745"/>
      <c r="FO72" s="745"/>
      <c r="FP72" s="745"/>
      <c r="FQ72" s="745"/>
      <c r="FR72" s="745"/>
      <c r="FS72" s="745"/>
      <c r="FT72" s="745"/>
      <c r="FU72" s="745"/>
      <c r="FV72" s="745"/>
      <c r="FW72" s="745"/>
      <c r="FX72" s="745"/>
      <c r="FY72" s="745"/>
      <c r="FZ72" s="745"/>
      <c r="GA72" s="745"/>
      <c r="GB72" s="745"/>
      <c r="GC72" s="745"/>
      <c r="GD72" s="745"/>
      <c r="GE72" s="745"/>
      <c r="GF72" s="745"/>
      <c r="GG72" s="745"/>
      <c r="GH72" s="745"/>
      <c r="GI72" s="745"/>
      <c r="GJ72" s="745"/>
      <c r="GK72" s="745"/>
      <c r="GL72" s="745"/>
      <c r="GM72" s="745"/>
      <c r="GN72" s="745"/>
      <c r="GO72" s="745"/>
      <c r="GP72" s="745"/>
      <c r="GQ72" s="745"/>
      <c r="GR72" s="745"/>
      <c r="GS72" s="745"/>
      <c r="GT72" s="745"/>
      <c r="GU72" s="745"/>
      <c r="GV72" s="745"/>
      <c r="GW72" s="745"/>
      <c r="GX72" s="745"/>
      <c r="GY72" s="745"/>
      <c r="GZ72" s="745"/>
      <c r="HA72" s="745"/>
      <c r="HB72" s="745"/>
      <c r="HC72" s="745"/>
      <c r="HD72" s="745"/>
      <c r="HE72" s="745"/>
      <c r="HF72" s="745"/>
      <c r="HG72" s="745"/>
      <c r="HH72" s="745"/>
      <c r="HI72" s="745"/>
      <c r="HJ72" s="745"/>
      <c r="HK72" s="745"/>
      <c r="HL72" s="745"/>
      <c r="HM72" s="745"/>
      <c r="HN72" s="745"/>
      <c r="HO72" s="745"/>
      <c r="HP72" s="745"/>
      <c r="HQ72" s="745"/>
      <c r="HR72" s="745"/>
      <c r="HS72" s="745"/>
      <c r="HT72" s="745"/>
      <c r="HU72" s="745"/>
      <c r="HV72" s="745"/>
      <c r="HW72" s="745"/>
      <c r="HX72" s="745"/>
      <c r="HY72" s="745"/>
      <c r="HZ72" s="745"/>
      <c r="IA72" s="745"/>
      <c r="IB72" s="745"/>
      <c r="IC72" s="745"/>
      <c r="ID72" s="745"/>
      <c r="IE72" s="745"/>
      <c r="IF72" s="745"/>
      <c r="IG72" s="745"/>
      <c r="IH72" s="745"/>
      <c r="II72" s="745"/>
      <c r="IJ72" s="745"/>
      <c r="IK72" s="745"/>
      <c r="IL72" s="745"/>
      <c r="IM72" s="745"/>
      <c r="IN72" s="745"/>
      <c r="IO72" s="745"/>
      <c r="IP72" s="745"/>
      <c r="IQ72" s="745"/>
      <c r="IR72" s="745"/>
      <c r="IS72" s="745"/>
      <c r="IT72" s="745"/>
      <c r="IU72" s="745"/>
      <c r="IV72" s="745"/>
      <c r="IW72" s="745"/>
      <c r="IX72" s="745"/>
      <c r="IY72" s="745"/>
      <c r="IZ72" s="745"/>
      <c r="JA72" s="745"/>
      <c r="JB72" s="745"/>
      <c r="JC72" s="745"/>
      <c r="JD72" s="745"/>
      <c r="JE72" s="745"/>
      <c r="JF72" s="745"/>
      <c r="JG72" s="745"/>
      <c r="JH72" s="745"/>
      <c r="JI72" s="745"/>
      <c r="JJ72" s="745"/>
      <c r="JK72" s="745"/>
      <c r="JL72" s="745"/>
      <c r="JM72" s="745"/>
      <c r="JN72" s="745"/>
      <c r="JO72" s="745"/>
      <c r="JP72" s="745"/>
      <c r="JQ72" s="745"/>
      <c r="JR72" s="745"/>
      <c r="JS72" s="745"/>
      <c r="JT72" s="745"/>
      <c r="JU72" s="745"/>
      <c r="JV72" s="745"/>
      <c r="JW72" s="745"/>
      <c r="JX72" s="745"/>
      <c r="JY72" s="745"/>
      <c r="JZ72" s="745"/>
      <c r="KA72" s="745"/>
      <c r="KB72" s="745"/>
      <c r="KC72" s="745"/>
      <c r="KD72" s="745"/>
      <c r="KE72" s="745"/>
      <c r="KF72" s="745"/>
      <c r="KG72" s="745"/>
      <c r="KH72" s="745"/>
      <c r="KI72" s="745"/>
      <c r="KJ72" s="745"/>
      <c r="KK72" s="745"/>
      <c r="KL72" s="745"/>
      <c r="KM72" s="745"/>
      <c r="KN72" s="745"/>
      <c r="KO72" s="745"/>
      <c r="KP72" s="745"/>
      <c r="KQ72" s="745"/>
      <c r="KR72" s="745"/>
      <c r="KS72" s="745"/>
      <c r="KT72" s="745"/>
      <c r="KU72" s="745"/>
      <c r="KV72" s="745"/>
      <c r="KW72" s="745"/>
      <c r="KX72" s="745"/>
      <c r="KY72" s="745"/>
      <c r="KZ72" s="745"/>
      <c r="LA72" s="745"/>
      <c r="LB72" s="745"/>
      <c r="LC72" s="745"/>
      <c r="LD72" s="745"/>
      <c r="LE72" s="745"/>
      <c r="LF72" s="745"/>
      <c r="LG72" s="745"/>
      <c r="LH72" s="745"/>
      <c r="LI72" s="745"/>
      <c r="LJ72" s="745"/>
      <c r="LK72" s="745"/>
      <c r="LL72" s="745"/>
      <c r="LM72" s="745"/>
      <c r="LN72" s="745"/>
      <c r="LO72" s="745"/>
      <c r="LP72" s="745"/>
      <c r="LQ72" s="745"/>
      <c r="LR72" s="745"/>
      <c r="LS72" s="745"/>
      <c r="LT72" s="745"/>
      <c r="LU72" s="745"/>
      <c r="LV72" s="745"/>
      <c r="LW72" s="745"/>
      <c r="LX72" s="745"/>
      <c r="LY72" s="745"/>
      <c r="LZ72" s="745"/>
      <c r="MA72" s="745"/>
      <c r="MB72" s="745"/>
      <c r="MC72" s="745"/>
      <c r="MD72" s="745"/>
      <c r="ME72" s="745"/>
      <c r="MF72" s="745"/>
      <c r="MG72" s="745"/>
      <c r="MH72" s="745"/>
      <c r="MI72" s="745"/>
      <c r="MJ72" s="745"/>
      <c r="MK72" s="745"/>
      <c r="ML72" s="745"/>
      <c r="MM72" s="745"/>
      <c r="MN72" s="745"/>
      <c r="MO72" s="745"/>
      <c r="MP72" s="745"/>
      <c r="MQ72" s="745"/>
      <c r="MR72" s="745"/>
      <c r="MS72" s="745"/>
      <c r="MT72" s="745"/>
      <c r="MU72" s="745"/>
      <c r="MV72" s="745"/>
      <c r="MW72" s="745"/>
      <c r="MX72" s="745"/>
      <c r="MY72" s="745"/>
      <c r="MZ72" s="745"/>
      <c r="NA72" s="745"/>
      <c r="NB72" s="745"/>
      <c r="NC72" s="745"/>
      <c r="ND72" s="745"/>
      <c r="NE72" s="745"/>
      <c r="NF72" s="745"/>
      <c r="NG72" s="745"/>
      <c r="NH72" s="745"/>
      <c r="NI72" s="745"/>
      <c r="NJ72" s="745"/>
      <c r="NK72" s="745"/>
      <c r="NL72" s="745"/>
      <c r="NM72" s="745"/>
      <c r="NN72" s="745"/>
      <c r="NO72" s="745"/>
      <c r="NP72" s="745"/>
      <c r="NQ72" s="745"/>
      <c r="NR72" s="745"/>
      <c r="NS72" s="745"/>
      <c r="NT72" s="745"/>
      <c r="NU72" s="745"/>
      <c r="NV72" s="745"/>
      <c r="NW72" s="745"/>
      <c r="NX72" s="745"/>
      <c r="NY72" s="745"/>
      <c r="NZ72" s="745"/>
      <c r="OA72" s="745"/>
      <c r="OB72" s="745"/>
      <c r="OC72" s="745"/>
      <c r="OD72" s="745"/>
      <c r="OE72" s="745"/>
      <c r="OF72" s="745"/>
      <c r="OG72" s="745"/>
      <c r="OH72" s="745"/>
      <c r="OI72" s="745"/>
      <c r="OJ72" s="745"/>
      <c r="OK72" s="745"/>
      <c r="OL72" s="745"/>
      <c r="OM72" s="745"/>
      <c r="ON72" s="745"/>
      <c r="OO72" s="745"/>
      <c r="OP72" s="745"/>
      <c r="OQ72" s="745"/>
      <c r="OR72" s="745"/>
      <c r="OS72" s="745"/>
      <c r="OT72" s="745"/>
      <c r="OU72" s="745"/>
      <c r="OV72" s="745"/>
      <c r="OW72" s="745"/>
      <c r="OX72" s="745"/>
      <c r="OY72" s="745"/>
      <c r="OZ72" s="745"/>
      <c r="PA72" s="745"/>
      <c r="PB72" s="745"/>
      <c r="PC72" s="745"/>
      <c r="PD72" s="745"/>
      <c r="PE72" s="745"/>
      <c r="PF72" s="745"/>
      <c r="PG72" s="745"/>
      <c r="PH72" s="745"/>
      <c r="PI72" s="745"/>
      <c r="PJ72" s="745"/>
      <c r="PK72" s="745"/>
      <c r="PL72" s="745"/>
      <c r="PM72" s="745"/>
      <c r="PN72" s="745"/>
      <c r="PO72" s="745"/>
      <c r="PP72" s="745"/>
      <c r="PQ72" s="745"/>
      <c r="PR72" s="745"/>
      <c r="PS72" s="745"/>
      <c r="PT72" s="745"/>
      <c r="PU72" s="745"/>
      <c r="PV72" s="745"/>
      <c r="PW72" s="745"/>
      <c r="PX72" s="745"/>
      <c r="PY72" s="745"/>
      <c r="PZ72" s="745"/>
      <c r="QA72" s="745"/>
      <c r="QB72" s="745"/>
      <c r="QC72" s="745"/>
      <c r="QD72" s="745"/>
      <c r="QE72" s="745"/>
      <c r="QF72" s="745"/>
      <c r="QG72" s="745"/>
      <c r="QH72" s="745"/>
      <c r="QI72" s="745"/>
      <c r="QJ72" s="745"/>
      <c r="QK72" s="745"/>
      <c r="QL72" s="745"/>
      <c r="QM72" s="745"/>
      <c r="QN72" s="745"/>
      <c r="QO72" s="745"/>
      <c r="QP72" s="745"/>
      <c r="QQ72" s="745"/>
      <c r="QR72" s="745"/>
      <c r="QS72" s="745"/>
      <c r="QT72" s="745"/>
      <c r="QU72" s="745"/>
      <c r="QV72" s="745"/>
      <c r="QW72" s="745"/>
      <c r="QX72" s="745"/>
      <c r="QY72" s="745"/>
      <c r="QZ72" s="745"/>
      <c r="RA72" s="745"/>
      <c r="RB72" s="745"/>
      <c r="RC72" s="745"/>
      <c r="RD72" s="745"/>
      <c r="RE72" s="745"/>
      <c r="RF72" s="745"/>
      <c r="RG72" s="745"/>
      <c r="RH72" s="745"/>
      <c r="RI72" s="745"/>
      <c r="RJ72" s="745"/>
      <c r="RK72" s="745"/>
      <c r="RL72" s="745"/>
      <c r="RM72" s="745"/>
      <c r="RN72" s="745"/>
      <c r="RO72" s="745"/>
      <c r="RP72" s="745"/>
      <c r="RQ72" s="745"/>
      <c r="RR72" s="745"/>
      <c r="RS72" s="745"/>
      <c r="RT72" s="745"/>
      <c r="RU72" s="745"/>
      <c r="RV72" s="745"/>
      <c r="RW72" s="745"/>
      <c r="RX72" s="745"/>
      <c r="RY72" s="745"/>
      <c r="RZ72" s="745"/>
      <c r="SA72" s="745"/>
      <c r="SB72" s="745"/>
      <c r="SC72" s="745"/>
      <c r="SD72" s="745"/>
      <c r="SE72" s="745"/>
      <c r="SF72" s="745"/>
      <c r="SG72" s="745"/>
      <c r="SH72" s="745"/>
      <c r="SI72" s="745"/>
      <c r="SJ72" s="745"/>
      <c r="SK72" s="745"/>
      <c r="SL72" s="745"/>
      <c r="SM72" s="745"/>
      <c r="SN72" s="745"/>
      <c r="SO72" s="745"/>
      <c r="SP72" s="745"/>
      <c r="SQ72" s="745"/>
      <c r="SR72" s="745"/>
      <c r="SS72" s="745"/>
      <c r="ST72" s="745"/>
      <c r="SU72" s="745"/>
      <c r="SV72" s="745"/>
      <c r="SW72" s="745"/>
      <c r="SX72" s="745"/>
      <c r="SY72" s="745"/>
      <c r="SZ72" s="745"/>
      <c r="TA72" s="745"/>
      <c r="TB72" s="745"/>
      <c r="TC72" s="745"/>
      <c r="TD72" s="745"/>
      <c r="TE72" s="745"/>
      <c r="TF72" s="745"/>
      <c r="TG72" s="745"/>
      <c r="TH72" s="745"/>
      <c r="TI72" s="745"/>
      <c r="TJ72" s="745"/>
      <c r="TK72" s="745"/>
      <c r="TL72" s="745"/>
      <c r="TM72" s="745"/>
      <c r="TN72" s="745"/>
      <c r="TO72" s="745"/>
      <c r="TP72" s="745"/>
      <c r="TQ72" s="745"/>
      <c r="TR72" s="745"/>
      <c r="TS72" s="745"/>
      <c r="TT72" s="745"/>
      <c r="TU72" s="745"/>
      <c r="TV72" s="745"/>
      <c r="TW72" s="745"/>
      <c r="TX72" s="745"/>
      <c r="TY72" s="745"/>
      <c r="TZ72" s="745"/>
      <c r="UA72" s="745"/>
      <c r="UB72" s="745"/>
      <c r="UC72" s="745"/>
      <c r="UD72" s="745"/>
      <c r="UE72" s="745"/>
      <c r="UF72" s="745"/>
      <c r="UG72" s="745"/>
      <c r="UH72" s="745"/>
      <c r="UI72" s="745"/>
      <c r="UJ72" s="745"/>
      <c r="UK72" s="745"/>
      <c r="UL72" s="745"/>
      <c r="UM72" s="745"/>
      <c r="UN72" s="745"/>
      <c r="UO72" s="745"/>
      <c r="UP72" s="745"/>
      <c r="UQ72" s="745"/>
      <c r="UR72" s="745"/>
      <c r="US72" s="745"/>
      <c r="UT72" s="745"/>
      <c r="UU72" s="745"/>
      <c r="UV72" s="745"/>
      <c r="UW72" s="745"/>
      <c r="UX72" s="745"/>
      <c r="UY72" s="745"/>
      <c r="UZ72" s="745"/>
      <c r="VA72" s="745"/>
      <c r="VB72" s="745"/>
      <c r="VC72" s="745"/>
      <c r="VD72" s="745"/>
      <c r="VE72" s="745"/>
      <c r="VF72" s="745"/>
      <c r="VG72" s="745"/>
      <c r="VH72" s="745"/>
      <c r="VI72" s="745"/>
      <c r="VJ72" s="745"/>
      <c r="VK72" s="745"/>
      <c r="VL72" s="745"/>
      <c r="VM72" s="745"/>
      <c r="VN72" s="745"/>
      <c r="VO72" s="745"/>
      <c r="VP72" s="745"/>
      <c r="VQ72" s="745"/>
      <c r="VR72" s="745"/>
      <c r="VS72" s="745"/>
      <c r="VT72" s="745"/>
      <c r="VU72" s="745"/>
      <c r="VV72" s="745"/>
      <c r="VW72" s="745"/>
      <c r="VX72" s="745"/>
      <c r="VY72" s="745"/>
      <c r="VZ72" s="745"/>
      <c r="WA72" s="745"/>
      <c r="WB72" s="745"/>
      <c r="WC72" s="745"/>
      <c r="WD72" s="745"/>
      <c r="WE72" s="745"/>
      <c r="WF72" s="745"/>
      <c r="WG72" s="745"/>
      <c r="WH72" s="745"/>
      <c r="WI72" s="745"/>
      <c r="WJ72" s="745"/>
      <c r="WK72" s="745"/>
      <c r="WL72" s="745"/>
      <c r="WM72" s="745"/>
      <c r="WN72" s="745"/>
      <c r="WO72" s="745"/>
      <c r="WP72" s="745"/>
      <c r="WQ72" s="745"/>
      <c r="WR72" s="745"/>
      <c r="WS72" s="745"/>
      <c r="WT72" s="745"/>
      <c r="WU72" s="745"/>
      <c r="WV72" s="745"/>
      <c r="WW72" s="745"/>
      <c r="WX72" s="745"/>
      <c r="WY72" s="745"/>
      <c r="WZ72" s="745"/>
      <c r="XA72" s="745"/>
      <c r="XB72" s="745"/>
      <c r="XC72" s="745"/>
      <c r="XD72" s="745"/>
      <c r="XE72" s="745"/>
      <c r="XF72" s="745"/>
      <c r="XG72" s="745"/>
      <c r="XH72" s="745"/>
      <c r="XI72" s="745"/>
      <c r="XJ72" s="745"/>
      <c r="XK72" s="745"/>
      <c r="XL72" s="745"/>
      <c r="XM72" s="745"/>
      <c r="XN72" s="745"/>
      <c r="XO72" s="745"/>
      <c r="XP72" s="745"/>
      <c r="XQ72" s="745"/>
      <c r="XR72" s="745"/>
      <c r="XS72" s="745"/>
      <c r="XT72" s="745"/>
      <c r="XU72" s="745"/>
      <c r="XV72" s="745"/>
      <c r="XW72" s="745"/>
      <c r="XX72" s="745"/>
      <c r="XY72" s="745"/>
      <c r="XZ72" s="745"/>
      <c r="YA72" s="745"/>
      <c r="YB72" s="745"/>
      <c r="YC72" s="745"/>
      <c r="YD72" s="745"/>
      <c r="YE72" s="745"/>
      <c r="YF72" s="745"/>
      <c r="YG72" s="745"/>
      <c r="YH72" s="745"/>
      <c r="YI72" s="745"/>
      <c r="YJ72" s="745"/>
      <c r="YK72" s="745"/>
      <c r="YL72" s="745"/>
      <c r="YM72" s="745"/>
      <c r="YN72" s="745"/>
      <c r="YO72" s="745"/>
      <c r="YP72" s="745"/>
      <c r="YQ72" s="745"/>
      <c r="YR72" s="745"/>
      <c r="YS72" s="745"/>
      <c r="YT72" s="745"/>
      <c r="YU72" s="745"/>
      <c r="YV72" s="745"/>
      <c r="YW72" s="745"/>
      <c r="YX72" s="745"/>
      <c r="YY72" s="745"/>
      <c r="YZ72" s="745"/>
      <c r="ZA72" s="745"/>
      <c r="ZB72" s="745"/>
      <c r="ZC72" s="745"/>
      <c r="ZD72" s="745"/>
      <c r="ZE72" s="745"/>
      <c r="ZF72" s="745"/>
      <c r="ZG72" s="745"/>
      <c r="ZH72" s="745"/>
      <c r="ZI72" s="745"/>
      <c r="ZJ72" s="745"/>
      <c r="ZK72" s="745"/>
      <c r="ZL72" s="745"/>
      <c r="ZM72" s="745"/>
      <c r="ZN72" s="745"/>
      <c r="ZO72" s="745"/>
      <c r="ZP72" s="745"/>
      <c r="ZQ72" s="745"/>
      <c r="ZR72" s="745"/>
      <c r="ZS72" s="745"/>
      <c r="ZT72" s="745"/>
      <c r="ZU72" s="745"/>
      <c r="ZV72" s="745"/>
      <c r="ZW72" s="745"/>
      <c r="ZX72" s="745"/>
      <c r="ZY72" s="745"/>
      <c r="ZZ72" s="745"/>
      <c r="AAA72" s="745"/>
      <c r="AAB72" s="745"/>
      <c r="AAC72" s="745"/>
      <c r="AAD72" s="745"/>
      <c r="AAE72" s="745"/>
      <c r="AAF72" s="745"/>
      <c r="AAG72" s="745"/>
      <c r="AAH72" s="745"/>
      <c r="AAI72" s="745"/>
      <c r="AAJ72" s="745"/>
      <c r="AAK72" s="745"/>
      <c r="AAL72" s="745"/>
      <c r="AAM72" s="745"/>
      <c r="AAN72" s="745"/>
      <c r="AAO72" s="745"/>
      <c r="AAP72" s="745"/>
      <c r="AAQ72" s="745"/>
      <c r="AAR72" s="745"/>
      <c r="AAS72" s="745"/>
      <c r="AAT72" s="745"/>
      <c r="AAU72" s="745"/>
      <c r="AAV72" s="745"/>
      <c r="AAW72" s="745"/>
      <c r="AAX72" s="745"/>
      <c r="AAY72" s="745"/>
      <c r="AAZ72" s="745"/>
      <c r="ABA72" s="745"/>
      <c r="ABB72" s="745"/>
      <c r="ABC72" s="745"/>
      <c r="ABD72" s="745"/>
      <c r="ABE72" s="745"/>
      <c r="ABF72" s="745"/>
      <c r="ABG72" s="745"/>
      <c r="ABH72" s="745"/>
      <c r="ABI72" s="745"/>
      <c r="ABJ72" s="745"/>
      <c r="ABK72" s="745"/>
      <c r="ABL72" s="745"/>
      <c r="ABM72" s="745"/>
      <c r="ABN72" s="745"/>
      <c r="ABO72" s="745"/>
      <c r="ABP72" s="745"/>
      <c r="ABQ72" s="745"/>
      <c r="ABR72" s="745"/>
      <c r="ABS72" s="745"/>
      <c r="ABT72" s="745"/>
      <c r="ABU72" s="745"/>
      <c r="ABV72" s="745"/>
      <c r="ABW72" s="745"/>
      <c r="ABX72" s="745"/>
      <c r="ABY72" s="745"/>
      <c r="ABZ72" s="745"/>
      <c r="ACA72" s="745"/>
      <c r="ACB72" s="745"/>
      <c r="ACC72" s="745"/>
      <c r="ACD72" s="745"/>
      <c r="ACE72" s="745"/>
      <c r="ACF72" s="745"/>
      <c r="ACG72" s="745"/>
      <c r="ACH72" s="745"/>
      <c r="ACI72" s="745"/>
      <c r="ACJ72" s="745"/>
      <c r="ACK72" s="745"/>
      <c r="ACL72" s="745"/>
      <c r="ACM72" s="745"/>
      <c r="ACN72" s="745"/>
      <c r="ACO72" s="745"/>
      <c r="ACP72" s="745"/>
      <c r="ACQ72" s="745"/>
      <c r="ACR72" s="745"/>
      <c r="ACS72" s="745"/>
      <c r="ACT72" s="745"/>
      <c r="ACU72" s="745"/>
      <c r="ACV72" s="745"/>
      <c r="ACW72" s="745"/>
      <c r="ACX72" s="745"/>
      <c r="ACY72" s="745"/>
      <c r="ACZ72" s="745"/>
      <c r="ADA72" s="745"/>
      <c r="ADB72" s="745"/>
      <c r="ADC72" s="745"/>
      <c r="ADD72" s="745"/>
      <c r="ADE72" s="745"/>
      <c r="ADF72" s="745"/>
      <c r="ADG72" s="745"/>
      <c r="ADH72" s="745"/>
      <c r="ADI72" s="745"/>
      <c r="ADJ72" s="745"/>
      <c r="ADK72" s="745"/>
      <c r="ADL72" s="745"/>
      <c r="ADM72" s="745"/>
      <c r="ADN72" s="745"/>
      <c r="ADO72" s="745"/>
      <c r="ADP72" s="745"/>
      <c r="ADQ72" s="745"/>
      <c r="ADR72" s="745"/>
      <c r="ADS72" s="745"/>
      <c r="ADT72" s="745"/>
      <c r="ADU72" s="745"/>
      <c r="ADV72" s="745"/>
      <c r="ADW72" s="745"/>
      <c r="ADX72" s="745"/>
      <c r="ADY72" s="745"/>
      <c r="ADZ72" s="745"/>
      <c r="AEA72" s="745"/>
      <c r="AEB72" s="745"/>
      <c r="AEC72" s="745"/>
      <c r="AED72" s="745"/>
      <c r="AEE72" s="745"/>
      <c r="AEF72" s="745"/>
      <c r="AEG72" s="745"/>
      <c r="AEH72" s="745"/>
      <c r="AEI72" s="745"/>
      <c r="AEJ72" s="745"/>
      <c r="AEK72" s="745"/>
      <c r="AEL72" s="745"/>
      <c r="AEM72" s="745"/>
      <c r="AEN72" s="745"/>
      <c r="AEO72" s="745"/>
      <c r="AEP72" s="745"/>
      <c r="AEQ72" s="745"/>
      <c r="AER72" s="745"/>
      <c r="AES72" s="745"/>
      <c r="AET72" s="745"/>
      <c r="AEU72" s="745"/>
      <c r="AEV72" s="745"/>
      <c r="AEW72" s="745"/>
      <c r="AEX72" s="745"/>
      <c r="AEY72" s="745"/>
      <c r="AEZ72" s="745"/>
      <c r="AFA72" s="745"/>
      <c r="AFB72" s="745"/>
      <c r="AFC72" s="745"/>
      <c r="AFD72" s="745"/>
      <c r="AFE72" s="745"/>
      <c r="AFF72" s="745"/>
      <c r="AFG72" s="745"/>
      <c r="AFH72" s="745"/>
      <c r="AFI72" s="745"/>
      <c r="AFJ72" s="745"/>
      <c r="AFK72" s="745"/>
      <c r="AFL72" s="745"/>
      <c r="AFM72" s="745"/>
      <c r="AFN72" s="745"/>
      <c r="AFO72" s="745"/>
      <c r="AFP72" s="745"/>
      <c r="AFQ72" s="745"/>
      <c r="AFR72" s="745"/>
      <c r="AFS72" s="745"/>
      <c r="AFT72" s="745"/>
      <c r="AFU72" s="745"/>
      <c r="AFV72" s="745"/>
      <c r="AFW72" s="745"/>
      <c r="AFX72" s="745"/>
      <c r="AFY72" s="745"/>
      <c r="AFZ72" s="745"/>
      <c r="AGA72" s="745"/>
      <c r="AGB72" s="745"/>
      <c r="AGC72" s="745"/>
      <c r="AGD72" s="745"/>
      <c r="AGE72" s="745"/>
      <c r="AGF72" s="745"/>
      <c r="AGG72" s="745"/>
      <c r="AGH72" s="745"/>
      <c r="AGI72" s="745"/>
      <c r="AGJ72" s="745"/>
      <c r="AGK72" s="745"/>
      <c r="AGL72" s="745"/>
      <c r="AGM72" s="745"/>
      <c r="AGN72" s="745"/>
      <c r="AGO72" s="745"/>
      <c r="AGP72" s="745"/>
      <c r="AGQ72" s="745"/>
      <c r="AGR72" s="745"/>
      <c r="AGS72" s="745"/>
      <c r="AGT72" s="745"/>
      <c r="AGU72" s="745"/>
      <c r="AGV72" s="745"/>
      <c r="AGW72" s="745"/>
      <c r="AGX72" s="745"/>
      <c r="AGY72" s="745"/>
      <c r="AGZ72" s="745"/>
      <c r="AHA72" s="745"/>
      <c r="AHB72" s="745"/>
      <c r="AHC72" s="745"/>
      <c r="AHD72" s="745"/>
      <c r="AHE72" s="745"/>
      <c r="AHF72" s="745"/>
      <c r="AHG72" s="745"/>
      <c r="AHH72" s="745"/>
      <c r="AHI72" s="745"/>
      <c r="AHJ72" s="745"/>
      <c r="AHK72" s="745"/>
      <c r="AHL72" s="745"/>
      <c r="AHM72" s="745"/>
      <c r="AHN72" s="745"/>
      <c r="AHO72" s="745"/>
      <c r="AHP72" s="745"/>
      <c r="AHQ72" s="745"/>
      <c r="AHR72" s="745"/>
      <c r="AHS72" s="745"/>
      <c r="AHT72" s="745"/>
      <c r="AHU72" s="745"/>
      <c r="AHV72" s="745"/>
      <c r="AHW72" s="745"/>
      <c r="AHX72" s="745"/>
      <c r="AHY72" s="745"/>
      <c r="AHZ72" s="745"/>
      <c r="AIA72" s="745"/>
      <c r="AIB72" s="745"/>
      <c r="AIC72" s="745"/>
      <c r="AID72" s="745"/>
      <c r="AIE72" s="745"/>
      <c r="AIF72" s="745"/>
      <c r="AIG72" s="745"/>
      <c r="AIH72" s="745"/>
      <c r="AII72" s="745"/>
      <c r="AIJ72" s="745"/>
      <c r="AIK72" s="745"/>
      <c r="AIL72" s="745"/>
      <c r="AIM72" s="745"/>
      <c r="AIN72" s="745"/>
      <c r="AIO72" s="745"/>
      <c r="AIP72" s="745"/>
      <c r="AIQ72" s="745"/>
      <c r="AIR72" s="745"/>
      <c r="AIS72" s="745"/>
      <c r="AIT72" s="745"/>
      <c r="AIU72" s="745"/>
      <c r="AIV72" s="745"/>
      <c r="AIW72" s="745"/>
      <c r="AIX72" s="745"/>
      <c r="AIY72" s="745"/>
      <c r="AIZ72" s="745"/>
      <c r="AJA72" s="745"/>
      <c r="AJB72" s="745"/>
      <c r="AJC72" s="745"/>
      <c r="AJD72" s="745"/>
      <c r="AJE72" s="745"/>
      <c r="AJF72" s="745"/>
      <c r="AJG72" s="745"/>
      <c r="AJH72" s="745"/>
      <c r="AJI72" s="745"/>
      <c r="AJJ72" s="745"/>
      <c r="AJK72" s="745"/>
      <c r="AJL72" s="745"/>
      <c r="AJM72" s="745"/>
      <c r="AJN72" s="745"/>
      <c r="AJO72" s="745"/>
      <c r="AJP72" s="745"/>
      <c r="AJQ72" s="745"/>
      <c r="AJR72" s="745"/>
      <c r="AJS72" s="745"/>
      <c r="AJT72" s="745"/>
      <c r="AJU72" s="745"/>
      <c r="AJV72" s="745"/>
      <c r="AJW72" s="745"/>
      <c r="AJX72" s="745"/>
      <c r="AJY72" s="745"/>
      <c r="AJZ72" s="745"/>
      <c r="AKA72" s="745"/>
      <c r="AKB72" s="745"/>
      <c r="AKC72" s="745"/>
      <c r="AKD72" s="745"/>
      <c r="AKE72" s="745"/>
      <c r="AKF72" s="745"/>
      <c r="AKG72" s="745"/>
      <c r="AKH72" s="745"/>
      <c r="AKI72" s="745"/>
      <c r="AKJ72" s="745"/>
      <c r="AKK72" s="745"/>
      <c r="AKL72" s="745"/>
      <c r="AKM72" s="745"/>
      <c r="AKN72" s="745"/>
      <c r="AKO72" s="745"/>
      <c r="AKP72" s="745"/>
      <c r="AKQ72" s="745"/>
      <c r="AKR72" s="745"/>
      <c r="AKS72" s="745"/>
      <c r="AKT72" s="745"/>
      <c r="AKU72" s="745"/>
      <c r="AKV72" s="745"/>
      <c r="AKW72" s="745"/>
      <c r="AKX72" s="745"/>
      <c r="AKY72" s="745"/>
      <c r="AKZ72" s="745"/>
      <c r="ALA72" s="745"/>
      <c r="ALB72" s="745"/>
      <c r="ALC72" s="745"/>
      <c r="ALD72" s="745"/>
      <c r="ALE72" s="745"/>
      <c r="ALF72" s="745"/>
      <c r="ALG72" s="745"/>
      <c r="ALH72" s="745"/>
      <c r="ALI72" s="745"/>
      <c r="ALJ72" s="745"/>
      <c r="ALK72" s="745"/>
      <c r="ALL72" s="745"/>
      <c r="ALM72" s="745"/>
      <c r="ALN72" s="745"/>
      <c r="ALO72" s="745"/>
      <c r="ALP72" s="745"/>
      <c r="ALQ72" s="745"/>
      <c r="ALR72" s="745"/>
      <c r="ALS72" s="745"/>
      <c r="ALT72" s="745"/>
      <c r="ALU72" s="745"/>
      <c r="ALV72" s="745"/>
      <c r="ALW72" s="745"/>
      <c r="ALX72" s="745"/>
      <c r="ALY72" s="745"/>
      <c r="ALZ72" s="745"/>
      <c r="AMA72" s="745"/>
      <c r="AMB72" s="745"/>
      <c r="AMC72" s="745"/>
      <c r="AMD72" s="745"/>
      <c r="AME72" s="745"/>
      <c r="AMF72" s="745"/>
      <c r="AMG72" s="745"/>
      <c r="AMH72" s="745"/>
      <c r="AMI72" s="745"/>
      <c r="AMJ72" s="745"/>
    </row>
    <row r="73" spans="1:1024" x14ac:dyDescent="0.2">
      <c r="A73" s="745"/>
      <c r="B73" s="753"/>
      <c r="C73" s="670"/>
      <c r="D73" s="666"/>
      <c r="E73" s="666"/>
      <c r="F73" s="666"/>
      <c r="G73" s="666"/>
      <c r="H73" s="666"/>
      <c r="I73" s="666"/>
      <c r="J73" s="666"/>
      <c r="K73" s="666"/>
      <c r="L73" s="666"/>
      <c r="M73" s="666"/>
      <c r="N73" s="666"/>
      <c r="O73" s="666"/>
      <c r="P73" s="666"/>
      <c r="Q73" s="666"/>
      <c r="R73" s="667"/>
      <c r="S73" s="666"/>
      <c r="T73" s="666"/>
      <c r="U73" s="674" t="s">
        <v>506</v>
      </c>
      <c r="V73" s="648" t="s">
        <v>124</v>
      </c>
      <c r="W73" s="668" t="s">
        <v>497</v>
      </c>
      <c r="X73" s="791"/>
      <c r="Y73" s="791"/>
      <c r="Z73" s="791"/>
      <c r="AA73" s="791"/>
      <c r="AB73" s="791"/>
      <c r="AC73" s="791"/>
      <c r="AD73" s="791"/>
      <c r="AE73" s="791"/>
      <c r="AF73" s="791"/>
      <c r="AG73" s="791"/>
      <c r="AH73" s="791"/>
      <c r="AI73" s="791"/>
      <c r="AJ73" s="791"/>
      <c r="AK73" s="791"/>
      <c r="AL73" s="791"/>
      <c r="AM73" s="791"/>
      <c r="AN73" s="791"/>
      <c r="AO73" s="791"/>
      <c r="AP73" s="791"/>
      <c r="AQ73" s="791"/>
      <c r="AR73" s="791"/>
      <c r="AS73" s="791"/>
      <c r="AT73" s="791"/>
      <c r="AU73" s="791"/>
      <c r="AV73" s="791"/>
      <c r="AW73" s="791"/>
      <c r="AX73" s="791"/>
      <c r="AY73" s="791"/>
      <c r="AZ73" s="791"/>
      <c r="BA73" s="791"/>
      <c r="BB73" s="791"/>
      <c r="BC73" s="791"/>
      <c r="BD73" s="791"/>
      <c r="BE73" s="791"/>
      <c r="BF73" s="791"/>
      <c r="BG73" s="791"/>
      <c r="BH73" s="791"/>
      <c r="BI73" s="791"/>
      <c r="BJ73" s="791"/>
      <c r="BK73" s="791"/>
      <c r="BL73" s="791"/>
      <c r="BM73" s="791"/>
      <c r="BN73" s="791"/>
      <c r="BO73" s="791"/>
      <c r="BP73" s="791"/>
      <c r="BQ73" s="791"/>
      <c r="BR73" s="791"/>
      <c r="BS73" s="791"/>
      <c r="BT73" s="791"/>
      <c r="BU73" s="791"/>
      <c r="BV73" s="791"/>
      <c r="BW73" s="791"/>
      <c r="BX73" s="791"/>
      <c r="BY73" s="791"/>
      <c r="BZ73" s="791"/>
      <c r="CA73" s="791"/>
      <c r="CB73" s="791"/>
      <c r="CC73" s="791"/>
      <c r="CD73" s="791"/>
      <c r="CE73" s="792"/>
      <c r="CF73" s="792"/>
      <c r="CG73" s="792"/>
      <c r="CH73" s="792"/>
      <c r="CI73" s="792"/>
      <c r="CJ73" s="792"/>
      <c r="CK73" s="792"/>
      <c r="CL73" s="792"/>
      <c r="CM73" s="792"/>
      <c r="CN73" s="792"/>
      <c r="CO73" s="792"/>
      <c r="CP73" s="792"/>
      <c r="CQ73" s="792"/>
      <c r="CR73" s="792"/>
      <c r="CS73" s="792"/>
      <c r="CT73" s="792"/>
      <c r="CU73" s="792"/>
      <c r="CV73" s="792"/>
      <c r="CW73" s="792"/>
      <c r="CX73" s="792"/>
      <c r="CY73" s="793"/>
      <c r="CZ73" s="747">
        <v>0</v>
      </c>
      <c r="DA73" s="748">
        <v>0</v>
      </c>
      <c r="DB73" s="748">
        <v>0</v>
      </c>
      <c r="DC73" s="748">
        <v>0</v>
      </c>
      <c r="DD73" s="748">
        <v>0</v>
      </c>
      <c r="DE73" s="748">
        <v>0</v>
      </c>
      <c r="DF73" s="748">
        <v>0</v>
      </c>
      <c r="DG73" s="748">
        <v>0</v>
      </c>
      <c r="DH73" s="748">
        <v>0</v>
      </c>
      <c r="DI73" s="748">
        <v>0</v>
      </c>
      <c r="DJ73" s="748">
        <v>0</v>
      </c>
      <c r="DK73" s="748">
        <v>0</v>
      </c>
      <c r="DL73" s="748">
        <v>0</v>
      </c>
      <c r="DM73" s="748">
        <v>0</v>
      </c>
      <c r="DN73" s="748">
        <v>0</v>
      </c>
      <c r="DO73" s="748">
        <v>0</v>
      </c>
      <c r="DP73" s="748">
        <v>0</v>
      </c>
      <c r="DQ73" s="748">
        <v>0</v>
      </c>
      <c r="DR73" s="748">
        <v>0</v>
      </c>
      <c r="DS73" s="748">
        <v>0</v>
      </c>
      <c r="DT73" s="748">
        <v>0</v>
      </c>
      <c r="DU73" s="748">
        <v>0</v>
      </c>
      <c r="DV73" s="748">
        <v>0</v>
      </c>
      <c r="DW73" s="749">
        <v>0</v>
      </c>
      <c r="DX73" s="687"/>
      <c r="DY73" s="745"/>
      <c r="DZ73" s="745"/>
      <c r="EA73" s="745"/>
      <c r="EB73" s="745"/>
      <c r="EC73" s="745"/>
      <c r="ED73" s="745"/>
      <c r="EE73" s="745"/>
      <c r="EF73" s="745"/>
      <c r="EG73" s="745"/>
      <c r="EH73" s="745"/>
      <c r="EI73" s="745"/>
      <c r="EJ73" s="745"/>
      <c r="EK73" s="745"/>
      <c r="EL73" s="745"/>
      <c r="EM73" s="745"/>
      <c r="EN73" s="745"/>
      <c r="EO73" s="745"/>
      <c r="EP73" s="745"/>
      <c r="EQ73" s="745"/>
      <c r="ER73" s="745"/>
      <c r="ES73" s="745"/>
      <c r="ET73" s="745"/>
      <c r="EU73" s="745"/>
      <c r="EV73" s="745"/>
      <c r="EW73" s="745"/>
      <c r="EX73" s="745"/>
      <c r="EY73" s="745"/>
      <c r="EZ73" s="745"/>
      <c r="FA73" s="745"/>
      <c r="FB73" s="745"/>
      <c r="FC73" s="745"/>
      <c r="FD73" s="745"/>
      <c r="FE73" s="745"/>
      <c r="FF73" s="745"/>
      <c r="FG73" s="745"/>
      <c r="FH73" s="745"/>
      <c r="FI73" s="745"/>
      <c r="FJ73" s="745"/>
      <c r="FK73" s="745"/>
      <c r="FL73" s="745"/>
      <c r="FM73" s="745"/>
      <c r="FN73" s="745"/>
      <c r="FO73" s="745"/>
      <c r="FP73" s="745"/>
      <c r="FQ73" s="745"/>
      <c r="FR73" s="745"/>
      <c r="FS73" s="745"/>
      <c r="FT73" s="745"/>
      <c r="FU73" s="745"/>
      <c r="FV73" s="745"/>
      <c r="FW73" s="745"/>
      <c r="FX73" s="745"/>
      <c r="FY73" s="745"/>
      <c r="FZ73" s="745"/>
      <c r="GA73" s="745"/>
      <c r="GB73" s="745"/>
      <c r="GC73" s="745"/>
      <c r="GD73" s="745"/>
      <c r="GE73" s="745"/>
      <c r="GF73" s="745"/>
      <c r="GG73" s="745"/>
      <c r="GH73" s="745"/>
      <c r="GI73" s="745"/>
      <c r="GJ73" s="745"/>
      <c r="GK73" s="745"/>
      <c r="GL73" s="745"/>
      <c r="GM73" s="745"/>
      <c r="GN73" s="745"/>
      <c r="GO73" s="745"/>
      <c r="GP73" s="745"/>
      <c r="GQ73" s="745"/>
      <c r="GR73" s="745"/>
      <c r="GS73" s="745"/>
      <c r="GT73" s="745"/>
      <c r="GU73" s="745"/>
      <c r="GV73" s="745"/>
      <c r="GW73" s="745"/>
      <c r="GX73" s="745"/>
      <c r="GY73" s="745"/>
      <c r="GZ73" s="745"/>
      <c r="HA73" s="745"/>
      <c r="HB73" s="745"/>
      <c r="HC73" s="745"/>
      <c r="HD73" s="745"/>
      <c r="HE73" s="745"/>
      <c r="HF73" s="745"/>
      <c r="HG73" s="745"/>
      <c r="HH73" s="745"/>
      <c r="HI73" s="745"/>
      <c r="HJ73" s="745"/>
      <c r="HK73" s="745"/>
      <c r="HL73" s="745"/>
      <c r="HM73" s="745"/>
      <c r="HN73" s="745"/>
      <c r="HO73" s="745"/>
      <c r="HP73" s="745"/>
      <c r="HQ73" s="745"/>
      <c r="HR73" s="745"/>
      <c r="HS73" s="745"/>
      <c r="HT73" s="745"/>
      <c r="HU73" s="745"/>
      <c r="HV73" s="745"/>
      <c r="HW73" s="745"/>
      <c r="HX73" s="745"/>
      <c r="HY73" s="745"/>
      <c r="HZ73" s="745"/>
      <c r="IA73" s="745"/>
      <c r="IB73" s="745"/>
      <c r="IC73" s="745"/>
      <c r="ID73" s="745"/>
      <c r="IE73" s="745"/>
      <c r="IF73" s="745"/>
      <c r="IG73" s="745"/>
      <c r="IH73" s="745"/>
      <c r="II73" s="745"/>
      <c r="IJ73" s="745"/>
      <c r="IK73" s="745"/>
      <c r="IL73" s="745"/>
      <c r="IM73" s="745"/>
      <c r="IN73" s="745"/>
      <c r="IO73" s="745"/>
      <c r="IP73" s="745"/>
      <c r="IQ73" s="745"/>
      <c r="IR73" s="745"/>
      <c r="IS73" s="745"/>
      <c r="IT73" s="745"/>
      <c r="IU73" s="745"/>
      <c r="IV73" s="745"/>
      <c r="IW73" s="745"/>
      <c r="IX73" s="745"/>
      <c r="IY73" s="745"/>
      <c r="IZ73" s="745"/>
      <c r="JA73" s="745"/>
      <c r="JB73" s="745"/>
      <c r="JC73" s="745"/>
      <c r="JD73" s="745"/>
      <c r="JE73" s="745"/>
      <c r="JF73" s="745"/>
      <c r="JG73" s="745"/>
      <c r="JH73" s="745"/>
      <c r="JI73" s="745"/>
      <c r="JJ73" s="745"/>
      <c r="JK73" s="745"/>
      <c r="JL73" s="745"/>
      <c r="JM73" s="745"/>
      <c r="JN73" s="745"/>
      <c r="JO73" s="745"/>
      <c r="JP73" s="745"/>
      <c r="JQ73" s="745"/>
      <c r="JR73" s="745"/>
      <c r="JS73" s="745"/>
      <c r="JT73" s="745"/>
      <c r="JU73" s="745"/>
      <c r="JV73" s="745"/>
      <c r="JW73" s="745"/>
      <c r="JX73" s="745"/>
      <c r="JY73" s="745"/>
      <c r="JZ73" s="745"/>
      <c r="KA73" s="745"/>
      <c r="KB73" s="745"/>
      <c r="KC73" s="745"/>
      <c r="KD73" s="745"/>
      <c r="KE73" s="745"/>
      <c r="KF73" s="745"/>
      <c r="KG73" s="745"/>
      <c r="KH73" s="745"/>
      <c r="KI73" s="745"/>
      <c r="KJ73" s="745"/>
      <c r="KK73" s="745"/>
      <c r="KL73" s="745"/>
      <c r="KM73" s="745"/>
      <c r="KN73" s="745"/>
      <c r="KO73" s="745"/>
      <c r="KP73" s="745"/>
      <c r="KQ73" s="745"/>
      <c r="KR73" s="745"/>
      <c r="KS73" s="745"/>
      <c r="KT73" s="745"/>
      <c r="KU73" s="745"/>
      <c r="KV73" s="745"/>
      <c r="KW73" s="745"/>
      <c r="KX73" s="745"/>
      <c r="KY73" s="745"/>
      <c r="KZ73" s="745"/>
      <c r="LA73" s="745"/>
      <c r="LB73" s="745"/>
      <c r="LC73" s="745"/>
      <c r="LD73" s="745"/>
      <c r="LE73" s="745"/>
      <c r="LF73" s="745"/>
      <c r="LG73" s="745"/>
      <c r="LH73" s="745"/>
      <c r="LI73" s="745"/>
      <c r="LJ73" s="745"/>
      <c r="LK73" s="745"/>
      <c r="LL73" s="745"/>
      <c r="LM73" s="745"/>
      <c r="LN73" s="745"/>
      <c r="LO73" s="745"/>
      <c r="LP73" s="745"/>
      <c r="LQ73" s="745"/>
      <c r="LR73" s="745"/>
      <c r="LS73" s="745"/>
      <c r="LT73" s="745"/>
      <c r="LU73" s="745"/>
      <c r="LV73" s="745"/>
      <c r="LW73" s="745"/>
      <c r="LX73" s="745"/>
      <c r="LY73" s="745"/>
      <c r="LZ73" s="745"/>
      <c r="MA73" s="745"/>
      <c r="MB73" s="745"/>
      <c r="MC73" s="745"/>
      <c r="MD73" s="745"/>
      <c r="ME73" s="745"/>
      <c r="MF73" s="745"/>
      <c r="MG73" s="745"/>
      <c r="MH73" s="745"/>
      <c r="MI73" s="745"/>
      <c r="MJ73" s="745"/>
      <c r="MK73" s="745"/>
      <c r="ML73" s="745"/>
      <c r="MM73" s="745"/>
      <c r="MN73" s="745"/>
      <c r="MO73" s="745"/>
      <c r="MP73" s="745"/>
      <c r="MQ73" s="745"/>
      <c r="MR73" s="745"/>
      <c r="MS73" s="745"/>
      <c r="MT73" s="745"/>
      <c r="MU73" s="745"/>
      <c r="MV73" s="745"/>
      <c r="MW73" s="745"/>
      <c r="MX73" s="745"/>
      <c r="MY73" s="745"/>
      <c r="MZ73" s="745"/>
      <c r="NA73" s="745"/>
      <c r="NB73" s="745"/>
      <c r="NC73" s="745"/>
      <c r="ND73" s="745"/>
      <c r="NE73" s="745"/>
      <c r="NF73" s="745"/>
      <c r="NG73" s="745"/>
      <c r="NH73" s="745"/>
      <c r="NI73" s="745"/>
      <c r="NJ73" s="745"/>
      <c r="NK73" s="745"/>
      <c r="NL73" s="745"/>
      <c r="NM73" s="745"/>
      <c r="NN73" s="745"/>
      <c r="NO73" s="745"/>
      <c r="NP73" s="745"/>
      <c r="NQ73" s="745"/>
      <c r="NR73" s="745"/>
      <c r="NS73" s="745"/>
      <c r="NT73" s="745"/>
      <c r="NU73" s="745"/>
      <c r="NV73" s="745"/>
      <c r="NW73" s="745"/>
      <c r="NX73" s="745"/>
      <c r="NY73" s="745"/>
      <c r="NZ73" s="745"/>
      <c r="OA73" s="745"/>
      <c r="OB73" s="745"/>
      <c r="OC73" s="745"/>
      <c r="OD73" s="745"/>
      <c r="OE73" s="745"/>
      <c r="OF73" s="745"/>
      <c r="OG73" s="745"/>
      <c r="OH73" s="745"/>
      <c r="OI73" s="745"/>
      <c r="OJ73" s="745"/>
      <c r="OK73" s="745"/>
      <c r="OL73" s="745"/>
      <c r="OM73" s="745"/>
      <c r="ON73" s="745"/>
      <c r="OO73" s="745"/>
      <c r="OP73" s="745"/>
      <c r="OQ73" s="745"/>
      <c r="OR73" s="745"/>
      <c r="OS73" s="745"/>
      <c r="OT73" s="745"/>
      <c r="OU73" s="745"/>
      <c r="OV73" s="745"/>
      <c r="OW73" s="745"/>
      <c r="OX73" s="745"/>
      <c r="OY73" s="745"/>
      <c r="OZ73" s="745"/>
      <c r="PA73" s="745"/>
      <c r="PB73" s="745"/>
      <c r="PC73" s="745"/>
      <c r="PD73" s="745"/>
      <c r="PE73" s="745"/>
      <c r="PF73" s="745"/>
      <c r="PG73" s="745"/>
      <c r="PH73" s="745"/>
      <c r="PI73" s="745"/>
      <c r="PJ73" s="745"/>
      <c r="PK73" s="745"/>
      <c r="PL73" s="745"/>
      <c r="PM73" s="745"/>
      <c r="PN73" s="745"/>
      <c r="PO73" s="745"/>
      <c r="PP73" s="745"/>
      <c r="PQ73" s="745"/>
      <c r="PR73" s="745"/>
      <c r="PS73" s="745"/>
      <c r="PT73" s="745"/>
      <c r="PU73" s="745"/>
      <c r="PV73" s="745"/>
      <c r="PW73" s="745"/>
      <c r="PX73" s="745"/>
      <c r="PY73" s="745"/>
      <c r="PZ73" s="745"/>
      <c r="QA73" s="745"/>
      <c r="QB73" s="745"/>
      <c r="QC73" s="745"/>
      <c r="QD73" s="745"/>
      <c r="QE73" s="745"/>
      <c r="QF73" s="745"/>
      <c r="QG73" s="745"/>
      <c r="QH73" s="745"/>
      <c r="QI73" s="745"/>
      <c r="QJ73" s="745"/>
      <c r="QK73" s="745"/>
      <c r="QL73" s="745"/>
      <c r="QM73" s="745"/>
      <c r="QN73" s="745"/>
      <c r="QO73" s="745"/>
      <c r="QP73" s="745"/>
      <c r="QQ73" s="745"/>
      <c r="QR73" s="745"/>
      <c r="QS73" s="745"/>
      <c r="QT73" s="745"/>
      <c r="QU73" s="745"/>
      <c r="QV73" s="745"/>
      <c r="QW73" s="745"/>
      <c r="QX73" s="745"/>
      <c r="QY73" s="745"/>
      <c r="QZ73" s="745"/>
      <c r="RA73" s="745"/>
      <c r="RB73" s="745"/>
      <c r="RC73" s="745"/>
      <c r="RD73" s="745"/>
      <c r="RE73" s="745"/>
      <c r="RF73" s="745"/>
      <c r="RG73" s="745"/>
      <c r="RH73" s="745"/>
      <c r="RI73" s="745"/>
      <c r="RJ73" s="745"/>
      <c r="RK73" s="745"/>
      <c r="RL73" s="745"/>
      <c r="RM73" s="745"/>
      <c r="RN73" s="745"/>
      <c r="RO73" s="745"/>
      <c r="RP73" s="745"/>
      <c r="RQ73" s="745"/>
      <c r="RR73" s="745"/>
      <c r="RS73" s="745"/>
      <c r="RT73" s="745"/>
      <c r="RU73" s="745"/>
      <c r="RV73" s="745"/>
      <c r="RW73" s="745"/>
      <c r="RX73" s="745"/>
      <c r="RY73" s="745"/>
      <c r="RZ73" s="745"/>
      <c r="SA73" s="745"/>
      <c r="SB73" s="745"/>
      <c r="SC73" s="745"/>
      <c r="SD73" s="745"/>
      <c r="SE73" s="745"/>
      <c r="SF73" s="745"/>
      <c r="SG73" s="745"/>
      <c r="SH73" s="745"/>
      <c r="SI73" s="745"/>
      <c r="SJ73" s="745"/>
      <c r="SK73" s="745"/>
      <c r="SL73" s="745"/>
      <c r="SM73" s="745"/>
      <c r="SN73" s="745"/>
      <c r="SO73" s="745"/>
      <c r="SP73" s="745"/>
      <c r="SQ73" s="745"/>
      <c r="SR73" s="745"/>
      <c r="SS73" s="745"/>
      <c r="ST73" s="745"/>
      <c r="SU73" s="745"/>
      <c r="SV73" s="745"/>
      <c r="SW73" s="745"/>
      <c r="SX73" s="745"/>
      <c r="SY73" s="745"/>
      <c r="SZ73" s="745"/>
      <c r="TA73" s="745"/>
      <c r="TB73" s="745"/>
      <c r="TC73" s="745"/>
      <c r="TD73" s="745"/>
      <c r="TE73" s="745"/>
      <c r="TF73" s="745"/>
      <c r="TG73" s="745"/>
      <c r="TH73" s="745"/>
      <c r="TI73" s="745"/>
      <c r="TJ73" s="745"/>
      <c r="TK73" s="745"/>
      <c r="TL73" s="745"/>
      <c r="TM73" s="745"/>
      <c r="TN73" s="745"/>
      <c r="TO73" s="745"/>
      <c r="TP73" s="745"/>
      <c r="TQ73" s="745"/>
      <c r="TR73" s="745"/>
      <c r="TS73" s="745"/>
      <c r="TT73" s="745"/>
      <c r="TU73" s="745"/>
      <c r="TV73" s="745"/>
      <c r="TW73" s="745"/>
      <c r="TX73" s="745"/>
      <c r="TY73" s="745"/>
      <c r="TZ73" s="745"/>
      <c r="UA73" s="745"/>
      <c r="UB73" s="745"/>
      <c r="UC73" s="745"/>
      <c r="UD73" s="745"/>
      <c r="UE73" s="745"/>
      <c r="UF73" s="745"/>
      <c r="UG73" s="745"/>
      <c r="UH73" s="745"/>
      <c r="UI73" s="745"/>
      <c r="UJ73" s="745"/>
      <c r="UK73" s="745"/>
      <c r="UL73" s="745"/>
      <c r="UM73" s="745"/>
      <c r="UN73" s="745"/>
      <c r="UO73" s="745"/>
      <c r="UP73" s="745"/>
      <c r="UQ73" s="745"/>
      <c r="UR73" s="745"/>
      <c r="US73" s="745"/>
      <c r="UT73" s="745"/>
      <c r="UU73" s="745"/>
      <c r="UV73" s="745"/>
      <c r="UW73" s="745"/>
      <c r="UX73" s="745"/>
      <c r="UY73" s="745"/>
      <c r="UZ73" s="745"/>
      <c r="VA73" s="745"/>
      <c r="VB73" s="745"/>
      <c r="VC73" s="745"/>
      <c r="VD73" s="745"/>
      <c r="VE73" s="745"/>
      <c r="VF73" s="745"/>
      <c r="VG73" s="745"/>
      <c r="VH73" s="745"/>
      <c r="VI73" s="745"/>
      <c r="VJ73" s="745"/>
      <c r="VK73" s="745"/>
      <c r="VL73" s="745"/>
      <c r="VM73" s="745"/>
      <c r="VN73" s="745"/>
      <c r="VO73" s="745"/>
      <c r="VP73" s="745"/>
      <c r="VQ73" s="745"/>
      <c r="VR73" s="745"/>
      <c r="VS73" s="745"/>
      <c r="VT73" s="745"/>
      <c r="VU73" s="745"/>
      <c r="VV73" s="745"/>
      <c r="VW73" s="745"/>
      <c r="VX73" s="745"/>
      <c r="VY73" s="745"/>
      <c r="VZ73" s="745"/>
      <c r="WA73" s="745"/>
      <c r="WB73" s="745"/>
      <c r="WC73" s="745"/>
      <c r="WD73" s="745"/>
      <c r="WE73" s="745"/>
      <c r="WF73" s="745"/>
      <c r="WG73" s="745"/>
      <c r="WH73" s="745"/>
      <c r="WI73" s="745"/>
      <c r="WJ73" s="745"/>
      <c r="WK73" s="745"/>
      <c r="WL73" s="745"/>
      <c r="WM73" s="745"/>
      <c r="WN73" s="745"/>
      <c r="WO73" s="745"/>
      <c r="WP73" s="745"/>
      <c r="WQ73" s="745"/>
      <c r="WR73" s="745"/>
      <c r="WS73" s="745"/>
      <c r="WT73" s="745"/>
      <c r="WU73" s="745"/>
      <c r="WV73" s="745"/>
      <c r="WW73" s="745"/>
      <c r="WX73" s="745"/>
      <c r="WY73" s="745"/>
      <c r="WZ73" s="745"/>
      <c r="XA73" s="745"/>
      <c r="XB73" s="745"/>
      <c r="XC73" s="745"/>
      <c r="XD73" s="745"/>
      <c r="XE73" s="745"/>
      <c r="XF73" s="745"/>
      <c r="XG73" s="745"/>
      <c r="XH73" s="745"/>
      <c r="XI73" s="745"/>
      <c r="XJ73" s="745"/>
      <c r="XK73" s="745"/>
      <c r="XL73" s="745"/>
      <c r="XM73" s="745"/>
      <c r="XN73" s="745"/>
      <c r="XO73" s="745"/>
      <c r="XP73" s="745"/>
      <c r="XQ73" s="745"/>
      <c r="XR73" s="745"/>
      <c r="XS73" s="745"/>
      <c r="XT73" s="745"/>
      <c r="XU73" s="745"/>
      <c r="XV73" s="745"/>
      <c r="XW73" s="745"/>
      <c r="XX73" s="745"/>
      <c r="XY73" s="745"/>
      <c r="XZ73" s="745"/>
      <c r="YA73" s="745"/>
      <c r="YB73" s="745"/>
      <c r="YC73" s="745"/>
      <c r="YD73" s="745"/>
      <c r="YE73" s="745"/>
      <c r="YF73" s="745"/>
      <c r="YG73" s="745"/>
      <c r="YH73" s="745"/>
      <c r="YI73" s="745"/>
      <c r="YJ73" s="745"/>
      <c r="YK73" s="745"/>
      <c r="YL73" s="745"/>
      <c r="YM73" s="745"/>
      <c r="YN73" s="745"/>
      <c r="YO73" s="745"/>
      <c r="YP73" s="745"/>
      <c r="YQ73" s="745"/>
      <c r="YR73" s="745"/>
      <c r="YS73" s="745"/>
      <c r="YT73" s="745"/>
      <c r="YU73" s="745"/>
      <c r="YV73" s="745"/>
      <c r="YW73" s="745"/>
      <c r="YX73" s="745"/>
      <c r="YY73" s="745"/>
      <c r="YZ73" s="745"/>
      <c r="ZA73" s="745"/>
      <c r="ZB73" s="745"/>
      <c r="ZC73" s="745"/>
      <c r="ZD73" s="745"/>
      <c r="ZE73" s="745"/>
      <c r="ZF73" s="745"/>
      <c r="ZG73" s="745"/>
      <c r="ZH73" s="745"/>
      <c r="ZI73" s="745"/>
      <c r="ZJ73" s="745"/>
      <c r="ZK73" s="745"/>
      <c r="ZL73" s="745"/>
      <c r="ZM73" s="745"/>
      <c r="ZN73" s="745"/>
      <c r="ZO73" s="745"/>
      <c r="ZP73" s="745"/>
      <c r="ZQ73" s="745"/>
      <c r="ZR73" s="745"/>
      <c r="ZS73" s="745"/>
      <c r="ZT73" s="745"/>
      <c r="ZU73" s="745"/>
      <c r="ZV73" s="745"/>
      <c r="ZW73" s="745"/>
      <c r="ZX73" s="745"/>
      <c r="ZY73" s="745"/>
      <c r="ZZ73" s="745"/>
      <c r="AAA73" s="745"/>
      <c r="AAB73" s="745"/>
      <c r="AAC73" s="745"/>
      <c r="AAD73" s="745"/>
      <c r="AAE73" s="745"/>
      <c r="AAF73" s="745"/>
      <c r="AAG73" s="745"/>
      <c r="AAH73" s="745"/>
      <c r="AAI73" s="745"/>
      <c r="AAJ73" s="745"/>
      <c r="AAK73" s="745"/>
      <c r="AAL73" s="745"/>
      <c r="AAM73" s="745"/>
      <c r="AAN73" s="745"/>
      <c r="AAO73" s="745"/>
      <c r="AAP73" s="745"/>
      <c r="AAQ73" s="745"/>
      <c r="AAR73" s="745"/>
      <c r="AAS73" s="745"/>
      <c r="AAT73" s="745"/>
      <c r="AAU73" s="745"/>
      <c r="AAV73" s="745"/>
      <c r="AAW73" s="745"/>
      <c r="AAX73" s="745"/>
      <c r="AAY73" s="745"/>
      <c r="AAZ73" s="745"/>
      <c r="ABA73" s="745"/>
      <c r="ABB73" s="745"/>
      <c r="ABC73" s="745"/>
      <c r="ABD73" s="745"/>
      <c r="ABE73" s="745"/>
      <c r="ABF73" s="745"/>
      <c r="ABG73" s="745"/>
      <c r="ABH73" s="745"/>
      <c r="ABI73" s="745"/>
      <c r="ABJ73" s="745"/>
      <c r="ABK73" s="745"/>
      <c r="ABL73" s="745"/>
      <c r="ABM73" s="745"/>
      <c r="ABN73" s="745"/>
      <c r="ABO73" s="745"/>
      <c r="ABP73" s="745"/>
      <c r="ABQ73" s="745"/>
      <c r="ABR73" s="745"/>
      <c r="ABS73" s="745"/>
      <c r="ABT73" s="745"/>
      <c r="ABU73" s="745"/>
      <c r="ABV73" s="745"/>
      <c r="ABW73" s="745"/>
      <c r="ABX73" s="745"/>
      <c r="ABY73" s="745"/>
      <c r="ABZ73" s="745"/>
      <c r="ACA73" s="745"/>
      <c r="ACB73" s="745"/>
      <c r="ACC73" s="745"/>
      <c r="ACD73" s="745"/>
      <c r="ACE73" s="745"/>
      <c r="ACF73" s="745"/>
      <c r="ACG73" s="745"/>
      <c r="ACH73" s="745"/>
      <c r="ACI73" s="745"/>
      <c r="ACJ73" s="745"/>
      <c r="ACK73" s="745"/>
      <c r="ACL73" s="745"/>
      <c r="ACM73" s="745"/>
      <c r="ACN73" s="745"/>
      <c r="ACO73" s="745"/>
      <c r="ACP73" s="745"/>
      <c r="ACQ73" s="745"/>
      <c r="ACR73" s="745"/>
      <c r="ACS73" s="745"/>
      <c r="ACT73" s="745"/>
      <c r="ACU73" s="745"/>
      <c r="ACV73" s="745"/>
      <c r="ACW73" s="745"/>
      <c r="ACX73" s="745"/>
      <c r="ACY73" s="745"/>
      <c r="ACZ73" s="745"/>
      <c r="ADA73" s="745"/>
      <c r="ADB73" s="745"/>
      <c r="ADC73" s="745"/>
      <c r="ADD73" s="745"/>
      <c r="ADE73" s="745"/>
      <c r="ADF73" s="745"/>
      <c r="ADG73" s="745"/>
      <c r="ADH73" s="745"/>
      <c r="ADI73" s="745"/>
      <c r="ADJ73" s="745"/>
      <c r="ADK73" s="745"/>
      <c r="ADL73" s="745"/>
      <c r="ADM73" s="745"/>
      <c r="ADN73" s="745"/>
      <c r="ADO73" s="745"/>
      <c r="ADP73" s="745"/>
      <c r="ADQ73" s="745"/>
      <c r="ADR73" s="745"/>
      <c r="ADS73" s="745"/>
      <c r="ADT73" s="745"/>
      <c r="ADU73" s="745"/>
      <c r="ADV73" s="745"/>
      <c r="ADW73" s="745"/>
      <c r="ADX73" s="745"/>
      <c r="ADY73" s="745"/>
      <c r="ADZ73" s="745"/>
      <c r="AEA73" s="745"/>
      <c r="AEB73" s="745"/>
      <c r="AEC73" s="745"/>
      <c r="AED73" s="745"/>
      <c r="AEE73" s="745"/>
      <c r="AEF73" s="745"/>
      <c r="AEG73" s="745"/>
      <c r="AEH73" s="745"/>
      <c r="AEI73" s="745"/>
      <c r="AEJ73" s="745"/>
      <c r="AEK73" s="745"/>
      <c r="AEL73" s="745"/>
      <c r="AEM73" s="745"/>
      <c r="AEN73" s="745"/>
      <c r="AEO73" s="745"/>
      <c r="AEP73" s="745"/>
      <c r="AEQ73" s="745"/>
      <c r="AER73" s="745"/>
      <c r="AES73" s="745"/>
      <c r="AET73" s="745"/>
      <c r="AEU73" s="745"/>
      <c r="AEV73" s="745"/>
      <c r="AEW73" s="745"/>
      <c r="AEX73" s="745"/>
      <c r="AEY73" s="745"/>
      <c r="AEZ73" s="745"/>
      <c r="AFA73" s="745"/>
      <c r="AFB73" s="745"/>
      <c r="AFC73" s="745"/>
      <c r="AFD73" s="745"/>
      <c r="AFE73" s="745"/>
      <c r="AFF73" s="745"/>
      <c r="AFG73" s="745"/>
      <c r="AFH73" s="745"/>
      <c r="AFI73" s="745"/>
      <c r="AFJ73" s="745"/>
      <c r="AFK73" s="745"/>
      <c r="AFL73" s="745"/>
      <c r="AFM73" s="745"/>
      <c r="AFN73" s="745"/>
      <c r="AFO73" s="745"/>
      <c r="AFP73" s="745"/>
      <c r="AFQ73" s="745"/>
      <c r="AFR73" s="745"/>
      <c r="AFS73" s="745"/>
      <c r="AFT73" s="745"/>
      <c r="AFU73" s="745"/>
      <c r="AFV73" s="745"/>
      <c r="AFW73" s="745"/>
      <c r="AFX73" s="745"/>
      <c r="AFY73" s="745"/>
      <c r="AFZ73" s="745"/>
      <c r="AGA73" s="745"/>
      <c r="AGB73" s="745"/>
      <c r="AGC73" s="745"/>
      <c r="AGD73" s="745"/>
      <c r="AGE73" s="745"/>
      <c r="AGF73" s="745"/>
      <c r="AGG73" s="745"/>
      <c r="AGH73" s="745"/>
      <c r="AGI73" s="745"/>
      <c r="AGJ73" s="745"/>
      <c r="AGK73" s="745"/>
      <c r="AGL73" s="745"/>
      <c r="AGM73" s="745"/>
      <c r="AGN73" s="745"/>
      <c r="AGO73" s="745"/>
      <c r="AGP73" s="745"/>
      <c r="AGQ73" s="745"/>
      <c r="AGR73" s="745"/>
      <c r="AGS73" s="745"/>
      <c r="AGT73" s="745"/>
      <c r="AGU73" s="745"/>
      <c r="AGV73" s="745"/>
      <c r="AGW73" s="745"/>
      <c r="AGX73" s="745"/>
      <c r="AGY73" s="745"/>
      <c r="AGZ73" s="745"/>
      <c r="AHA73" s="745"/>
      <c r="AHB73" s="745"/>
      <c r="AHC73" s="745"/>
      <c r="AHD73" s="745"/>
      <c r="AHE73" s="745"/>
      <c r="AHF73" s="745"/>
      <c r="AHG73" s="745"/>
      <c r="AHH73" s="745"/>
      <c r="AHI73" s="745"/>
      <c r="AHJ73" s="745"/>
      <c r="AHK73" s="745"/>
      <c r="AHL73" s="745"/>
      <c r="AHM73" s="745"/>
      <c r="AHN73" s="745"/>
      <c r="AHO73" s="745"/>
      <c r="AHP73" s="745"/>
      <c r="AHQ73" s="745"/>
      <c r="AHR73" s="745"/>
      <c r="AHS73" s="745"/>
      <c r="AHT73" s="745"/>
      <c r="AHU73" s="745"/>
      <c r="AHV73" s="745"/>
      <c r="AHW73" s="745"/>
      <c r="AHX73" s="745"/>
      <c r="AHY73" s="745"/>
      <c r="AHZ73" s="745"/>
      <c r="AIA73" s="745"/>
      <c r="AIB73" s="745"/>
      <c r="AIC73" s="745"/>
      <c r="AID73" s="745"/>
      <c r="AIE73" s="745"/>
      <c r="AIF73" s="745"/>
      <c r="AIG73" s="745"/>
      <c r="AIH73" s="745"/>
      <c r="AII73" s="745"/>
      <c r="AIJ73" s="745"/>
      <c r="AIK73" s="745"/>
      <c r="AIL73" s="745"/>
      <c r="AIM73" s="745"/>
      <c r="AIN73" s="745"/>
      <c r="AIO73" s="745"/>
      <c r="AIP73" s="745"/>
      <c r="AIQ73" s="745"/>
      <c r="AIR73" s="745"/>
      <c r="AIS73" s="745"/>
      <c r="AIT73" s="745"/>
      <c r="AIU73" s="745"/>
      <c r="AIV73" s="745"/>
      <c r="AIW73" s="745"/>
      <c r="AIX73" s="745"/>
      <c r="AIY73" s="745"/>
      <c r="AIZ73" s="745"/>
      <c r="AJA73" s="745"/>
      <c r="AJB73" s="745"/>
      <c r="AJC73" s="745"/>
      <c r="AJD73" s="745"/>
      <c r="AJE73" s="745"/>
      <c r="AJF73" s="745"/>
      <c r="AJG73" s="745"/>
      <c r="AJH73" s="745"/>
      <c r="AJI73" s="745"/>
      <c r="AJJ73" s="745"/>
      <c r="AJK73" s="745"/>
      <c r="AJL73" s="745"/>
      <c r="AJM73" s="745"/>
      <c r="AJN73" s="745"/>
      <c r="AJO73" s="745"/>
      <c r="AJP73" s="745"/>
      <c r="AJQ73" s="745"/>
      <c r="AJR73" s="745"/>
      <c r="AJS73" s="745"/>
      <c r="AJT73" s="745"/>
      <c r="AJU73" s="745"/>
      <c r="AJV73" s="745"/>
      <c r="AJW73" s="745"/>
      <c r="AJX73" s="745"/>
      <c r="AJY73" s="745"/>
      <c r="AJZ73" s="745"/>
      <c r="AKA73" s="745"/>
      <c r="AKB73" s="745"/>
      <c r="AKC73" s="745"/>
      <c r="AKD73" s="745"/>
      <c r="AKE73" s="745"/>
      <c r="AKF73" s="745"/>
      <c r="AKG73" s="745"/>
      <c r="AKH73" s="745"/>
      <c r="AKI73" s="745"/>
      <c r="AKJ73" s="745"/>
      <c r="AKK73" s="745"/>
      <c r="AKL73" s="745"/>
      <c r="AKM73" s="745"/>
      <c r="AKN73" s="745"/>
      <c r="AKO73" s="745"/>
      <c r="AKP73" s="745"/>
      <c r="AKQ73" s="745"/>
      <c r="AKR73" s="745"/>
      <c r="AKS73" s="745"/>
      <c r="AKT73" s="745"/>
      <c r="AKU73" s="745"/>
      <c r="AKV73" s="745"/>
      <c r="AKW73" s="745"/>
      <c r="AKX73" s="745"/>
      <c r="AKY73" s="745"/>
      <c r="AKZ73" s="745"/>
      <c r="ALA73" s="745"/>
      <c r="ALB73" s="745"/>
      <c r="ALC73" s="745"/>
      <c r="ALD73" s="745"/>
      <c r="ALE73" s="745"/>
      <c r="ALF73" s="745"/>
      <c r="ALG73" s="745"/>
      <c r="ALH73" s="745"/>
      <c r="ALI73" s="745"/>
      <c r="ALJ73" s="745"/>
      <c r="ALK73" s="745"/>
      <c r="ALL73" s="745"/>
      <c r="ALM73" s="745"/>
      <c r="ALN73" s="745"/>
      <c r="ALO73" s="745"/>
      <c r="ALP73" s="745"/>
      <c r="ALQ73" s="745"/>
      <c r="ALR73" s="745"/>
      <c r="ALS73" s="745"/>
      <c r="ALT73" s="745"/>
      <c r="ALU73" s="745"/>
      <c r="ALV73" s="745"/>
      <c r="ALW73" s="745"/>
      <c r="ALX73" s="745"/>
      <c r="ALY73" s="745"/>
      <c r="ALZ73" s="745"/>
      <c r="AMA73" s="745"/>
      <c r="AMB73" s="745"/>
      <c r="AMC73" s="745"/>
      <c r="AMD73" s="745"/>
      <c r="AME73" s="745"/>
      <c r="AMF73" s="745"/>
      <c r="AMG73" s="745"/>
      <c r="AMH73" s="745"/>
      <c r="AMI73" s="745"/>
      <c r="AMJ73" s="745"/>
    </row>
    <row r="74" spans="1:1024" ht="15.75" thickBot="1" x14ac:dyDescent="0.25">
      <c r="A74" s="745"/>
      <c r="B74" s="754"/>
      <c r="C74" s="676"/>
      <c r="D74" s="677"/>
      <c r="E74" s="677"/>
      <c r="F74" s="677"/>
      <c r="G74" s="677"/>
      <c r="H74" s="677"/>
      <c r="I74" s="677"/>
      <c r="J74" s="677"/>
      <c r="K74" s="677"/>
      <c r="L74" s="677"/>
      <c r="M74" s="677"/>
      <c r="N74" s="677"/>
      <c r="O74" s="677"/>
      <c r="P74" s="677"/>
      <c r="Q74" s="677"/>
      <c r="R74" s="678"/>
      <c r="S74" s="677"/>
      <c r="T74" s="677"/>
      <c r="U74" s="679" t="s">
        <v>127</v>
      </c>
      <c r="V74" s="680" t="s">
        <v>507</v>
      </c>
      <c r="W74" s="681" t="s">
        <v>497</v>
      </c>
      <c r="X74" s="800">
        <f>SUM(X63:X73)</f>
        <v>1312.0455739667188</v>
      </c>
      <c r="Y74" s="800">
        <f t="shared" ref="Y74:CJ74" si="69">SUM(Y63:Y73)</f>
        <v>1363.9990429830302</v>
      </c>
      <c r="Z74" s="800">
        <f t="shared" si="69"/>
        <v>1262.0484091200756</v>
      </c>
      <c r="AA74" s="800">
        <f t="shared" si="69"/>
        <v>1358.326045254689</v>
      </c>
      <c r="AB74" s="800">
        <f t="shared" si="69"/>
        <v>1309.09985392406</v>
      </c>
      <c r="AC74" s="800">
        <f t="shared" si="69"/>
        <v>1300.8662253199936</v>
      </c>
      <c r="AD74" s="800">
        <f t="shared" si="69"/>
        <v>1342.5191281807347</v>
      </c>
      <c r="AE74" s="800">
        <f t="shared" si="69"/>
        <v>1381.7443414120235</v>
      </c>
      <c r="AF74" s="800">
        <f t="shared" si="69"/>
        <v>1418.6777641757642</v>
      </c>
      <c r="AG74" s="800">
        <f t="shared" si="69"/>
        <v>1453.4477798984726</v>
      </c>
      <c r="AH74" s="800">
        <f t="shared" si="69"/>
        <v>1236.8907866666618</v>
      </c>
      <c r="AI74" s="800">
        <f t="shared" si="69"/>
        <v>1257.815191737441</v>
      </c>
      <c r="AJ74" s="800">
        <f t="shared" si="69"/>
        <v>1016.015152005528</v>
      </c>
      <c r="AK74" s="800">
        <f t="shared" si="69"/>
        <v>1312.7414200973208</v>
      </c>
      <c r="AL74" s="800">
        <f t="shared" si="69"/>
        <v>1194.5033119496704</v>
      </c>
      <c r="AM74" s="800">
        <f t="shared" si="69"/>
        <v>701.0467006980133</v>
      </c>
      <c r="AN74" s="800">
        <f t="shared" si="69"/>
        <v>0</v>
      </c>
      <c r="AO74" s="800">
        <f t="shared" si="69"/>
        <v>0</v>
      </c>
      <c r="AP74" s="800">
        <f t="shared" si="69"/>
        <v>0</v>
      </c>
      <c r="AQ74" s="800">
        <f t="shared" si="69"/>
        <v>0</v>
      </c>
      <c r="AR74" s="800">
        <f t="shared" si="69"/>
        <v>0</v>
      </c>
      <c r="AS74" s="800">
        <f t="shared" si="69"/>
        <v>0</v>
      </c>
      <c r="AT74" s="800">
        <f t="shared" si="69"/>
        <v>0</v>
      </c>
      <c r="AU74" s="800">
        <f t="shared" si="69"/>
        <v>0</v>
      </c>
      <c r="AV74" s="800">
        <f t="shared" si="69"/>
        <v>0</v>
      </c>
      <c r="AW74" s="800">
        <f t="shared" si="69"/>
        <v>0</v>
      </c>
      <c r="AX74" s="800">
        <f t="shared" si="69"/>
        <v>0</v>
      </c>
      <c r="AY74" s="800">
        <f t="shared" si="69"/>
        <v>0</v>
      </c>
      <c r="AZ74" s="800">
        <f t="shared" si="69"/>
        <v>0</v>
      </c>
      <c r="BA74" s="800">
        <f t="shared" si="69"/>
        <v>0</v>
      </c>
      <c r="BB74" s="800">
        <f t="shared" si="69"/>
        <v>0</v>
      </c>
      <c r="BC74" s="800">
        <f t="shared" si="69"/>
        <v>0</v>
      </c>
      <c r="BD74" s="800">
        <f t="shared" si="69"/>
        <v>0</v>
      </c>
      <c r="BE74" s="800">
        <f t="shared" si="69"/>
        <v>0</v>
      </c>
      <c r="BF74" s="800">
        <f t="shared" si="69"/>
        <v>0</v>
      </c>
      <c r="BG74" s="800">
        <f t="shared" si="69"/>
        <v>0</v>
      </c>
      <c r="BH74" s="800">
        <f t="shared" si="69"/>
        <v>0</v>
      </c>
      <c r="BI74" s="800">
        <f t="shared" si="69"/>
        <v>0</v>
      </c>
      <c r="BJ74" s="800">
        <f t="shared" si="69"/>
        <v>0</v>
      </c>
      <c r="BK74" s="800">
        <f t="shared" si="69"/>
        <v>0</v>
      </c>
      <c r="BL74" s="800">
        <f t="shared" si="69"/>
        <v>0</v>
      </c>
      <c r="BM74" s="800">
        <f t="shared" si="69"/>
        <v>0</v>
      </c>
      <c r="BN74" s="800">
        <f t="shared" si="69"/>
        <v>0</v>
      </c>
      <c r="BO74" s="800">
        <f t="shared" si="69"/>
        <v>0</v>
      </c>
      <c r="BP74" s="800">
        <f t="shared" si="69"/>
        <v>0</v>
      </c>
      <c r="BQ74" s="800">
        <f t="shared" si="69"/>
        <v>0</v>
      </c>
      <c r="BR74" s="800">
        <f t="shared" si="69"/>
        <v>0</v>
      </c>
      <c r="BS74" s="800">
        <f t="shared" si="69"/>
        <v>0</v>
      </c>
      <c r="BT74" s="800">
        <f t="shared" si="69"/>
        <v>0</v>
      </c>
      <c r="BU74" s="800">
        <f t="shared" si="69"/>
        <v>0</v>
      </c>
      <c r="BV74" s="800">
        <f t="shared" si="69"/>
        <v>0</v>
      </c>
      <c r="BW74" s="800">
        <f t="shared" si="69"/>
        <v>0</v>
      </c>
      <c r="BX74" s="800">
        <f t="shared" si="69"/>
        <v>0</v>
      </c>
      <c r="BY74" s="800">
        <f t="shared" si="69"/>
        <v>0</v>
      </c>
      <c r="BZ74" s="800">
        <f t="shared" si="69"/>
        <v>0</v>
      </c>
      <c r="CA74" s="800">
        <f t="shared" si="69"/>
        <v>0</v>
      </c>
      <c r="CB74" s="800">
        <f t="shared" si="69"/>
        <v>0</v>
      </c>
      <c r="CC74" s="800">
        <f t="shared" si="69"/>
        <v>0</v>
      </c>
      <c r="CD74" s="800">
        <f t="shared" si="69"/>
        <v>0</v>
      </c>
      <c r="CE74" s="800">
        <f t="shared" si="69"/>
        <v>0</v>
      </c>
      <c r="CF74" s="800">
        <f t="shared" si="69"/>
        <v>0</v>
      </c>
      <c r="CG74" s="800">
        <f t="shared" si="69"/>
        <v>0</v>
      </c>
      <c r="CH74" s="800">
        <f t="shared" si="69"/>
        <v>0</v>
      </c>
      <c r="CI74" s="800">
        <f t="shared" si="69"/>
        <v>0</v>
      </c>
      <c r="CJ74" s="800">
        <f t="shared" si="69"/>
        <v>0</v>
      </c>
      <c r="CK74" s="800">
        <f t="shared" ref="CK74:CY74" si="70">SUM(CK63:CK73)</f>
        <v>0</v>
      </c>
      <c r="CL74" s="800">
        <f t="shared" si="70"/>
        <v>0</v>
      </c>
      <c r="CM74" s="800">
        <f t="shared" si="70"/>
        <v>0</v>
      </c>
      <c r="CN74" s="800">
        <f t="shared" si="70"/>
        <v>0</v>
      </c>
      <c r="CO74" s="800">
        <f t="shared" si="70"/>
        <v>0</v>
      </c>
      <c r="CP74" s="800">
        <f t="shared" si="70"/>
        <v>0</v>
      </c>
      <c r="CQ74" s="800">
        <f t="shared" si="70"/>
        <v>0</v>
      </c>
      <c r="CR74" s="800">
        <f t="shared" si="70"/>
        <v>0</v>
      </c>
      <c r="CS74" s="800">
        <f t="shared" si="70"/>
        <v>0</v>
      </c>
      <c r="CT74" s="800">
        <f t="shared" si="70"/>
        <v>0</v>
      </c>
      <c r="CU74" s="800">
        <f t="shared" si="70"/>
        <v>0</v>
      </c>
      <c r="CV74" s="800">
        <f t="shared" si="70"/>
        <v>0</v>
      </c>
      <c r="CW74" s="800">
        <f t="shared" si="70"/>
        <v>0</v>
      </c>
      <c r="CX74" s="800">
        <f t="shared" si="70"/>
        <v>0</v>
      </c>
      <c r="CY74" s="801">
        <f t="shared" si="70"/>
        <v>0</v>
      </c>
      <c r="CZ74" s="684">
        <f t="shared" ref="CZ74:DW74" si="71">SUM(CZ63:CZ73)</f>
        <v>0</v>
      </c>
      <c r="DA74" s="685">
        <f t="shared" si="71"/>
        <v>0</v>
      </c>
      <c r="DB74" s="685">
        <f t="shared" si="71"/>
        <v>0</v>
      </c>
      <c r="DC74" s="685">
        <f t="shared" si="71"/>
        <v>0</v>
      </c>
      <c r="DD74" s="685">
        <f t="shared" si="71"/>
        <v>0</v>
      </c>
      <c r="DE74" s="685">
        <f t="shared" si="71"/>
        <v>0</v>
      </c>
      <c r="DF74" s="685">
        <f t="shared" si="71"/>
        <v>0</v>
      </c>
      <c r="DG74" s="685">
        <f t="shared" si="71"/>
        <v>0</v>
      </c>
      <c r="DH74" s="685">
        <f t="shared" si="71"/>
        <v>0</v>
      </c>
      <c r="DI74" s="685">
        <f t="shared" si="71"/>
        <v>0</v>
      </c>
      <c r="DJ74" s="685">
        <f t="shared" si="71"/>
        <v>0</v>
      </c>
      <c r="DK74" s="685">
        <f t="shared" si="71"/>
        <v>0</v>
      </c>
      <c r="DL74" s="685">
        <f t="shared" si="71"/>
        <v>0</v>
      </c>
      <c r="DM74" s="685">
        <f t="shared" si="71"/>
        <v>0</v>
      </c>
      <c r="DN74" s="685">
        <f t="shared" si="71"/>
        <v>0</v>
      </c>
      <c r="DO74" s="685">
        <f t="shared" si="71"/>
        <v>0</v>
      </c>
      <c r="DP74" s="685">
        <f t="shared" si="71"/>
        <v>0</v>
      </c>
      <c r="DQ74" s="685">
        <f t="shared" si="71"/>
        <v>0</v>
      </c>
      <c r="DR74" s="685">
        <f t="shared" si="71"/>
        <v>0</v>
      </c>
      <c r="DS74" s="685">
        <f t="shared" si="71"/>
        <v>0</v>
      </c>
      <c r="DT74" s="685">
        <f t="shared" si="71"/>
        <v>0</v>
      </c>
      <c r="DU74" s="685">
        <f t="shared" si="71"/>
        <v>0</v>
      </c>
      <c r="DV74" s="685">
        <f t="shared" si="71"/>
        <v>0</v>
      </c>
      <c r="DW74" s="686">
        <f t="shared" si="71"/>
        <v>0</v>
      </c>
      <c r="DX74" s="687"/>
      <c r="DY74" s="745"/>
      <c r="DZ74" s="745"/>
      <c r="EA74" s="745"/>
      <c r="EB74" s="745"/>
      <c r="EC74" s="745"/>
      <c r="ED74" s="745"/>
      <c r="EE74" s="745"/>
      <c r="EF74" s="745"/>
      <c r="EG74" s="745"/>
      <c r="EH74" s="745"/>
      <c r="EI74" s="745"/>
      <c r="EJ74" s="745"/>
      <c r="EK74" s="745"/>
      <c r="EL74" s="745"/>
      <c r="EM74" s="745"/>
      <c r="EN74" s="745"/>
      <c r="EO74" s="745"/>
      <c r="EP74" s="745"/>
      <c r="EQ74" s="745"/>
      <c r="ER74" s="745"/>
      <c r="ES74" s="745"/>
      <c r="ET74" s="745"/>
      <c r="EU74" s="745"/>
      <c r="EV74" s="745"/>
      <c r="EW74" s="745"/>
      <c r="EX74" s="745"/>
      <c r="EY74" s="745"/>
      <c r="EZ74" s="745"/>
      <c r="FA74" s="745"/>
      <c r="FB74" s="745"/>
      <c r="FC74" s="745"/>
      <c r="FD74" s="745"/>
      <c r="FE74" s="745"/>
      <c r="FF74" s="745"/>
      <c r="FG74" s="745"/>
      <c r="FH74" s="745"/>
      <c r="FI74" s="745"/>
      <c r="FJ74" s="745"/>
      <c r="FK74" s="745"/>
      <c r="FL74" s="745"/>
      <c r="FM74" s="745"/>
      <c r="FN74" s="745"/>
      <c r="FO74" s="745"/>
      <c r="FP74" s="745"/>
      <c r="FQ74" s="745"/>
      <c r="FR74" s="745"/>
      <c r="FS74" s="745"/>
      <c r="FT74" s="745"/>
      <c r="FU74" s="745"/>
      <c r="FV74" s="745"/>
      <c r="FW74" s="745"/>
      <c r="FX74" s="745"/>
      <c r="FY74" s="745"/>
      <c r="FZ74" s="745"/>
      <c r="GA74" s="745"/>
      <c r="GB74" s="745"/>
      <c r="GC74" s="745"/>
      <c r="GD74" s="745"/>
      <c r="GE74" s="745"/>
      <c r="GF74" s="745"/>
      <c r="GG74" s="745"/>
      <c r="GH74" s="745"/>
      <c r="GI74" s="745"/>
      <c r="GJ74" s="745"/>
      <c r="GK74" s="745"/>
      <c r="GL74" s="745"/>
      <c r="GM74" s="745"/>
      <c r="GN74" s="745"/>
      <c r="GO74" s="745"/>
      <c r="GP74" s="745"/>
      <c r="GQ74" s="745"/>
      <c r="GR74" s="745"/>
      <c r="GS74" s="745"/>
      <c r="GT74" s="745"/>
      <c r="GU74" s="745"/>
      <c r="GV74" s="745"/>
      <c r="GW74" s="745"/>
      <c r="GX74" s="745"/>
      <c r="GY74" s="745"/>
      <c r="GZ74" s="745"/>
      <c r="HA74" s="745"/>
      <c r="HB74" s="745"/>
      <c r="HC74" s="745"/>
      <c r="HD74" s="745"/>
      <c r="HE74" s="745"/>
      <c r="HF74" s="745"/>
      <c r="HG74" s="745"/>
      <c r="HH74" s="745"/>
      <c r="HI74" s="745"/>
      <c r="HJ74" s="745"/>
      <c r="HK74" s="745"/>
      <c r="HL74" s="745"/>
      <c r="HM74" s="745"/>
      <c r="HN74" s="745"/>
      <c r="HO74" s="745"/>
      <c r="HP74" s="745"/>
      <c r="HQ74" s="745"/>
      <c r="HR74" s="745"/>
      <c r="HS74" s="745"/>
      <c r="HT74" s="745"/>
      <c r="HU74" s="745"/>
      <c r="HV74" s="745"/>
      <c r="HW74" s="745"/>
      <c r="HX74" s="745"/>
      <c r="HY74" s="745"/>
      <c r="HZ74" s="745"/>
      <c r="IA74" s="745"/>
      <c r="IB74" s="745"/>
      <c r="IC74" s="745"/>
      <c r="ID74" s="745"/>
      <c r="IE74" s="745"/>
      <c r="IF74" s="745"/>
      <c r="IG74" s="745"/>
      <c r="IH74" s="745"/>
      <c r="II74" s="745"/>
      <c r="IJ74" s="745"/>
      <c r="IK74" s="745"/>
      <c r="IL74" s="745"/>
      <c r="IM74" s="745"/>
      <c r="IN74" s="745"/>
      <c r="IO74" s="745"/>
      <c r="IP74" s="745"/>
      <c r="IQ74" s="745"/>
      <c r="IR74" s="745"/>
      <c r="IS74" s="745"/>
      <c r="IT74" s="745"/>
      <c r="IU74" s="745"/>
      <c r="IV74" s="745"/>
      <c r="IW74" s="745"/>
      <c r="IX74" s="745"/>
      <c r="IY74" s="745"/>
      <c r="IZ74" s="745"/>
      <c r="JA74" s="745"/>
      <c r="JB74" s="745"/>
      <c r="JC74" s="745"/>
      <c r="JD74" s="745"/>
      <c r="JE74" s="745"/>
      <c r="JF74" s="745"/>
      <c r="JG74" s="745"/>
      <c r="JH74" s="745"/>
      <c r="JI74" s="745"/>
      <c r="JJ74" s="745"/>
      <c r="JK74" s="745"/>
      <c r="JL74" s="745"/>
      <c r="JM74" s="745"/>
      <c r="JN74" s="745"/>
      <c r="JO74" s="745"/>
      <c r="JP74" s="745"/>
      <c r="JQ74" s="745"/>
      <c r="JR74" s="745"/>
      <c r="JS74" s="745"/>
      <c r="JT74" s="745"/>
      <c r="JU74" s="745"/>
      <c r="JV74" s="745"/>
      <c r="JW74" s="745"/>
      <c r="JX74" s="745"/>
      <c r="JY74" s="745"/>
      <c r="JZ74" s="745"/>
      <c r="KA74" s="745"/>
      <c r="KB74" s="745"/>
      <c r="KC74" s="745"/>
      <c r="KD74" s="745"/>
      <c r="KE74" s="745"/>
      <c r="KF74" s="745"/>
      <c r="KG74" s="745"/>
      <c r="KH74" s="745"/>
      <c r="KI74" s="745"/>
      <c r="KJ74" s="745"/>
      <c r="KK74" s="745"/>
      <c r="KL74" s="745"/>
      <c r="KM74" s="745"/>
      <c r="KN74" s="745"/>
      <c r="KO74" s="745"/>
      <c r="KP74" s="745"/>
      <c r="KQ74" s="745"/>
      <c r="KR74" s="745"/>
      <c r="KS74" s="745"/>
      <c r="KT74" s="745"/>
      <c r="KU74" s="745"/>
      <c r="KV74" s="745"/>
      <c r="KW74" s="745"/>
      <c r="KX74" s="745"/>
      <c r="KY74" s="745"/>
      <c r="KZ74" s="745"/>
      <c r="LA74" s="745"/>
      <c r="LB74" s="745"/>
      <c r="LC74" s="745"/>
      <c r="LD74" s="745"/>
      <c r="LE74" s="745"/>
      <c r="LF74" s="745"/>
      <c r="LG74" s="745"/>
      <c r="LH74" s="745"/>
      <c r="LI74" s="745"/>
      <c r="LJ74" s="745"/>
      <c r="LK74" s="745"/>
      <c r="LL74" s="745"/>
      <c r="LM74" s="745"/>
      <c r="LN74" s="745"/>
      <c r="LO74" s="745"/>
      <c r="LP74" s="745"/>
      <c r="LQ74" s="745"/>
      <c r="LR74" s="745"/>
      <c r="LS74" s="745"/>
      <c r="LT74" s="745"/>
      <c r="LU74" s="745"/>
      <c r="LV74" s="745"/>
      <c r="LW74" s="745"/>
      <c r="LX74" s="745"/>
      <c r="LY74" s="745"/>
      <c r="LZ74" s="745"/>
      <c r="MA74" s="745"/>
      <c r="MB74" s="745"/>
      <c r="MC74" s="745"/>
      <c r="MD74" s="745"/>
      <c r="ME74" s="745"/>
      <c r="MF74" s="745"/>
      <c r="MG74" s="745"/>
      <c r="MH74" s="745"/>
      <c r="MI74" s="745"/>
      <c r="MJ74" s="745"/>
      <c r="MK74" s="745"/>
      <c r="ML74" s="745"/>
      <c r="MM74" s="745"/>
      <c r="MN74" s="745"/>
      <c r="MO74" s="745"/>
      <c r="MP74" s="745"/>
      <c r="MQ74" s="745"/>
      <c r="MR74" s="745"/>
      <c r="MS74" s="745"/>
      <c r="MT74" s="745"/>
      <c r="MU74" s="745"/>
      <c r="MV74" s="745"/>
      <c r="MW74" s="745"/>
      <c r="MX74" s="745"/>
      <c r="MY74" s="745"/>
      <c r="MZ74" s="745"/>
      <c r="NA74" s="745"/>
      <c r="NB74" s="745"/>
      <c r="NC74" s="745"/>
      <c r="ND74" s="745"/>
      <c r="NE74" s="745"/>
      <c r="NF74" s="745"/>
      <c r="NG74" s="745"/>
      <c r="NH74" s="745"/>
      <c r="NI74" s="745"/>
      <c r="NJ74" s="745"/>
      <c r="NK74" s="745"/>
      <c r="NL74" s="745"/>
      <c r="NM74" s="745"/>
      <c r="NN74" s="745"/>
      <c r="NO74" s="745"/>
      <c r="NP74" s="745"/>
      <c r="NQ74" s="745"/>
      <c r="NR74" s="745"/>
      <c r="NS74" s="745"/>
      <c r="NT74" s="745"/>
      <c r="NU74" s="745"/>
      <c r="NV74" s="745"/>
      <c r="NW74" s="745"/>
      <c r="NX74" s="745"/>
      <c r="NY74" s="745"/>
      <c r="NZ74" s="745"/>
      <c r="OA74" s="745"/>
      <c r="OB74" s="745"/>
      <c r="OC74" s="745"/>
      <c r="OD74" s="745"/>
      <c r="OE74" s="745"/>
      <c r="OF74" s="745"/>
      <c r="OG74" s="745"/>
      <c r="OH74" s="745"/>
      <c r="OI74" s="745"/>
      <c r="OJ74" s="745"/>
      <c r="OK74" s="745"/>
      <c r="OL74" s="745"/>
      <c r="OM74" s="745"/>
      <c r="ON74" s="745"/>
      <c r="OO74" s="745"/>
      <c r="OP74" s="745"/>
      <c r="OQ74" s="745"/>
      <c r="OR74" s="745"/>
      <c r="OS74" s="745"/>
      <c r="OT74" s="745"/>
      <c r="OU74" s="745"/>
      <c r="OV74" s="745"/>
      <c r="OW74" s="745"/>
      <c r="OX74" s="745"/>
      <c r="OY74" s="745"/>
      <c r="OZ74" s="745"/>
      <c r="PA74" s="745"/>
      <c r="PB74" s="745"/>
      <c r="PC74" s="745"/>
      <c r="PD74" s="745"/>
      <c r="PE74" s="745"/>
      <c r="PF74" s="745"/>
      <c r="PG74" s="745"/>
      <c r="PH74" s="745"/>
      <c r="PI74" s="745"/>
      <c r="PJ74" s="745"/>
      <c r="PK74" s="745"/>
      <c r="PL74" s="745"/>
      <c r="PM74" s="745"/>
      <c r="PN74" s="745"/>
      <c r="PO74" s="745"/>
      <c r="PP74" s="745"/>
      <c r="PQ74" s="745"/>
      <c r="PR74" s="745"/>
      <c r="PS74" s="745"/>
      <c r="PT74" s="745"/>
      <c r="PU74" s="745"/>
      <c r="PV74" s="745"/>
      <c r="PW74" s="745"/>
      <c r="PX74" s="745"/>
      <c r="PY74" s="745"/>
      <c r="PZ74" s="745"/>
      <c r="QA74" s="745"/>
      <c r="QB74" s="745"/>
      <c r="QC74" s="745"/>
      <c r="QD74" s="745"/>
      <c r="QE74" s="745"/>
      <c r="QF74" s="745"/>
      <c r="QG74" s="745"/>
      <c r="QH74" s="745"/>
      <c r="QI74" s="745"/>
      <c r="QJ74" s="745"/>
      <c r="QK74" s="745"/>
      <c r="QL74" s="745"/>
      <c r="QM74" s="745"/>
      <c r="QN74" s="745"/>
      <c r="QO74" s="745"/>
      <c r="QP74" s="745"/>
      <c r="QQ74" s="745"/>
      <c r="QR74" s="745"/>
      <c r="QS74" s="745"/>
      <c r="QT74" s="745"/>
      <c r="QU74" s="745"/>
      <c r="QV74" s="745"/>
      <c r="QW74" s="745"/>
      <c r="QX74" s="745"/>
      <c r="QY74" s="745"/>
      <c r="QZ74" s="745"/>
      <c r="RA74" s="745"/>
      <c r="RB74" s="745"/>
      <c r="RC74" s="745"/>
      <c r="RD74" s="745"/>
      <c r="RE74" s="745"/>
      <c r="RF74" s="745"/>
      <c r="RG74" s="745"/>
      <c r="RH74" s="745"/>
      <c r="RI74" s="745"/>
      <c r="RJ74" s="745"/>
      <c r="RK74" s="745"/>
      <c r="RL74" s="745"/>
      <c r="RM74" s="745"/>
      <c r="RN74" s="745"/>
      <c r="RO74" s="745"/>
      <c r="RP74" s="745"/>
      <c r="RQ74" s="745"/>
      <c r="RR74" s="745"/>
      <c r="RS74" s="745"/>
      <c r="RT74" s="745"/>
      <c r="RU74" s="745"/>
      <c r="RV74" s="745"/>
      <c r="RW74" s="745"/>
      <c r="RX74" s="745"/>
      <c r="RY74" s="745"/>
      <c r="RZ74" s="745"/>
      <c r="SA74" s="745"/>
      <c r="SB74" s="745"/>
      <c r="SC74" s="745"/>
      <c r="SD74" s="745"/>
      <c r="SE74" s="745"/>
      <c r="SF74" s="745"/>
      <c r="SG74" s="745"/>
      <c r="SH74" s="745"/>
      <c r="SI74" s="745"/>
      <c r="SJ74" s="745"/>
      <c r="SK74" s="745"/>
      <c r="SL74" s="745"/>
      <c r="SM74" s="745"/>
      <c r="SN74" s="745"/>
      <c r="SO74" s="745"/>
      <c r="SP74" s="745"/>
      <c r="SQ74" s="745"/>
      <c r="SR74" s="745"/>
      <c r="SS74" s="745"/>
      <c r="ST74" s="745"/>
      <c r="SU74" s="745"/>
      <c r="SV74" s="745"/>
      <c r="SW74" s="745"/>
      <c r="SX74" s="745"/>
      <c r="SY74" s="745"/>
      <c r="SZ74" s="745"/>
      <c r="TA74" s="745"/>
      <c r="TB74" s="745"/>
      <c r="TC74" s="745"/>
      <c r="TD74" s="745"/>
      <c r="TE74" s="745"/>
      <c r="TF74" s="745"/>
      <c r="TG74" s="745"/>
      <c r="TH74" s="745"/>
      <c r="TI74" s="745"/>
      <c r="TJ74" s="745"/>
      <c r="TK74" s="745"/>
      <c r="TL74" s="745"/>
      <c r="TM74" s="745"/>
      <c r="TN74" s="745"/>
      <c r="TO74" s="745"/>
      <c r="TP74" s="745"/>
      <c r="TQ74" s="745"/>
      <c r="TR74" s="745"/>
      <c r="TS74" s="745"/>
      <c r="TT74" s="745"/>
      <c r="TU74" s="745"/>
      <c r="TV74" s="745"/>
      <c r="TW74" s="745"/>
      <c r="TX74" s="745"/>
      <c r="TY74" s="745"/>
      <c r="TZ74" s="745"/>
      <c r="UA74" s="745"/>
      <c r="UB74" s="745"/>
      <c r="UC74" s="745"/>
      <c r="UD74" s="745"/>
      <c r="UE74" s="745"/>
      <c r="UF74" s="745"/>
      <c r="UG74" s="745"/>
      <c r="UH74" s="745"/>
      <c r="UI74" s="745"/>
      <c r="UJ74" s="745"/>
      <c r="UK74" s="745"/>
      <c r="UL74" s="745"/>
      <c r="UM74" s="745"/>
      <c r="UN74" s="745"/>
      <c r="UO74" s="745"/>
      <c r="UP74" s="745"/>
      <c r="UQ74" s="745"/>
      <c r="UR74" s="745"/>
      <c r="US74" s="745"/>
      <c r="UT74" s="745"/>
      <c r="UU74" s="745"/>
      <c r="UV74" s="745"/>
      <c r="UW74" s="745"/>
      <c r="UX74" s="745"/>
      <c r="UY74" s="745"/>
      <c r="UZ74" s="745"/>
      <c r="VA74" s="745"/>
      <c r="VB74" s="745"/>
      <c r="VC74" s="745"/>
      <c r="VD74" s="745"/>
      <c r="VE74" s="745"/>
      <c r="VF74" s="745"/>
      <c r="VG74" s="745"/>
      <c r="VH74" s="745"/>
      <c r="VI74" s="745"/>
      <c r="VJ74" s="745"/>
      <c r="VK74" s="745"/>
      <c r="VL74" s="745"/>
      <c r="VM74" s="745"/>
      <c r="VN74" s="745"/>
      <c r="VO74" s="745"/>
      <c r="VP74" s="745"/>
      <c r="VQ74" s="745"/>
      <c r="VR74" s="745"/>
      <c r="VS74" s="745"/>
      <c r="VT74" s="745"/>
      <c r="VU74" s="745"/>
      <c r="VV74" s="745"/>
      <c r="VW74" s="745"/>
      <c r="VX74" s="745"/>
      <c r="VY74" s="745"/>
      <c r="VZ74" s="745"/>
      <c r="WA74" s="745"/>
      <c r="WB74" s="745"/>
      <c r="WC74" s="745"/>
      <c r="WD74" s="745"/>
      <c r="WE74" s="745"/>
      <c r="WF74" s="745"/>
      <c r="WG74" s="745"/>
      <c r="WH74" s="745"/>
      <c r="WI74" s="745"/>
      <c r="WJ74" s="745"/>
      <c r="WK74" s="745"/>
      <c r="WL74" s="745"/>
      <c r="WM74" s="745"/>
      <c r="WN74" s="745"/>
      <c r="WO74" s="745"/>
      <c r="WP74" s="745"/>
      <c r="WQ74" s="745"/>
      <c r="WR74" s="745"/>
      <c r="WS74" s="745"/>
      <c r="WT74" s="745"/>
      <c r="WU74" s="745"/>
      <c r="WV74" s="745"/>
      <c r="WW74" s="745"/>
      <c r="WX74" s="745"/>
      <c r="WY74" s="745"/>
      <c r="WZ74" s="745"/>
      <c r="XA74" s="745"/>
      <c r="XB74" s="745"/>
      <c r="XC74" s="745"/>
      <c r="XD74" s="745"/>
      <c r="XE74" s="745"/>
      <c r="XF74" s="745"/>
      <c r="XG74" s="745"/>
      <c r="XH74" s="745"/>
      <c r="XI74" s="745"/>
      <c r="XJ74" s="745"/>
      <c r="XK74" s="745"/>
      <c r="XL74" s="745"/>
      <c r="XM74" s="745"/>
      <c r="XN74" s="745"/>
      <c r="XO74" s="745"/>
      <c r="XP74" s="745"/>
      <c r="XQ74" s="745"/>
      <c r="XR74" s="745"/>
      <c r="XS74" s="745"/>
      <c r="XT74" s="745"/>
      <c r="XU74" s="745"/>
      <c r="XV74" s="745"/>
      <c r="XW74" s="745"/>
      <c r="XX74" s="745"/>
      <c r="XY74" s="745"/>
      <c r="XZ74" s="745"/>
      <c r="YA74" s="745"/>
      <c r="YB74" s="745"/>
      <c r="YC74" s="745"/>
      <c r="YD74" s="745"/>
      <c r="YE74" s="745"/>
      <c r="YF74" s="745"/>
      <c r="YG74" s="745"/>
      <c r="YH74" s="745"/>
      <c r="YI74" s="745"/>
      <c r="YJ74" s="745"/>
      <c r="YK74" s="745"/>
      <c r="YL74" s="745"/>
      <c r="YM74" s="745"/>
      <c r="YN74" s="745"/>
      <c r="YO74" s="745"/>
      <c r="YP74" s="745"/>
      <c r="YQ74" s="745"/>
      <c r="YR74" s="745"/>
      <c r="YS74" s="745"/>
      <c r="YT74" s="745"/>
      <c r="YU74" s="745"/>
      <c r="YV74" s="745"/>
      <c r="YW74" s="745"/>
      <c r="YX74" s="745"/>
      <c r="YY74" s="745"/>
      <c r="YZ74" s="745"/>
      <c r="ZA74" s="745"/>
      <c r="ZB74" s="745"/>
      <c r="ZC74" s="745"/>
      <c r="ZD74" s="745"/>
      <c r="ZE74" s="745"/>
      <c r="ZF74" s="745"/>
      <c r="ZG74" s="745"/>
      <c r="ZH74" s="745"/>
      <c r="ZI74" s="745"/>
      <c r="ZJ74" s="745"/>
      <c r="ZK74" s="745"/>
      <c r="ZL74" s="745"/>
      <c r="ZM74" s="745"/>
      <c r="ZN74" s="745"/>
      <c r="ZO74" s="745"/>
      <c r="ZP74" s="745"/>
      <c r="ZQ74" s="745"/>
      <c r="ZR74" s="745"/>
      <c r="ZS74" s="745"/>
      <c r="ZT74" s="745"/>
      <c r="ZU74" s="745"/>
      <c r="ZV74" s="745"/>
      <c r="ZW74" s="745"/>
      <c r="ZX74" s="745"/>
      <c r="ZY74" s="745"/>
      <c r="ZZ74" s="745"/>
      <c r="AAA74" s="745"/>
      <c r="AAB74" s="745"/>
      <c r="AAC74" s="745"/>
      <c r="AAD74" s="745"/>
      <c r="AAE74" s="745"/>
      <c r="AAF74" s="745"/>
      <c r="AAG74" s="745"/>
      <c r="AAH74" s="745"/>
      <c r="AAI74" s="745"/>
      <c r="AAJ74" s="745"/>
      <c r="AAK74" s="745"/>
      <c r="AAL74" s="745"/>
      <c r="AAM74" s="745"/>
      <c r="AAN74" s="745"/>
      <c r="AAO74" s="745"/>
      <c r="AAP74" s="745"/>
      <c r="AAQ74" s="745"/>
      <c r="AAR74" s="745"/>
      <c r="AAS74" s="745"/>
      <c r="AAT74" s="745"/>
      <c r="AAU74" s="745"/>
      <c r="AAV74" s="745"/>
      <c r="AAW74" s="745"/>
      <c r="AAX74" s="745"/>
      <c r="AAY74" s="745"/>
      <c r="AAZ74" s="745"/>
      <c r="ABA74" s="745"/>
      <c r="ABB74" s="745"/>
      <c r="ABC74" s="745"/>
      <c r="ABD74" s="745"/>
      <c r="ABE74" s="745"/>
      <c r="ABF74" s="745"/>
      <c r="ABG74" s="745"/>
      <c r="ABH74" s="745"/>
      <c r="ABI74" s="745"/>
      <c r="ABJ74" s="745"/>
      <c r="ABK74" s="745"/>
      <c r="ABL74" s="745"/>
      <c r="ABM74" s="745"/>
      <c r="ABN74" s="745"/>
      <c r="ABO74" s="745"/>
      <c r="ABP74" s="745"/>
      <c r="ABQ74" s="745"/>
      <c r="ABR74" s="745"/>
      <c r="ABS74" s="745"/>
      <c r="ABT74" s="745"/>
      <c r="ABU74" s="745"/>
      <c r="ABV74" s="745"/>
      <c r="ABW74" s="745"/>
      <c r="ABX74" s="745"/>
      <c r="ABY74" s="745"/>
      <c r="ABZ74" s="745"/>
      <c r="ACA74" s="745"/>
      <c r="ACB74" s="745"/>
      <c r="ACC74" s="745"/>
      <c r="ACD74" s="745"/>
      <c r="ACE74" s="745"/>
      <c r="ACF74" s="745"/>
      <c r="ACG74" s="745"/>
      <c r="ACH74" s="745"/>
      <c r="ACI74" s="745"/>
      <c r="ACJ74" s="745"/>
      <c r="ACK74" s="745"/>
      <c r="ACL74" s="745"/>
      <c r="ACM74" s="745"/>
      <c r="ACN74" s="745"/>
      <c r="ACO74" s="745"/>
      <c r="ACP74" s="745"/>
      <c r="ACQ74" s="745"/>
      <c r="ACR74" s="745"/>
      <c r="ACS74" s="745"/>
      <c r="ACT74" s="745"/>
      <c r="ACU74" s="745"/>
      <c r="ACV74" s="745"/>
      <c r="ACW74" s="745"/>
      <c r="ACX74" s="745"/>
      <c r="ACY74" s="745"/>
      <c r="ACZ74" s="745"/>
      <c r="ADA74" s="745"/>
      <c r="ADB74" s="745"/>
      <c r="ADC74" s="745"/>
      <c r="ADD74" s="745"/>
      <c r="ADE74" s="745"/>
      <c r="ADF74" s="745"/>
      <c r="ADG74" s="745"/>
      <c r="ADH74" s="745"/>
      <c r="ADI74" s="745"/>
      <c r="ADJ74" s="745"/>
      <c r="ADK74" s="745"/>
      <c r="ADL74" s="745"/>
      <c r="ADM74" s="745"/>
      <c r="ADN74" s="745"/>
      <c r="ADO74" s="745"/>
      <c r="ADP74" s="745"/>
      <c r="ADQ74" s="745"/>
      <c r="ADR74" s="745"/>
      <c r="ADS74" s="745"/>
      <c r="ADT74" s="745"/>
      <c r="ADU74" s="745"/>
      <c r="ADV74" s="745"/>
      <c r="ADW74" s="745"/>
      <c r="ADX74" s="745"/>
      <c r="ADY74" s="745"/>
      <c r="ADZ74" s="745"/>
      <c r="AEA74" s="745"/>
      <c r="AEB74" s="745"/>
      <c r="AEC74" s="745"/>
      <c r="AED74" s="745"/>
      <c r="AEE74" s="745"/>
      <c r="AEF74" s="745"/>
      <c r="AEG74" s="745"/>
      <c r="AEH74" s="745"/>
      <c r="AEI74" s="745"/>
      <c r="AEJ74" s="745"/>
      <c r="AEK74" s="745"/>
      <c r="AEL74" s="745"/>
      <c r="AEM74" s="745"/>
      <c r="AEN74" s="745"/>
      <c r="AEO74" s="745"/>
      <c r="AEP74" s="745"/>
      <c r="AEQ74" s="745"/>
      <c r="AER74" s="745"/>
      <c r="AES74" s="745"/>
      <c r="AET74" s="745"/>
      <c r="AEU74" s="745"/>
      <c r="AEV74" s="745"/>
      <c r="AEW74" s="745"/>
      <c r="AEX74" s="745"/>
      <c r="AEY74" s="745"/>
      <c r="AEZ74" s="745"/>
      <c r="AFA74" s="745"/>
      <c r="AFB74" s="745"/>
      <c r="AFC74" s="745"/>
      <c r="AFD74" s="745"/>
      <c r="AFE74" s="745"/>
      <c r="AFF74" s="745"/>
      <c r="AFG74" s="745"/>
      <c r="AFH74" s="745"/>
      <c r="AFI74" s="745"/>
      <c r="AFJ74" s="745"/>
      <c r="AFK74" s="745"/>
      <c r="AFL74" s="745"/>
      <c r="AFM74" s="745"/>
      <c r="AFN74" s="745"/>
      <c r="AFO74" s="745"/>
      <c r="AFP74" s="745"/>
      <c r="AFQ74" s="745"/>
      <c r="AFR74" s="745"/>
      <c r="AFS74" s="745"/>
      <c r="AFT74" s="745"/>
      <c r="AFU74" s="745"/>
      <c r="AFV74" s="745"/>
      <c r="AFW74" s="745"/>
      <c r="AFX74" s="745"/>
      <c r="AFY74" s="745"/>
      <c r="AFZ74" s="745"/>
      <c r="AGA74" s="745"/>
      <c r="AGB74" s="745"/>
      <c r="AGC74" s="745"/>
      <c r="AGD74" s="745"/>
      <c r="AGE74" s="745"/>
      <c r="AGF74" s="745"/>
      <c r="AGG74" s="745"/>
      <c r="AGH74" s="745"/>
      <c r="AGI74" s="745"/>
      <c r="AGJ74" s="745"/>
      <c r="AGK74" s="745"/>
      <c r="AGL74" s="745"/>
      <c r="AGM74" s="745"/>
      <c r="AGN74" s="745"/>
      <c r="AGO74" s="745"/>
      <c r="AGP74" s="745"/>
      <c r="AGQ74" s="745"/>
      <c r="AGR74" s="745"/>
      <c r="AGS74" s="745"/>
      <c r="AGT74" s="745"/>
      <c r="AGU74" s="745"/>
      <c r="AGV74" s="745"/>
      <c r="AGW74" s="745"/>
      <c r="AGX74" s="745"/>
      <c r="AGY74" s="745"/>
      <c r="AGZ74" s="745"/>
      <c r="AHA74" s="745"/>
      <c r="AHB74" s="745"/>
      <c r="AHC74" s="745"/>
      <c r="AHD74" s="745"/>
      <c r="AHE74" s="745"/>
      <c r="AHF74" s="745"/>
      <c r="AHG74" s="745"/>
      <c r="AHH74" s="745"/>
      <c r="AHI74" s="745"/>
      <c r="AHJ74" s="745"/>
      <c r="AHK74" s="745"/>
      <c r="AHL74" s="745"/>
      <c r="AHM74" s="745"/>
      <c r="AHN74" s="745"/>
      <c r="AHO74" s="745"/>
      <c r="AHP74" s="745"/>
      <c r="AHQ74" s="745"/>
      <c r="AHR74" s="745"/>
      <c r="AHS74" s="745"/>
      <c r="AHT74" s="745"/>
      <c r="AHU74" s="745"/>
      <c r="AHV74" s="745"/>
      <c r="AHW74" s="745"/>
      <c r="AHX74" s="745"/>
      <c r="AHY74" s="745"/>
      <c r="AHZ74" s="745"/>
      <c r="AIA74" s="745"/>
      <c r="AIB74" s="745"/>
      <c r="AIC74" s="745"/>
      <c r="AID74" s="745"/>
      <c r="AIE74" s="745"/>
      <c r="AIF74" s="745"/>
      <c r="AIG74" s="745"/>
      <c r="AIH74" s="745"/>
      <c r="AII74" s="745"/>
      <c r="AIJ74" s="745"/>
      <c r="AIK74" s="745"/>
      <c r="AIL74" s="745"/>
      <c r="AIM74" s="745"/>
      <c r="AIN74" s="745"/>
      <c r="AIO74" s="745"/>
      <c r="AIP74" s="745"/>
      <c r="AIQ74" s="745"/>
      <c r="AIR74" s="745"/>
      <c r="AIS74" s="745"/>
      <c r="AIT74" s="745"/>
      <c r="AIU74" s="745"/>
      <c r="AIV74" s="745"/>
      <c r="AIW74" s="745"/>
      <c r="AIX74" s="745"/>
      <c r="AIY74" s="745"/>
      <c r="AIZ74" s="745"/>
      <c r="AJA74" s="745"/>
      <c r="AJB74" s="745"/>
      <c r="AJC74" s="745"/>
      <c r="AJD74" s="745"/>
      <c r="AJE74" s="745"/>
      <c r="AJF74" s="745"/>
      <c r="AJG74" s="745"/>
      <c r="AJH74" s="745"/>
      <c r="AJI74" s="745"/>
      <c r="AJJ74" s="745"/>
      <c r="AJK74" s="745"/>
      <c r="AJL74" s="745"/>
      <c r="AJM74" s="745"/>
      <c r="AJN74" s="745"/>
      <c r="AJO74" s="745"/>
      <c r="AJP74" s="745"/>
      <c r="AJQ74" s="745"/>
      <c r="AJR74" s="745"/>
      <c r="AJS74" s="745"/>
      <c r="AJT74" s="745"/>
      <c r="AJU74" s="745"/>
      <c r="AJV74" s="745"/>
      <c r="AJW74" s="745"/>
      <c r="AJX74" s="745"/>
      <c r="AJY74" s="745"/>
      <c r="AJZ74" s="745"/>
      <c r="AKA74" s="745"/>
      <c r="AKB74" s="745"/>
      <c r="AKC74" s="745"/>
      <c r="AKD74" s="745"/>
      <c r="AKE74" s="745"/>
      <c r="AKF74" s="745"/>
      <c r="AKG74" s="745"/>
      <c r="AKH74" s="745"/>
      <c r="AKI74" s="745"/>
      <c r="AKJ74" s="745"/>
      <c r="AKK74" s="745"/>
      <c r="AKL74" s="745"/>
      <c r="AKM74" s="745"/>
      <c r="AKN74" s="745"/>
      <c r="AKO74" s="745"/>
      <c r="AKP74" s="745"/>
      <c r="AKQ74" s="745"/>
      <c r="AKR74" s="745"/>
      <c r="AKS74" s="745"/>
      <c r="AKT74" s="745"/>
      <c r="AKU74" s="745"/>
      <c r="AKV74" s="745"/>
      <c r="AKW74" s="745"/>
      <c r="AKX74" s="745"/>
      <c r="AKY74" s="745"/>
      <c r="AKZ74" s="745"/>
      <c r="ALA74" s="745"/>
      <c r="ALB74" s="745"/>
      <c r="ALC74" s="745"/>
      <c r="ALD74" s="745"/>
      <c r="ALE74" s="745"/>
      <c r="ALF74" s="745"/>
      <c r="ALG74" s="745"/>
      <c r="ALH74" s="745"/>
      <c r="ALI74" s="745"/>
      <c r="ALJ74" s="745"/>
      <c r="ALK74" s="745"/>
      <c r="ALL74" s="745"/>
      <c r="ALM74" s="745"/>
      <c r="ALN74" s="745"/>
      <c r="ALO74" s="745"/>
      <c r="ALP74" s="745"/>
      <c r="ALQ74" s="745"/>
      <c r="ALR74" s="745"/>
      <c r="ALS74" s="745"/>
      <c r="ALT74" s="745"/>
      <c r="ALU74" s="745"/>
      <c r="ALV74" s="745"/>
      <c r="ALW74" s="745"/>
      <c r="ALX74" s="745"/>
      <c r="ALY74" s="745"/>
      <c r="ALZ74" s="745"/>
      <c r="AMA74" s="745"/>
      <c r="AMB74" s="745"/>
      <c r="AMC74" s="745"/>
      <c r="AMD74" s="745"/>
      <c r="AME74" s="745"/>
      <c r="AMF74" s="745"/>
      <c r="AMG74" s="745"/>
      <c r="AMH74" s="745"/>
      <c r="AMI74" s="745"/>
      <c r="AMJ74" s="745"/>
    </row>
    <row r="75" spans="1:1024" x14ac:dyDescent="0.2">
      <c r="B75" s="697" t="s">
        <v>537</v>
      </c>
      <c r="C75" s="698" t="s">
        <v>534</v>
      </c>
      <c r="D75" s="618"/>
      <c r="E75" s="618"/>
      <c r="F75" s="618"/>
      <c r="G75" s="618"/>
      <c r="H75" s="618"/>
      <c r="I75" s="618"/>
      <c r="J75" s="618"/>
      <c r="K75" s="618"/>
      <c r="L75" s="618"/>
      <c r="M75" s="618"/>
      <c r="N75" s="618"/>
      <c r="O75" s="618"/>
      <c r="P75" s="618"/>
      <c r="Q75" s="618"/>
      <c r="R75" s="620"/>
      <c r="S75" s="634"/>
      <c r="T75" s="620"/>
      <c r="U75" s="634"/>
      <c r="V75" s="618"/>
      <c r="W75" s="618"/>
      <c r="X75" s="616">
        <f t="shared" ref="X75:BC75" si="72">SUMIF($C:$C,"61.4x",X:X)</f>
        <v>0</v>
      </c>
      <c r="Y75" s="616">
        <f t="shared" si="72"/>
        <v>0</v>
      </c>
      <c r="Z75" s="616">
        <f t="shared" si="72"/>
        <v>0</v>
      </c>
      <c r="AA75" s="616">
        <f t="shared" si="72"/>
        <v>0</v>
      </c>
      <c r="AB75" s="616">
        <f t="shared" si="72"/>
        <v>0</v>
      </c>
      <c r="AC75" s="616">
        <f t="shared" si="72"/>
        <v>0</v>
      </c>
      <c r="AD75" s="616">
        <f t="shared" si="72"/>
        <v>0</v>
      </c>
      <c r="AE75" s="616">
        <f t="shared" si="72"/>
        <v>0</v>
      </c>
      <c r="AF75" s="616">
        <f t="shared" si="72"/>
        <v>0</v>
      </c>
      <c r="AG75" s="616">
        <f t="shared" si="72"/>
        <v>0</v>
      </c>
      <c r="AH75" s="616">
        <f t="shared" si="72"/>
        <v>0</v>
      </c>
      <c r="AI75" s="616">
        <f t="shared" si="72"/>
        <v>0</v>
      </c>
      <c r="AJ75" s="616">
        <f t="shared" si="72"/>
        <v>0</v>
      </c>
      <c r="AK75" s="616">
        <f t="shared" si="72"/>
        <v>0</v>
      </c>
      <c r="AL75" s="616">
        <f t="shared" si="72"/>
        <v>0</v>
      </c>
      <c r="AM75" s="616">
        <f t="shared" si="72"/>
        <v>0</v>
      </c>
      <c r="AN75" s="616">
        <f t="shared" si="72"/>
        <v>0</v>
      </c>
      <c r="AO75" s="616">
        <f t="shared" si="72"/>
        <v>0</v>
      </c>
      <c r="AP75" s="616">
        <f t="shared" si="72"/>
        <v>0</v>
      </c>
      <c r="AQ75" s="616">
        <f t="shared" si="72"/>
        <v>0</v>
      </c>
      <c r="AR75" s="616">
        <f t="shared" si="72"/>
        <v>0</v>
      </c>
      <c r="AS75" s="616">
        <f t="shared" si="72"/>
        <v>0</v>
      </c>
      <c r="AT75" s="616">
        <f t="shared" si="72"/>
        <v>0</v>
      </c>
      <c r="AU75" s="616">
        <f t="shared" si="72"/>
        <v>0</v>
      </c>
      <c r="AV75" s="616">
        <f t="shared" si="72"/>
        <v>0</v>
      </c>
      <c r="AW75" s="616">
        <f t="shared" si="72"/>
        <v>0</v>
      </c>
      <c r="AX75" s="616">
        <f t="shared" si="72"/>
        <v>0</v>
      </c>
      <c r="AY75" s="616">
        <f t="shared" si="72"/>
        <v>0</v>
      </c>
      <c r="AZ75" s="616">
        <f t="shared" si="72"/>
        <v>0</v>
      </c>
      <c r="BA75" s="616">
        <f t="shared" si="72"/>
        <v>0</v>
      </c>
      <c r="BB75" s="616">
        <f t="shared" si="72"/>
        <v>0</v>
      </c>
      <c r="BC75" s="616">
        <f t="shared" si="72"/>
        <v>0</v>
      </c>
      <c r="BD75" s="616">
        <f t="shared" ref="BD75:CI75" si="73">SUMIF($C:$C,"61.4x",BD:BD)</f>
        <v>0</v>
      </c>
      <c r="BE75" s="616">
        <f t="shared" si="73"/>
        <v>0</v>
      </c>
      <c r="BF75" s="616">
        <f t="shared" si="73"/>
        <v>0</v>
      </c>
      <c r="BG75" s="616">
        <f t="shared" si="73"/>
        <v>0</v>
      </c>
      <c r="BH75" s="616">
        <f t="shared" si="73"/>
        <v>0</v>
      </c>
      <c r="BI75" s="616">
        <f t="shared" si="73"/>
        <v>0</v>
      </c>
      <c r="BJ75" s="616">
        <f t="shared" si="73"/>
        <v>0</v>
      </c>
      <c r="BK75" s="616">
        <f t="shared" si="73"/>
        <v>0</v>
      </c>
      <c r="BL75" s="616">
        <f t="shared" si="73"/>
        <v>0</v>
      </c>
      <c r="BM75" s="616">
        <f t="shared" si="73"/>
        <v>0</v>
      </c>
      <c r="BN75" s="616">
        <f t="shared" si="73"/>
        <v>0</v>
      </c>
      <c r="BO75" s="616">
        <f t="shared" si="73"/>
        <v>0</v>
      </c>
      <c r="BP75" s="616">
        <f t="shared" si="73"/>
        <v>0</v>
      </c>
      <c r="BQ75" s="616">
        <f t="shared" si="73"/>
        <v>0</v>
      </c>
      <c r="BR75" s="616">
        <f t="shared" si="73"/>
        <v>0</v>
      </c>
      <c r="BS75" s="616">
        <f t="shared" si="73"/>
        <v>0</v>
      </c>
      <c r="BT75" s="616">
        <f t="shared" si="73"/>
        <v>0</v>
      </c>
      <c r="BU75" s="616">
        <f t="shared" si="73"/>
        <v>0</v>
      </c>
      <c r="BV75" s="616">
        <f t="shared" si="73"/>
        <v>0</v>
      </c>
      <c r="BW75" s="616">
        <f t="shared" si="73"/>
        <v>0</v>
      </c>
      <c r="BX75" s="616">
        <f t="shared" si="73"/>
        <v>0</v>
      </c>
      <c r="BY75" s="616">
        <f t="shared" si="73"/>
        <v>0</v>
      </c>
      <c r="BZ75" s="616">
        <f t="shared" si="73"/>
        <v>0</v>
      </c>
      <c r="CA75" s="616">
        <f t="shared" si="73"/>
        <v>0</v>
      </c>
      <c r="CB75" s="616">
        <f t="shared" si="73"/>
        <v>0</v>
      </c>
      <c r="CC75" s="616">
        <f t="shared" si="73"/>
        <v>0</v>
      </c>
      <c r="CD75" s="616">
        <f t="shared" si="73"/>
        <v>0</v>
      </c>
      <c r="CE75" s="616">
        <f t="shared" si="73"/>
        <v>0</v>
      </c>
      <c r="CF75" s="616">
        <f t="shared" si="73"/>
        <v>0</v>
      </c>
      <c r="CG75" s="616">
        <f t="shared" si="73"/>
        <v>0</v>
      </c>
      <c r="CH75" s="616">
        <f t="shared" si="73"/>
        <v>0</v>
      </c>
      <c r="CI75" s="616">
        <f t="shared" si="73"/>
        <v>0</v>
      </c>
      <c r="CJ75" s="616">
        <f t="shared" ref="CJ75:DO75" si="74">SUMIF($C:$C,"61.4x",CJ:CJ)</f>
        <v>0</v>
      </c>
      <c r="CK75" s="616">
        <f t="shared" si="74"/>
        <v>0</v>
      </c>
      <c r="CL75" s="616">
        <f t="shared" si="74"/>
        <v>0</v>
      </c>
      <c r="CM75" s="616">
        <f t="shared" si="74"/>
        <v>0</v>
      </c>
      <c r="CN75" s="616">
        <f t="shared" si="74"/>
        <v>0</v>
      </c>
      <c r="CO75" s="616">
        <f t="shared" si="74"/>
        <v>0</v>
      </c>
      <c r="CP75" s="616">
        <f t="shared" si="74"/>
        <v>0</v>
      </c>
      <c r="CQ75" s="616">
        <f t="shared" si="74"/>
        <v>0</v>
      </c>
      <c r="CR75" s="616">
        <f t="shared" si="74"/>
        <v>0</v>
      </c>
      <c r="CS75" s="616">
        <f t="shared" si="74"/>
        <v>0</v>
      </c>
      <c r="CT75" s="616">
        <f t="shared" si="74"/>
        <v>0</v>
      </c>
      <c r="CU75" s="616">
        <f t="shared" si="74"/>
        <v>0</v>
      </c>
      <c r="CV75" s="616">
        <f t="shared" si="74"/>
        <v>0</v>
      </c>
      <c r="CW75" s="616">
        <f t="shared" si="74"/>
        <v>0</v>
      </c>
      <c r="CX75" s="616">
        <f t="shared" si="74"/>
        <v>0</v>
      </c>
      <c r="CY75" s="631">
        <f t="shared" si="74"/>
        <v>0</v>
      </c>
      <c r="CZ75" s="632">
        <f t="shared" si="74"/>
        <v>0</v>
      </c>
      <c r="DA75" s="632">
        <f t="shared" si="74"/>
        <v>0</v>
      </c>
      <c r="DB75" s="632">
        <f t="shared" si="74"/>
        <v>0</v>
      </c>
      <c r="DC75" s="632">
        <f t="shared" si="74"/>
        <v>0</v>
      </c>
      <c r="DD75" s="632">
        <f t="shared" si="74"/>
        <v>0</v>
      </c>
      <c r="DE75" s="632">
        <f t="shared" si="74"/>
        <v>0</v>
      </c>
      <c r="DF75" s="632">
        <f t="shared" si="74"/>
        <v>0</v>
      </c>
      <c r="DG75" s="632">
        <f t="shared" si="74"/>
        <v>0</v>
      </c>
      <c r="DH75" s="632">
        <f t="shared" si="74"/>
        <v>0</v>
      </c>
      <c r="DI75" s="632">
        <f t="shared" si="74"/>
        <v>0</v>
      </c>
      <c r="DJ75" s="632">
        <f t="shared" si="74"/>
        <v>0</v>
      </c>
      <c r="DK75" s="632">
        <f t="shared" si="74"/>
        <v>0</v>
      </c>
      <c r="DL75" s="632">
        <f t="shared" si="74"/>
        <v>0</v>
      </c>
      <c r="DM75" s="632">
        <f t="shared" si="74"/>
        <v>0</v>
      </c>
      <c r="DN75" s="632">
        <f t="shared" si="74"/>
        <v>0</v>
      </c>
      <c r="DO75" s="632">
        <f t="shared" si="74"/>
        <v>0</v>
      </c>
      <c r="DP75" s="632">
        <f t="shared" ref="DP75:DW75" si="75">SUMIF($C:$C,"61.4x",DP:DP)</f>
        <v>0</v>
      </c>
      <c r="DQ75" s="632">
        <f t="shared" si="75"/>
        <v>0</v>
      </c>
      <c r="DR75" s="632">
        <f t="shared" si="75"/>
        <v>0</v>
      </c>
      <c r="DS75" s="632">
        <f t="shared" si="75"/>
        <v>0</v>
      </c>
      <c r="DT75" s="632">
        <f t="shared" si="75"/>
        <v>0</v>
      </c>
      <c r="DU75" s="632">
        <f t="shared" si="75"/>
        <v>0</v>
      </c>
      <c r="DV75" s="632">
        <f t="shared" si="75"/>
        <v>0</v>
      </c>
      <c r="DW75" s="635">
        <f t="shared" si="75"/>
        <v>0</v>
      </c>
    </row>
    <row r="76" spans="1:1024" ht="25.5" x14ac:dyDescent="0.2">
      <c r="B76" s="636" t="s">
        <v>492</v>
      </c>
      <c r="C76" s="637" t="s">
        <v>800</v>
      </c>
      <c r="D76" s="638" t="s">
        <v>817</v>
      </c>
      <c r="E76" s="639" t="s">
        <v>585</v>
      </c>
      <c r="F76" s="640" t="s">
        <v>761</v>
      </c>
      <c r="G76" s="641" t="s">
        <v>54</v>
      </c>
      <c r="H76" s="640" t="s">
        <v>494</v>
      </c>
      <c r="I76" s="643">
        <f>MAX(X76:AV76)</f>
        <v>41.539999999999992</v>
      </c>
      <c r="J76" s="642">
        <f>SUMPRODUCT($X$2:$CY$2,$X76:$CY76)*365</f>
        <v>260373.73527183887</v>
      </c>
      <c r="K76" s="642">
        <f>SUMPRODUCT($X$2:$CY$2,$X77:$CY77)+SUMPRODUCT($X$2:$CY$2,$X78:$CY78)+SUMPRODUCT($X$2:$CY$2,$X79:$CY79)</f>
        <v>439070.70841890108</v>
      </c>
      <c r="L76" s="642">
        <f>SUMPRODUCT($X$2:$CY$2,$X80:$CY80) +SUMPRODUCT($X$2:$CY$2,$X81:$CY81)</f>
        <v>328248.26351906266</v>
      </c>
      <c r="M76" s="642">
        <f>SUMPRODUCT($X$2:$CY$2,$X82:$CY82)*-1</f>
        <v>-30851.627717166957</v>
      </c>
      <c r="N76" s="642">
        <f>SUMPRODUCT($X$2:$CY$2,$X85:$CY85) +SUMPRODUCT($X$2:$CY$2,$X86:$CY86)</f>
        <v>11101.600819128873</v>
      </c>
      <c r="O76" s="642">
        <f>SUMPRODUCT($X$2:$CY$2,$X83:$CY83) +SUMPRODUCT($X$2:$CY$2,$X84:$CY84) +SUMPRODUCT($X$2:$CY$2,$X87:$CY87)</f>
        <v>185038.02405995835</v>
      </c>
      <c r="P76" s="642">
        <f>SUM(K76:O76)</f>
        <v>932606.96909988415</v>
      </c>
      <c r="Q76" s="642">
        <f>(SUM(K76:M76)*100000)/(J76*1000)</f>
        <v>282.85008987250586</v>
      </c>
      <c r="R76" s="644">
        <f>(P76*100000)/(J76*1000)</f>
        <v>358.18012447615399</v>
      </c>
      <c r="S76" s="691">
        <v>3</v>
      </c>
      <c r="T76" s="692">
        <v>3</v>
      </c>
      <c r="U76" s="647" t="s">
        <v>495</v>
      </c>
      <c r="V76" s="648" t="s">
        <v>124</v>
      </c>
      <c r="W76" s="648" t="s">
        <v>75</v>
      </c>
      <c r="X76" s="563">
        <v>1.5099999999999998</v>
      </c>
      <c r="Y76" s="563">
        <v>3.5399999999999991</v>
      </c>
      <c r="Z76" s="563">
        <v>5.7399999999999993</v>
      </c>
      <c r="AA76" s="563">
        <v>8.2899999999999991</v>
      </c>
      <c r="AB76" s="563">
        <v>11.36999999999999</v>
      </c>
      <c r="AC76" s="563">
        <v>15.379999999999988</v>
      </c>
      <c r="AD76" s="563">
        <v>19.559999999999988</v>
      </c>
      <c r="AE76" s="563">
        <v>23.95000000000001</v>
      </c>
      <c r="AF76" s="563">
        <v>28.20000000000001</v>
      </c>
      <c r="AG76" s="563">
        <v>32.149999999999991</v>
      </c>
      <c r="AH76" s="563">
        <v>36.749999999999993</v>
      </c>
      <c r="AI76" s="563">
        <v>39.710000000000015</v>
      </c>
      <c r="AJ76" s="563">
        <v>41.539999999999992</v>
      </c>
      <c r="AK76" s="563">
        <v>41.39</v>
      </c>
      <c r="AL76" s="563">
        <v>40.009999999999984</v>
      </c>
      <c r="AM76" s="563">
        <v>38.400000000000041</v>
      </c>
      <c r="AN76" s="563">
        <v>36.849999999999966</v>
      </c>
      <c r="AO76" s="563">
        <v>35.36</v>
      </c>
      <c r="AP76" s="563">
        <v>33.879999999999995</v>
      </c>
      <c r="AQ76" s="563">
        <v>32.42</v>
      </c>
      <c r="AR76" s="563">
        <v>30.980000000000025</v>
      </c>
      <c r="AS76" s="563">
        <v>29.61</v>
      </c>
      <c r="AT76" s="563">
        <v>28.259999999999977</v>
      </c>
      <c r="AU76" s="563">
        <v>26.93</v>
      </c>
      <c r="AV76" s="563">
        <v>25.750000000000007</v>
      </c>
      <c r="AW76" s="563">
        <v>25.750000000000007</v>
      </c>
      <c r="AX76" s="563">
        <v>25.750000000000007</v>
      </c>
      <c r="AY76" s="563">
        <v>25.750000000000007</v>
      </c>
      <c r="AZ76" s="563">
        <v>25.750000000000007</v>
      </c>
      <c r="BA76" s="563">
        <v>25.750000000000007</v>
      </c>
      <c r="BB76" s="563">
        <v>25.750000000000007</v>
      </c>
      <c r="BC76" s="563">
        <v>25.750000000000007</v>
      </c>
      <c r="BD76" s="563">
        <v>25.750000000000007</v>
      </c>
      <c r="BE76" s="563">
        <v>25.750000000000007</v>
      </c>
      <c r="BF76" s="563">
        <v>25.750000000000007</v>
      </c>
      <c r="BG76" s="563">
        <v>25.750000000000007</v>
      </c>
      <c r="BH76" s="563">
        <v>25.750000000000007</v>
      </c>
      <c r="BI76" s="563">
        <v>25.750000000000007</v>
      </c>
      <c r="BJ76" s="563">
        <v>25.750000000000007</v>
      </c>
      <c r="BK76" s="563">
        <v>25.750000000000007</v>
      </c>
      <c r="BL76" s="563">
        <v>25.750000000000007</v>
      </c>
      <c r="BM76" s="563">
        <v>25.750000000000007</v>
      </c>
      <c r="BN76" s="563">
        <v>25.750000000000007</v>
      </c>
      <c r="BO76" s="563">
        <v>25.750000000000007</v>
      </c>
      <c r="BP76" s="563">
        <v>25.750000000000007</v>
      </c>
      <c r="BQ76" s="563">
        <v>25.750000000000007</v>
      </c>
      <c r="BR76" s="563">
        <v>25.750000000000007</v>
      </c>
      <c r="BS76" s="563">
        <v>25.750000000000007</v>
      </c>
      <c r="BT76" s="563">
        <v>25.750000000000007</v>
      </c>
      <c r="BU76" s="563">
        <v>25.750000000000007</v>
      </c>
      <c r="BV76" s="563">
        <v>25.750000000000007</v>
      </c>
      <c r="BW76" s="563">
        <v>25.750000000000007</v>
      </c>
      <c r="BX76" s="563">
        <v>25.750000000000007</v>
      </c>
      <c r="BY76" s="563">
        <v>25.750000000000007</v>
      </c>
      <c r="BZ76" s="563">
        <v>25.750000000000007</v>
      </c>
      <c r="CA76" s="563">
        <v>25.750000000000007</v>
      </c>
      <c r="CB76" s="563">
        <v>25.750000000000007</v>
      </c>
      <c r="CC76" s="563">
        <v>25.750000000000007</v>
      </c>
      <c r="CD76" s="563">
        <v>25.750000000000007</v>
      </c>
      <c r="CE76" s="563">
        <v>25.750000000000007</v>
      </c>
      <c r="CF76" s="563">
        <v>25.750000000000007</v>
      </c>
      <c r="CG76" s="563">
        <v>25.750000000000007</v>
      </c>
      <c r="CH76" s="563">
        <v>25.750000000000007</v>
      </c>
      <c r="CI76" s="563">
        <v>25.750000000000007</v>
      </c>
      <c r="CJ76" s="563">
        <v>25.750000000000007</v>
      </c>
      <c r="CK76" s="563">
        <v>25.750000000000007</v>
      </c>
      <c r="CL76" s="563">
        <v>25.750000000000007</v>
      </c>
      <c r="CM76" s="563">
        <v>25.750000000000007</v>
      </c>
      <c r="CN76" s="563">
        <v>25.750000000000007</v>
      </c>
      <c r="CO76" s="563">
        <v>25.750000000000007</v>
      </c>
      <c r="CP76" s="563">
        <v>25.750000000000007</v>
      </c>
      <c r="CQ76" s="563">
        <v>25.750000000000007</v>
      </c>
      <c r="CR76" s="563">
        <v>25.750000000000007</v>
      </c>
      <c r="CS76" s="563">
        <v>25.750000000000007</v>
      </c>
      <c r="CT76" s="563">
        <v>25.750000000000007</v>
      </c>
      <c r="CU76" s="563">
        <v>25.750000000000007</v>
      </c>
      <c r="CV76" s="563">
        <v>25.750000000000007</v>
      </c>
      <c r="CW76" s="563">
        <v>25.750000000000007</v>
      </c>
      <c r="CX76" s="563">
        <v>25.750000000000007</v>
      </c>
      <c r="CY76" s="563">
        <v>25.750000000000007</v>
      </c>
      <c r="CZ76" s="651">
        <v>0</v>
      </c>
      <c r="DA76" s="652">
        <v>0</v>
      </c>
      <c r="DB76" s="652">
        <v>0</v>
      </c>
      <c r="DC76" s="652">
        <v>0</v>
      </c>
      <c r="DD76" s="652">
        <v>0</v>
      </c>
      <c r="DE76" s="652">
        <v>0</v>
      </c>
      <c r="DF76" s="652">
        <v>0</v>
      </c>
      <c r="DG76" s="652">
        <v>0</v>
      </c>
      <c r="DH76" s="652">
        <v>0</v>
      </c>
      <c r="DI76" s="652">
        <v>0</v>
      </c>
      <c r="DJ76" s="652">
        <v>0</v>
      </c>
      <c r="DK76" s="652">
        <v>0</v>
      </c>
      <c r="DL76" s="652">
        <v>0</v>
      </c>
      <c r="DM76" s="652">
        <v>0</v>
      </c>
      <c r="DN76" s="652">
        <v>0</v>
      </c>
      <c r="DO76" s="652">
        <v>0</v>
      </c>
      <c r="DP76" s="652">
        <v>0</v>
      </c>
      <c r="DQ76" s="652">
        <v>0</v>
      </c>
      <c r="DR76" s="652">
        <v>0</v>
      </c>
      <c r="DS76" s="652">
        <v>0</v>
      </c>
      <c r="DT76" s="652">
        <v>0</v>
      </c>
      <c r="DU76" s="652">
        <v>0</v>
      </c>
      <c r="DV76" s="652">
        <v>0</v>
      </c>
      <c r="DW76" s="653">
        <v>0</v>
      </c>
    </row>
    <row r="77" spans="1:1024" ht="25.5" x14ac:dyDescent="0.2">
      <c r="B77" s="654"/>
      <c r="C77" s="699" t="s">
        <v>801</v>
      </c>
      <c r="D77" s="656"/>
      <c r="E77" s="657"/>
      <c r="F77" s="657"/>
      <c r="G77" s="656"/>
      <c r="H77" s="657"/>
      <c r="I77" s="657"/>
      <c r="J77" s="657"/>
      <c r="K77" s="657"/>
      <c r="L77" s="657"/>
      <c r="M77" s="657"/>
      <c r="N77" s="657"/>
      <c r="O77" s="657"/>
      <c r="P77" s="657"/>
      <c r="Q77" s="657"/>
      <c r="R77" s="658"/>
      <c r="S77" s="657"/>
      <c r="T77" s="657"/>
      <c r="U77" s="659" t="s">
        <v>496</v>
      </c>
      <c r="V77" s="648" t="s">
        <v>124</v>
      </c>
      <c r="W77" s="648" t="s">
        <v>497</v>
      </c>
      <c r="X77" s="700">
        <v>9026.9182008486332</v>
      </c>
      <c r="Y77" s="700">
        <v>12461.605833292959</v>
      </c>
      <c r="Z77" s="700">
        <v>14080.549845413656</v>
      </c>
      <c r="AA77" s="700">
        <v>16727.138330808692</v>
      </c>
      <c r="AB77" s="700">
        <v>21293.653991805961</v>
      </c>
      <c r="AC77" s="700">
        <v>25773.682614984791</v>
      </c>
      <c r="AD77" s="700">
        <v>26309.13715573616</v>
      </c>
      <c r="AE77" s="700">
        <v>28939.351630688208</v>
      </c>
      <c r="AF77" s="700">
        <v>29699.787385720003</v>
      </c>
      <c r="AG77" s="700">
        <v>30103.871697770479</v>
      </c>
      <c r="AH77" s="700">
        <v>36925.223977296286</v>
      </c>
      <c r="AI77" s="700">
        <v>27676.424742998886</v>
      </c>
      <c r="AJ77" s="700">
        <v>19952.762448560457</v>
      </c>
      <c r="AK77" s="700">
        <v>15944.265197170687</v>
      </c>
      <c r="AL77" s="700">
        <v>5189.7767467233634</v>
      </c>
      <c r="AM77" s="700">
        <v>6281.6677102083331</v>
      </c>
      <c r="AN77" s="700">
        <v>6412.1708885537801</v>
      </c>
      <c r="AO77" s="700">
        <v>7053.2175556149668</v>
      </c>
      <c r="AP77" s="700">
        <v>7238.5540788983672</v>
      </c>
      <c r="AQ77" s="700">
        <v>7337.039165920175</v>
      </c>
      <c r="AR77" s="700">
        <v>13391.528928584063</v>
      </c>
      <c r="AS77" s="700">
        <v>12808.48844492876</v>
      </c>
      <c r="AT77" s="700">
        <v>11713.727687781171</v>
      </c>
      <c r="AU77" s="700">
        <v>12024.432915128156</v>
      </c>
      <c r="AV77" s="700">
        <v>11625.099912660333</v>
      </c>
      <c r="AW77" s="700">
        <v>14070.935670866666</v>
      </c>
      <c r="AX77" s="700">
        <v>14363.262790360468</v>
      </c>
      <c r="AY77" s="700">
        <v>15799.207324577525</v>
      </c>
      <c r="AZ77" s="700">
        <v>16214.361136732343</v>
      </c>
      <c r="BA77" s="700">
        <v>16434.967731661192</v>
      </c>
      <c r="BB77" s="700">
        <v>21157.993222224381</v>
      </c>
      <c r="BC77" s="700">
        <v>16488.784627038236</v>
      </c>
      <c r="BD77" s="700">
        <v>12451.273281918173</v>
      </c>
      <c r="BE77" s="700">
        <v>10555.750700431305</v>
      </c>
      <c r="BF77" s="700">
        <v>5189.7767467233634</v>
      </c>
      <c r="BG77" s="700">
        <v>6281.6677102083331</v>
      </c>
      <c r="BH77" s="700">
        <v>6412.1708885537801</v>
      </c>
      <c r="BI77" s="700">
        <v>7053.2175556149668</v>
      </c>
      <c r="BJ77" s="700">
        <v>7238.5540788983672</v>
      </c>
      <c r="BK77" s="700">
        <v>7337.039165920175</v>
      </c>
      <c r="BL77" s="700">
        <v>13391.528928584063</v>
      </c>
      <c r="BM77" s="700">
        <v>12808.48844492876</v>
      </c>
      <c r="BN77" s="700">
        <v>11713.727687781171</v>
      </c>
      <c r="BO77" s="700">
        <v>12024.432915128156</v>
      </c>
      <c r="BP77" s="700">
        <v>11625.099912660333</v>
      </c>
      <c r="BQ77" s="700">
        <v>14070.935670866666</v>
      </c>
      <c r="BR77" s="700">
        <v>14363.262790360468</v>
      </c>
      <c r="BS77" s="700">
        <v>15799.207324577525</v>
      </c>
      <c r="BT77" s="700">
        <v>16214.361136732343</v>
      </c>
      <c r="BU77" s="700">
        <v>16434.967731661192</v>
      </c>
      <c r="BV77" s="700">
        <v>21157.993222224381</v>
      </c>
      <c r="BW77" s="700">
        <v>16488.784627038236</v>
      </c>
      <c r="BX77" s="700">
        <v>12451.273281918173</v>
      </c>
      <c r="BY77" s="700">
        <v>10555.750700431305</v>
      </c>
      <c r="BZ77" s="700">
        <v>5189.7767467233634</v>
      </c>
      <c r="CA77" s="700">
        <v>6281.6677102083331</v>
      </c>
      <c r="CB77" s="700">
        <v>6412.1708885537801</v>
      </c>
      <c r="CC77" s="700">
        <v>7053.2175556149668</v>
      </c>
      <c r="CD77" s="700">
        <v>7238.5540788983672</v>
      </c>
      <c r="CE77" s="700">
        <v>7337.039165920175</v>
      </c>
      <c r="CF77" s="700">
        <v>13391.528928584063</v>
      </c>
      <c r="CG77" s="700">
        <v>12808.48844492876</v>
      </c>
      <c r="CH77" s="700">
        <v>11713.727687781171</v>
      </c>
      <c r="CI77" s="700">
        <v>12024.432915128156</v>
      </c>
      <c r="CJ77" s="700">
        <v>11625.099912660333</v>
      </c>
      <c r="CK77" s="700">
        <v>14070.935670866666</v>
      </c>
      <c r="CL77" s="700">
        <v>14363.262790360468</v>
      </c>
      <c r="CM77" s="700">
        <v>15799.207324577525</v>
      </c>
      <c r="CN77" s="700">
        <v>16214.361136732343</v>
      </c>
      <c r="CO77" s="700">
        <v>16434.967731661192</v>
      </c>
      <c r="CP77" s="700">
        <v>21157.993222224381</v>
      </c>
      <c r="CQ77" s="700">
        <v>16488.784627038236</v>
      </c>
      <c r="CR77" s="700">
        <v>12451.273281918173</v>
      </c>
      <c r="CS77" s="700">
        <v>10555.750700431305</v>
      </c>
      <c r="CT77" s="700">
        <v>5189.7767467233634</v>
      </c>
      <c r="CU77" s="700">
        <v>6281.6677102083331</v>
      </c>
      <c r="CV77" s="700">
        <v>6412.1708885537801</v>
      </c>
      <c r="CW77" s="700">
        <v>7053.2175556149668</v>
      </c>
      <c r="CX77" s="700">
        <v>7238.5540788983672</v>
      </c>
      <c r="CY77" s="700">
        <v>7337.039165920175</v>
      </c>
      <c r="CZ77" s="651">
        <v>0</v>
      </c>
      <c r="DA77" s="652">
        <v>0</v>
      </c>
      <c r="DB77" s="652">
        <v>0</v>
      </c>
      <c r="DC77" s="652">
        <v>0</v>
      </c>
      <c r="DD77" s="652">
        <v>0</v>
      </c>
      <c r="DE77" s="652">
        <v>0</v>
      </c>
      <c r="DF77" s="652">
        <v>0</v>
      </c>
      <c r="DG77" s="652">
        <v>0</v>
      </c>
      <c r="DH77" s="652">
        <v>0</v>
      </c>
      <c r="DI77" s="652">
        <v>0</v>
      </c>
      <c r="DJ77" s="652">
        <v>0</v>
      </c>
      <c r="DK77" s="652">
        <v>0</v>
      </c>
      <c r="DL77" s="652">
        <v>0</v>
      </c>
      <c r="DM77" s="652">
        <v>0</v>
      </c>
      <c r="DN77" s="652">
        <v>0</v>
      </c>
      <c r="DO77" s="652">
        <v>0</v>
      </c>
      <c r="DP77" s="652">
        <v>0</v>
      </c>
      <c r="DQ77" s="652">
        <v>0</v>
      </c>
      <c r="DR77" s="652">
        <v>0</v>
      </c>
      <c r="DS77" s="652">
        <v>0</v>
      </c>
      <c r="DT77" s="652">
        <v>0</v>
      </c>
      <c r="DU77" s="652">
        <v>0</v>
      </c>
      <c r="DV77" s="652">
        <v>0</v>
      </c>
      <c r="DW77" s="653">
        <v>0</v>
      </c>
    </row>
    <row r="78" spans="1:1024" x14ac:dyDescent="0.2">
      <c r="B78" s="660"/>
      <c r="C78" s="661"/>
      <c r="D78" s="662"/>
      <c r="E78" s="662"/>
      <c r="F78" s="662"/>
      <c r="G78" s="662"/>
      <c r="H78" s="662"/>
      <c r="I78" s="662"/>
      <c r="J78" s="662"/>
      <c r="K78" s="662"/>
      <c r="L78" s="662"/>
      <c r="M78" s="662"/>
      <c r="N78" s="662"/>
      <c r="O78" s="662"/>
      <c r="P78" s="662"/>
      <c r="Q78" s="662"/>
      <c r="R78" s="663"/>
      <c r="S78" s="662"/>
      <c r="T78" s="662"/>
      <c r="U78" s="659" t="s">
        <v>498</v>
      </c>
      <c r="V78" s="648" t="s">
        <v>124</v>
      </c>
      <c r="W78" s="648" t="s">
        <v>497</v>
      </c>
      <c r="X78" s="563">
        <v>0</v>
      </c>
      <c r="Y78" s="563">
        <v>0</v>
      </c>
      <c r="Z78" s="563">
        <v>0</v>
      </c>
      <c r="AA78" s="563">
        <v>0</v>
      </c>
      <c r="AB78" s="563">
        <v>0</v>
      </c>
      <c r="AC78" s="563">
        <v>0</v>
      </c>
      <c r="AD78" s="563">
        <v>0</v>
      </c>
      <c r="AE78" s="563">
        <v>0</v>
      </c>
      <c r="AF78" s="563">
        <v>0</v>
      </c>
      <c r="AG78" s="563">
        <v>0</v>
      </c>
      <c r="AH78" s="563">
        <v>0</v>
      </c>
      <c r="AI78" s="563">
        <v>0</v>
      </c>
      <c r="AJ78" s="563">
        <v>0</v>
      </c>
      <c r="AK78" s="563">
        <v>0</v>
      </c>
      <c r="AL78" s="563">
        <v>0</v>
      </c>
      <c r="AM78" s="563">
        <v>0</v>
      </c>
      <c r="AN78" s="563">
        <v>0</v>
      </c>
      <c r="AO78" s="563">
        <v>0</v>
      </c>
      <c r="AP78" s="563">
        <v>0</v>
      </c>
      <c r="AQ78" s="563">
        <v>0</v>
      </c>
      <c r="AR78" s="563">
        <v>0</v>
      </c>
      <c r="AS78" s="563">
        <v>0</v>
      </c>
      <c r="AT78" s="563">
        <v>0</v>
      </c>
      <c r="AU78" s="563">
        <v>0</v>
      </c>
      <c r="AV78" s="563">
        <v>0</v>
      </c>
      <c r="AW78" s="563">
        <v>0</v>
      </c>
      <c r="AX78" s="563">
        <v>0</v>
      </c>
      <c r="AY78" s="563">
        <v>0</v>
      </c>
      <c r="AZ78" s="563">
        <v>0</v>
      </c>
      <c r="BA78" s="563">
        <v>0</v>
      </c>
      <c r="BB78" s="563">
        <v>0</v>
      </c>
      <c r="BC78" s="563">
        <v>0</v>
      </c>
      <c r="BD78" s="563">
        <v>0</v>
      </c>
      <c r="BE78" s="563">
        <v>0</v>
      </c>
      <c r="BF78" s="563">
        <v>0</v>
      </c>
      <c r="BG78" s="563">
        <v>0</v>
      </c>
      <c r="BH78" s="563">
        <v>0</v>
      </c>
      <c r="BI78" s="563">
        <v>0</v>
      </c>
      <c r="BJ78" s="563">
        <v>0</v>
      </c>
      <c r="BK78" s="563">
        <v>0</v>
      </c>
      <c r="BL78" s="563">
        <v>0</v>
      </c>
      <c r="BM78" s="563">
        <v>0</v>
      </c>
      <c r="BN78" s="563">
        <v>0</v>
      </c>
      <c r="BO78" s="563">
        <v>0</v>
      </c>
      <c r="BP78" s="563">
        <v>0</v>
      </c>
      <c r="BQ78" s="563">
        <v>0</v>
      </c>
      <c r="BR78" s="563">
        <v>0</v>
      </c>
      <c r="BS78" s="563">
        <v>0</v>
      </c>
      <c r="BT78" s="563">
        <v>0</v>
      </c>
      <c r="BU78" s="563">
        <v>0</v>
      </c>
      <c r="BV78" s="563">
        <v>0</v>
      </c>
      <c r="BW78" s="563">
        <v>0</v>
      </c>
      <c r="BX78" s="563">
        <v>0</v>
      </c>
      <c r="BY78" s="563">
        <v>0</v>
      </c>
      <c r="BZ78" s="563">
        <v>0</v>
      </c>
      <c r="CA78" s="563">
        <v>0</v>
      </c>
      <c r="CB78" s="563">
        <v>0</v>
      </c>
      <c r="CC78" s="563">
        <v>0</v>
      </c>
      <c r="CD78" s="563">
        <v>0</v>
      </c>
      <c r="CE78" s="564">
        <v>0</v>
      </c>
      <c r="CF78" s="564">
        <v>0</v>
      </c>
      <c r="CG78" s="564">
        <v>0</v>
      </c>
      <c r="CH78" s="564">
        <v>0</v>
      </c>
      <c r="CI78" s="564">
        <v>0</v>
      </c>
      <c r="CJ78" s="564">
        <v>0</v>
      </c>
      <c r="CK78" s="564">
        <v>0</v>
      </c>
      <c r="CL78" s="564">
        <v>0</v>
      </c>
      <c r="CM78" s="564">
        <v>0</v>
      </c>
      <c r="CN78" s="564">
        <v>0</v>
      </c>
      <c r="CO78" s="564">
        <v>0</v>
      </c>
      <c r="CP78" s="564">
        <v>0</v>
      </c>
      <c r="CQ78" s="564">
        <v>0</v>
      </c>
      <c r="CR78" s="564">
        <v>0</v>
      </c>
      <c r="CS78" s="564">
        <v>0</v>
      </c>
      <c r="CT78" s="564">
        <v>0</v>
      </c>
      <c r="CU78" s="564">
        <v>0</v>
      </c>
      <c r="CV78" s="564">
        <v>0</v>
      </c>
      <c r="CW78" s="564">
        <v>0</v>
      </c>
      <c r="CX78" s="564">
        <v>0</v>
      </c>
      <c r="CY78" s="565">
        <v>0</v>
      </c>
      <c r="CZ78" s="651">
        <v>0</v>
      </c>
      <c r="DA78" s="652">
        <v>0</v>
      </c>
      <c r="DB78" s="652">
        <v>0</v>
      </c>
      <c r="DC78" s="652">
        <v>0</v>
      </c>
      <c r="DD78" s="652">
        <v>0</v>
      </c>
      <c r="DE78" s="652">
        <v>0</v>
      </c>
      <c r="DF78" s="652">
        <v>0</v>
      </c>
      <c r="DG78" s="652">
        <v>0</v>
      </c>
      <c r="DH78" s="652">
        <v>0</v>
      </c>
      <c r="DI78" s="652">
        <v>0</v>
      </c>
      <c r="DJ78" s="652">
        <v>0</v>
      </c>
      <c r="DK78" s="652">
        <v>0</v>
      </c>
      <c r="DL78" s="652">
        <v>0</v>
      </c>
      <c r="DM78" s="652">
        <v>0</v>
      </c>
      <c r="DN78" s="652">
        <v>0</v>
      </c>
      <c r="DO78" s="652">
        <v>0</v>
      </c>
      <c r="DP78" s="652">
        <v>0</v>
      </c>
      <c r="DQ78" s="652">
        <v>0</v>
      </c>
      <c r="DR78" s="652">
        <v>0</v>
      </c>
      <c r="DS78" s="652">
        <v>0</v>
      </c>
      <c r="DT78" s="652">
        <v>0</v>
      </c>
      <c r="DU78" s="652">
        <v>0</v>
      </c>
      <c r="DV78" s="652">
        <v>0</v>
      </c>
      <c r="DW78" s="653">
        <v>0</v>
      </c>
    </row>
    <row r="79" spans="1:1024" x14ac:dyDescent="0.2">
      <c r="B79" s="660"/>
      <c r="C79" s="661"/>
      <c r="D79" s="662"/>
      <c r="E79" s="662"/>
      <c r="F79" s="662"/>
      <c r="G79" s="662"/>
      <c r="H79" s="662"/>
      <c r="I79" s="662"/>
      <c r="J79" s="662"/>
      <c r="K79" s="662"/>
      <c r="L79" s="662"/>
      <c r="M79" s="662"/>
      <c r="N79" s="662"/>
      <c r="O79" s="662"/>
      <c r="P79" s="662"/>
      <c r="Q79" s="662"/>
      <c r="R79" s="663"/>
      <c r="S79" s="662"/>
      <c r="T79" s="662"/>
      <c r="U79" s="659" t="s">
        <v>789</v>
      </c>
      <c r="V79" s="648" t="s">
        <v>124</v>
      </c>
      <c r="W79" s="648" t="s">
        <v>497</v>
      </c>
      <c r="X79" s="563">
        <v>0</v>
      </c>
      <c r="Y79" s="563">
        <v>0</v>
      </c>
      <c r="Z79" s="563">
        <v>0</v>
      </c>
      <c r="AA79" s="563">
        <v>0</v>
      </c>
      <c r="AB79" s="563">
        <v>0</v>
      </c>
      <c r="AC79" s="563">
        <v>0</v>
      </c>
      <c r="AD79" s="563">
        <v>0</v>
      </c>
      <c r="AE79" s="563">
        <v>0</v>
      </c>
      <c r="AF79" s="563">
        <v>0</v>
      </c>
      <c r="AG79" s="563">
        <v>0</v>
      </c>
      <c r="AH79" s="563">
        <v>0</v>
      </c>
      <c r="AI79" s="563">
        <v>0</v>
      </c>
      <c r="AJ79" s="563">
        <v>0</v>
      </c>
      <c r="AK79" s="563">
        <v>0</v>
      </c>
      <c r="AL79" s="563">
        <v>0</v>
      </c>
      <c r="AM79" s="563">
        <v>0</v>
      </c>
      <c r="AN79" s="563">
        <v>0</v>
      </c>
      <c r="AO79" s="563">
        <v>0</v>
      </c>
      <c r="AP79" s="563">
        <v>0</v>
      </c>
      <c r="AQ79" s="563">
        <v>0</v>
      </c>
      <c r="AR79" s="563">
        <v>0</v>
      </c>
      <c r="AS79" s="563">
        <v>0</v>
      </c>
      <c r="AT79" s="563">
        <v>0</v>
      </c>
      <c r="AU79" s="563">
        <v>0</v>
      </c>
      <c r="AV79" s="563">
        <v>0</v>
      </c>
      <c r="AW79" s="563">
        <v>0</v>
      </c>
      <c r="AX79" s="563">
        <v>0</v>
      </c>
      <c r="AY79" s="563">
        <v>0</v>
      </c>
      <c r="AZ79" s="563">
        <v>0</v>
      </c>
      <c r="BA79" s="563">
        <v>0</v>
      </c>
      <c r="BB79" s="563">
        <v>0</v>
      </c>
      <c r="BC79" s="563">
        <v>0</v>
      </c>
      <c r="BD79" s="563">
        <v>0</v>
      </c>
      <c r="BE79" s="563">
        <v>0</v>
      </c>
      <c r="BF79" s="563">
        <v>0</v>
      </c>
      <c r="BG79" s="563">
        <v>0</v>
      </c>
      <c r="BH79" s="563">
        <v>0</v>
      </c>
      <c r="BI79" s="563">
        <v>0</v>
      </c>
      <c r="BJ79" s="563">
        <v>0</v>
      </c>
      <c r="BK79" s="563">
        <v>0</v>
      </c>
      <c r="BL79" s="563">
        <v>0</v>
      </c>
      <c r="BM79" s="563">
        <v>0</v>
      </c>
      <c r="BN79" s="563">
        <v>0</v>
      </c>
      <c r="BO79" s="563">
        <v>0</v>
      </c>
      <c r="BP79" s="563">
        <v>0</v>
      </c>
      <c r="BQ79" s="563">
        <v>0</v>
      </c>
      <c r="BR79" s="563">
        <v>0</v>
      </c>
      <c r="BS79" s="563">
        <v>0</v>
      </c>
      <c r="BT79" s="563">
        <v>0</v>
      </c>
      <c r="BU79" s="563">
        <v>0</v>
      </c>
      <c r="BV79" s="563">
        <v>0</v>
      </c>
      <c r="BW79" s="563">
        <v>0</v>
      </c>
      <c r="BX79" s="563">
        <v>0</v>
      </c>
      <c r="BY79" s="563">
        <v>0</v>
      </c>
      <c r="BZ79" s="563">
        <v>0</v>
      </c>
      <c r="CA79" s="563">
        <v>0</v>
      </c>
      <c r="CB79" s="563">
        <v>0</v>
      </c>
      <c r="CC79" s="563">
        <v>0</v>
      </c>
      <c r="CD79" s="563">
        <v>0</v>
      </c>
      <c r="CE79" s="564">
        <v>0</v>
      </c>
      <c r="CF79" s="564">
        <v>0</v>
      </c>
      <c r="CG79" s="564">
        <v>0</v>
      </c>
      <c r="CH79" s="564">
        <v>0</v>
      </c>
      <c r="CI79" s="564">
        <v>0</v>
      </c>
      <c r="CJ79" s="564">
        <v>0</v>
      </c>
      <c r="CK79" s="564">
        <v>0</v>
      </c>
      <c r="CL79" s="564">
        <v>0</v>
      </c>
      <c r="CM79" s="564">
        <v>0</v>
      </c>
      <c r="CN79" s="564">
        <v>0</v>
      </c>
      <c r="CO79" s="564">
        <v>0</v>
      </c>
      <c r="CP79" s="564">
        <v>0</v>
      </c>
      <c r="CQ79" s="564">
        <v>0</v>
      </c>
      <c r="CR79" s="564">
        <v>0</v>
      </c>
      <c r="CS79" s="564">
        <v>0</v>
      </c>
      <c r="CT79" s="564">
        <v>0</v>
      </c>
      <c r="CU79" s="564">
        <v>0</v>
      </c>
      <c r="CV79" s="564">
        <v>0</v>
      </c>
      <c r="CW79" s="564">
        <v>0</v>
      </c>
      <c r="CX79" s="564">
        <v>0</v>
      </c>
      <c r="CY79" s="565">
        <v>0</v>
      </c>
      <c r="CZ79" s="651"/>
      <c r="DA79" s="652"/>
      <c r="DB79" s="652"/>
      <c r="DC79" s="652"/>
      <c r="DD79" s="652"/>
      <c r="DE79" s="652"/>
      <c r="DF79" s="652"/>
      <c r="DG79" s="652"/>
      <c r="DH79" s="652"/>
      <c r="DI79" s="652"/>
      <c r="DJ79" s="652"/>
      <c r="DK79" s="652"/>
      <c r="DL79" s="652"/>
      <c r="DM79" s="652"/>
      <c r="DN79" s="652"/>
      <c r="DO79" s="652"/>
      <c r="DP79" s="652"/>
      <c r="DQ79" s="652"/>
      <c r="DR79" s="652"/>
      <c r="DS79" s="652"/>
      <c r="DT79" s="652"/>
      <c r="DU79" s="652"/>
      <c r="DV79" s="652"/>
      <c r="DW79" s="653"/>
    </row>
    <row r="80" spans="1:1024" x14ac:dyDescent="0.2">
      <c r="B80" s="664"/>
      <c r="C80" s="665"/>
      <c r="D80" s="666"/>
      <c r="E80" s="666"/>
      <c r="F80" s="666"/>
      <c r="G80" s="666"/>
      <c r="H80" s="666"/>
      <c r="I80" s="666"/>
      <c r="J80" s="666"/>
      <c r="K80" s="666"/>
      <c r="L80" s="666"/>
      <c r="M80" s="666"/>
      <c r="N80" s="666"/>
      <c r="O80" s="666"/>
      <c r="P80" s="666"/>
      <c r="Q80" s="666"/>
      <c r="R80" s="667"/>
      <c r="S80" s="666"/>
      <c r="T80" s="666"/>
      <c r="U80" s="659" t="s">
        <v>499</v>
      </c>
      <c r="V80" s="648" t="s">
        <v>124</v>
      </c>
      <c r="W80" s="668" t="s">
        <v>497</v>
      </c>
      <c r="X80" s="700">
        <v>440.01551064336502</v>
      </c>
      <c r="Y80" s="700">
        <v>1047.454254649846</v>
      </c>
      <c r="Z80" s="700">
        <v>1733.8081345140261</v>
      </c>
      <c r="AA80" s="700">
        <v>2549.1694959962924</v>
      </c>
      <c r="AB80" s="700">
        <v>3587.1248453409644</v>
      </c>
      <c r="AC80" s="700">
        <v>4843.4583873826314</v>
      </c>
      <c r="AD80" s="700">
        <v>6125.892565093387</v>
      </c>
      <c r="AE80" s="700">
        <v>7536.5360762163809</v>
      </c>
      <c r="AF80" s="700">
        <v>8984.2468919960556</v>
      </c>
      <c r="AG80" s="700">
        <v>10451.654725180089</v>
      </c>
      <c r="AH80" s="700">
        <v>12144.325767055765</v>
      </c>
      <c r="AI80" s="700">
        <v>13345.360669466998</v>
      </c>
      <c r="AJ80" s="700">
        <v>14150.673516127466</v>
      </c>
      <c r="AK80" s="700">
        <v>14729.150649432821</v>
      </c>
      <c r="AL80" s="700">
        <v>14729.150649432821</v>
      </c>
      <c r="AM80" s="700">
        <v>14729.150649432821</v>
      </c>
      <c r="AN80" s="700">
        <v>14729.150649432821</v>
      </c>
      <c r="AO80" s="700">
        <v>14729.150649432821</v>
      </c>
      <c r="AP80" s="700">
        <v>14729.150649432821</v>
      </c>
      <c r="AQ80" s="700">
        <v>14729.150649432821</v>
      </c>
      <c r="AR80" s="700">
        <v>14729.150649432821</v>
      </c>
      <c r="AS80" s="700">
        <v>14729.150649432821</v>
      </c>
      <c r="AT80" s="700">
        <v>14729.150649432821</v>
      </c>
      <c r="AU80" s="700">
        <v>14729.150649432821</v>
      </c>
      <c r="AV80" s="700">
        <v>14729.150649432821</v>
      </c>
      <c r="AW80" s="700">
        <v>14729.150649432821</v>
      </c>
      <c r="AX80" s="700">
        <v>14729.150649432821</v>
      </c>
      <c r="AY80" s="700">
        <v>14729.150649432821</v>
      </c>
      <c r="AZ80" s="700">
        <v>14729.150649432821</v>
      </c>
      <c r="BA80" s="700">
        <v>14729.150649432821</v>
      </c>
      <c r="BB80" s="700">
        <v>14729.150649432821</v>
      </c>
      <c r="BC80" s="700">
        <v>14729.150649432821</v>
      </c>
      <c r="BD80" s="700">
        <v>14729.150649432821</v>
      </c>
      <c r="BE80" s="700">
        <v>14729.150649432821</v>
      </c>
      <c r="BF80" s="700">
        <v>14729.150649432821</v>
      </c>
      <c r="BG80" s="700">
        <v>14729.150649432821</v>
      </c>
      <c r="BH80" s="700">
        <v>14729.150649432821</v>
      </c>
      <c r="BI80" s="700">
        <v>14729.150649432821</v>
      </c>
      <c r="BJ80" s="700">
        <v>14729.150649432821</v>
      </c>
      <c r="BK80" s="700">
        <v>14729.150649432821</v>
      </c>
      <c r="BL80" s="700">
        <v>14729.150649432821</v>
      </c>
      <c r="BM80" s="700">
        <v>14729.150649432821</v>
      </c>
      <c r="BN80" s="700">
        <v>14729.150649432821</v>
      </c>
      <c r="BO80" s="700">
        <v>14729.150649432821</v>
      </c>
      <c r="BP80" s="700">
        <v>14729.150649432821</v>
      </c>
      <c r="BQ80" s="700">
        <v>14729.150649432821</v>
      </c>
      <c r="BR80" s="700">
        <v>14729.150649432821</v>
      </c>
      <c r="BS80" s="700">
        <v>14729.150649432821</v>
      </c>
      <c r="BT80" s="700">
        <v>14729.150649432821</v>
      </c>
      <c r="BU80" s="700">
        <v>14729.150649432821</v>
      </c>
      <c r="BV80" s="700">
        <v>14729.150649432821</v>
      </c>
      <c r="BW80" s="700">
        <v>14729.150649432821</v>
      </c>
      <c r="BX80" s="700">
        <v>14729.150649432821</v>
      </c>
      <c r="BY80" s="700">
        <v>14729.150649432821</v>
      </c>
      <c r="BZ80" s="700">
        <v>14729.150649432821</v>
      </c>
      <c r="CA80" s="700">
        <v>14729.150649432821</v>
      </c>
      <c r="CB80" s="700">
        <v>14729.150649432821</v>
      </c>
      <c r="CC80" s="700">
        <v>14729.150649432821</v>
      </c>
      <c r="CD80" s="700">
        <v>14729.150649432821</v>
      </c>
      <c r="CE80" s="700">
        <v>14729.150649432821</v>
      </c>
      <c r="CF80" s="700">
        <v>14729.150649432821</v>
      </c>
      <c r="CG80" s="700">
        <v>14729.150649432821</v>
      </c>
      <c r="CH80" s="700">
        <v>14729.150649432821</v>
      </c>
      <c r="CI80" s="700">
        <v>14729.150649432821</v>
      </c>
      <c r="CJ80" s="700">
        <v>14729.150649432821</v>
      </c>
      <c r="CK80" s="700">
        <v>14729.150649432821</v>
      </c>
      <c r="CL80" s="700">
        <v>14729.150649432821</v>
      </c>
      <c r="CM80" s="700">
        <v>14729.150649432821</v>
      </c>
      <c r="CN80" s="700">
        <v>14729.150649432821</v>
      </c>
      <c r="CO80" s="700">
        <v>14729.150649432821</v>
      </c>
      <c r="CP80" s="700">
        <v>14729.150649432821</v>
      </c>
      <c r="CQ80" s="700">
        <v>14729.150649432821</v>
      </c>
      <c r="CR80" s="700">
        <v>14729.150649432821</v>
      </c>
      <c r="CS80" s="700">
        <v>14729.150649432821</v>
      </c>
      <c r="CT80" s="700">
        <v>14729.150649432821</v>
      </c>
      <c r="CU80" s="700">
        <v>14729.150649432821</v>
      </c>
      <c r="CV80" s="700">
        <v>14729.150649432821</v>
      </c>
      <c r="CW80" s="700">
        <v>14729.150649432821</v>
      </c>
      <c r="CX80" s="700">
        <v>14729.150649432821</v>
      </c>
      <c r="CY80" s="700">
        <v>14729.150649432821</v>
      </c>
      <c r="CZ80" s="651">
        <v>0</v>
      </c>
      <c r="DA80" s="652">
        <v>0</v>
      </c>
      <c r="DB80" s="652">
        <v>0</v>
      </c>
      <c r="DC80" s="652">
        <v>0</v>
      </c>
      <c r="DD80" s="652">
        <v>0</v>
      </c>
      <c r="DE80" s="652">
        <v>0</v>
      </c>
      <c r="DF80" s="652">
        <v>0</v>
      </c>
      <c r="DG80" s="652">
        <v>0</v>
      </c>
      <c r="DH80" s="652">
        <v>0</v>
      </c>
      <c r="DI80" s="652">
        <v>0</v>
      </c>
      <c r="DJ80" s="652">
        <v>0</v>
      </c>
      <c r="DK80" s="652">
        <v>0</v>
      </c>
      <c r="DL80" s="652">
        <v>0</v>
      </c>
      <c r="DM80" s="652">
        <v>0</v>
      </c>
      <c r="DN80" s="652">
        <v>0</v>
      </c>
      <c r="DO80" s="652">
        <v>0</v>
      </c>
      <c r="DP80" s="652">
        <v>0</v>
      </c>
      <c r="DQ80" s="652">
        <v>0</v>
      </c>
      <c r="DR80" s="652">
        <v>0</v>
      </c>
      <c r="DS80" s="652">
        <v>0</v>
      </c>
      <c r="DT80" s="652">
        <v>0</v>
      </c>
      <c r="DU80" s="652">
        <v>0</v>
      </c>
      <c r="DV80" s="652">
        <v>0</v>
      </c>
      <c r="DW80" s="653">
        <v>0</v>
      </c>
    </row>
    <row r="81" spans="2:127" x14ac:dyDescent="0.2">
      <c r="B81" s="669"/>
      <c r="C81" s="670"/>
      <c r="D81" s="666"/>
      <c r="E81" s="666"/>
      <c r="F81" s="666"/>
      <c r="G81" s="666"/>
      <c r="H81" s="666"/>
      <c r="I81" s="666"/>
      <c r="J81" s="666"/>
      <c r="K81" s="666"/>
      <c r="L81" s="666"/>
      <c r="M81" s="666"/>
      <c r="N81" s="666"/>
      <c r="O81" s="666"/>
      <c r="P81" s="666"/>
      <c r="Q81" s="666"/>
      <c r="R81" s="667"/>
      <c r="S81" s="666"/>
      <c r="T81" s="666"/>
      <c r="U81" s="659" t="s">
        <v>500</v>
      </c>
      <c r="V81" s="648" t="s">
        <v>124</v>
      </c>
      <c r="W81" s="668" t="s">
        <v>497</v>
      </c>
      <c r="X81" s="563">
        <v>0</v>
      </c>
      <c r="Y81" s="563">
        <v>0</v>
      </c>
      <c r="Z81" s="563">
        <v>0</v>
      </c>
      <c r="AA81" s="563">
        <v>0</v>
      </c>
      <c r="AB81" s="563">
        <v>0</v>
      </c>
      <c r="AC81" s="563">
        <v>0</v>
      </c>
      <c r="AD81" s="563">
        <v>0</v>
      </c>
      <c r="AE81" s="563">
        <v>0</v>
      </c>
      <c r="AF81" s="563">
        <v>0</v>
      </c>
      <c r="AG81" s="563">
        <v>0</v>
      </c>
      <c r="AH81" s="563">
        <v>0</v>
      </c>
      <c r="AI81" s="563">
        <v>0</v>
      </c>
      <c r="AJ81" s="563">
        <v>0</v>
      </c>
      <c r="AK81" s="563">
        <v>0</v>
      </c>
      <c r="AL81" s="563">
        <v>0</v>
      </c>
      <c r="AM81" s="563">
        <v>0</v>
      </c>
      <c r="AN81" s="563">
        <v>0</v>
      </c>
      <c r="AO81" s="563">
        <v>0</v>
      </c>
      <c r="AP81" s="563">
        <v>0</v>
      </c>
      <c r="AQ81" s="563">
        <v>0</v>
      </c>
      <c r="AR81" s="563">
        <v>0</v>
      </c>
      <c r="AS81" s="563">
        <v>0</v>
      </c>
      <c r="AT81" s="563">
        <v>0</v>
      </c>
      <c r="AU81" s="563">
        <v>0</v>
      </c>
      <c r="AV81" s="563">
        <v>0</v>
      </c>
      <c r="AW81" s="563">
        <v>0</v>
      </c>
      <c r="AX81" s="563">
        <v>0</v>
      </c>
      <c r="AY81" s="563">
        <v>0</v>
      </c>
      <c r="AZ81" s="563">
        <v>0</v>
      </c>
      <c r="BA81" s="563">
        <v>0</v>
      </c>
      <c r="BB81" s="563">
        <v>0</v>
      </c>
      <c r="BC81" s="563">
        <v>0</v>
      </c>
      <c r="BD81" s="563">
        <v>0</v>
      </c>
      <c r="BE81" s="563">
        <v>0</v>
      </c>
      <c r="BF81" s="563">
        <v>0</v>
      </c>
      <c r="BG81" s="563">
        <v>0</v>
      </c>
      <c r="BH81" s="563">
        <v>0</v>
      </c>
      <c r="BI81" s="563">
        <v>0</v>
      </c>
      <c r="BJ81" s="563">
        <v>0</v>
      </c>
      <c r="BK81" s="563">
        <v>0</v>
      </c>
      <c r="BL81" s="563">
        <v>0</v>
      </c>
      <c r="BM81" s="563">
        <v>0</v>
      </c>
      <c r="BN81" s="563">
        <v>0</v>
      </c>
      <c r="BO81" s="563">
        <v>0</v>
      </c>
      <c r="BP81" s="563">
        <v>0</v>
      </c>
      <c r="BQ81" s="563">
        <v>0</v>
      </c>
      <c r="BR81" s="563">
        <v>0</v>
      </c>
      <c r="BS81" s="563">
        <v>0</v>
      </c>
      <c r="BT81" s="563">
        <v>0</v>
      </c>
      <c r="BU81" s="563">
        <v>0</v>
      </c>
      <c r="BV81" s="563">
        <v>0</v>
      </c>
      <c r="BW81" s="563">
        <v>0</v>
      </c>
      <c r="BX81" s="563">
        <v>0</v>
      </c>
      <c r="BY81" s="563">
        <v>0</v>
      </c>
      <c r="BZ81" s="563">
        <v>0</v>
      </c>
      <c r="CA81" s="563">
        <v>0</v>
      </c>
      <c r="CB81" s="563">
        <v>0</v>
      </c>
      <c r="CC81" s="563">
        <v>0</v>
      </c>
      <c r="CD81" s="563">
        <v>0</v>
      </c>
      <c r="CE81" s="564">
        <v>0</v>
      </c>
      <c r="CF81" s="564">
        <v>0</v>
      </c>
      <c r="CG81" s="564">
        <v>0</v>
      </c>
      <c r="CH81" s="564">
        <v>0</v>
      </c>
      <c r="CI81" s="564">
        <v>0</v>
      </c>
      <c r="CJ81" s="564">
        <v>0</v>
      </c>
      <c r="CK81" s="564">
        <v>0</v>
      </c>
      <c r="CL81" s="564">
        <v>0</v>
      </c>
      <c r="CM81" s="564">
        <v>0</v>
      </c>
      <c r="CN81" s="564">
        <v>0</v>
      </c>
      <c r="CO81" s="564">
        <v>0</v>
      </c>
      <c r="CP81" s="564">
        <v>0</v>
      </c>
      <c r="CQ81" s="564">
        <v>0</v>
      </c>
      <c r="CR81" s="564">
        <v>0</v>
      </c>
      <c r="CS81" s="564">
        <v>0</v>
      </c>
      <c r="CT81" s="564">
        <v>0</v>
      </c>
      <c r="CU81" s="564">
        <v>0</v>
      </c>
      <c r="CV81" s="564">
        <v>0</v>
      </c>
      <c r="CW81" s="564">
        <v>0</v>
      </c>
      <c r="CX81" s="564">
        <v>0</v>
      </c>
      <c r="CY81" s="565">
        <v>0</v>
      </c>
      <c r="CZ81" s="651">
        <v>0</v>
      </c>
      <c r="DA81" s="652">
        <v>0</v>
      </c>
      <c r="DB81" s="652">
        <v>0</v>
      </c>
      <c r="DC81" s="652">
        <v>0</v>
      </c>
      <c r="DD81" s="652">
        <v>0</v>
      </c>
      <c r="DE81" s="652">
        <v>0</v>
      </c>
      <c r="DF81" s="652">
        <v>0</v>
      </c>
      <c r="DG81" s="652">
        <v>0</v>
      </c>
      <c r="DH81" s="652">
        <v>0</v>
      </c>
      <c r="DI81" s="652">
        <v>0</v>
      </c>
      <c r="DJ81" s="652">
        <v>0</v>
      </c>
      <c r="DK81" s="652">
        <v>0</v>
      </c>
      <c r="DL81" s="652">
        <v>0</v>
      </c>
      <c r="DM81" s="652">
        <v>0</v>
      </c>
      <c r="DN81" s="652">
        <v>0</v>
      </c>
      <c r="DO81" s="652">
        <v>0</v>
      </c>
      <c r="DP81" s="652">
        <v>0</v>
      </c>
      <c r="DQ81" s="652">
        <v>0</v>
      </c>
      <c r="DR81" s="652">
        <v>0</v>
      </c>
      <c r="DS81" s="652">
        <v>0</v>
      </c>
      <c r="DT81" s="652">
        <v>0</v>
      </c>
      <c r="DU81" s="652">
        <v>0</v>
      </c>
      <c r="DV81" s="652">
        <v>0</v>
      </c>
      <c r="DW81" s="653">
        <v>0</v>
      </c>
    </row>
    <row r="82" spans="2:127" x14ac:dyDescent="0.2">
      <c r="B82" s="669"/>
      <c r="C82" s="670"/>
      <c r="D82" s="666"/>
      <c r="E82" s="666"/>
      <c r="F82" s="666"/>
      <c r="G82" s="666"/>
      <c r="H82" s="666"/>
      <c r="I82" s="666"/>
      <c r="J82" s="666"/>
      <c r="K82" s="666"/>
      <c r="L82" s="666"/>
      <c r="M82" s="666"/>
      <c r="N82" s="666"/>
      <c r="O82" s="666"/>
      <c r="P82" s="666"/>
      <c r="Q82" s="666"/>
      <c r="R82" s="667"/>
      <c r="S82" s="666"/>
      <c r="T82" s="666"/>
      <c r="U82" s="671" t="s">
        <v>501</v>
      </c>
      <c r="V82" s="672" t="s">
        <v>124</v>
      </c>
      <c r="W82" s="668" t="s">
        <v>497</v>
      </c>
      <c r="X82" s="563">
        <v>41.263351622775225</v>
      </c>
      <c r="Y82" s="563">
        <v>96.736599168625361</v>
      </c>
      <c r="Z82" s="563">
        <v>156.75238578580058</v>
      </c>
      <c r="AA82" s="563">
        <v>226.16330485584555</v>
      </c>
      <c r="AB82" s="563">
        <v>329.69614974088705</v>
      </c>
      <c r="AC82" s="563">
        <v>506.58822704375956</v>
      </c>
      <c r="AD82" s="563">
        <v>756.93326644798185</v>
      </c>
      <c r="AE82" s="563">
        <v>1036.2784436958086</v>
      </c>
      <c r="AF82" s="563">
        <v>1289.7335111448258</v>
      </c>
      <c r="AG82" s="563">
        <v>1486.8235167499186</v>
      </c>
      <c r="AH82" s="563">
        <v>1666.9930651220791</v>
      </c>
      <c r="AI82" s="563">
        <v>1774.509165450663</v>
      </c>
      <c r="AJ82" s="563">
        <v>1835.9327410551784</v>
      </c>
      <c r="AK82" s="563">
        <v>1818.468500673938</v>
      </c>
      <c r="AL82" s="563">
        <v>1757.8705834366915</v>
      </c>
      <c r="AM82" s="563">
        <v>1687.0087704311097</v>
      </c>
      <c r="AN82" s="563">
        <v>1619.319916937809</v>
      </c>
      <c r="AO82" s="563">
        <v>1553.9396938720138</v>
      </c>
      <c r="AP82" s="563">
        <v>1489.4924369018734</v>
      </c>
      <c r="AQ82" s="563">
        <v>1424.4338820522958</v>
      </c>
      <c r="AR82" s="563">
        <v>1361.9008504415626</v>
      </c>
      <c r="AS82" s="563">
        <v>1302.5609501799534</v>
      </c>
      <c r="AT82" s="563">
        <v>1242.4513012364635</v>
      </c>
      <c r="AU82" s="563">
        <v>1184.9364746467065</v>
      </c>
      <c r="AV82" s="563">
        <v>1133.9367861568076</v>
      </c>
      <c r="AW82" s="563">
        <v>1133.9367861568076</v>
      </c>
      <c r="AX82" s="563">
        <v>1133.9367861568076</v>
      </c>
      <c r="AY82" s="563">
        <v>1133.9367861568076</v>
      </c>
      <c r="AZ82" s="563">
        <v>1133.9367861568076</v>
      </c>
      <c r="BA82" s="563">
        <v>1133.9367861568076</v>
      </c>
      <c r="BB82" s="563">
        <v>1133.9367861568076</v>
      </c>
      <c r="BC82" s="563">
        <v>1133.9367861568076</v>
      </c>
      <c r="BD82" s="563">
        <v>1133.9367861568076</v>
      </c>
      <c r="BE82" s="563">
        <v>1133.9367861568076</v>
      </c>
      <c r="BF82" s="563">
        <v>1133.9367861568076</v>
      </c>
      <c r="BG82" s="563">
        <v>1133.9367861568076</v>
      </c>
      <c r="BH82" s="563">
        <v>1133.9367861568076</v>
      </c>
      <c r="BI82" s="563">
        <v>1133.9367861568076</v>
      </c>
      <c r="BJ82" s="563">
        <v>1133.9367861568076</v>
      </c>
      <c r="BK82" s="563">
        <v>1133.9367861568076</v>
      </c>
      <c r="BL82" s="563">
        <v>1133.9367861568076</v>
      </c>
      <c r="BM82" s="563">
        <v>1133.9367861568076</v>
      </c>
      <c r="BN82" s="563">
        <v>1133.9367861568076</v>
      </c>
      <c r="BO82" s="563">
        <v>1133.9367861568076</v>
      </c>
      <c r="BP82" s="563">
        <v>1133.9367861568076</v>
      </c>
      <c r="BQ82" s="563">
        <v>1133.9367861568076</v>
      </c>
      <c r="BR82" s="563">
        <v>1133.9367861568076</v>
      </c>
      <c r="BS82" s="563">
        <v>1133.9367861568076</v>
      </c>
      <c r="BT82" s="563">
        <v>1133.9367861568076</v>
      </c>
      <c r="BU82" s="563">
        <v>1133.9367861568076</v>
      </c>
      <c r="BV82" s="563">
        <v>1133.9367861568076</v>
      </c>
      <c r="BW82" s="563">
        <v>1133.9367861568076</v>
      </c>
      <c r="BX82" s="563">
        <v>1133.9367861568076</v>
      </c>
      <c r="BY82" s="563">
        <v>1133.9367861568076</v>
      </c>
      <c r="BZ82" s="563">
        <v>1133.9367861568076</v>
      </c>
      <c r="CA82" s="563">
        <v>1133.9367861568076</v>
      </c>
      <c r="CB82" s="563">
        <v>1133.9367861568076</v>
      </c>
      <c r="CC82" s="563">
        <v>1133.9367861568076</v>
      </c>
      <c r="CD82" s="563">
        <v>1133.9367861568076</v>
      </c>
      <c r="CE82" s="564">
        <v>1133.9367861568076</v>
      </c>
      <c r="CF82" s="564">
        <v>1133.9367861568076</v>
      </c>
      <c r="CG82" s="564">
        <v>1133.9367861568076</v>
      </c>
      <c r="CH82" s="564">
        <v>1133.9367861568076</v>
      </c>
      <c r="CI82" s="564">
        <v>1133.9367861568076</v>
      </c>
      <c r="CJ82" s="564">
        <v>1133.9367861568076</v>
      </c>
      <c r="CK82" s="564">
        <v>1133.9367861568076</v>
      </c>
      <c r="CL82" s="564">
        <v>1133.9367861568076</v>
      </c>
      <c r="CM82" s="564">
        <v>1133.9367861568076</v>
      </c>
      <c r="CN82" s="564">
        <v>1133.9367861568076</v>
      </c>
      <c r="CO82" s="564">
        <v>1133.9367861568076</v>
      </c>
      <c r="CP82" s="564">
        <v>1133.9367861568076</v>
      </c>
      <c r="CQ82" s="564">
        <v>1133.9367861568076</v>
      </c>
      <c r="CR82" s="564">
        <v>1133.9367861568076</v>
      </c>
      <c r="CS82" s="564">
        <v>1133.9367861568076</v>
      </c>
      <c r="CT82" s="564">
        <v>1133.9367861568076</v>
      </c>
      <c r="CU82" s="564">
        <v>1133.9367861568076</v>
      </c>
      <c r="CV82" s="564">
        <v>1133.9367861568076</v>
      </c>
      <c r="CW82" s="564">
        <v>1133.9367861568076</v>
      </c>
      <c r="CX82" s="564">
        <v>1133.9367861568076</v>
      </c>
      <c r="CY82" s="565">
        <v>1133.9367861568076</v>
      </c>
      <c r="CZ82" s="651">
        <v>0</v>
      </c>
      <c r="DA82" s="652">
        <v>0</v>
      </c>
      <c r="DB82" s="652">
        <v>0</v>
      </c>
      <c r="DC82" s="652">
        <v>0</v>
      </c>
      <c r="DD82" s="652">
        <v>0</v>
      </c>
      <c r="DE82" s="652">
        <v>0</v>
      </c>
      <c r="DF82" s="652">
        <v>0</v>
      </c>
      <c r="DG82" s="652">
        <v>0</v>
      </c>
      <c r="DH82" s="652">
        <v>0</v>
      </c>
      <c r="DI82" s="652">
        <v>0</v>
      </c>
      <c r="DJ82" s="652">
        <v>0</v>
      </c>
      <c r="DK82" s="652">
        <v>0</v>
      </c>
      <c r="DL82" s="652">
        <v>0</v>
      </c>
      <c r="DM82" s="652">
        <v>0</v>
      </c>
      <c r="DN82" s="652">
        <v>0</v>
      </c>
      <c r="DO82" s="652">
        <v>0</v>
      </c>
      <c r="DP82" s="652">
        <v>0</v>
      </c>
      <c r="DQ82" s="652">
        <v>0</v>
      </c>
      <c r="DR82" s="652">
        <v>0</v>
      </c>
      <c r="DS82" s="652">
        <v>0</v>
      </c>
      <c r="DT82" s="652">
        <v>0</v>
      </c>
      <c r="DU82" s="652">
        <v>0</v>
      </c>
      <c r="DV82" s="652">
        <v>0</v>
      </c>
      <c r="DW82" s="653">
        <v>0</v>
      </c>
    </row>
    <row r="83" spans="2:127" x14ac:dyDescent="0.2">
      <c r="B83" s="669"/>
      <c r="C83" s="670"/>
      <c r="D83" s="666"/>
      <c r="E83" s="666"/>
      <c r="F83" s="666"/>
      <c r="G83" s="666"/>
      <c r="H83" s="666"/>
      <c r="I83" s="666"/>
      <c r="J83" s="666"/>
      <c r="K83" s="666"/>
      <c r="L83" s="666"/>
      <c r="M83" s="666"/>
      <c r="N83" s="666"/>
      <c r="O83" s="666"/>
      <c r="P83" s="666"/>
      <c r="Q83" s="666"/>
      <c r="R83" s="667"/>
      <c r="S83" s="666"/>
      <c r="T83" s="666"/>
      <c r="U83" s="659" t="s">
        <v>502</v>
      </c>
      <c r="V83" s="648" t="s">
        <v>124</v>
      </c>
      <c r="W83" s="668" t="s">
        <v>497</v>
      </c>
      <c r="X83" s="700">
        <v>4360.9937259863909</v>
      </c>
      <c r="Y83" s="700">
        <v>6020.3253918482333</v>
      </c>
      <c r="Z83" s="700">
        <v>6802.4533033338885</v>
      </c>
      <c r="AA83" s="700">
        <v>8081.0464536507388</v>
      </c>
      <c r="AB83" s="700">
        <v>10287.175467355049</v>
      </c>
      <c r="AC83" s="700">
        <v>12451.521735174958</v>
      </c>
      <c r="AD83" s="700">
        <v>12710.205135291302</v>
      </c>
      <c r="AE83" s="700">
        <v>13980.887838739987</v>
      </c>
      <c r="AF83" s="700">
        <v>14348.261895192345</v>
      </c>
      <c r="AG83" s="700">
        <v>14543.47903468697</v>
      </c>
      <c r="AH83" s="700">
        <v>16776.06269602981</v>
      </c>
      <c r="AI83" s="700">
        <v>11903.456917797748</v>
      </c>
      <c r="AJ83" s="700">
        <v>7981.4556232519262</v>
      </c>
      <c r="AK83" s="700">
        <v>5733.2868681893733</v>
      </c>
      <c r="AL83" s="700">
        <v>0</v>
      </c>
      <c r="AM83" s="700">
        <v>0</v>
      </c>
      <c r="AN83" s="700">
        <v>0</v>
      </c>
      <c r="AO83" s="700">
        <v>0</v>
      </c>
      <c r="AP83" s="700">
        <v>0</v>
      </c>
      <c r="AQ83" s="700">
        <v>0</v>
      </c>
      <c r="AR83" s="700">
        <v>2813.4591750536761</v>
      </c>
      <c r="AS83" s="700">
        <v>3883.9633291774398</v>
      </c>
      <c r="AT83" s="700">
        <v>4388.5467078515676</v>
      </c>
      <c r="AU83" s="700">
        <v>5213.4205453176091</v>
      </c>
      <c r="AV83" s="700">
        <v>6636.686503709836</v>
      </c>
      <c r="AW83" s="700">
        <v>8032.9966678144156</v>
      </c>
      <c r="AX83" s="700">
        <v>8199.8841322825738</v>
      </c>
      <c r="AY83" s="700">
        <v>9019.6546101204185</v>
      </c>
      <c r="AZ83" s="700">
        <v>9256.6629560952315</v>
      </c>
      <c r="BA83" s="700">
        <v>9382.6056853787195</v>
      </c>
      <c r="BB83" s="700">
        <v>10822.938641753062</v>
      </c>
      <c r="BC83" s="700">
        <v>7679.4171660174343</v>
      </c>
      <c r="BD83" s="700">
        <v>5149.1703415470502</v>
      </c>
      <c r="BE83" s="700">
        <v>3698.7827903544394</v>
      </c>
      <c r="BF83" s="700">
        <v>0</v>
      </c>
      <c r="BG83" s="700">
        <v>0</v>
      </c>
      <c r="BH83" s="700">
        <v>0</v>
      </c>
      <c r="BI83" s="700">
        <v>0</v>
      </c>
      <c r="BJ83" s="700">
        <v>0</v>
      </c>
      <c r="BK83" s="700">
        <v>0</v>
      </c>
      <c r="BL83" s="700">
        <v>2813.4591750536761</v>
      </c>
      <c r="BM83" s="700">
        <v>3883.9633291774398</v>
      </c>
      <c r="BN83" s="700">
        <v>4388.5467078515676</v>
      </c>
      <c r="BO83" s="700">
        <v>5213.4205453176091</v>
      </c>
      <c r="BP83" s="700">
        <v>6636.686503709836</v>
      </c>
      <c r="BQ83" s="700">
        <v>8032.9966678144156</v>
      </c>
      <c r="BR83" s="700">
        <v>8199.8841322825738</v>
      </c>
      <c r="BS83" s="700">
        <v>9019.6546101204185</v>
      </c>
      <c r="BT83" s="700">
        <v>9256.6629560952315</v>
      </c>
      <c r="BU83" s="700">
        <v>9382.6056853787195</v>
      </c>
      <c r="BV83" s="700">
        <v>10822.938641753062</v>
      </c>
      <c r="BW83" s="700">
        <v>7679.4171660174343</v>
      </c>
      <c r="BX83" s="700">
        <v>5149.1703415470502</v>
      </c>
      <c r="BY83" s="700">
        <v>3698.7827903544394</v>
      </c>
      <c r="BZ83" s="700">
        <v>0</v>
      </c>
      <c r="CA83" s="700">
        <v>0</v>
      </c>
      <c r="CB83" s="700">
        <v>0</v>
      </c>
      <c r="CC83" s="700">
        <v>0</v>
      </c>
      <c r="CD83" s="700">
        <v>0</v>
      </c>
      <c r="CE83" s="700">
        <v>0</v>
      </c>
      <c r="CF83" s="700">
        <v>2813.4591750536761</v>
      </c>
      <c r="CG83" s="700">
        <v>3883.9633291774398</v>
      </c>
      <c r="CH83" s="700">
        <v>4388.5467078515676</v>
      </c>
      <c r="CI83" s="700">
        <v>5213.4205453176091</v>
      </c>
      <c r="CJ83" s="700">
        <v>6636.686503709836</v>
      </c>
      <c r="CK83" s="700">
        <v>8032.9966678144156</v>
      </c>
      <c r="CL83" s="700">
        <v>8199.8841322825738</v>
      </c>
      <c r="CM83" s="700">
        <v>9019.6546101204185</v>
      </c>
      <c r="CN83" s="700">
        <v>9256.6629560952315</v>
      </c>
      <c r="CO83" s="700">
        <v>9382.6056853787195</v>
      </c>
      <c r="CP83" s="700">
        <v>10822.938641753062</v>
      </c>
      <c r="CQ83" s="700">
        <v>7679.4171660174343</v>
      </c>
      <c r="CR83" s="700">
        <v>5149.1703415470502</v>
      </c>
      <c r="CS83" s="700">
        <v>3698.7827903544394</v>
      </c>
      <c r="CT83" s="700">
        <v>0</v>
      </c>
      <c r="CU83" s="700">
        <v>0</v>
      </c>
      <c r="CV83" s="700">
        <v>0</v>
      </c>
      <c r="CW83" s="700">
        <v>0</v>
      </c>
      <c r="CX83" s="700">
        <v>0</v>
      </c>
      <c r="CY83" s="700">
        <v>0</v>
      </c>
      <c r="CZ83" s="651">
        <v>0</v>
      </c>
      <c r="DA83" s="652">
        <v>0</v>
      </c>
      <c r="DB83" s="652">
        <v>0</v>
      </c>
      <c r="DC83" s="652">
        <v>0</v>
      </c>
      <c r="DD83" s="652">
        <v>0</v>
      </c>
      <c r="DE83" s="652">
        <v>0</v>
      </c>
      <c r="DF83" s="652">
        <v>0</v>
      </c>
      <c r="DG83" s="652">
        <v>0</v>
      </c>
      <c r="DH83" s="652">
        <v>0</v>
      </c>
      <c r="DI83" s="652">
        <v>0</v>
      </c>
      <c r="DJ83" s="652">
        <v>0</v>
      </c>
      <c r="DK83" s="652">
        <v>0</v>
      </c>
      <c r="DL83" s="652">
        <v>0</v>
      </c>
      <c r="DM83" s="652">
        <v>0</v>
      </c>
      <c r="DN83" s="652">
        <v>0</v>
      </c>
      <c r="DO83" s="652">
        <v>0</v>
      </c>
      <c r="DP83" s="652">
        <v>0</v>
      </c>
      <c r="DQ83" s="652">
        <v>0</v>
      </c>
      <c r="DR83" s="652">
        <v>0</v>
      </c>
      <c r="DS83" s="652">
        <v>0</v>
      </c>
      <c r="DT83" s="652">
        <v>0</v>
      </c>
      <c r="DU83" s="652">
        <v>0</v>
      </c>
      <c r="DV83" s="652">
        <v>0</v>
      </c>
      <c r="DW83" s="653">
        <v>0</v>
      </c>
    </row>
    <row r="84" spans="2:127" x14ac:dyDescent="0.2">
      <c r="B84" s="673"/>
      <c r="C84" s="670"/>
      <c r="D84" s="666"/>
      <c r="E84" s="666"/>
      <c r="F84" s="666"/>
      <c r="G84" s="666"/>
      <c r="H84" s="666"/>
      <c r="I84" s="666"/>
      <c r="J84" s="666"/>
      <c r="K84" s="666"/>
      <c r="L84" s="666"/>
      <c r="M84" s="666"/>
      <c r="N84" s="666"/>
      <c r="O84" s="666"/>
      <c r="P84" s="666"/>
      <c r="Q84" s="666"/>
      <c r="R84" s="667"/>
      <c r="S84" s="666"/>
      <c r="T84" s="666"/>
      <c r="U84" s="659" t="s">
        <v>503</v>
      </c>
      <c r="V84" s="648" t="s">
        <v>124</v>
      </c>
      <c r="W84" s="668" t="s">
        <v>497</v>
      </c>
      <c r="X84" s="563">
        <v>0</v>
      </c>
      <c r="Y84" s="563">
        <v>1</v>
      </c>
      <c r="Z84" s="563">
        <v>2</v>
      </c>
      <c r="AA84" s="563">
        <v>3</v>
      </c>
      <c r="AB84" s="563">
        <v>4</v>
      </c>
      <c r="AC84" s="563">
        <v>5</v>
      </c>
      <c r="AD84" s="563">
        <v>6</v>
      </c>
      <c r="AE84" s="563">
        <v>7</v>
      </c>
      <c r="AF84" s="563">
        <v>8</v>
      </c>
      <c r="AG84" s="563">
        <v>9</v>
      </c>
      <c r="AH84" s="563">
        <v>10</v>
      </c>
      <c r="AI84" s="563">
        <v>11</v>
      </c>
      <c r="AJ84" s="563">
        <v>12</v>
      </c>
      <c r="AK84" s="563">
        <v>13</v>
      </c>
      <c r="AL84" s="563">
        <v>14</v>
      </c>
      <c r="AM84" s="563">
        <v>15</v>
      </c>
      <c r="AN84" s="563">
        <v>16</v>
      </c>
      <c r="AO84" s="563">
        <v>17</v>
      </c>
      <c r="AP84" s="563">
        <v>18</v>
      </c>
      <c r="AQ84" s="563">
        <v>19</v>
      </c>
      <c r="AR84" s="563">
        <v>20</v>
      </c>
      <c r="AS84" s="563">
        <v>21</v>
      </c>
      <c r="AT84" s="563">
        <v>22</v>
      </c>
      <c r="AU84" s="563">
        <v>23</v>
      </c>
      <c r="AV84" s="563">
        <v>24</v>
      </c>
      <c r="AW84" s="563">
        <v>25</v>
      </c>
      <c r="AX84" s="563">
        <v>26</v>
      </c>
      <c r="AY84" s="563">
        <v>27</v>
      </c>
      <c r="AZ84" s="563">
        <v>28</v>
      </c>
      <c r="BA84" s="563">
        <v>29</v>
      </c>
      <c r="BB84" s="563">
        <v>30</v>
      </c>
      <c r="BC84" s="563">
        <v>31</v>
      </c>
      <c r="BD84" s="563">
        <v>32</v>
      </c>
      <c r="BE84" s="563">
        <v>33</v>
      </c>
      <c r="BF84" s="563">
        <v>34</v>
      </c>
      <c r="BG84" s="563">
        <v>35</v>
      </c>
      <c r="BH84" s="563">
        <v>36</v>
      </c>
      <c r="BI84" s="563">
        <v>37</v>
      </c>
      <c r="BJ84" s="563">
        <v>38</v>
      </c>
      <c r="BK84" s="563">
        <v>39</v>
      </c>
      <c r="BL84" s="563">
        <v>40</v>
      </c>
      <c r="BM84" s="563">
        <v>41</v>
      </c>
      <c r="BN84" s="563">
        <v>42</v>
      </c>
      <c r="BO84" s="563">
        <v>43</v>
      </c>
      <c r="BP84" s="563">
        <v>44</v>
      </c>
      <c r="BQ84" s="563">
        <v>45</v>
      </c>
      <c r="BR84" s="563">
        <v>46</v>
      </c>
      <c r="BS84" s="563">
        <v>47</v>
      </c>
      <c r="BT84" s="563">
        <v>48</v>
      </c>
      <c r="BU84" s="563">
        <v>49</v>
      </c>
      <c r="BV84" s="563">
        <v>50</v>
      </c>
      <c r="BW84" s="563">
        <v>51</v>
      </c>
      <c r="BX84" s="563">
        <v>52</v>
      </c>
      <c r="BY84" s="563">
        <v>53</v>
      </c>
      <c r="BZ84" s="563">
        <v>54</v>
      </c>
      <c r="CA84" s="563">
        <v>55</v>
      </c>
      <c r="CB84" s="563">
        <v>56</v>
      </c>
      <c r="CC84" s="563">
        <v>57</v>
      </c>
      <c r="CD84" s="563">
        <v>58</v>
      </c>
      <c r="CE84" s="564">
        <v>59</v>
      </c>
      <c r="CF84" s="564">
        <v>60</v>
      </c>
      <c r="CG84" s="564">
        <v>61</v>
      </c>
      <c r="CH84" s="564">
        <v>62</v>
      </c>
      <c r="CI84" s="564">
        <v>63</v>
      </c>
      <c r="CJ84" s="564">
        <v>64</v>
      </c>
      <c r="CK84" s="564">
        <v>65</v>
      </c>
      <c r="CL84" s="564">
        <v>66</v>
      </c>
      <c r="CM84" s="564">
        <v>67</v>
      </c>
      <c r="CN84" s="564">
        <v>68</v>
      </c>
      <c r="CO84" s="564">
        <v>69</v>
      </c>
      <c r="CP84" s="564">
        <v>70</v>
      </c>
      <c r="CQ84" s="564">
        <v>71</v>
      </c>
      <c r="CR84" s="564">
        <v>72</v>
      </c>
      <c r="CS84" s="564">
        <v>73</v>
      </c>
      <c r="CT84" s="564">
        <v>74</v>
      </c>
      <c r="CU84" s="564">
        <v>75</v>
      </c>
      <c r="CV84" s="564">
        <v>76</v>
      </c>
      <c r="CW84" s="564">
        <v>77</v>
      </c>
      <c r="CX84" s="564">
        <v>78</v>
      </c>
      <c r="CY84" s="565">
        <v>79</v>
      </c>
      <c r="CZ84" s="651">
        <v>0</v>
      </c>
      <c r="DA84" s="652">
        <v>0</v>
      </c>
      <c r="DB84" s="652">
        <v>0</v>
      </c>
      <c r="DC84" s="652">
        <v>0</v>
      </c>
      <c r="DD84" s="652">
        <v>0</v>
      </c>
      <c r="DE84" s="652">
        <v>0</v>
      </c>
      <c r="DF84" s="652">
        <v>0</v>
      </c>
      <c r="DG84" s="652">
        <v>0</v>
      </c>
      <c r="DH84" s="652">
        <v>0</v>
      </c>
      <c r="DI84" s="652">
        <v>0</v>
      </c>
      <c r="DJ84" s="652">
        <v>0</v>
      </c>
      <c r="DK84" s="652">
        <v>0</v>
      </c>
      <c r="DL84" s="652">
        <v>0</v>
      </c>
      <c r="DM84" s="652">
        <v>0</v>
      </c>
      <c r="DN84" s="652">
        <v>0</v>
      </c>
      <c r="DO84" s="652">
        <v>0</v>
      </c>
      <c r="DP84" s="652">
        <v>0</v>
      </c>
      <c r="DQ84" s="652">
        <v>0</v>
      </c>
      <c r="DR84" s="652">
        <v>0</v>
      </c>
      <c r="DS84" s="652">
        <v>0</v>
      </c>
      <c r="DT84" s="652">
        <v>0</v>
      </c>
      <c r="DU84" s="652">
        <v>0</v>
      </c>
      <c r="DV84" s="652">
        <v>0</v>
      </c>
      <c r="DW84" s="653">
        <v>0</v>
      </c>
    </row>
    <row r="85" spans="2:127" x14ac:dyDescent="0.2">
      <c r="B85" s="673"/>
      <c r="C85" s="670"/>
      <c r="D85" s="666"/>
      <c r="E85" s="666"/>
      <c r="F85" s="666"/>
      <c r="G85" s="666"/>
      <c r="H85" s="666"/>
      <c r="I85" s="666"/>
      <c r="J85" s="666"/>
      <c r="K85" s="666"/>
      <c r="L85" s="666"/>
      <c r="M85" s="666"/>
      <c r="N85" s="666"/>
      <c r="O85" s="666"/>
      <c r="P85" s="666"/>
      <c r="Q85" s="666"/>
      <c r="R85" s="667"/>
      <c r="S85" s="666"/>
      <c r="T85" s="666"/>
      <c r="U85" s="659" t="s">
        <v>504</v>
      </c>
      <c r="V85" s="648" t="s">
        <v>124</v>
      </c>
      <c r="W85" s="668" t="s">
        <v>497</v>
      </c>
      <c r="X85" s="700">
        <v>264.7566287292957</v>
      </c>
      <c r="Y85" s="700">
        <v>365.49492036670921</v>
      </c>
      <c r="Z85" s="700">
        <v>412.97803134806929</v>
      </c>
      <c r="AA85" s="700">
        <v>490.6016266257011</v>
      </c>
      <c r="AB85" s="700">
        <v>624.53607297213046</v>
      </c>
      <c r="AC85" s="700">
        <v>755.93388211280353</v>
      </c>
      <c r="AD85" s="700">
        <v>771.63859283387751</v>
      </c>
      <c r="AE85" s="700">
        <v>848.78194361308726</v>
      </c>
      <c r="AF85" s="700">
        <v>871.08528151732435</v>
      </c>
      <c r="AG85" s="700">
        <v>882.93694537430065</v>
      </c>
      <c r="AH85" s="700">
        <v>1018.4774576229263</v>
      </c>
      <c r="AI85" s="700">
        <v>722.660779124996</v>
      </c>
      <c r="AJ85" s="700">
        <v>484.55545133505063</v>
      </c>
      <c r="AK85" s="700">
        <v>348.06876554641872</v>
      </c>
      <c r="AL85" s="700">
        <v>0</v>
      </c>
      <c r="AM85" s="700">
        <v>0</v>
      </c>
      <c r="AN85" s="700">
        <v>0</v>
      </c>
      <c r="AO85" s="700">
        <v>0</v>
      </c>
      <c r="AP85" s="700">
        <v>0</v>
      </c>
      <c r="AQ85" s="700">
        <v>0</v>
      </c>
      <c r="AR85" s="700">
        <v>167.13566756898001</v>
      </c>
      <c r="AS85" s="700">
        <v>230.72977549891937</v>
      </c>
      <c r="AT85" s="700">
        <v>260.7049322691621</v>
      </c>
      <c r="AU85" s="700">
        <v>309.70718568996853</v>
      </c>
      <c r="AV85" s="700">
        <v>394.25737507722016</v>
      </c>
      <c r="AW85" s="700">
        <v>477.20623514252344</v>
      </c>
      <c r="AX85" s="700">
        <v>487.12031103532462</v>
      </c>
      <c r="AY85" s="700">
        <v>535.81939552236224</v>
      </c>
      <c r="AZ85" s="700">
        <v>549.89905535007745</v>
      </c>
      <c r="BA85" s="700">
        <v>557.38077831975704</v>
      </c>
      <c r="BB85" s="700">
        <v>642.94484561447291</v>
      </c>
      <c r="BC85" s="700">
        <v>456.20157774584436</v>
      </c>
      <c r="BD85" s="700">
        <v>305.89035380065184</v>
      </c>
      <c r="BE85" s="700">
        <v>219.72898570555935</v>
      </c>
      <c r="BF85" s="700">
        <v>0</v>
      </c>
      <c r="BG85" s="700">
        <v>0</v>
      </c>
      <c r="BH85" s="700">
        <v>0</v>
      </c>
      <c r="BI85" s="700">
        <v>0</v>
      </c>
      <c r="BJ85" s="700">
        <v>0</v>
      </c>
      <c r="BK85" s="700">
        <v>0</v>
      </c>
      <c r="BL85" s="700">
        <v>167.13566756898001</v>
      </c>
      <c r="BM85" s="700">
        <v>230.72977549891937</v>
      </c>
      <c r="BN85" s="700">
        <v>260.7049322691621</v>
      </c>
      <c r="BO85" s="700">
        <v>309.70718568996853</v>
      </c>
      <c r="BP85" s="700">
        <v>394.25737507722016</v>
      </c>
      <c r="BQ85" s="700">
        <v>477.20623514252344</v>
      </c>
      <c r="BR85" s="700">
        <v>487.12031103532462</v>
      </c>
      <c r="BS85" s="700">
        <v>535.81939552236224</v>
      </c>
      <c r="BT85" s="700">
        <v>549.89905535007745</v>
      </c>
      <c r="BU85" s="700">
        <v>557.38077831975704</v>
      </c>
      <c r="BV85" s="700">
        <v>642.94484561447291</v>
      </c>
      <c r="BW85" s="700">
        <v>456.20157774584436</v>
      </c>
      <c r="BX85" s="700">
        <v>305.89035380065184</v>
      </c>
      <c r="BY85" s="700">
        <v>219.72898570555935</v>
      </c>
      <c r="BZ85" s="700">
        <v>0</v>
      </c>
      <c r="CA85" s="700">
        <v>0</v>
      </c>
      <c r="CB85" s="700">
        <v>0</v>
      </c>
      <c r="CC85" s="700">
        <v>0</v>
      </c>
      <c r="CD85" s="700">
        <v>0</v>
      </c>
      <c r="CE85" s="700">
        <v>0</v>
      </c>
      <c r="CF85" s="700">
        <v>167.13566756898001</v>
      </c>
      <c r="CG85" s="700">
        <v>230.72977549891937</v>
      </c>
      <c r="CH85" s="700">
        <v>260.7049322691621</v>
      </c>
      <c r="CI85" s="700">
        <v>309.70718568996853</v>
      </c>
      <c r="CJ85" s="700">
        <v>394.25737507722016</v>
      </c>
      <c r="CK85" s="700">
        <v>477.20623514252344</v>
      </c>
      <c r="CL85" s="700">
        <v>487.12031103532462</v>
      </c>
      <c r="CM85" s="700">
        <v>535.81939552236224</v>
      </c>
      <c r="CN85" s="700">
        <v>549.89905535007745</v>
      </c>
      <c r="CO85" s="700">
        <v>557.38077831975704</v>
      </c>
      <c r="CP85" s="700">
        <v>642.94484561447291</v>
      </c>
      <c r="CQ85" s="700">
        <v>456.20157774584436</v>
      </c>
      <c r="CR85" s="700">
        <v>305.89035380065184</v>
      </c>
      <c r="CS85" s="700">
        <v>219.72898570555935</v>
      </c>
      <c r="CT85" s="700">
        <v>0</v>
      </c>
      <c r="CU85" s="700">
        <v>0</v>
      </c>
      <c r="CV85" s="700">
        <v>0</v>
      </c>
      <c r="CW85" s="700">
        <v>0</v>
      </c>
      <c r="CX85" s="700">
        <v>0</v>
      </c>
      <c r="CY85" s="700">
        <v>0</v>
      </c>
      <c r="CZ85" s="651">
        <v>0</v>
      </c>
      <c r="DA85" s="652">
        <v>0</v>
      </c>
      <c r="DB85" s="652">
        <v>0</v>
      </c>
      <c r="DC85" s="652">
        <v>0</v>
      </c>
      <c r="DD85" s="652">
        <v>0</v>
      </c>
      <c r="DE85" s="652">
        <v>0</v>
      </c>
      <c r="DF85" s="652">
        <v>0</v>
      </c>
      <c r="DG85" s="652">
        <v>0</v>
      </c>
      <c r="DH85" s="652">
        <v>0</v>
      </c>
      <c r="DI85" s="652">
        <v>0</v>
      </c>
      <c r="DJ85" s="652">
        <v>0</v>
      </c>
      <c r="DK85" s="652">
        <v>0</v>
      </c>
      <c r="DL85" s="652">
        <v>0</v>
      </c>
      <c r="DM85" s="652">
        <v>0</v>
      </c>
      <c r="DN85" s="652">
        <v>0</v>
      </c>
      <c r="DO85" s="652">
        <v>0</v>
      </c>
      <c r="DP85" s="652">
        <v>0</v>
      </c>
      <c r="DQ85" s="652">
        <v>0</v>
      </c>
      <c r="DR85" s="652">
        <v>0</v>
      </c>
      <c r="DS85" s="652">
        <v>0</v>
      </c>
      <c r="DT85" s="652">
        <v>0</v>
      </c>
      <c r="DU85" s="652">
        <v>0</v>
      </c>
      <c r="DV85" s="652">
        <v>0</v>
      </c>
      <c r="DW85" s="653">
        <v>0</v>
      </c>
    </row>
    <row r="86" spans="2:127" x14ac:dyDescent="0.2">
      <c r="B86" s="673"/>
      <c r="C86" s="670"/>
      <c r="D86" s="666"/>
      <c r="E86" s="666"/>
      <c r="F86" s="666"/>
      <c r="G86" s="666"/>
      <c r="H86" s="666"/>
      <c r="I86" s="666"/>
      <c r="J86" s="666"/>
      <c r="K86" s="666"/>
      <c r="L86" s="666"/>
      <c r="M86" s="666"/>
      <c r="N86" s="666"/>
      <c r="O86" s="666"/>
      <c r="P86" s="666"/>
      <c r="Q86" s="666"/>
      <c r="R86" s="667"/>
      <c r="S86" s="666"/>
      <c r="T86" s="666"/>
      <c r="U86" s="659" t="s">
        <v>505</v>
      </c>
      <c r="V86" s="648" t="s">
        <v>124</v>
      </c>
      <c r="W86" s="668" t="s">
        <v>497</v>
      </c>
      <c r="X86" s="563">
        <v>0</v>
      </c>
      <c r="Y86" s="563">
        <v>0</v>
      </c>
      <c r="Z86" s="563">
        <v>0</v>
      </c>
      <c r="AA86" s="563">
        <v>0</v>
      </c>
      <c r="AB86" s="563">
        <v>0</v>
      </c>
      <c r="AC86" s="563">
        <v>0</v>
      </c>
      <c r="AD86" s="563">
        <v>0</v>
      </c>
      <c r="AE86" s="563">
        <v>0</v>
      </c>
      <c r="AF86" s="563">
        <v>0</v>
      </c>
      <c r="AG86" s="563">
        <v>0</v>
      </c>
      <c r="AH86" s="563">
        <v>0</v>
      </c>
      <c r="AI86" s="563">
        <v>0</v>
      </c>
      <c r="AJ86" s="563">
        <v>0</v>
      </c>
      <c r="AK86" s="563">
        <v>0</v>
      </c>
      <c r="AL86" s="563">
        <v>0</v>
      </c>
      <c r="AM86" s="563">
        <v>0</v>
      </c>
      <c r="AN86" s="563">
        <v>0</v>
      </c>
      <c r="AO86" s="563">
        <v>0</v>
      </c>
      <c r="AP86" s="563">
        <v>0</v>
      </c>
      <c r="AQ86" s="563">
        <v>0</v>
      </c>
      <c r="AR86" s="563">
        <v>0</v>
      </c>
      <c r="AS86" s="563">
        <v>0</v>
      </c>
      <c r="AT86" s="563">
        <v>0</v>
      </c>
      <c r="AU86" s="563">
        <v>0</v>
      </c>
      <c r="AV86" s="563">
        <v>0</v>
      </c>
      <c r="AW86" s="563">
        <v>0</v>
      </c>
      <c r="AX86" s="563">
        <v>0</v>
      </c>
      <c r="AY86" s="563">
        <v>0</v>
      </c>
      <c r="AZ86" s="563">
        <v>0</v>
      </c>
      <c r="BA86" s="563">
        <v>0</v>
      </c>
      <c r="BB86" s="563">
        <v>0</v>
      </c>
      <c r="BC86" s="563">
        <v>0</v>
      </c>
      <c r="BD86" s="563">
        <v>0</v>
      </c>
      <c r="BE86" s="563">
        <v>0</v>
      </c>
      <c r="BF86" s="563">
        <v>0</v>
      </c>
      <c r="BG86" s="563">
        <v>0</v>
      </c>
      <c r="BH86" s="563">
        <v>0</v>
      </c>
      <c r="BI86" s="563">
        <v>0</v>
      </c>
      <c r="BJ86" s="563">
        <v>0</v>
      </c>
      <c r="BK86" s="563">
        <v>0</v>
      </c>
      <c r="BL86" s="563">
        <v>0</v>
      </c>
      <c r="BM86" s="563">
        <v>0</v>
      </c>
      <c r="BN86" s="563">
        <v>0</v>
      </c>
      <c r="BO86" s="563">
        <v>0</v>
      </c>
      <c r="BP86" s="563">
        <v>0</v>
      </c>
      <c r="BQ86" s="563">
        <v>0</v>
      </c>
      <c r="BR86" s="563">
        <v>0</v>
      </c>
      <c r="BS86" s="563">
        <v>0</v>
      </c>
      <c r="BT86" s="563">
        <v>0</v>
      </c>
      <c r="BU86" s="563">
        <v>0</v>
      </c>
      <c r="BV86" s="563">
        <v>0</v>
      </c>
      <c r="BW86" s="563">
        <v>0</v>
      </c>
      <c r="BX86" s="563">
        <v>0</v>
      </c>
      <c r="BY86" s="563">
        <v>0</v>
      </c>
      <c r="BZ86" s="563">
        <v>0</v>
      </c>
      <c r="CA86" s="563">
        <v>0</v>
      </c>
      <c r="CB86" s="563">
        <v>0</v>
      </c>
      <c r="CC86" s="563">
        <v>0</v>
      </c>
      <c r="CD86" s="563">
        <v>0</v>
      </c>
      <c r="CE86" s="564">
        <v>0</v>
      </c>
      <c r="CF86" s="564">
        <v>0</v>
      </c>
      <c r="CG86" s="564">
        <v>0</v>
      </c>
      <c r="CH86" s="564">
        <v>0</v>
      </c>
      <c r="CI86" s="564">
        <v>0</v>
      </c>
      <c r="CJ86" s="564">
        <v>0</v>
      </c>
      <c r="CK86" s="564">
        <v>0</v>
      </c>
      <c r="CL86" s="564">
        <v>0</v>
      </c>
      <c r="CM86" s="564">
        <v>0</v>
      </c>
      <c r="CN86" s="564">
        <v>0</v>
      </c>
      <c r="CO86" s="564">
        <v>0</v>
      </c>
      <c r="CP86" s="564">
        <v>0</v>
      </c>
      <c r="CQ86" s="564">
        <v>0</v>
      </c>
      <c r="CR86" s="564">
        <v>0</v>
      </c>
      <c r="CS86" s="564">
        <v>0</v>
      </c>
      <c r="CT86" s="564">
        <v>0</v>
      </c>
      <c r="CU86" s="564">
        <v>0</v>
      </c>
      <c r="CV86" s="564">
        <v>0</v>
      </c>
      <c r="CW86" s="564">
        <v>0</v>
      </c>
      <c r="CX86" s="564">
        <v>0</v>
      </c>
      <c r="CY86" s="565">
        <v>0</v>
      </c>
      <c r="CZ86" s="651">
        <v>0</v>
      </c>
      <c r="DA86" s="652">
        <v>0</v>
      </c>
      <c r="DB86" s="652">
        <v>0</v>
      </c>
      <c r="DC86" s="652">
        <v>0</v>
      </c>
      <c r="DD86" s="652">
        <v>0</v>
      </c>
      <c r="DE86" s="652">
        <v>0</v>
      </c>
      <c r="DF86" s="652">
        <v>0</v>
      </c>
      <c r="DG86" s="652">
        <v>0</v>
      </c>
      <c r="DH86" s="652">
        <v>0</v>
      </c>
      <c r="DI86" s="652">
        <v>0</v>
      </c>
      <c r="DJ86" s="652">
        <v>0</v>
      </c>
      <c r="DK86" s="652">
        <v>0</v>
      </c>
      <c r="DL86" s="652">
        <v>0</v>
      </c>
      <c r="DM86" s="652">
        <v>0</v>
      </c>
      <c r="DN86" s="652">
        <v>0</v>
      </c>
      <c r="DO86" s="652">
        <v>0</v>
      </c>
      <c r="DP86" s="652">
        <v>0</v>
      </c>
      <c r="DQ86" s="652">
        <v>0</v>
      </c>
      <c r="DR86" s="652">
        <v>0</v>
      </c>
      <c r="DS86" s="652">
        <v>0</v>
      </c>
      <c r="DT86" s="652">
        <v>0</v>
      </c>
      <c r="DU86" s="652">
        <v>0</v>
      </c>
      <c r="DV86" s="652">
        <v>0</v>
      </c>
      <c r="DW86" s="653">
        <v>0</v>
      </c>
    </row>
    <row r="87" spans="2:127" x14ac:dyDescent="0.2">
      <c r="B87" s="673"/>
      <c r="C87" s="670"/>
      <c r="D87" s="666"/>
      <c r="E87" s="666"/>
      <c r="F87" s="666"/>
      <c r="G87" s="666"/>
      <c r="H87" s="666"/>
      <c r="I87" s="666"/>
      <c r="J87" s="666"/>
      <c r="K87" s="666"/>
      <c r="L87" s="666"/>
      <c r="M87" s="666"/>
      <c r="N87" s="666"/>
      <c r="O87" s="666"/>
      <c r="P87" s="666"/>
      <c r="Q87" s="666"/>
      <c r="R87" s="667"/>
      <c r="S87" s="666"/>
      <c r="T87" s="666"/>
      <c r="U87" s="674" t="s">
        <v>506</v>
      </c>
      <c r="V87" s="648" t="s">
        <v>124</v>
      </c>
      <c r="W87" s="668" t="s">
        <v>497</v>
      </c>
      <c r="X87" s="566">
        <v>0</v>
      </c>
      <c r="Y87" s="566">
        <v>0</v>
      </c>
      <c r="Z87" s="566">
        <v>0</v>
      </c>
      <c r="AA87" s="566">
        <v>0</v>
      </c>
      <c r="AB87" s="566">
        <v>0</v>
      </c>
      <c r="AC87" s="566">
        <v>0</v>
      </c>
      <c r="AD87" s="566">
        <v>0</v>
      </c>
      <c r="AE87" s="566">
        <v>0</v>
      </c>
      <c r="AF87" s="566">
        <v>0</v>
      </c>
      <c r="AG87" s="566">
        <v>0</v>
      </c>
      <c r="AH87" s="566">
        <v>0</v>
      </c>
      <c r="AI87" s="566">
        <v>0</v>
      </c>
      <c r="AJ87" s="566">
        <v>0</v>
      </c>
      <c r="AK87" s="566">
        <v>0</v>
      </c>
      <c r="AL87" s="566">
        <v>0</v>
      </c>
      <c r="AM87" s="566">
        <v>0</v>
      </c>
      <c r="AN87" s="566">
        <v>0</v>
      </c>
      <c r="AO87" s="566">
        <v>0</v>
      </c>
      <c r="AP87" s="566">
        <v>0</v>
      </c>
      <c r="AQ87" s="566">
        <v>0</v>
      </c>
      <c r="AR87" s="566">
        <v>0</v>
      </c>
      <c r="AS87" s="566">
        <v>0</v>
      </c>
      <c r="AT87" s="566">
        <v>0</v>
      </c>
      <c r="AU87" s="566">
        <v>0</v>
      </c>
      <c r="AV87" s="566">
        <v>0</v>
      </c>
      <c r="AW87" s="566">
        <v>0</v>
      </c>
      <c r="AX87" s="566">
        <v>0</v>
      </c>
      <c r="AY87" s="566">
        <v>0</v>
      </c>
      <c r="AZ87" s="566">
        <v>0</v>
      </c>
      <c r="BA87" s="566">
        <v>0</v>
      </c>
      <c r="BB87" s="566">
        <v>0</v>
      </c>
      <c r="BC87" s="566">
        <v>0</v>
      </c>
      <c r="BD87" s="566">
        <v>0</v>
      </c>
      <c r="BE87" s="566">
        <v>0</v>
      </c>
      <c r="BF87" s="566">
        <v>0</v>
      </c>
      <c r="BG87" s="566">
        <v>0</v>
      </c>
      <c r="BH87" s="566">
        <v>0</v>
      </c>
      <c r="BI87" s="566">
        <v>0</v>
      </c>
      <c r="BJ87" s="566">
        <v>0</v>
      </c>
      <c r="BK87" s="566">
        <v>0</v>
      </c>
      <c r="BL87" s="566">
        <v>0</v>
      </c>
      <c r="BM87" s="566">
        <v>0</v>
      </c>
      <c r="BN87" s="566">
        <v>0</v>
      </c>
      <c r="BO87" s="566">
        <v>0</v>
      </c>
      <c r="BP87" s="566">
        <v>0</v>
      </c>
      <c r="BQ87" s="566">
        <v>0</v>
      </c>
      <c r="BR87" s="566">
        <v>0</v>
      </c>
      <c r="BS87" s="566">
        <v>0</v>
      </c>
      <c r="BT87" s="566">
        <v>0</v>
      </c>
      <c r="BU87" s="566">
        <v>0</v>
      </c>
      <c r="BV87" s="566">
        <v>0</v>
      </c>
      <c r="BW87" s="566">
        <v>0</v>
      </c>
      <c r="BX87" s="566">
        <v>0</v>
      </c>
      <c r="BY87" s="566">
        <v>0</v>
      </c>
      <c r="BZ87" s="566">
        <v>0</v>
      </c>
      <c r="CA87" s="566">
        <v>0</v>
      </c>
      <c r="CB87" s="566">
        <v>0</v>
      </c>
      <c r="CC87" s="566">
        <v>0</v>
      </c>
      <c r="CD87" s="566">
        <v>0</v>
      </c>
      <c r="CE87" s="567">
        <v>0</v>
      </c>
      <c r="CF87" s="567">
        <v>0</v>
      </c>
      <c r="CG87" s="567">
        <v>0</v>
      </c>
      <c r="CH87" s="567">
        <v>0</v>
      </c>
      <c r="CI87" s="567">
        <v>0</v>
      </c>
      <c r="CJ87" s="567">
        <v>0</v>
      </c>
      <c r="CK87" s="567">
        <v>0</v>
      </c>
      <c r="CL87" s="567">
        <v>0</v>
      </c>
      <c r="CM87" s="567">
        <v>0</v>
      </c>
      <c r="CN87" s="567">
        <v>0</v>
      </c>
      <c r="CO87" s="567">
        <v>0</v>
      </c>
      <c r="CP87" s="567">
        <v>0</v>
      </c>
      <c r="CQ87" s="567">
        <v>0</v>
      </c>
      <c r="CR87" s="567">
        <v>0</v>
      </c>
      <c r="CS87" s="567">
        <v>0</v>
      </c>
      <c r="CT87" s="567">
        <v>0</v>
      </c>
      <c r="CU87" s="567">
        <v>0</v>
      </c>
      <c r="CV87" s="567">
        <v>0</v>
      </c>
      <c r="CW87" s="567">
        <v>0</v>
      </c>
      <c r="CX87" s="567">
        <v>0</v>
      </c>
      <c r="CY87" s="568">
        <v>0</v>
      </c>
      <c r="CZ87" s="651">
        <v>0</v>
      </c>
      <c r="DA87" s="652">
        <v>0</v>
      </c>
      <c r="DB87" s="652">
        <v>0</v>
      </c>
      <c r="DC87" s="652">
        <v>0</v>
      </c>
      <c r="DD87" s="652">
        <v>0</v>
      </c>
      <c r="DE87" s="652">
        <v>0</v>
      </c>
      <c r="DF87" s="652">
        <v>0</v>
      </c>
      <c r="DG87" s="652">
        <v>0</v>
      </c>
      <c r="DH87" s="652">
        <v>0</v>
      </c>
      <c r="DI87" s="652">
        <v>0</v>
      </c>
      <c r="DJ87" s="652">
        <v>0</v>
      </c>
      <c r="DK87" s="652">
        <v>0</v>
      </c>
      <c r="DL87" s="652">
        <v>0</v>
      </c>
      <c r="DM87" s="652">
        <v>0</v>
      </c>
      <c r="DN87" s="652">
        <v>0</v>
      </c>
      <c r="DO87" s="652">
        <v>0</v>
      </c>
      <c r="DP87" s="652">
        <v>0</v>
      </c>
      <c r="DQ87" s="652">
        <v>0</v>
      </c>
      <c r="DR87" s="652">
        <v>0</v>
      </c>
      <c r="DS87" s="652">
        <v>0</v>
      </c>
      <c r="DT87" s="652">
        <v>0</v>
      </c>
      <c r="DU87" s="652">
        <v>0</v>
      </c>
      <c r="DV87" s="652">
        <v>0</v>
      </c>
      <c r="DW87" s="653">
        <v>0</v>
      </c>
    </row>
    <row r="88" spans="2:127" ht="15.75" thickBot="1" x14ac:dyDescent="0.25">
      <c r="B88" s="675"/>
      <c r="C88" s="676"/>
      <c r="D88" s="677"/>
      <c r="E88" s="677"/>
      <c r="F88" s="677"/>
      <c r="G88" s="677"/>
      <c r="H88" s="677"/>
      <c r="I88" s="677"/>
      <c r="J88" s="677"/>
      <c r="K88" s="677"/>
      <c r="L88" s="677"/>
      <c r="M88" s="677"/>
      <c r="N88" s="677"/>
      <c r="O88" s="677"/>
      <c r="P88" s="677"/>
      <c r="Q88" s="677"/>
      <c r="R88" s="678"/>
      <c r="S88" s="677"/>
      <c r="T88" s="677"/>
      <c r="U88" s="679" t="s">
        <v>127</v>
      </c>
      <c r="V88" s="680" t="s">
        <v>507</v>
      </c>
      <c r="W88" s="681" t="s">
        <v>497</v>
      </c>
      <c r="X88" s="682">
        <f t="shared" ref="X88:BC88" si="76">SUM(X77:X87)</f>
        <v>14133.947417830461</v>
      </c>
      <c r="Y88" s="682">
        <f t="shared" si="76"/>
        <v>19992.616999326372</v>
      </c>
      <c r="Z88" s="682">
        <f t="shared" si="76"/>
        <v>23188.541700395439</v>
      </c>
      <c r="AA88" s="682">
        <f t="shared" si="76"/>
        <v>28077.119211937272</v>
      </c>
      <c r="AB88" s="682">
        <f t="shared" si="76"/>
        <v>36126.186527214988</v>
      </c>
      <c r="AC88" s="682">
        <f t="shared" si="76"/>
        <v>44336.18484669894</v>
      </c>
      <c r="AD88" s="682">
        <f t="shared" si="76"/>
        <v>46679.806715402709</v>
      </c>
      <c r="AE88" s="682">
        <f t="shared" si="76"/>
        <v>52348.83593295348</v>
      </c>
      <c r="AF88" s="682">
        <f t="shared" si="76"/>
        <v>55201.114965570552</v>
      </c>
      <c r="AG88" s="682">
        <f t="shared" si="76"/>
        <v>57477.765919761754</v>
      </c>
      <c r="AH88" s="682">
        <f t="shared" si="76"/>
        <v>68541.082963126872</v>
      </c>
      <c r="AI88" s="682">
        <f t="shared" si="76"/>
        <v>55433.412274839291</v>
      </c>
      <c r="AJ88" s="682">
        <f t="shared" si="76"/>
        <v>44417.379780330077</v>
      </c>
      <c r="AK88" s="682">
        <f t="shared" si="76"/>
        <v>38586.239981013241</v>
      </c>
      <c r="AL88" s="682">
        <f t="shared" si="76"/>
        <v>21690.797979592877</v>
      </c>
      <c r="AM88" s="682">
        <f t="shared" si="76"/>
        <v>22712.827130072263</v>
      </c>
      <c r="AN88" s="682">
        <f t="shared" si="76"/>
        <v>22776.641454924411</v>
      </c>
      <c r="AO88" s="682">
        <f t="shared" si="76"/>
        <v>23353.3078989198</v>
      </c>
      <c r="AP88" s="682">
        <f t="shared" si="76"/>
        <v>23475.197165233061</v>
      </c>
      <c r="AQ88" s="682">
        <f t="shared" si="76"/>
        <v>23509.623697405292</v>
      </c>
      <c r="AR88" s="682">
        <f t="shared" si="76"/>
        <v>32483.175271081098</v>
      </c>
      <c r="AS88" s="682">
        <f t="shared" si="76"/>
        <v>32975.893149217889</v>
      </c>
      <c r="AT88" s="682">
        <f t="shared" si="76"/>
        <v>32356.581278571186</v>
      </c>
      <c r="AU88" s="682">
        <f t="shared" si="76"/>
        <v>33484.647770215262</v>
      </c>
      <c r="AV88" s="682">
        <f t="shared" si="76"/>
        <v>34543.131227037018</v>
      </c>
      <c r="AW88" s="682">
        <f t="shared" si="76"/>
        <v>38469.226009413236</v>
      </c>
      <c r="AX88" s="682">
        <f t="shared" si="76"/>
        <v>38939.354669267988</v>
      </c>
      <c r="AY88" s="682">
        <f t="shared" si="76"/>
        <v>41244.768765809931</v>
      </c>
      <c r="AZ88" s="682">
        <f t="shared" si="76"/>
        <v>41912.010583767275</v>
      </c>
      <c r="BA88" s="682">
        <f t="shared" si="76"/>
        <v>42267.041630949294</v>
      </c>
      <c r="BB88" s="682">
        <f t="shared" si="76"/>
        <v>48516.964145181548</v>
      </c>
      <c r="BC88" s="682">
        <f t="shared" si="76"/>
        <v>40518.490806391143</v>
      </c>
      <c r="BD88" s="682">
        <f t="shared" ref="BD88:DO88" si="77">SUM(BD77:BD87)</f>
        <v>33801.421412855496</v>
      </c>
      <c r="BE88" s="682">
        <f t="shared" si="77"/>
        <v>30370.349912080928</v>
      </c>
      <c r="BF88" s="682">
        <f t="shared" si="77"/>
        <v>21086.864182312991</v>
      </c>
      <c r="BG88" s="682">
        <f t="shared" si="77"/>
        <v>22179.755145797961</v>
      </c>
      <c r="BH88" s="682">
        <f t="shared" si="77"/>
        <v>22311.258324143408</v>
      </c>
      <c r="BI88" s="682">
        <f t="shared" si="77"/>
        <v>22953.304991204594</v>
      </c>
      <c r="BJ88" s="682">
        <f t="shared" si="77"/>
        <v>23139.641514487994</v>
      </c>
      <c r="BK88" s="682">
        <f t="shared" si="77"/>
        <v>23239.126601509801</v>
      </c>
      <c r="BL88" s="682">
        <f t="shared" si="77"/>
        <v>32275.211206796343</v>
      </c>
      <c r="BM88" s="682">
        <f t="shared" si="77"/>
        <v>32827.268985194743</v>
      </c>
      <c r="BN88" s="682">
        <f t="shared" si="77"/>
        <v>32268.06676349153</v>
      </c>
      <c r="BO88" s="682">
        <f t="shared" si="77"/>
        <v>33453.648081725361</v>
      </c>
      <c r="BP88" s="682">
        <f t="shared" si="77"/>
        <v>34563.131227037018</v>
      </c>
      <c r="BQ88" s="682">
        <f t="shared" si="77"/>
        <v>38489.226009413236</v>
      </c>
      <c r="BR88" s="682">
        <f t="shared" si="77"/>
        <v>38959.354669267988</v>
      </c>
      <c r="BS88" s="682">
        <f t="shared" si="77"/>
        <v>41264.768765809931</v>
      </c>
      <c r="BT88" s="682">
        <f t="shared" si="77"/>
        <v>41932.010583767275</v>
      </c>
      <c r="BU88" s="682">
        <f t="shared" si="77"/>
        <v>42287.041630949294</v>
      </c>
      <c r="BV88" s="682">
        <f t="shared" si="77"/>
        <v>48536.964145181548</v>
      </c>
      <c r="BW88" s="682">
        <f t="shared" si="77"/>
        <v>40538.490806391143</v>
      </c>
      <c r="BX88" s="682">
        <f t="shared" si="77"/>
        <v>33821.421412855496</v>
      </c>
      <c r="BY88" s="682">
        <f t="shared" si="77"/>
        <v>30390.349912080928</v>
      </c>
      <c r="BZ88" s="682">
        <f t="shared" si="77"/>
        <v>21106.864182312991</v>
      </c>
      <c r="CA88" s="682">
        <f t="shared" si="77"/>
        <v>22199.755145797961</v>
      </c>
      <c r="CB88" s="682">
        <f t="shared" si="77"/>
        <v>22331.258324143408</v>
      </c>
      <c r="CC88" s="682">
        <f t="shared" si="77"/>
        <v>22973.304991204594</v>
      </c>
      <c r="CD88" s="682">
        <f t="shared" si="77"/>
        <v>23159.641514487994</v>
      </c>
      <c r="CE88" s="682">
        <f t="shared" si="77"/>
        <v>23259.126601509801</v>
      </c>
      <c r="CF88" s="682">
        <f t="shared" si="77"/>
        <v>32295.211206796343</v>
      </c>
      <c r="CG88" s="682">
        <f t="shared" si="77"/>
        <v>32847.268985194743</v>
      </c>
      <c r="CH88" s="682">
        <f t="shared" si="77"/>
        <v>32288.06676349153</v>
      </c>
      <c r="CI88" s="682">
        <f t="shared" si="77"/>
        <v>33473.648081725361</v>
      </c>
      <c r="CJ88" s="682">
        <f t="shared" si="77"/>
        <v>34583.131227037018</v>
      </c>
      <c r="CK88" s="682">
        <f t="shared" si="77"/>
        <v>38509.226009413236</v>
      </c>
      <c r="CL88" s="682">
        <f t="shared" si="77"/>
        <v>38979.354669267988</v>
      </c>
      <c r="CM88" s="682">
        <f t="shared" si="77"/>
        <v>41284.768765809931</v>
      </c>
      <c r="CN88" s="682">
        <f t="shared" si="77"/>
        <v>41952.010583767275</v>
      </c>
      <c r="CO88" s="682">
        <f t="shared" si="77"/>
        <v>42307.041630949294</v>
      </c>
      <c r="CP88" s="682">
        <f t="shared" si="77"/>
        <v>48556.964145181548</v>
      </c>
      <c r="CQ88" s="682">
        <f t="shared" si="77"/>
        <v>40558.490806391143</v>
      </c>
      <c r="CR88" s="682">
        <f t="shared" si="77"/>
        <v>33841.421412855496</v>
      </c>
      <c r="CS88" s="682">
        <f t="shared" si="77"/>
        <v>30410.349912080928</v>
      </c>
      <c r="CT88" s="682">
        <f t="shared" si="77"/>
        <v>21126.864182312991</v>
      </c>
      <c r="CU88" s="682">
        <f t="shared" si="77"/>
        <v>22219.755145797961</v>
      </c>
      <c r="CV88" s="682">
        <f t="shared" si="77"/>
        <v>22351.258324143408</v>
      </c>
      <c r="CW88" s="682">
        <f t="shared" si="77"/>
        <v>22993.304991204594</v>
      </c>
      <c r="CX88" s="682">
        <f t="shared" si="77"/>
        <v>23179.641514487994</v>
      </c>
      <c r="CY88" s="683">
        <f t="shared" si="77"/>
        <v>23279.126601509801</v>
      </c>
      <c r="CZ88" s="684">
        <f t="shared" si="77"/>
        <v>0</v>
      </c>
      <c r="DA88" s="685">
        <f t="shared" si="77"/>
        <v>0</v>
      </c>
      <c r="DB88" s="685">
        <f t="shared" si="77"/>
        <v>0</v>
      </c>
      <c r="DC88" s="685">
        <f t="shared" si="77"/>
        <v>0</v>
      </c>
      <c r="DD88" s="685">
        <f t="shared" si="77"/>
        <v>0</v>
      </c>
      <c r="DE88" s="685">
        <f t="shared" si="77"/>
        <v>0</v>
      </c>
      <c r="DF88" s="685">
        <f t="shared" si="77"/>
        <v>0</v>
      </c>
      <c r="DG88" s="685">
        <f t="shared" si="77"/>
        <v>0</v>
      </c>
      <c r="DH88" s="685">
        <f t="shared" si="77"/>
        <v>0</v>
      </c>
      <c r="DI88" s="685">
        <f t="shared" si="77"/>
        <v>0</v>
      </c>
      <c r="DJ88" s="685">
        <f t="shared" si="77"/>
        <v>0</v>
      </c>
      <c r="DK88" s="685">
        <f t="shared" si="77"/>
        <v>0</v>
      </c>
      <c r="DL88" s="685">
        <f t="shared" si="77"/>
        <v>0</v>
      </c>
      <c r="DM88" s="685">
        <f t="shared" si="77"/>
        <v>0</v>
      </c>
      <c r="DN88" s="685">
        <f t="shared" si="77"/>
        <v>0</v>
      </c>
      <c r="DO88" s="685">
        <f t="shared" si="77"/>
        <v>0</v>
      </c>
      <c r="DP88" s="685">
        <f t="shared" ref="DP88:DW88" si="78">SUM(DP77:DP87)</f>
        <v>0</v>
      </c>
      <c r="DQ88" s="685">
        <f t="shared" si="78"/>
        <v>0</v>
      </c>
      <c r="DR88" s="685">
        <f t="shared" si="78"/>
        <v>0</v>
      </c>
      <c r="DS88" s="685">
        <f t="shared" si="78"/>
        <v>0</v>
      </c>
      <c r="DT88" s="685">
        <f t="shared" si="78"/>
        <v>0</v>
      </c>
      <c r="DU88" s="685">
        <f t="shared" si="78"/>
        <v>0</v>
      </c>
      <c r="DV88" s="685">
        <f t="shared" si="78"/>
        <v>0</v>
      </c>
      <c r="DW88" s="686">
        <f t="shared" si="78"/>
        <v>0</v>
      </c>
    </row>
    <row r="89" spans="2:127" x14ac:dyDescent="0.2">
      <c r="B89" s="697" t="s">
        <v>539</v>
      </c>
      <c r="C89" s="698" t="s">
        <v>540</v>
      </c>
      <c r="D89" s="618"/>
      <c r="E89" s="618"/>
      <c r="F89" s="618"/>
      <c r="G89" s="618"/>
      <c r="H89" s="618"/>
      <c r="I89" s="618"/>
      <c r="J89" s="618"/>
      <c r="K89" s="618"/>
      <c r="L89" s="618"/>
      <c r="M89" s="618"/>
      <c r="N89" s="618"/>
      <c r="O89" s="618"/>
      <c r="P89" s="618"/>
      <c r="Q89" s="618"/>
      <c r="R89" s="620"/>
      <c r="S89" s="634"/>
      <c r="T89" s="620"/>
      <c r="U89" s="634"/>
      <c r="V89" s="618"/>
      <c r="W89" s="618"/>
      <c r="X89" s="616">
        <f t="shared" ref="X89:BC89" si="79">SUMIF($C:$C,"61.5x",X:X)</f>
        <v>0</v>
      </c>
      <c r="Y89" s="616">
        <f t="shared" si="79"/>
        <v>0</v>
      </c>
      <c r="Z89" s="616">
        <f t="shared" si="79"/>
        <v>0</v>
      </c>
      <c r="AA89" s="616">
        <f t="shared" si="79"/>
        <v>0</v>
      </c>
      <c r="AB89" s="616">
        <f t="shared" si="79"/>
        <v>0</v>
      </c>
      <c r="AC89" s="616">
        <f t="shared" si="79"/>
        <v>0</v>
      </c>
      <c r="AD89" s="616">
        <f t="shared" si="79"/>
        <v>0</v>
      </c>
      <c r="AE89" s="616">
        <f t="shared" si="79"/>
        <v>0</v>
      </c>
      <c r="AF89" s="616">
        <f t="shared" si="79"/>
        <v>0</v>
      </c>
      <c r="AG89" s="616">
        <f t="shared" si="79"/>
        <v>0</v>
      </c>
      <c r="AH89" s="616">
        <f t="shared" si="79"/>
        <v>0</v>
      </c>
      <c r="AI89" s="616">
        <f t="shared" si="79"/>
        <v>0</v>
      </c>
      <c r="AJ89" s="616">
        <f t="shared" si="79"/>
        <v>0</v>
      </c>
      <c r="AK89" s="616">
        <f t="shared" si="79"/>
        <v>0</v>
      </c>
      <c r="AL89" s="616">
        <f t="shared" si="79"/>
        <v>0</v>
      </c>
      <c r="AM89" s="616">
        <f t="shared" si="79"/>
        <v>0</v>
      </c>
      <c r="AN89" s="616">
        <f t="shared" si="79"/>
        <v>0</v>
      </c>
      <c r="AO89" s="616">
        <f t="shared" si="79"/>
        <v>0</v>
      </c>
      <c r="AP89" s="616">
        <f t="shared" si="79"/>
        <v>0</v>
      </c>
      <c r="AQ89" s="616">
        <f t="shared" si="79"/>
        <v>0</v>
      </c>
      <c r="AR89" s="616">
        <f t="shared" si="79"/>
        <v>0</v>
      </c>
      <c r="AS89" s="616">
        <f t="shared" si="79"/>
        <v>0</v>
      </c>
      <c r="AT89" s="616">
        <f t="shared" si="79"/>
        <v>0</v>
      </c>
      <c r="AU89" s="616">
        <f t="shared" si="79"/>
        <v>0</v>
      </c>
      <c r="AV89" s="616">
        <f t="shared" si="79"/>
        <v>0</v>
      </c>
      <c r="AW89" s="616">
        <f t="shared" si="79"/>
        <v>0</v>
      </c>
      <c r="AX89" s="616">
        <f t="shared" si="79"/>
        <v>0</v>
      </c>
      <c r="AY89" s="616">
        <f t="shared" si="79"/>
        <v>0</v>
      </c>
      <c r="AZ89" s="616">
        <f t="shared" si="79"/>
        <v>0</v>
      </c>
      <c r="BA89" s="616">
        <f t="shared" si="79"/>
        <v>0</v>
      </c>
      <c r="BB89" s="616">
        <f t="shared" si="79"/>
        <v>0</v>
      </c>
      <c r="BC89" s="616">
        <f t="shared" si="79"/>
        <v>0</v>
      </c>
      <c r="BD89" s="616">
        <f t="shared" ref="BD89:CI89" si="80">SUMIF($C:$C,"61.5x",BD:BD)</f>
        <v>0</v>
      </c>
      <c r="BE89" s="616">
        <f t="shared" si="80"/>
        <v>0</v>
      </c>
      <c r="BF89" s="616">
        <f t="shared" si="80"/>
        <v>0</v>
      </c>
      <c r="BG89" s="616">
        <f t="shared" si="80"/>
        <v>0</v>
      </c>
      <c r="BH89" s="616">
        <f t="shared" si="80"/>
        <v>0</v>
      </c>
      <c r="BI89" s="616">
        <f t="shared" si="80"/>
        <v>0</v>
      </c>
      <c r="BJ89" s="616">
        <f t="shared" si="80"/>
        <v>0</v>
      </c>
      <c r="BK89" s="616">
        <f t="shared" si="80"/>
        <v>0</v>
      </c>
      <c r="BL89" s="616">
        <f t="shared" si="80"/>
        <v>0</v>
      </c>
      <c r="BM89" s="616">
        <f t="shared" si="80"/>
        <v>0</v>
      </c>
      <c r="BN89" s="616">
        <f t="shared" si="80"/>
        <v>0</v>
      </c>
      <c r="BO89" s="616">
        <f t="shared" si="80"/>
        <v>0</v>
      </c>
      <c r="BP89" s="616">
        <f t="shared" si="80"/>
        <v>0</v>
      </c>
      <c r="BQ89" s="616">
        <f t="shared" si="80"/>
        <v>0</v>
      </c>
      <c r="BR89" s="616">
        <f t="shared" si="80"/>
        <v>0</v>
      </c>
      <c r="BS89" s="616">
        <f t="shared" si="80"/>
        <v>0</v>
      </c>
      <c r="BT89" s="616">
        <f t="shared" si="80"/>
        <v>0</v>
      </c>
      <c r="BU89" s="616">
        <f t="shared" si="80"/>
        <v>0</v>
      </c>
      <c r="BV89" s="616">
        <f t="shared" si="80"/>
        <v>0</v>
      </c>
      <c r="BW89" s="616">
        <f t="shared" si="80"/>
        <v>0</v>
      </c>
      <c r="BX89" s="616">
        <f t="shared" si="80"/>
        <v>0</v>
      </c>
      <c r="BY89" s="616">
        <f t="shared" si="80"/>
        <v>0</v>
      </c>
      <c r="BZ89" s="616">
        <f t="shared" si="80"/>
        <v>0</v>
      </c>
      <c r="CA89" s="616">
        <f t="shared" si="80"/>
        <v>0</v>
      </c>
      <c r="CB89" s="616">
        <f t="shared" si="80"/>
        <v>0</v>
      </c>
      <c r="CC89" s="616">
        <f t="shared" si="80"/>
        <v>0</v>
      </c>
      <c r="CD89" s="616">
        <f t="shared" si="80"/>
        <v>0</v>
      </c>
      <c r="CE89" s="616">
        <f t="shared" si="80"/>
        <v>0</v>
      </c>
      <c r="CF89" s="616">
        <f t="shared" si="80"/>
        <v>0</v>
      </c>
      <c r="CG89" s="616">
        <f t="shared" si="80"/>
        <v>0</v>
      </c>
      <c r="CH89" s="616">
        <f t="shared" si="80"/>
        <v>0</v>
      </c>
      <c r="CI89" s="616">
        <f t="shared" si="80"/>
        <v>0</v>
      </c>
      <c r="CJ89" s="616">
        <f t="shared" ref="CJ89:DO89" si="81">SUMIF($C:$C,"61.5x",CJ:CJ)</f>
        <v>0</v>
      </c>
      <c r="CK89" s="616">
        <f t="shared" si="81"/>
        <v>0</v>
      </c>
      <c r="CL89" s="616">
        <f t="shared" si="81"/>
        <v>0</v>
      </c>
      <c r="CM89" s="616">
        <f t="shared" si="81"/>
        <v>0</v>
      </c>
      <c r="CN89" s="616">
        <f t="shared" si="81"/>
        <v>0</v>
      </c>
      <c r="CO89" s="616">
        <f t="shared" si="81"/>
        <v>0</v>
      </c>
      <c r="CP89" s="616">
        <f t="shared" si="81"/>
        <v>0</v>
      </c>
      <c r="CQ89" s="616">
        <f t="shared" si="81"/>
        <v>0</v>
      </c>
      <c r="CR89" s="616">
        <f t="shared" si="81"/>
        <v>0</v>
      </c>
      <c r="CS89" s="616">
        <f t="shared" si="81"/>
        <v>0</v>
      </c>
      <c r="CT89" s="616">
        <f t="shared" si="81"/>
        <v>0</v>
      </c>
      <c r="CU89" s="616">
        <f t="shared" si="81"/>
        <v>0</v>
      </c>
      <c r="CV89" s="616">
        <f t="shared" si="81"/>
        <v>0</v>
      </c>
      <c r="CW89" s="616">
        <f t="shared" si="81"/>
        <v>0</v>
      </c>
      <c r="CX89" s="616">
        <f t="shared" si="81"/>
        <v>0</v>
      </c>
      <c r="CY89" s="631">
        <f t="shared" si="81"/>
        <v>0</v>
      </c>
      <c r="CZ89" s="632">
        <f t="shared" si="81"/>
        <v>0</v>
      </c>
      <c r="DA89" s="632">
        <f t="shared" si="81"/>
        <v>0</v>
      </c>
      <c r="DB89" s="632">
        <f t="shared" si="81"/>
        <v>0</v>
      </c>
      <c r="DC89" s="632">
        <f t="shared" si="81"/>
        <v>0</v>
      </c>
      <c r="DD89" s="632">
        <f t="shared" si="81"/>
        <v>0</v>
      </c>
      <c r="DE89" s="632">
        <f t="shared" si="81"/>
        <v>0</v>
      </c>
      <c r="DF89" s="632">
        <f t="shared" si="81"/>
        <v>0</v>
      </c>
      <c r="DG89" s="632">
        <f t="shared" si="81"/>
        <v>0</v>
      </c>
      <c r="DH89" s="632">
        <f t="shared" si="81"/>
        <v>0</v>
      </c>
      <c r="DI89" s="632">
        <f t="shared" si="81"/>
        <v>0</v>
      </c>
      <c r="DJ89" s="632">
        <f t="shared" si="81"/>
        <v>0</v>
      </c>
      <c r="DK89" s="632">
        <f t="shared" si="81"/>
        <v>0</v>
      </c>
      <c r="DL89" s="632">
        <f t="shared" si="81"/>
        <v>0</v>
      </c>
      <c r="DM89" s="632">
        <f t="shared" si="81"/>
        <v>0</v>
      </c>
      <c r="DN89" s="632">
        <f t="shared" si="81"/>
        <v>0</v>
      </c>
      <c r="DO89" s="632">
        <f t="shared" si="81"/>
        <v>0</v>
      </c>
      <c r="DP89" s="632">
        <f t="shared" ref="DP89:DW89" si="82">SUMIF($C:$C,"61.5x",DP:DP)</f>
        <v>0</v>
      </c>
      <c r="DQ89" s="632">
        <f t="shared" si="82"/>
        <v>0</v>
      </c>
      <c r="DR89" s="632">
        <f t="shared" si="82"/>
        <v>0</v>
      </c>
      <c r="DS89" s="632">
        <f t="shared" si="82"/>
        <v>0</v>
      </c>
      <c r="DT89" s="632">
        <f t="shared" si="82"/>
        <v>0</v>
      </c>
      <c r="DU89" s="632">
        <f t="shared" si="82"/>
        <v>0</v>
      </c>
      <c r="DV89" s="632">
        <f t="shared" si="82"/>
        <v>0</v>
      </c>
      <c r="DW89" s="635">
        <f t="shared" si="82"/>
        <v>0</v>
      </c>
    </row>
    <row r="90" spans="2:127" x14ac:dyDescent="0.2">
      <c r="B90" s="697" t="s">
        <v>541</v>
      </c>
      <c r="C90" s="619" t="s">
        <v>542</v>
      </c>
      <c r="D90" s="618"/>
      <c r="E90" s="618"/>
      <c r="F90" s="618"/>
      <c r="G90" s="618"/>
      <c r="H90" s="618"/>
      <c r="I90" s="618"/>
      <c r="J90" s="618"/>
      <c r="K90" s="618"/>
      <c r="L90" s="618"/>
      <c r="M90" s="618"/>
      <c r="N90" s="618"/>
      <c r="O90" s="618"/>
      <c r="P90" s="618"/>
      <c r="Q90" s="618"/>
      <c r="R90" s="620"/>
      <c r="S90" s="634"/>
      <c r="T90" s="620"/>
      <c r="U90" s="634"/>
      <c r="V90" s="618"/>
      <c r="W90" s="618"/>
      <c r="X90" s="616">
        <f t="shared" ref="X90:BC90" si="83">SUMIF($C:$C,"61.6x",X:X)</f>
        <v>0</v>
      </c>
      <c r="Y90" s="616">
        <f t="shared" si="83"/>
        <v>0</v>
      </c>
      <c r="Z90" s="616">
        <f t="shared" si="83"/>
        <v>0</v>
      </c>
      <c r="AA90" s="616">
        <f t="shared" si="83"/>
        <v>0</v>
      </c>
      <c r="AB90" s="616">
        <f t="shared" si="83"/>
        <v>0</v>
      </c>
      <c r="AC90" s="616">
        <f t="shared" si="83"/>
        <v>0</v>
      </c>
      <c r="AD90" s="616">
        <f t="shared" si="83"/>
        <v>0</v>
      </c>
      <c r="AE90" s="616">
        <f t="shared" si="83"/>
        <v>0</v>
      </c>
      <c r="AF90" s="616">
        <f t="shared" si="83"/>
        <v>0</v>
      </c>
      <c r="AG90" s="616">
        <f t="shared" si="83"/>
        <v>0</v>
      </c>
      <c r="AH90" s="616">
        <f t="shared" si="83"/>
        <v>0</v>
      </c>
      <c r="AI90" s="616">
        <f t="shared" si="83"/>
        <v>0</v>
      </c>
      <c r="AJ90" s="616">
        <f t="shared" si="83"/>
        <v>0</v>
      </c>
      <c r="AK90" s="616">
        <f t="shared" si="83"/>
        <v>0</v>
      </c>
      <c r="AL90" s="616">
        <f t="shared" si="83"/>
        <v>0</v>
      </c>
      <c r="AM90" s="616">
        <f t="shared" si="83"/>
        <v>0</v>
      </c>
      <c r="AN90" s="616">
        <f t="shared" si="83"/>
        <v>0</v>
      </c>
      <c r="AO90" s="616">
        <f t="shared" si="83"/>
        <v>0</v>
      </c>
      <c r="AP90" s="616">
        <f t="shared" si="83"/>
        <v>0</v>
      </c>
      <c r="AQ90" s="616">
        <f t="shared" si="83"/>
        <v>0</v>
      </c>
      <c r="AR90" s="616">
        <f t="shared" si="83"/>
        <v>0</v>
      </c>
      <c r="AS90" s="616">
        <f t="shared" si="83"/>
        <v>0</v>
      </c>
      <c r="AT90" s="616">
        <f t="shared" si="83"/>
        <v>0</v>
      </c>
      <c r="AU90" s="616">
        <f t="shared" si="83"/>
        <v>0</v>
      </c>
      <c r="AV90" s="616">
        <f t="shared" si="83"/>
        <v>0</v>
      </c>
      <c r="AW90" s="616">
        <f t="shared" si="83"/>
        <v>0</v>
      </c>
      <c r="AX90" s="616">
        <f t="shared" si="83"/>
        <v>0</v>
      </c>
      <c r="AY90" s="616">
        <f t="shared" si="83"/>
        <v>0</v>
      </c>
      <c r="AZ90" s="616">
        <f t="shared" si="83"/>
        <v>0</v>
      </c>
      <c r="BA90" s="616">
        <f t="shared" si="83"/>
        <v>0</v>
      </c>
      <c r="BB90" s="616">
        <f t="shared" si="83"/>
        <v>0</v>
      </c>
      <c r="BC90" s="616">
        <f t="shared" si="83"/>
        <v>0</v>
      </c>
      <c r="BD90" s="616">
        <f t="shared" ref="BD90:CI90" si="84">SUMIF($C:$C,"61.6x",BD:BD)</f>
        <v>0</v>
      </c>
      <c r="BE90" s="616">
        <f t="shared" si="84"/>
        <v>0</v>
      </c>
      <c r="BF90" s="616">
        <f t="shared" si="84"/>
        <v>0</v>
      </c>
      <c r="BG90" s="616">
        <f t="shared" si="84"/>
        <v>0</v>
      </c>
      <c r="BH90" s="616">
        <f t="shared" si="84"/>
        <v>0</v>
      </c>
      <c r="BI90" s="616">
        <f t="shared" si="84"/>
        <v>0</v>
      </c>
      <c r="BJ90" s="616">
        <f t="shared" si="84"/>
        <v>0</v>
      </c>
      <c r="BK90" s="616">
        <f t="shared" si="84"/>
        <v>0</v>
      </c>
      <c r="BL90" s="616">
        <f t="shared" si="84"/>
        <v>0</v>
      </c>
      <c r="BM90" s="616">
        <f t="shared" si="84"/>
        <v>0</v>
      </c>
      <c r="BN90" s="616">
        <f t="shared" si="84"/>
        <v>0</v>
      </c>
      <c r="BO90" s="616">
        <f t="shared" si="84"/>
        <v>0</v>
      </c>
      <c r="BP90" s="616">
        <f t="shared" si="84"/>
        <v>0</v>
      </c>
      <c r="BQ90" s="616">
        <f t="shared" si="84"/>
        <v>0</v>
      </c>
      <c r="BR90" s="616">
        <f t="shared" si="84"/>
        <v>0</v>
      </c>
      <c r="BS90" s="616">
        <f t="shared" si="84"/>
        <v>0</v>
      </c>
      <c r="BT90" s="616">
        <f t="shared" si="84"/>
        <v>0</v>
      </c>
      <c r="BU90" s="616">
        <f t="shared" si="84"/>
        <v>0</v>
      </c>
      <c r="BV90" s="616">
        <f t="shared" si="84"/>
        <v>0</v>
      </c>
      <c r="BW90" s="616">
        <f t="shared" si="84"/>
        <v>0</v>
      </c>
      <c r="BX90" s="616">
        <f t="shared" si="84"/>
        <v>0</v>
      </c>
      <c r="BY90" s="616">
        <f t="shared" si="84"/>
        <v>0</v>
      </c>
      <c r="BZ90" s="616">
        <f t="shared" si="84"/>
        <v>0</v>
      </c>
      <c r="CA90" s="616">
        <f t="shared" si="84"/>
        <v>0</v>
      </c>
      <c r="CB90" s="616">
        <f t="shared" si="84"/>
        <v>0</v>
      </c>
      <c r="CC90" s="616">
        <f t="shared" si="84"/>
        <v>0</v>
      </c>
      <c r="CD90" s="616">
        <f t="shared" si="84"/>
        <v>0</v>
      </c>
      <c r="CE90" s="616">
        <f t="shared" si="84"/>
        <v>0</v>
      </c>
      <c r="CF90" s="616">
        <f t="shared" si="84"/>
        <v>0</v>
      </c>
      <c r="CG90" s="616">
        <f t="shared" si="84"/>
        <v>0</v>
      </c>
      <c r="CH90" s="616">
        <f t="shared" si="84"/>
        <v>0</v>
      </c>
      <c r="CI90" s="616">
        <f t="shared" si="84"/>
        <v>0</v>
      </c>
      <c r="CJ90" s="616">
        <f t="shared" ref="CJ90:DO90" si="85">SUMIF($C:$C,"61.6x",CJ:CJ)</f>
        <v>0</v>
      </c>
      <c r="CK90" s="616">
        <f t="shared" si="85"/>
        <v>0</v>
      </c>
      <c r="CL90" s="616">
        <f t="shared" si="85"/>
        <v>0</v>
      </c>
      <c r="CM90" s="616">
        <f t="shared" si="85"/>
        <v>0</v>
      </c>
      <c r="CN90" s="616">
        <f t="shared" si="85"/>
        <v>0</v>
      </c>
      <c r="CO90" s="616">
        <f t="shared" si="85"/>
        <v>0</v>
      </c>
      <c r="CP90" s="616">
        <f t="shared" si="85"/>
        <v>0</v>
      </c>
      <c r="CQ90" s="616">
        <f t="shared" si="85"/>
        <v>0</v>
      </c>
      <c r="CR90" s="616">
        <f t="shared" si="85"/>
        <v>0</v>
      </c>
      <c r="CS90" s="616">
        <f t="shared" si="85"/>
        <v>0</v>
      </c>
      <c r="CT90" s="616">
        <f t="shared" si="85"/>
        <v>0</v>
      </c>
      <c r="CU90" s="616">
        <f t="shared" si="85"/>
        <v>0</v>
      </c>
      <c r="CV90" s="616">
        <f t="shared" si="85"/>
        <v>0</v>
      </c>
      <c r="CW90" s="616">
        <f t="shared" si="85"/>
        <v>0</v>
      </c>
      <c r="CX90" s="616">
        <f t="shared" si="85"/>
        <v>0</v>
      </c>
      <c r="CY90" s="631">
        <f t="shared" si="85"/>
        <v>0</v>
      </c>
      <c r="CZ90" s="632">
        <f t="shared" si="85"/>
        <v>0</v>
      </c>
      <c r="DA90" s="632">
        <f t="shared" si="85"/>
        <v>0</v>
      </c>
      <c r="DB90" s="632">
        <f t="shared" si="85"/>
        <v>0</v>
      </c>
      <c r="DC90" s="632">
        <f t="shared" si="85"/>
        <v>0</v>
      </c>
      <c r="DD90" s="632">
        <f t="shared" si="85"/>
        <v>0</v>
      </c>
      <c r="DE90" s="632">
        <f t="shared" si="85"/>
        <v>0</v>
      </c>
      <c r="DF90" s="632">
        <f t="shared" si="85"/>
        <v>0</v>
      </c>
      <c r="DG90" s="632">
        <f t="shared" si="85"/>
        <v>0</v>
      </c>
      <c r="DH90" s="632">
        <f t="shared" si="85"/>
        <v>0</v>
      </c>
      <c r="DI90" s="632">
        <f t="shared" si="85"/>
        <v>0</v>
      </c>
      <c r="DJ90" s="632">
        <f t="shared" si="85"/>
        <v>0</v>
      </c>
      <c r="DK90" s="632">
        <f t="shared" si="85"/>
        <v>0</v>
      </c>
      <c r="DL90" s="632">
        <f t="shared" si="85"/>
        <v>0</v>
      </c>
      <c r="DM90" s="632">
        <f t="shared" si="85"/>
        <v>0</v>
      </c>
      <c r="DN90" s="632">
        <f t="shared" si="85"/>
        <v>0</v>
      </c>
      <c r="DO90" s="632">
        <f t="shared" si="85"/>
        <v>0</v>
      </c>
      <c r="DP90" s="632">
        <f t="shared" ref="DP90:DW90" si="86">SUMIF($C:$C,"61.6x",DP:DP)</f>
        <v>0</v>
      </c>
      <c r="DQ90" s="632">
        <f t="shared" si="86"/>
        <v>0</v>
      </c>
      <c r="DR90" s="632">
        <f t="shared" si="86"/>
        <v>0</v>
      </c>
      <c r="DS90" s="632">
        <f t="shared" si="86"/>
        <v>0</v>
      </c>
      <c r="DT90" s="632">
        <f t="shared" si="86"/>
        <v>0</v>
      </c>
      <c r="DU90" s="632">
        <f t="shared" si="86"/>
        <v>0</v>
      </c>
      <c r="DV90" s="632">
        <f t="shared" si="86"/>
        <v>0</v>
      </c>
      <c r="DW90" s="635">
        <f t="shared" si="86"/>
        <v>0</v>
      </c>
    </row>
    <row r="91" spans="2:127" x14ac:dyDescent="0.2">
      <c r="B91" s="697" t="s">
        <v>543</v>
      </c>
      <c r="C91" s="619" t="s">
        <v>544</v>
      </c>
      <c r="D91" s="618"/>
      <c r="E91" s="618"/>
      <c r="F91" s="618"/>
      <c r="G91" s="618"/>
      <c r="H91" s="618"/>
      <c r="I91" s="618"/>
      <c r="J91" s="618"/>
      <c r="K91" s="618"/>
      <c r="L91" s="618"/>
      <c r="M91" s="618"/>
      <c r="N91" s="618"/>
      <c r="O91" s="618"/>
      <c r="P91" s="618"/>
      <c r="Q91" s="618"/>
      <c r="R91" s="620"/>
      <c r="S91" s="634"/>
      <c r="T91" s="620"/>
      <c r="U91" s="634"/>
      <c r="V91" s="618"/>
      <c r="W91" s="618"/>
      <c r="X91" s="616">
        <f t="shared" ref="X91:BC91" si="87">SUMIF($C:$C,"61.7x",X:X)</f>
        <v>0</v>
      </c>
      <c r="Y91" s="616">
        <f t="shared" si="87"/>
        <v>0</v>
      </c>
      <c r="Z91" s="616">
        <f t="shared" si="87"/>
        <v>0</v>
      </c>
      <c r="AA91" s="616">
        <f t="shared" si="87"/>
        <v>0</v>
      </c>
      <c r="AB91" s="616">
        <f t="shared" si="87"/>
        <v>0</v>
      </c>
      <c r="AC91" s="616">
        <f t="shared" si="87"/>
        <v>0</v>
      </c>
      <c r="AD91" s="616">
        <f t="shared" si="87"/>
        <v>0</v>
      </c>
      <c r="AE91" s="616">
        <f t="shared" si="87"/>
        <v>0</v>
      </c>
      <c r="AF91" s="616">
        <f t="shared" si="87"/>
        <v>0</v>
      </c>
      <c r="AG91" s="616">
        <f t="shared" si="87"/>
        <v>0</v>
      </c>
      <c r="AH91" s="616">
        <f t="shared" si="87"/>
        <v>0</v>
      </c>
      <c r="AI91" s="616">
        <f t="shared" si="87"/>
        <v>0</v>
      </c>
      <c r="AJ91" s="616">
        <f t="shared" si="87"/>
        <v>0</v>
      </c>
      <c r="AK91" s="616">
        <f t="shared" si="87"/>
        <v>0</v>
      </c>
      <c r="AL91" s="616">
        <f t="shared" si="87"/>
        <v>0</v>
      </c>
      <c r="AM91" s="616">
        <f t="shared" si="87"/>
        <v>0</v>
      </c>
      <c r="AN91" s="616">
        <f t="shared" si="87"/>
        <v>0</v>
      </c>
      <c r="AO91" s="616">
        <f t="shared" si="87"/>
        <v>0</v>
      </c>
      <c r="AP91" s="616">
        <f t="shared" si="87"/>
        <v>0</v>
      </c>
      <c r="AQ91" s="616">
        <f t="shared" si="87"/>
        <v>0</v>
      </c>
      <c r="AR91" s="616">
        <f t="shared" si="87"/>
        <v>0</v>
      </c>
      <c r="AS91" s="616">
        <f t="shared" si="87"/>
        <v>0</v>
      </c>
      <c r="AT91" s="616">
        <f t="shared" si="87"/>
        <v>0</v>
      </c>
      <c r="AU91" s="616">
        <f t="shared" si="87"/>
        <v>0</v>
      </c>
      <c r="AV91" s="616">
        <f t="shared" si="87"/>
        <v>0</v>
      </c>
      <c r="AW91" s="616">
        <f t="shared" si="87"/>
        <v>0</v>
      </c>
      <c r="AX91" s="616">
        <f t="shared" si="87"/>
        <v>0</v>
      </c>
      <c r="AY91" s="616">
        <f t="shared" si="87"/>
        <v>0</v>
      </c>
      <c r="AZ91" s="616">
        <f t="shared" si="87"/>
        <v>0</v>
      </c>
      <c r="BA91" s="616">
        <f t="shared" si="87"/>
        <v>0</v>
      </c>
      <c r="BB91" s="616">
        <f t="shared" si="87"/>
        <v>0</v>
      </c>
      <c r="BC91" s="616">
        <f t="shared" si="87"/>
        <v>0</v>
      </c>
      <c r="BD91" s="616">
        <f t="shared" ref="BD91:CI91" si="88">SUMIF($C:$C,"61.7x",BD:BD)</f>
        <v>0</v>
      </c>
      <c r="BE91" s="616">
        <f t="shared" si="88"/>
        <v>0</v>
      </c>
      <c r="BF91" s="616">
        <f t="shared" si="88"/>
        <v>0</v>
      </c>
      <c r="BG91" s="616">
        <f t="shared" si="88"/>
        <v>0</v>
      </c>
      <c r="BH91" s="616">
        <f t="shared" si="88"/>
        <v>0</v>
      </c>
      <c r="BI91" s="616">
        <f t="shared" si="88"/>
        <v>0</v>
      </c>
      <c r="BJ91" s="616">
        <f t="shared" si="88"/>
        <v>0</v>
      </c>
      <c r="BK91" s="616">
        <f t="shared" si="88"/>
        <v>0</v>
      </c>
      <c r="BL91" s="616">
        <f t="shared" si="88"/>
        <v>0</v>
      </c>
      <c r="BM91" s="616">
        <f t="shared" si="88"/>
        <v>0</v>
      </c>
      <c r="BN91" s="616">
        <f t="shared" si="88"/>
        <v>0</v>
      </c>
      <c r="BO91" s="616">
        <f t="shared" si="88"/>
        <v>0</v>
      </c>
      <c r="BP91" s="616">
        <f t="shared" si="88"/>
        <v>0</v>
      </c>
      <c r="BQ91" s="616">
        <f t="shared" si="88"/>
        <v>0</v>
      </c>
      <c r="BR91" s="616">
        <f t="shared" si="88"/>
        <v>0</v>
      </c>
      <c r="BS91" s="616">
        <f t="shared" si="88"/>
        <v>0</v>
      </c>
      <c r="BT91" s="616">
        <f t="shared" si="88"/>
        <v>0</v>
      </c>
      <c r="BU91" s="616">
        <f t="shared" si="88"/>
        <v>0</v>
      </c>
      <c r="BV91" s="616">
        <f t="shared" si="88"/>
        <v>0</v>
      </c>
      <c r="BW91" s="616">
        <f t="shared" si="88"/>
        <v>0</v>
      </c>
      <c r="BX91" s="616">
        <f t="shared" si="88"/>
        <v>0</v>
      </c>
      <c r="BY91" s="616">
        <f t="shared" si="88"/>
        <v>0</v>
      </c>
      <c r="BZ91" s="616">
        <f t="shared" si="88"/>
        <v>0</v>
      </c>
      <c r="CA91" s="616">
        <f t="shared" si="88"/>
        <v>0</v>
      </c>
      <c r="CB91" s="616">
        <f t="shared" si="88"/>
        <v>0</v>
      </c>
      <c r="CC91" s="616">
        <f t="shared" si="88"/>
        <v>0</v>
      </c>
      <c r="CD91" s="616">
        <f t="shared" si="88"/>
        <v>0</v>
      </c>
      <c r="CE91" s="616">
        <f t="shared" si="88"/>
        <v>0</v>
      </c>
      <c r="CF91" s="616">
        <f t="shared" si="88"/>
        <v>0</v>
      </c>
      <c r="CG91" s="616">
        <f t="shared" si="88"/>
        <v>0</v>
      </c>
      <c r="CH91" s="616">
        <f t="shared" si="88"/>
        <v>0</v>
      </c>
      <c r="CI91" s="616">
        <f t="shared" si="88"/>
        <v>0</v>
      </c>
      <c r="CJ91" s="616">
        <f t="shared" ref="CJ91:DO91" si="89">SUMIF($C:$C,"61.7x",CJ:CJ)</f>
        <v>0</v>
      </c>
      <c r="CK91" s="616">
        <f t="shared" si="89"/>
        <v>0</v>
      </c>
      <c r="CL91" s="616">
        <f t="shared" si="89"/>
        <v>0</v>
      </c>
      <c r="CM91" s="616">
        <f t="shared" si="89"/>
        <v>0</v>
      </c>
      <c r="CN91" s="616">
        <f t="shared" si="89"/>
        <v>0</v>
      </c>
      <c r="CO91" s="616">
        <f t="shared" si="89"/>
        <v>0</v>
      </c>
      <c r="CP91" s="616">
        <f t="shared" si="89"/>
        <v>0</v>
      </c>
      <c r="CQ91" s="616">
        <f t="shared" si="89"/>
        <v>0</v>
      </c>
      <c r="CR91" s="616">
        <f t="shared" si="89"/>
        <v>0</v>
      </c>
      <c r="CS91" s="616">
        <f t="shared" si="89"/>
        <v>0</v>
      </c>
      <c r="CT91" s="616">
        <f t="shared" si="89"/>
        <v>0</v>
      </c>
      <c r="CU91" s="616">
        <f t="shared" si="89"/>
        <v>0</v>
      </c>
      <c r="CV91" s="616">
        <f t="shared" si="89"/>
        <v>0</v>
      </c>
      <c r="CW91" s="616">
        <f t="shared" si="89"/>
        <v>0</v>
      </c>
      <c r="CX91" s="616">
        <f t="shared" si="89"/>
        <v>0</v>
      </c>
      <c r="CY91" s="631">
        <f t="shared" si="89"/>
        <v>0</v>
      </c>
      <c r="CZ91" s="632">
        <f t="shared" si="89"/>
        <v>0</v>
      </c>
      <c r="DA91" s="632">
        <f t="shared" si="89"/>
        <v>0</v>
      </c>
      <c r="DB91" s="632">
        <f t="shared" si="89"/>
        <v>0</v>
      </c>
      <c r="DC91" s="632">
        <f t="shared" si="89"/>
        <v>0</v>
      </c>
      <c r="DD91" s="632">
        <f t="shared" si="89"/>
        <v>0</v>
      </c>
      <c r="DE91" s="632">
        <f t="shared" si="89"/>
        <v>0</v>
      </c>
      <c r="DF91" s="632">
        <f t="shared" si="89"/>
        <v>0</v>
      </c>
      <c r="DG91" s="632">
        <f t="shared" si="89"/>
        <v>0</v>
      </c>
      <c r="DH91" s="632">
        <f t="shared" si="89"/>
        <v>0</v>
      </c>
      <c r="DI91" s="632">
        <f t="shared" si="89"/>
        <v>0</v>
      </c>
      <c r="DJ91" s="632">
        <f t="shared" si="89"/>
        <v>0</v>
      </c>
      <c r="DK91" s="632">
        <f t="shared" si="89"/>
        <v>0</v>
      </c>
      <c r="DL91" s="632">
        <f t="shared" si="89"/>
        <v>0</v>
      </c>
      <c r="DM91" s="632">
        <f t="shared" si="89"/>
        <v>0</v>
      </c>
      <c r="DN91" s="632">
        <f t="shared" si="89"/>
        <v>0</v>
      </c>
      <c r="DO91" s="632">
        <f t="shared" si="89"/>
        <v>0</v>
      </c>
      <c r="DP91" s="632">
        <f t="shared" ref="DP91:DW91" si="90">SUMIF($C:$C,"61.7x",DP:DP)</f>
        <v>0</v>
      </c>
      <c r="DQ91" s="632">
        <f t="shared" si="90"/>
        <v>0</v>
      </c>
      <c r="DR91" s="632">
        <f t="shared" si="90"/>
        <v>0</v>
      </c>
      <c r="DS91" s="632">
        <f t="shared" si="90"/>
        <v>0</v>
      </c>
      <c r="DT91" s="632">
        <f t="shared" si="90"/>
        <v>0</v>
      </c>
      <c r="DU91" s="632">
        <f t="shared" si="90"/>
        <v>0</v>
      </c>
      <c r="DV91" s="632">
        <f t="shared" si="90"/>
        <v>0</v>
      </c>
      <c r="DW91" s="635">
        <f t="shared" si="90"/>
        <v>0</v>
      </c>
    </row>
    <row r="92" spans="2:127" x14ac:dyDescent="0.2">
      <c r="B92" s="697" t="s">
        <v>545</v>
      </c>
      <c r="C92" s="619" t="s">
        <v>546</v>
      </c>
      <c r="D92" s="618"/>
      <c r="E92" s="618"/>
      <c r="F92" s="618"/>
      <c r="G92" s="618"/>
      <c r="H92" s="618"/>
      <c r="I92" s="618"/>
      <c r="J92" s="618"/>
      <c r="K92" s="618"/>
      <c r="L92" s="618"/>
      <c r="M92" s="618"/>
      <c r="N92" s="618"/>
      <c r="O92" s="618"/>
      <c r="P92" s="618"/>
      <c r="Q92" s="618"/>
      <c r="R92" s="620"/>
      <c r="S92" s="634"/>
      <c r="T92" s="620"/>
      <c r="U92" s="634"/>
      <c r="V92" s="618"/>
      <c r="W92" s="618"/>
      <c r="X92" s="616">
        <f t="shared" ref="X92:BC92" si="91">SUMIF($C:$C,"61.8x",X:X)</f>
        <v>0</v>
      </c>
      <c r="Y92" s="616">
        <f t="shared" si="91"/>
        <v>0</v>
      </c>
      <c r="Z92" s="616">
        <f t="shared" si="91"/>
        <v>0</v>
      </c>
      <c r="AA92" s="616">
        <f t="shared" si="91"/>
        <v>0</v>
      </c>
      <c r="AB92" s="616">
        <f t="shared" si="91"/>
        <v>0</v>
      </c>
      <c r="AC92" s="616">
        <f t="shared" si="91"/>
        <v>0</v>
      </c>
      <c r="AD92" s="616">
        <f t="shared" si="91"/>
        <v>0</v>
      </c>
      <c r="AE92" s="616">
        <f t="shared" si="91"/>
        <v>0</v>
      </c>
      <c r="AF92" s="616">
        <f t="shared" si="91"/>
        <v>0</v>
      </c>
      <c r="AG92" s="616">
        <f t="shared" si="91"/>
        <v>0</v>
      </c>
      <c r="AH92" s="616">
        <f t="shared" si="91"/>
        <v>0</v>
      </c>
      <c r="AI92" s="616">
        <f t="shared" si="91"/>
        <v>0</v>
      </c>
      <c r="AJ92" s="616">
        <f t="shared" si="91"/>
        <v>0</v>
      </c>
      <c r="AK92" s="616">
        <f t="shared" si="91"/>
        <v>0</v>
      </c>
      <c r="AL92" s="616">
        <f t="shared" si="91"/>
        <v>0</v>
      </c>
      <c r="AM92" s="616">
        <f t="shared" si="91"/>
        <v>0</v>
      </c>
      <c r="AN92" s="616">
        <f t="shared" si="91"/>
        <v>0</v>
      </c>
      <c r="AO92" s="616">
        <f t="shared" si="91"/>
        <v>0</v>
      </c>
      <c r="AP92" s="616">
        <f t="shared" si="91"/>
        <v>0</v>
      </c>
      <c r="AQ92" s="616">
        <f t="shared" si="91"/>
        <v>0</v>
      </c>
      <c r="AR92" s="616">
        <f t="shared" si="91"/>
        <v>0</v>
      </c>
      <c r="AS92" s="616">
        <f t="shared" si="91"/>
        <v>0</v>
      </c>
      <c r="AT92" s="616">
        <f t="shared" si="91"/>
        <v>0</v>
      </c>
      <c r="AU92" s="616">
        <f t="shared" si="91"/>
        <v>0</v>
      </c>
      <c r="AV92" s="616">
        <f t="shared" si="91"/>
        <v>0</v>
      </c>
      <c r="AW92" s="616">
        <f t="shared" si="91"/>
        <v>0</v>
      </c>
      <c r="AX92" s="616">
        <f t="shared" si="91"/>
        <v>0</v>
      </c>
      <c r="AY92" s="616">
        <f t="shared" si="91"/>
        <v>0</v>
      </c>
      <c r="AZ92" s="616">
        <f t="shared" si="91"/>
        <v>0</v>
      </c>
      <c r="BA92" s="616">
        <f t="shared" si="91"/>
        <v>0</v>
      </c>
      <c r="BB92" s="616">
        <f t="shared" si="91"/>
        <v>0</v>
      </c>
      <c r="BC92" s="616">
        <f t="shared" si="91"/>
        <v>0</v>
      </c>
      <c r="BD92" s="616">
        <f t="shared" ref="BD92:CI92" si="92">SUMIF($C:$C,"61.8x",BD:BD)</f>
        <v>0</v>
      </c>
      <c r="BE92" s="616">
        <f t="shared" si="92"/>
        <v>0</v>
      </c>
      <c r="BF92" s="616">
        <f t="shared" si="92"/>
        <v>0</v>
      </c>
      <c r="BG92" s="616">
        <f t="shared" si="92"/>
        <v>0</v>
      </c>
      <c r="BH92" s="616">
        <f t="shared" si="92"/>
        <v>0</v>
      </c>
      <c r="BI92" s="616">
        <f t="shared" si="92"/>
        <v>0</v>
      </c>
      <c r="BJ92" s="616">
        <f t="shared" si="92"/>
        <v>0</v>
      </c>
      <c r="BK92" s="616">
        <f t="shared" si="92"/>
        <v>0</v>
      </c>
      <c r="BL92" s="616">
        <f t="shared" si="92"/>
        <v>0</v>
      </c>
      <c r="BM92" s="616">
        <f t="shared" si="92"/>
        <v>0</v>
      </c>
      <c r="BN92" s="616">
        <f t="shared" si="92"/>
        <v>0</v>
      </c>
      <c r="BO92" s="616">
        <f t="shared" si="92"/>
        <v>0</v>
      </c>
      <c r="BP92" s="616">
        <f t="shared" si="92"/>
        <v>0</v>
      </c>
      <c r="BQ92" s="616">
        <f t="shared" si="92"/>
        <v>0</v>
      </c>
      <c r="BR92" s="616">
        <f t="shared" si="92"/>
        <v>0</v>
      </c>
      <c r="BS92" s="616">
        <f t="shared" si="92"/>
        <v>0</v>
      </c>
      <c r="BT92" s="616">
        <f t="shared" si="92"/>
        <v>0</v>
      </c>
      <c r="BU92" s="616">
        <f t="shared" si="92"/>
        <v>0</v>
      </c>
      <c r="BV92" s="616">
        <f t="shared" si="92"/>
        <v>0</v>
      </c>
      <c r="BW92" s="616">
        <f t="shared" si="92"/>
        <v>0</v>
      </c>
      <c r="BX92" s="616">
        <f t="shared" si="92"/>
        <v>0</v>
      </c>
      <c r="BY92" s="616">
        <f t="shared" si="92"/>
        <v>0</v>
      </c>
      <c r="BZ92" s="616">
        <f t="shared" si="92"/>
        <v>0</v>
      </c>
      <c r="CA92" s="616">
        <f t="shared" si="92"/>
        <v>0</v>
      </c>
      <c r="CB92" s="616">
        <f t="shared" si="92"/>
        <v>0</v>
      </c>
      <c r="CC92" s="616">
        <f t="shared" si="92"/>
        <v>0</v>
      </c>
      <c r="CD92" s="616">
        <f t="shared" si="92"/>
        <v>0</v>
      </c>
      <c r="CE92" s="616">
        <f t="shared" si="92"/>
        <v>0</v>
      </c>
      <c r="CF92" s="616">
        <f t="shared" si="92"/>
        <v>0</v>
      </c>
      <c r="CG92" s="616">
        <f t="shared" si="92"/>
        <v>0</v>
      </c>
      <c r="CH92" s="616">
        <f t="shared" si="92"/>
        <v>0</v>
      </c>
      <c r="CI92" s="616">
        <f t="shared" si="92"/>
        <v>0</v>
      </c>
      <c r="CJ92" s="616">
        <f t="shared" ref="CJ92:DO92" si="93">SUMIF($C:$C,"61.8x",CJ:CJ)</f>
        <v>0</v>
      </c>
      <c r="CK92" s="616">
        <f t="shared" si="93"/>
        <v>0</v>
      </c>
      <c r="CL92" s="616">
        <f t="shared" si="93"/>
        <v>0</v>
      </c>
      <c r="CM92" s="616">
        <f t="shared" si="93"/>
        <v>0</v>
      </c>
      <c r="CN92" s="616">
        <f t="shared" si="93"/>
        <v>0</v>
      </c>
      <c r="CO92" s="616">
        <f t="shared" si="93"/>
        <v>0</v>
      </c>
      <c r="CP92" s="616">
        <f t="shared" si="93"/>
        <v>0</v>
      </c>
      <c r="CQ92" s="616">
        <f t="shared" si="93"/>
        <v>0</v>
      </c>
      <c r="CR92" s="616">
        <f t="shared" si="93"/>
        <v>0</v>
      </c>
      <c r="CS92" s="616">
        <f t="shared" si="93"/>
        <v>0</v>
      </c>
      <c r="CT92" s="616">
        <f t="shared" si="93"/>
        <v>0</v>
      </c>
      <c r="CU92" s="616">
        <f t="shared" si="93"/>
        <v>0</v>
      </c>
      <c r="CV92" s="616">
        <f t="shared" si="93"/>
        <v>0</v>
      </c>
      <c r="CW92" s="616">
        <f t="shared" si="93"/>
        <v>0</v>
      </c>
      <c r="CX92" s="616">
        <f t="shared" si="93"/>
        <v>0</v>
      </c>
      <c r="CY92" s="631">
        <f t="shared" si="93"/>
        <v>0</v>
      </c>
      <c r="CZ92" s="632">
        <f t="shared" si="93"/>
        <v>0</v>
      </c>
      <c r="DA92" s="632">
        <f t="shared" si="93"/>
        <v>0</v>
      </c>
      <c r="DB92" s="632">
        <f t="shared" si="93"/>
        <v>0</v>
      </c>
      <c r="DC92" s="632">
        <f t="shared" si="93"/>
        <v>0</v>
      </c>
      <c r="DD92" s="632">
        <f t="shared" si="93"/>
        <v>0</v>
      </c>
      <c r="DE92" s="632">
        <f t="shared" si="93"/>
        <v>0</v>
      </c>
      <c r="DF92" s="632">
        <f t="shared" si="93"/>
        <v>0</v>
      </c>
      <c r="DG92" s="632">
        <f t="shared" si="93"/>
        <v>0</v>
      </c>
      <c r="DH92" s="632">
        <f t="shared" si="93"/>
        <v>0</v>
      </c>
      <c r="DI92" s="632">
        <f t="shared" si="93"/>
        <v>0</v>
      </c>
      <c r="DJ92" s="632">
        <f t="shared" si="93"/>
        <v>0</v>
      </c>
      <c r="DK92" s="632">
        <f t="shared" si="93"/>
        <v>0</v>
      </c>
      <c r="DL92" s="632">
        <f t="shared" si="93"/>
        <v>0</v>
      </c>
      <c r="DM92" s="632">
        <f t="shared" si="93"/>
        <v>0</v>
      </c>
      <c r="DN92" s="632">
        <f t="shared" si="93"/>
        <v>0</v>
      </c>
      <c r="DO92" s="632">
        <f t="shared" si="93"/>
        <v>0</v>
      </c>
      <c r="DP92" s="632">
        <f t="shared" ref="DP92:DW92" si="94">SUMIF($C:$C,"61.8x",DP:DP)</f>
        <v>0</v>
      </c>
      <c r="DQ92" s="632">
        <f t="shared" si="94"/>
        <v>0</v>
      </c>
      <c r="DR92" s="632">
        <f t="shared" si="94"/>
        <v>0</v>
      </c>
      <c r="DS92" s="632">
        <f t="shared" si="94"/>
        <v>0</v>
      </c>
      <c r="DT92" s="632">
        <f t="shared" si="94"/>
        <v>0</v>
      </c>
      <c r="DU92" s="632">
        <f t="shared" si="94"/>
        <v>0</v>
      </c>
      <c r="DV92" s="632">
        <f t="shared" si="94"/>
        <v>0</v>
      </c>
      <c r="DW92" s="635">
        <f t="shared" si="94"/>
        <v>0</v>
      </c>
    </row>
    <row r="93" spans="2:127" x14ac:dyDescent="0.2">
      <c r="B93" s="697" t="s">
        <v>547</v>
      </c>
      <c r="C93" s="619" t="s">
        <v>548</v>
      </c>
      <c r="D93" s="618"/>
      <c r="E93" s="618"/>
      <c r="F93" s="618"/>
      <c r="G93" s="618"/>
      <c r="H93" s="618"/>
      <c r="I93" s="618"/>
      <c r="J93" s="618"/>
      <c r="K93" s="618"/>
      <c r="L93" s="618"/>
      <c r="M93" s="618"/>
      <c r="N93" s="618"/>
      <c r="O93" s="618"/>
      <c r="P93" s="618"/>
      <c r="Q93" s="618"/>
      <c r="R93" s="620"/>
      <c r="S93" s="634"/>
      <c r="T93" s="620"/>
      <c r="U93" s="634"/>
      <c r="V93" s="618"/>
      <c r="W93" s="618"/>
      <c r="X93" s="616">
        <f t="shared" ref="X93:BC93" si="95">SUMIF($C:$C,"61.9x",X:X)</f>
        <v>0</v>
      </c>
      <c r="Y93" s="616">
        <f t="shared" si="95"/>
        <v>0</v>
      </c>
      <c r="Z93" s="616">
        <f t="shared" si="95"/>
        <v>0</v>
      </c>
      <c r="AA93" s="616">
        <f t="shared" si="95"/>
        <v>0</v>
      </c>
      <c r="AB93" s="616">
        <f t="shared" si="95"/>
        <v>0</v>
      </c>
      <c r="AC93" s="616">
        <f t="shared" si="95"/>
        <v>0</v>
      </c>
      <c r="AD93" s="616">
        <f t="shared" si="95"/>
        <v>0</v>
      </c>
      <c r="AE93" s="616">
        <f t="shared" si="95"/>
        <v>0</v>
      </c>
      <c r="AF93" s="616">
        <f t="shared" si="95"/>
        <v>0</v>
      </c>
      <c r="AG93" s="616">
        <f t="shared" si="95"/>
        <v>0</v>
      </c>
      <c r="AH93" s="616">
        <f t="shared" si="95"/>
        <v>0</v>
      </c>
      <c r="AI93" s="616">
        <f t="shared" si="95"/>
        <v>0</v>
      </c>
      <c r="AJ93" s="616">
        <f t="shared" si="95"/>
        <v>0</v>
      </c>
      <c r="AK93" s="616">
        <f t="shared" si="95"/>
        <v>0</v>
      </c>
      <c r="AL93" s="616">
        <f t="shared" si="95"/>
        <v>0</v>
      </c>
      <c r="AM93" s="616">
        <f t="shared" si="95"/>
        <v>0</v>
      </c>
      <c r="AN93" s="616">
        <f t="shared" si="95"/>
        <v>0</v>
      </c>
      <c r="AO93" s="616">
        <f t="shared" si="95"/>
        <v>0</v>
      </c>
      <c r="AP93" s="616">
        <f t="shared" si="95"/>
        <v>0</v>
      </c>
      <c r="AQ93" s="616">
        <f t="shared" si="95"/>
        <v>0</v>
      </c>
      <c r="AR93" s="616">
        <f t="shared" si="95"/>
        <v>0</v>
      </c>
      <c r="AS93" s="616">
        <f t="shared" si="95"/>
        <v>0</v>
      </c>
      <c r="AT93" s="616">
        <f t="shared" si="95"/>
        <v>0</v>
      </c>
      <c r="AU93" s="616">
        <f t="shared" si="95"/>
        <v>0</v>
      </c>
      <c r="AV93" s="616">
        <f t="shared" si="95"/>
        <v>0</v>
      </c>
      <c r="AW93" s="616">
        <f t="shared" si="95"/>
        <v>0</v>
      </c>
      <c r="AX93" s="616">
        <f t="shared" si="95"/>
        <v>0</v>
      </c>
      <c r="AY93" s="616">
        <f t="shared" si="95"/>
        <v>0</v>
      </c>
      <c r="AZ93" s="616">
        <f t="shared" si="95"/>
        <v>0</v>
      </c>
      <c r="BA93" s="616">
        <f t="shared" si="95"/>
        <v>0</v>
      </c>
      <c r="BB93" s="616">
        <f t="shared" si="95"/>
        <v>0</v>
      </c>
      <c r="BC93" s="616">
        <f t="shared" si="95"/>
        <v>0</v>
      </c>
      <c r="BD93" s="616">
        <f t="shared" ref="BD93:CI93" si="96">SUMIF($C:$C,"61.9x",BD:BD)</f>
        <v>0</v>
      </c>
      <c r="BE93" s="616">
        <f t="shared" si="96"/>
        <v>0</v>
      </c>
      <c r="BF93" s="616">
        <f t="shared" si="96"/>
        <v>0</v>
      </c>
      <c r="BG93" s="616">
        <f t="shared" si="96"/>
        <v>0</v>
      </c>
      <c r="BH93" s="616">
        <f t="shared" si="96"/>
        <v>0</v>
      </c>
      <c r="BI93" s="616">
        <f t="shared" si="96"/>
        <v>0</v>
      </c>
      <c r="BJ93" s="616">
        <f t="shared" si="96"/>
        <v>0</v>
      </c>
      <c r="BK93" s="616">
        <f t="shared" si="96"/>
        <v>0</v>
      </c>
      <c r="BL93" s="616">
        <f t="shared" si="96"/>
        <v>0</v>
      </c>
      <c r="BM93" s="616">
        <f t="shared" si="96"/>
        <v>0</v>
      </c>
      <c r="BN93" s="616">
        <f t="shared" si="96"/>
        <v>0</v>
      </c>
      <c r="BO93" s="616">
        <f t="shared" si="96"/>
        <v>0</v>
      </c>
      <c r="BP93" s="616">
        <f t="shared" si="96"/>
        <v>0</v>
      </c>
      <c r="BQ93" s="616">
        <f t="shared" si="96"/>
        <v>0</v>
      </c>
      <c r="BR93" s="616">
        <f t="shared" si="96"/>
        <v>0</v>
      </c>
      <c r="BS93" s="616">
        <f t="shared" si="96"/>
        <v>0</v>
      </c>
      <c r="BT93" s="616">
        <f t="shared" si="96"/>
        <v>0</v>
      </c>
      <c r="BU93" s="616">
        <f t="shared" si="96"/>
        <v>0</v>
      </c>
      <c r="BV93" s="616">
        <f t="shared" si="96"/>
        <v>0</v>
      </c>
      <c r="BW93" s="616">
        <f t="shared" si="96"/>
        <v>0</v>
      </c>
      <c r="BX93" s="616">
        <f t="shared" si="96"/>
        <v>0</v>
      </c>
      <c r="BY93" s="616">
        <f t="shared" si="96"/>
        <v>0</v>
      </c>
      <c r="BZ93" s="616">
        <f t="shared" si="96"/>
        <v>0</v>
      </c>
      <c r="CA93" s="616">
        <f t="shared" si="96"/>
        <v>0</v>
      </c>
      <c r="CB93" s="616">
        <f t="shared" si="96"/>
        <v>0</v>
      </c>
      <c r="CC93" s="616">
        <f t="shared" si="96"/>
        <v>0</v>
      </c>
      <c r="CD93" s="616">
        <f t="shared" si="96"/>
        <v>0</v>
      </c>
      <c r="CE93" s="616">
        <f t="shared" si="96"/>
        <v>0</v>
      </c>
      <c r="CF93" s="616">
        <f t="shared" si="96"/>
        <v>0</v>
      </c>
      <c r="CG93" s="616">
        <f t="shared" si="96"/>
        <v>0</v>
      </c>
      <c r="CH93" s="616">
        <f t="shared" si="96"/>
        <v>0</v>
      </c>
      <c r="CI93" s="616">
        <f t="shared" si="96"/>
        <v>0</v>
      </c>
      <c r="CJ93" s="616">
        <f t="shared" ref="CJ93:DO93" si="97">SUMIF($C:$C,"61.9x",CJ:CJ)</f>
        <v>0</v>
      </c>
      <c r="CK93" s="616">
        <f t="shared" si="97"/>
        <v>0</v>
      </c>
      <c r="CL93" s="616">
        <f t="shared" si="97"/>
        <v>0</v>
      </c>
      <c r="CM93" s="616">
        <f t="shared" si="97"/>
        <v>0</v>
      </c>
      <c r="CN93" s="616">
        <f t="shared" si="97"/>
        <v>0</v>
      </c>
      <c r="CO93" s="616">
        <f t="shared" si="97"/>
        <v>0</v>
      </c>
      <c r="CP93" s="616">
        <f t="shared" si="97"/>
        <v>0</v>
      </c>
      <c r="CQ93" s="616">
        <f t="shared" si="97"/>
        <v>0</v>
      </c>
      <c r="CR93" s="616">
        <f t="shared" si="97"/>
        <v>0</v>
      </c>
      <c r="CS93" s="616">
        <f t="shared" si="97"/>
        <v>0</v>
      </c>
      <c r="CT93" s="616">
        <f t="shared" si="97"/>
        <v>0</v>
      </c>
      <c r="CU93" s="616">
        <f t="shared" si="97"/>
        <v>0</v>
      </c>
      <c r="CV93" s="616">
        <f t="shared" si="97"/>
        <v>0</v>
      </c>
      <c r="CW93" s="616">
        <f t="shared" si="97"/>
        <v>0</v>
      </c>
      <c r="CX93" s="616">
        <f t="shared" si="97"/>
        <v>0</v>
      </c>
      <c r="CY93" s="631">
        <f t="shared" si="97"/>
        <v>0</v>
      </c>
      <c r="CZ93" s="632">
        <f t="shared" si="97"/>
        <v>0</v>
      </c>
      <c r="DA93" s="632">
        <f t="shared" si="97"/>
        <v>0</v>
      </c>
      <c r="DB93" s="632">
        <f t="shared" si="97"/>
        <v>0</v>
      </c>
      <c r="DC93" s="632">
        <f t="shared" si="97"/>
        <v>0</v>
      </c>
      <c r="DD93" s="632">
        <f t="shared" si="97"/>
        <v>0</v>
      </c>
      <c r="DE93" s="632">
        <f t="shared" si="97"/>
        <v>0</v>
      </c>
      <c r="DF93" s="632">
        <f t="shared" si="97"/>
        <v>0</v>
      </c>
      <c r="DG93" s="632">
        <f t="shared" si="97"/>
        <v>0</v>
      </c>
      <c r="DH93" s="632">
        <f t="shared" si="97"/>
        <v>0</v>
      </c>
      <c r="DI93" s="632">
        <f t="shared" si="97"/>
        <v>0</v>
      </c>
      <c r="DJ93" s="632">
        <f t="shared" si="97"/>
        <v>0</v>
      </c>
      <c r="DK93" s="632">
        <f t="shared" si="97"/>
        <v>0</v>
      </c>
      <c r="DL93" s="632">
        <f t="shared" si="97"/>
        <v>0</v>
      </c>
      <c r="DM93" s="632">
        <f t="shared" si="97"/>
        <v>0</v>
      </c>
      <c r="DN93" s="632">
        <f t="shared" si="97"/>
        <v>0</v>
      </c>
      <c r="DO93" s="632">
        <f t="shared" si="97"/>
        <v>0</v>
      </c>
      <c r="DP93" s="632">
        <f t="shared" ref="DP93:DW93" si="98">SUMIF($C:$C,"61.9x",DP:DP)</f>
        <v>0</v>
      </c>
      <c r="DQ93" s="632">
        <f t="shared" si="98"/>
        <v>0</v>
      </c>
      <c r="DR93" s="632">
        <f t="shared" si="98"/>
        <v>0</v>
      </c>
      <c r="DS93" s="632">
        <f t="shared" si="98"/>
        <v>0</v>
      </c>
      <c r="DT93" s="632">
        <f t="shared" si="98"/>
        <v>0</v>
      </c>
      <c r="DU93" s="632">
        <f t="shared" si="98"/>
        <v>0</v>
      </c>
      <c r="DV93" s="632">
        <f t="shared" si="98"/>
        <v>0</v>
      </c>
      <c r="DW93" s="635">
        <f t="shared" si="98"/>
        <v>0</v>
      </c>
    </row>
    <row r="94" spans="2:127" ht="25.5" x14ac:dyDescent="0.2">
      <c r="B94" s="636" t="s">
        <v>492</v>
      </c>
      <c r="C94" s="637" t="s">
        <v>800</v>
      </c>
      <c r="D94" s="638" t="s">
        <v>817</v>
      </c>
      <c r="E94" s="639" t="s">
        <v>585</v>
      </c>
      <c r="F94" s="640" t="s">
        <v>761</v>
      </c>
      <c r="G94" s="641" t="s">
        <v>54</v>
      </c>
      <c r="H94" s="640" t="s">
        <v>494</v>
      </c>
      <c r="I94" s="643">
        <f>MAX(X94:AV94)</f>
        <v>3.1036157140844089</v>
      </c>
      <c r="J94" s="642">
        <f>SUMPRODUCT($X$2:$CY$2,$X94:$CY94)*365</f>
        <v>24424.322807446915</v>
      </c>
      <c r="K94" s="642">
        <f>SUMPRODUCT($X$2:$CY$2,$X95:$CY95)+SUMPRODUCT($X$2:$CY$2,$X96:$CY96)+SUMPRODUCT($X$2:$CY$2,$X97:$CY97)</f>
        <v>32540.736797393558</v>
      </c>
      <c r="L94" s="642">
        <f>SUMPRODUCT($X$2:$CY$2,$X98:$CY98) +SUMPRODUCT($X$2:$CY$2,$X99:$CY99)</f>
        <v>27932.60924250184</v>
      </c>
      <c r="M94" s="642">
        <f>SUMPRODUCT($X$2:$CY$2,$X100:$CY100)*-1</f>
        <v>-3181.6271304286624</v>
      </c>
      <c r="N94" s="642">
        <f>SUMPRODUCT($X$2:$CY$2,$X103:$CY103) +SUMPRODUCT($X$2:$CY$2,$X104:$CY104)</f>
        <v>441.8786031162312</v>
      </c>
      <c r="O94" s="642">
        <f>SUMPRODUCT($X$2:$CY$2,$X101:$CY101) +SUMPRODUCT($X$2:$CY$2,$X102:$CY102) +SUMPRODUCT($X$2:$CY$2,$X105:$CY105)</f>
        <v>19235.433158416829</v>
      </c>
      <c r="P94" s="642">
        <f>SUM(K94:O94)</f>
        <v>76969.030670999797</v>
      </c>
      <c r="Q94" s="642">
        <f>(SUM(K94:M94)*100000)/(J94*1000)</f>
        <v>234.56830046480809</v>
      </c>
      <c r="R94" s="644">
        <f>(P94*100000)/(J94*1000)</f>
        <v>315.13271126408517</v>
      </c>
      <c r="S94" s="691">
        <v>3</v>
      </c>
      <c r="T94" s="692">
        <v>3</v>
      </c>
      <c r="U94" s="647" t="s">
        <v>495</v>
      </c>
      <c r="V94" s="648" t="s">
        <v>124</v>
      </c>
      <c r="W94" s="648" t="s">
        <v>75</v>
      </c>
      <c r="X94" s="878">
        <v>0.11209117324143381</v>
      </c>
      <c r="Y94" s="878">
        <v>0.26496495717034207</v>
      </c>
      <c r="Z94" s="878">
        <v>0.43538817666309543</v>
      </c>
      <c r="AA94" s="878">
        <v>0.63585692459800414</v>
      </c>
      <c r="AB94" s="878">
        <v>0.87185672463677821</v>
      </c>
      <c r="AC94" s="878">
        <v>0.74607995979967634</v>
      </c>
      <c r="AD94" s="878">
        <v>1.0157627980615473</v>
      </c>
      <c r="AE94" s="878">
        <v>1.3619438573966967</v>
      </c>
      <c r="AF94" s="878">
        <v>1.6759857967550604</v>
      </c>
      <c r="AG94" s="878">
        <v>1.9983798046543098</v>
      </c>
      <c r="AH94" s="878">
        <v>2.6189855182129769</v>
      </c>
      <c r="AI94" s="878">
        <v>2.8846243021077305</v>
      </c>
      <c r="AJ94" s="878">
        <v>3.044632036172878</v>
      </c>
      <c r="AK94" s="879">
        <v>3.1036157140844089</v>
      </c>
      <c r="AL94" s="879">
        <v>3.0862192674109057</v>
      </c>
      <c r="AM94" s="879">
        <v>3.0744620886183922</v>
      </c>
      <c r="AN94" s="879">
        <v>3.063081139547239</v>
      </c>
      <c r="AO94" s="879">
        <v>3.0520652614799362</v>
      </c>
      <c r="AP94" s="879">
        <v>3.0414018915107865</v>
      </c>
      <c r="AQ94" s="879">
        <v>3.0311137914191288</v>
      </c>
      <c r="AR94" s="879">
        <v>3.0211557911639777</v>
      </c>
      <c r="AS94" s="879">
        <v>3.0115164469169913</v>
      </c>
      <c r="AT94" s="879">
        <v>3.0021855616859083</v>
      </c>
      <c r="AU94" s="879">
        <v>2.9931541454157946</v>
      </c>
      <c r="AV94" s="879">
        <v>2.9844457765048018</v>
      </c>
      <c r="AW94" s="879">
        <v>2.9844457765048018</v>
      </c>
      <c r="AX94" s="879">
        <v>2.9844457765048018</v>
      </c>
      <c r="AY94" s="879">
        <v>2.9844457765048018</v>
      </c>
      <c r="AZ94" s="879">
        <v>2.9844457765048018</v>
      </c>
      <c r="BA94" s="879">
        <v>2.9844457765048018</v>
      </c>
      <c r="BB94" s="879">
        <v>2.9844457765048018</v>
      </c>
      <c r="BC94" s="879">
        <v>2.9844457765048018</v>
      </c>
      <c r="BD94" s="879">
        <v>2.9844457765048018</v>
      </c>
      <c r="BE94" s="879">
        <v>2.9844457765048018</v>
      </c>
      <c r="BF94" s="879">
        <v>2.9844457765048018</v>
      </c>
      <c r="BG94" s="879">
        <v>2.9844457765048018</v>
      </c>
      <c r="BH94" s="879">
        <v>2.9844457765048018</v>
      </c>
      <c r="BI94" s="879">
        <v>2.9844457765048018</v>
      </c>
      <c r="BJ94" s="879">
        <v>2.9844457765048018</v>
      </c>
      <c r="BK94" s="879">
        <v>2.9844457765048018</v>
      </c>
      <c r="BL94" s="879">
        <v>2.9844457765048018</v>
      </c>
      <c r="BM94" s="879">
        <v>2.9844457765048018</v>
      </c>
      <c r="BN94" s="879">
        <v>2.9844457765048018</v>
      </c>
      <c r="BO94" s="879">
        <v>2.9844457765048018</v>
      </c>
      <c r="BP94" s="879">
        <v>2.9844457765048018</v>
      </c>
      <c r="BQ94" s="879">
        <v>2.9844457765048018</v>
      </c>
      <c r="BR94" s="879">
        <v>2.9844457765048018</v>
      </c>
      <c r="BS94" s="879">
        <v>2.9844457765048018</v>
      </c>
      <c r="BT94" s="879">
        <v>2.9844457765048018</v>
      </c>
      <c r="BU94" s="879">
        <v>2.9844457765048018</v>
      </c>
      <c r="BV94" s="879">
        <v>2.9844457765048018</v>
      </c>
      <c r="BW94" s="879">
        <v>2.9844457765048018</v>
      </c>
      <c r="BX94" s="879">
        <v>2.9844457765048018</v>
      </c>
      <c r="BY94" s="879">
        <v>2.9844457765048018</v>
      </c>
      <c r="BZ94" s="879">
        <v>2.9844457765048018</v>
      </c>
      <c r="CA94" s="879">
        <v>2.9844457765048018</v>
      </c>
      <c r="CB94" s="879">
        <v>2.9844457765048018</v>
      </c>
      <c r="CC94" s="879">
        <v>2.9844457765048018</v>
      </c>
      <c r="CD94" s="879">
        <v>2.9844457765048018</v>
      </c>
      <c r="CE94" s="880">
        <v>2.9844457765048018</v>
      </c>
      <c r="CF94" s="880">
        <v>2.9844457765048018</v>
      </c>
      <c r="CG94" s="880">
        <v>2.9844457765048018</v>
      </c>
      <c r="CH94" s="880">
        <v>2.9844457765048018</v>
      </c>
      <c r="CI94" s="880">
        <v>2.9844457765048018</v>
      </c>
      <c r="CJ94" s="880">
        <v>2.9844457765048018</v>
      </c>
      <c r="CK94" s="880">
        <v>2.9844457765048018</v>
      </c>
      <c r="CL94" s="880">
        <v>2.9844457765048018</v>
      </c>
      <c r="CM94" s="880">
        <v>2.9844457765048018</v>
      </c>
      <c r="CN94" s="880">
        <v>2.9844457765048018</v>
      </c>
      <c r="CO94" s="880">
        <v>2.9844457765048018</v>
      </c>
      <c r="CP94" s="880">
        <v>2.9844457765048018</v>
      </c>
      <c r="CQ94" s="880">
        <v>2.9844457765048018</v>
      </c>
      <c r="CR94" s="880">
        <v>2.9844457765048018</v>
      </c>
      <c r="CS94" s="880">
        <v>2.9844457765048018</v>
      </c>
      <c r="CT94" s="880">
        <v>2.9844457765048018</v>
      </c>
      <c r="CU94" s="880">
        <v>2.9844457765048018</v>
      </c>
      <c r="CV94" s="880">
        <v>2.9844457765048018</v>
      </c>
      <c r="CW94" s="880">
        <v>2.9844457765048018</v>
      </c>
      <c r="CX94" s="880">
        <v>2.9844457765048018</v>
      </c>
      <c r="CY94" s="881">
        <v>2.9844457765048018</v>
      </c>
      <c r="CZ94" s="651">
        <v>0</v>
      </c>
      <c r="DA94" s="652">
        <v>0</v>
      </c>
      <c r="DB94" s="652">
        <v>0</v>
      </c>
      <c r="DC94" s="652">
        <v>0</v>
      </c>
      <c r="DD94" s="652">
        <v>0</v>
      </c>
      <c r="DE94" s="652">
        <v>0</v>
      </c>
      <c r="DF94" s="652">
        <v>0</v>
      </c>
      <c r="DG94" s="652">
        <v>0</v>
      </c>
      <c r="DH94" s="652">
        <v>0</v>
      </c>
      <c r="DI94" s="652">
        <v>0</v>
      </c>
      <c r="DJ94" s="652">
        <v>0</v>
      </c>
      <c r="DK94" s="652">
        <v>0</v>
      </c>
      <c r="DL94" s="652">
        <v>0</v>
      </c>
      <c r="DM94" s="652">
        <v>0</v>
      </c>
      <c r="DN94" s="652">
        <v>0</v>
      </c>
      <c r="DO94" s="652">
        <v>0</v>
      </c>
      <c r="DP94" s="652">
        <v>0</v>
      </c>
      <c r="DQ94" s="652">
        <v>0</v>
      </c>
      <c r="DR94" s="652">
        <v>0</v>
      </c>
      <c r="DS94" s="652">
        <v>0</v>
      </c>
      <c r="DT94" s="652">
        <v>0</v>
      </c>
      <c r="DU94" s="652">
        <v>0</v>
      </c>
      <c r="DV94" s="652">
        <v>0</v>
      </c>
      <c r="DW94" s="653">
        <v>0</v>
      </c>
    </row>
    <row r="95" spans="2:127" ht="25.5" x14ac:dyDescent="0.2">
      <c r="B95" s="654"/>
      <c r="C95" s="699" t="s">
        <v>801</v>
      </c>
      <c r="D95" s="656"/>
      <c r="E95" s="657"/>
      <c r="F95" s="657"/>
      <c r="G95" s="656"/>
      <c r="H95" s="657"/>
      <c r="I95" s="657"/>
      <c r="J95" s="657"/>
      <c r="K95" s="657"/>
      <c r="L95" s="657"/>
      <c r="M95" s="657"/>
      <c r="N95" s="657"/>
      <c r="O95" s="657"/>
      <c r="P95" s="657"/>
      <c r="Q95" s="657"/>
      <c r="R95" s="658"/>
      <c r="S95" s="657"/>
      <c r="T95" s="657"/>
      <c r="U95" s="659" t="s">
        <v>496</v>
      </c>
      <c r="V95" s="648" t="s">
        <v>124</v>
      </c>
      <c r="W95" s="648" t="s">
        <v>497</v>
      </c>
      <c r="X95" s="878">
        <v>456.05064998015058</v>
      </c>
      <c r="Y95" s="878">
        <v>629.57515661717309</v>
      </c>
      <c r="Z95" s="878">
        <v>636.6517665778324</v>
      </c>
      <c r="AA95" s="878">
        <v>646.00025908057341</v>
      </c>
      <c r="AB95" s="878">
        <v>1008.2385836317967</v>
      </c>
      <c r="AC95" s="878">
        <v>2426.7119119891781</v>
      </c>
      <c r="AD95" s="878">
        <v>1954.7484747666815</v>
      </c>
      <c r="AE95" s="878">
        <v>2216.6715399242134</v>
      </c>
      <c r="AF95" s="878">
        <v>2370.8476318450121</v>
      </c>
      <c r="AG95" s="878">
        <v>2622.4959845470676</v>
      </c>
      <c r="AH95" s="878">
        <v>3396.6618409856505</v>
      </c>
      <c r="AI95" s="878">
        <v>1972.977764533714</v>
      </c>
      <c r="AJ95" s="878">
        <v>1322.9127119991301</v>
      </c>
      <c r="AK95" s="879">
        <v>950.28255965860444</v>
      </c>
      <c r="AL95" s="879">
        <v>0</v>
      </c>
      <c r="AM95" s="879">
        <v>118.92377389862916</v>
      </c>
      <c r="AN95" s="879">
        <v>164.17354866393347</v>
      </c>
      <c r="AO95" s="879">
        <v>166.0189076453687</v>
      </c>
      <c r="AP95" s="879">
        <v>168.45670267698944</v>
      </c>
      <c r="AQ95" s="879">
        <v>262.91715045449592</v>
      </c>
      <c r="AR95" s="879">
        <v>879.4674330944199</v>
      </c>
      <c r="AS95" s="879">
        <v>850.24548569888043</v>
      </c>
      <c r="AT95" s="879">
        <v>922.37425638702314</v>
      </c>
      <c r="AU95" s="879">
        <v>967.63473602788724</v>
      </c>
      <c r="AV95" s="879">
        <v>1229.1747369726811</v>
      </c>
      <c r="AW95" s="879">
        <v>2198.2396830018015</v>
      </c>
      <c r="AX95" s="879">
        <v>1571.7241088404905</v>
      </c>
      <c r="AY95" s="879">
        <v>1543.8695138085036</v>
      </c>
      <c r="AZ95" s="879">
        <v>1530.0859232577072</v>
      </c>
      <c r="BA95" s="879">
        <v>1418.3868566219408</v>
      </c>
      <c r="BB95" s="879">
        <v>1956.0211574720927</v>
      </c>
      <c r="BC95" s="879">
        <v>1231.2660232040917</v>
      </c>
      <c r="BD95" s="879">
        <v>881.52124366962289</v>
      </c>
      <c r="BE95" s="879">
        <v>682.42061363779544</v>
      </c>
      <c r="BF95" s="879">
        <v>262.91715045449592</v>
      </c>
      <c r="BG95" s="879">
        <v>632.81071686022608</v>
      </c>
      <c r="BH95" s="879">
        <v>509.73738476627761</v>
      </c>
      <c r="BI95" s="879">
        <v>578.03874423366574</v>
      </c>
      <c r="BJ95" s="879">
        <v>618.24305640153887</v>
      </c>
      <c r="BK95" s="879">
        <v>683.86509158557863</v>
      </c>
      <c r="BL95" s="879">
        <v>1132.4000975999709</v>
      </c>
      <c r="BM95" s="879">
        <v>854.99911544303609</v>
      </c>
      <c r="BN95" s="879">
        <v>689.30985273647991</v>
      </c>
      <c r="BO95" s="879">
        <v>597.19570812530833</v>
      </c>
      <c r="BP95" s="879">
        <v>545.30964538710259</v>
      </c>
      <c r="BQ95" s="879">
        <v>1431.4200755346537</v>
      </c>
      <c r="BR95" s="879">
        <v>1221.4066429939908</v>
      </c>
      <c r="BS95" s="879">
        <v>1364.9140808707496</v>
      </c>
      <c r="BT95" s="879">
        <v>1450.7385974357369</v>
      </c>
      <c r="BU95" s="879">
        <v>1681.3040070764364</v>
      </c>
      <c r="BV95" s="879">
        <v>2469.9081004336895</v>
      </c>
      <c r="BW95" s="879">
        <v>1576.8298593064358</v>
      </c>
      <c r="BX95" s="879">
        <v>1293.5410802579202</v>
      </c>
      <c r="BY95" s="879">
        <v>1132.2069673623448</v>
      </c>
      <c r="BZ95" s="879">
        <v>683.86509158557863</v>
      </c>
      <c r="CA95" s="879">
        <v>885.74338136577705</v>
      </c>
      <c r="CB95" s="879">
        <v>514.49101451043339</v>
      </c>
      <c r="CC95" s="879">
        <v>344.97434058312257</v>
      </c>
      <c r="CD95" s="879">
        <v>247.80402849895998</v>
      </c>
      <c r="CE95" s="880">
        <v>0</v>
      </c>
      <c r="CF95" s="880">
        <v>365.580490132823</v>
      </c>
      <c r="CG95" s="880">
        <v>504.68164959653626</v>
      </c>
      <c r="CH95" s="880">
        <v>510.3544197987261</v>
      </c>
      <c r="CI95" s="880">
        <v>517.84838230333787</v>
      </c>
      <c r="CJ95" s="880">
        <v>808.22679584159869</v>
      </c>
      <c r="CK95" s="880">
        <v>1945.3070184962503</v>
      </c>
      <c r="CL95" s="880">
        <v>1566.9704790963349</v>
      </c>
      <c r="CM95" s="880">
        <v>1776.9339174590464</v>
      </c>
      <c r="CN95" s="880">
        <v>1900.5249511602863</v>
      </c>
      <c r="CO95" s="880">
        <v>2102.2519482075195</v>
      </c>
      <c r="CP95" s="880">
        <v>2722.8407649392411</v>
      </c>
      <c r="CQ95" s="880">
        <v>1581.5834890505917</v>
      </c>
      <c r="CR95" s="880">
        <v>1060.4766766073769</v>
      </c>
      <c r="CS95" s="880">
        <v>761.7679394597659</v>
      </c>
      <c r="CT95" s="880">
        <v>0</v>
      </c>
      <c r="CU95" s="880">
        <v>118.92377389862916</v>
      </c>
      <c r="CV95" s="880">
        <v>164.17354866393347</v>
      </c>
      <c r="CW95" s="880">
        <v>166.0189076453687</v>
      </c>
      <c r="CX95" s="880">
        <v>168.45670267698944</v>
      </c>
      <c r="CY95" s="881">
        <v>262.91715045449592</v>
      </c>
      <c r="CZ95" s="651">
        <v>0</v>
      </c>
      <c r="DA95" s="652">
        <v>0</v>
      </c>
      <c r="DB95" s="652">
        <v>0</v>
      </c>
      <c r="DC95" s="652">
        <v>0</v>
      </c>
      <c r="DD95" s="652">
        <v>0</v>
      </c>
      <c r="DE95" s="652">
        <v>0</v>
      </c>
      <c r="DF95" s="652">
        <v>0</v>
      </c>
      <c r="DG95" s="652">
        <v>0</v>
      </c>
      <c r="DH95" s="652">
        <v>0</v>
      </c>
      <c r="DI95" s="652">
        <v>0</v>
      </c>
      <c r="DJ95" s="652">
        <v>0</v>
      </c>
      <c r="DK95" s="652">
        <v>0</v>
      </c>
      <c r="DL95" s="652">
        <v>0</v>
      </c>
      <c r="DM95" s="652">
        <v>0</v>
      </c>
      <c r="DN95" s="652">
        <v>0</v>
      </c>
      <c r="DO95" s="652">
        <v>0</v>
      </c>
      <c r="DP95" s="652">
        <v>0</v>
      </c>
      <c r="DQ95" s="652">
        <v>0</v>
      </c>
      <c r="DR95" s="652">
        <v>0</v>
      </c>
      <c r="DS95" s="652">
        <v>0</v>
      </c>
      <c r="DT95" s="652">
        <v>0</v>
      </c>
      <c r="DU95" s="652">
        <v>0</v>
      </c>
      <c r="DV95" s="652">
        <v>0</v>
      </c>
      <c r="DW95" s="653">
        <v>0</v>
      </c>
    </row>
    <row r="96" spans="2:127" x14ac:dyDescent="0.2">
      <c r="B96" s="660"/>
      <c r="C96" s="661"/>
      <c r="D96" s="662"/>
      <c r="E96" s="662"/>
      <c r="F96" s="662"/>
      <c r="G96" s="662"/>
      <c r="H96" s="662"/>
      <c r="I96" s="662"/>
      <c r="J96" s="662"/>
      <c r="K96" s="662"/>
      <c r="L96" s="662"/>
      <c r="M96" s="662"/>
      <c r="N96" s="662"/>
      <c r="O96" s="662"/>
      <c r="P96" s="662"/>
      <c r="Q96" s="662"/>
      <c r="R96" s="663"/>
      <c r="S96" s="662"/>
      <c r="T96" s="662"/>
      <c r="U96" s="659" t="s">
        <v>498</v>
      </c>
      <c r="V96" s="648" t="s">
        <v>124</v>
      </c>
      <c r="W96" s="648" t="s">
        <v>497</v>
      </c>
      <c r="X96" s="878">
        <v>0</v>
      </c>
      <c r="Y96" s="878">
        <v>0</v>
      </c>
      <c r="Z96" s="878">
        <v>0</v>
      </c>
      <c r="AA96" s="878">
        <v>0</v>
      </c>
      <c r="AB96" s="878">
        <v>0</v>
      </c>
      <c r="AC96" s="878">
        <v>0</v>
      </c>
      <c r="AD96" s="878">
        <v>0</v>
      </c>
      <c r="AE96" s="878">
        <v>0</v>
      </c>
      <c r="AF96" s="878">
        <v>0</v>
      </c>
      <c r="AG96" s="878">
        <v>0</v>
      </c>
      <c r="AH96" s="878">
        <v>0</v>
      </c>
      <c r="AI96" s="878">
        <v>0</v>
      </c>
      <c r="AJ96" s="878">
        <v>0</v>
      </c>
      <c r="AK96" s="879">
        <v>0</v>
      </c>
      <c r="AL96" s="879">
        <v>0</v>
      </c>
      <c r="AM96" s="879">
        <v>0</v>
      </c>
      <c r="AN96" s="879">
        <v>0</v>
      </c>
      <c r="AO96" s="879">
        <v>0</v>
      </c>
      <c r="AP96" s="879">
        <v>0</v>
      </c>
      <c r="AQ96" s="879">
        <v>0</v>
      </c>
      <c r="AR96" s="879">
        <v>0</v>
      </c>
      <c r="AS96" s="879">
        <v>0</v>
      </c>
      <c r="AT96" s="879">
        <v>0</v>
      </c>
      <c r="AU96" s="879">
        <v>0</v>
      </c>
      <c r="AV96" s="879">
        <v>0</v>
      </c>
      <c r="AW96" s="879">
        <v>0</v>
      </c>
      <c r="AX96" s="879">
        <v>0</v>
      </c>
      <c r="AY96" s="879">
        <v>0</v>
      </c>
      <c r="AZ96" s="879">
        <v>0</v>
      </c>
      <c r="BA96" s="879">
        <v>0</v>
      </c>
      <c r="BB96" s="879">
        <v>0</v>
      </c>
      <c r="BC96" s="879">
        <v>0</v>
      </c>
      <c r="BD96" s="879">
        <v>0</v>
      </c>
      <c r="BE96" s="879">
        <v>0</v>
      </c>
      <c r="BF96" s="879">
        <v>0</v>
      </c>
      <c r="BG96" s="879">
        <v>0</v>
      </c>
      <c r="BH96" s="879">
        <v>0</v>
      </c>
      <c r="BI96" s="879">
        <v>0</v>
      </c>
      <c r="BJ96" s="879">
        <v>0</v>
      </c>
      <c r="BK96" s="879">
        <v>0</v>
      </c>
      <c r="BL96" s="879">
        <v>0</v>
      </c>
      <c r="BM96" s="879">
        <v>0</v>
      </c>
      <c r="BN96" s="879">
        <v>0</v>
      </c>
      <c r="BO96" s="879">
        <v>0</v>
      </c>
      <c r="BP96" s="879">
        <v>0</v>
      </c>
      <c r="BQ96" s="879">
        <v>0</v>
      </c>
      <c r="BR96" s="879">
        <v>0</v>
      </c>
      <c r="BS96" s="879">
        <v>0</v>
      </c>
      <c r="BT96" s="879">
        <v>0</v>
      </c>
      <c r="BU96" s="879">
        <v>0</v>
      </c>
      <c r="BV96" s="879">
        <v>0</v>
      </c>
      <c r="BW96" s="879">
        <v>0</v>
      </c>
      <c r="BX96" s="879">
        <v>0</v>
      </c>
      <c r="BY96" s="879">
        <v>0</v>
      </c>
      <c r="BZ96" s="879">
        <v>0</v>
      </c>
      <c r="CA96" s="879">
        <v>0</v>
      </c>
      <c r="CB96" s="879">
        <v>0</v>
      </c>
      <c r="CC96" s="879">
        <v>0</v>
      </c>
      <c r="CD96" s="879">
        <v>0</v>
      </c>
      <c r="CE96" s="880">
        <v>0</v>
      </c>
      <c r="CF96" s="880">
        <v>0</v>
      </c>
      <c r="CG96" s="880">
        <v>0</v>
      </c>
      <c r="CH96" s="880">
        <v>0</v>
      </c>
      <c r="CI96" s="880">
        <v>0</v>
      </c>
      <c r="CJ96" s="880">
        <v>0</v>
      </c>
      <c r="CK96" s="880">
        <v>0</v>
      </c>
      <c r="CL96" s="880">
        <v>0</v>
      </c>
      <c r="CM96" s="880">
        <v>0</v>
      </c>
      <c r="CN96" s="880">
        <v>0</v>
      </c>
      <c r="CO96" s="880">
        <v>0</v>
      </c>
      <c r="CP96" s="880">
        <v>0</v>
      </c>
      <c r="CQ96" s="880">
        <v>0</v>
      </c>
      <c r="CR96" s="880">
        <v>0</v>
      </c>
      <c r="CS96" s="880">
        <v>0</v>
      </c>
      <c r="CT96" s="880">
        <v>0</v>
      </c>
      <c r="CU96" s="880">
        <v>0</v>
      </c>
      <c r="CV96" s="880">
        <v>0</v>
      </c>
      <c r="CW96" s="880">
        <v>0</v>
      </c>
      <c r="CX96" s="880">
        <v>0</v>
      </c>
      <c r="CY96" s="881">
        <v>0</v>
      </c>
      <c r="CZ96" s="651">
        <v>0</v>
      </c>
      <c r="DA96" s="652">
        <v>0</v>
      </c>
      <c r="DB96" s="652">
        <v>0</v>
      </c>
      <c r="DC96" s="652">
        <v>0</v>
      </c>
      <c r="DD96" s="652">
        <v>0</v>
      </c>
      <c r="DE96" s="652">
        <v>0</v>
      </c>
      <c r="DF96" s="652">
        <v>0</v>
      </c>
      <c r="DG96" s="652">
        <v>0</v>
      </c>
      <c r="DH96" s="652">
        <v>0</v>
      </c>
      <c r="DI96" s="652">
        <v>0</v>
      </c>
      <c r="DJ96" s="652">
        <v>0</v>
      </c>
      <c r="DK96" s="652">
        <v>0</v>
      </c>
      <c r="DL96" s="652">
        <v>0</v>
      </c>
      <c r="DM96" s="652">
        <v>0</v>
      </c>
      <c r="DN96" s="652">
        <v>0</v>
      </c>
      <c r="DO96" s="652">
        <v>0</v>
      </c>
      <c r="DP96" s="652">
        <v>0</v>
      </c>
      <c r="DQ96" s="652">
        <v>0</v>
      </c>
      <c r="DR96" s="652">
        <v>0</v>
      </c>
      <c r="DS96" s="652">
        <v>0</v>
      </c>
      <c r="DT96" s="652">
        <v>0</v>
      </c>
      <c r="DU96" s="652">
        <v>0</v>
      </c>
      <c r="DV96" s="652">
        <v>0</v>
      </c>
      <c r="DW96" s="653">
        <v>0</v>
      </c>
    </row>
    <row r="97" spans="2:127" x14ac:dyDescent="0.2">
      <c r="B97" s="660"/>
      <c r="C97" s="661"/>
      <c r="D97" s="662"/>
      <c r="E97" s="662"/>
      <c r="F97" s="662"/>
      <c r="G97" s="662"/>
      <c r="H97" s="662"/>
      <c r="I97" s="662"/>
      <c r="J97" s="662"/>
      <c r="K97" s="662"/>
      <c r="L97" s="662"/>
      <c r="M97" s="662"/>
      <c r="N97" s="662"/>
      <c r="O97" s="662"/>
      <c r="P97" s="662"/>
      <c r="Q97" s="662"/>
      <c r="R97" s="663"/>
      <c r="S97" s="662"/>
      <c r="T97" s="662"/>
      <c r="U97" s="659" t="s">
        <v>789</v>
      </c>
      <c r="V97" s="648" t="s">
        <v>124</v>
      </c>
      <c r="W97" s="648" t="s">
        <v>497</v>
      </c>
      <c r="X97" s="878">
        <v>0</v>
      </c>
      <c r="Y97" s="878">
        <v>0</v>
      </c>
      <c r="Z97" s="878">
        <v>0</v>
      </c>
      <c r="AA97" s="878">
        <v>0</v>
      </c>
      <c r="AB97" s="878">
        <v>0</v>
      </c>
      <c r="AC97" s="878">
        <v>0</v>
      </c>
      <c r="AD97" s="878">
        <v>0</v>
      </c>
      <c r="AE97" s="878">
        <v>0</v>
      </c>
      <c r="AF97" s="878">
        <v>0</v>
      </c>
      <c r="AG97" s="878">
        <v>0</v>
      </c>
      <c r="AH97" s="878">
        <v>0</v>
      </c>
      <c r="AI97" s="878">
        <v>0</v>
      </c>
      <c r="AJ97" s="878">
        <v>0</v>
      </c>
      <c r="AK97" s="879">
        <v>0</v>
      </c>
      <c r="AL97" s="879">
        <v>0</v>
      </c>
      <c r="AM97" s="879">
        <v>0</v>
      </c>
      <c r="AN97" s="879">
        <v>0</v>
      </c>
      <c r="AO97" s="879">
        <v>0</v>
      </c>
      <c r="AP97" s="879">
        <v>0</v>
      </c>
      <c r="AQ97" s="879">
        <v>0</v>
      </c>
      <c r="AR97" s="879">
        <v>0</v>
      </c>
      <c r="AS97" s="879">
        <v>0</v>
      </c>
      <c r="AT97" s="879">
        <v>0</v>
      </c>
      <c r="AU97" s="879">
        <v>0</v>
      </c>
      <c r="AV97" s="879">
        <v>0</v>
      </c>
      <c r="AW97" s="879">
        <v>0</v>
      </c>
      <c r="AX97" s="879">
        <v>0</v>
      </c>
      <c r="AY97" s="879">
        <v>0</v>
      </c>
      <c r="AZ97" s="879">
        <v>0</v>
      </c>
      <c r="BA97" s="879">
        <v>0</v>
      </c>
      <c r="BB97" s="879">
        <v>0</v>
      </c>
      <c r="BC97" s="879">
        <v>0</v>
      </c>
      <c r="BD97" s="879">
        <v>0</v>
      </c>
      <c r="BE97" s="879">
        <v>0</v>
      </c>
      <c r="BF97" s="879">
        <v>0</v>
      </c>
      <c r="BG97" s="879">
        <v>0</v>
      </c>
      <c r="BH97" s="879">
        <v>0</v>
      </c>
      <c r="BI97" s="879">
        <v>0</v>
      </c>
      <c r="BJ97" s="879">
        <v>0</v>
      </c>
      <c r="BK97" s="879">
        <v>0</v>
      </c>
      <c r="BL97" s="879">
        <v>0</v>
      </c>
      <c r="BM97" s="879">
        <v>0</v>
      </c>
      <c r="BN97" s="879">
        <v>0</v>
      </c>
      <c r="BO97" s="879">
        <v>0</v>
      </c>
      <c r="BP97" s="879">
        <v>0</v>
      </c>
      <c r="BQ97" s="879">
        <v>0</v>
      </c>
      <c r="BR97" s="879">
        <v>0</v>
      </c>
      <c r="BS97" s="879">
        <v>0</v>
      </c>
      <c r="BT97" s="879">
        <v>0</v>
      </c>
      <c r="BU97" s="879">
        <v>0</v>
      </c>
      <c r="BV97" s="879">
        <v>0</v>
      </c>
      <c r="BW97" s="879">
        <v>0</v>
      </c>
      <c r="BX97" s="879">
        <v>0</v>
      </c>
      <c r="BY97" s="879">
        <v>0</v>
      </c>
      <c r="BZ97" s="879">
        <v>0</v>
      </c>
      <c r="CA97" s="879">
        <v>0</v>
      </c>
      <c r="CB97" s="879">
        <v>0</v>
      </c>
      <c r="CC97" s="879">
        <v>0</v>
      </c>
      <c r="CD97" s="879">
        <v>0</v>
      </c>
      <c r="CE97" s="880">
        <v>0</v>
      </c>
      <c r="CF97" s="880">
        <v>0</v>
      </c>
      <c r="CG97" s="880">
        <v>0</v>
      </c>
      <c r="CH97" s="880">
        <v>0</v>
      </c>
      <c r="CI97" s="880">
        <v>0</v>
      </c>
      <c r="CJ97" s="880">
        <v>0</v>
      </c>
      <c r="CK97" s="880">
        <v>0</v>
      </c>
      <c r="CL97" s="880">
        <v>0</v>
      </c>
      <c r="CM97" s="880">
        <v>0</v>
      </c>
      <c r="CN97" s="880">
        <v>0</v>
      </c>
      <c r="CO97" s="880">
        <v>0</v>
      </c>
      <c r="CP97" s="880">
        <v>0</v>
      </c>
      <c r="CQ97" s="880">
        <v>0</v>
      </c>
      <c r="CR97" s="880">
        <v>0</v>
      </c>
      <c r="CS97" s="880">
        <v>0</v>
      </c>
      <c r="CT97" s="880">
        <v>0</v>
      </c>
      <c r="CU97" s="880">
        <v>0</v>
      </c>
      <c r="CV97" s="880">
        <v>0</v>
      </c>
      <c r="CW97" s="880">
        <v>0</v>
      </c>
      <c r="CX97" s="880">
        <v>0</v>
      </c>
      <c r="CY97" s="881">
        <v>0</v>
      </c>
      <c r="CZ97" s="651"/>
      <c r="DA97" s="652"/>
      <c r="DB97" s="652"/>
      <c r="DC97" s="652"/>
      <c r="DD97" s="652"/>
      <c r="DE97" s="652"/>
      <c r="DF97" s="652"/>
      <c r="DG97" s="652"/>
      <c r="DH97" s="652"/>
      <c r="DI97" s="652"/>
      <c r="DJ97" s="652"/>
      <c r="DK97" s="652"/>
      <c r="DL97" s="652"/>
      <c r="DM97" s="652"/>
      <c r="DN97" s="652"/>
      <c r="DO97" s="652"/>
      <c r="DP97" s="652"/>
      <c r="DQ97" s="652"/>
      <c r="DR97" s="652"/>
      <c r="DS97" s="652"/>
      <c r="DT97" s="652"/>
      <c r="DU97" s="652"/>
      <c r="DV97" s="652"/>
      <c r="DW97" s="653"/>
    </row>
    <row r="98" spans="2:127" x14ac:dyDescent="0.2">
      <c r="B98" s="664"/>
      <c r="C98" s="665"/>
      <c r="D98" s="666"/>
      <c r="E98" s="666"/>
      <c r="F98" s="666"/>
      <c r="G98" s="666"/>
      <c r="H98" s="666"/>
      <c r="I98" s="666"/>
      <c r="J98" s="666"/>
      <c r="K98" s="666"/>
      <c r="L98" s="666"/>
      <c r="M98" s="666"/>
      <c r="N98" s="666"/>
      <c r="O98" s="666"/>
      <c r="P98" s="666"/>
      <c r="Q98" s="666"/>
      <c r="R98" s="667"/>
      <c r="S98" s="666"/>
      <c r="T98" s="666"/>
      <c r="U98" s="659" t="s">
        <v>499</v>
      </c>
      <c r="V98" s="648" t="s">
        <v>124</v>
      </c>
      <c r="W98" s="668" t="s">
        <v>497</v>
      </c>
      <c r="X98" s="878">
        <v>10.642418652133703</v>
      </c>
      <c r="Y98" s="878">
        <v>45.858459799656266</v>
      </c>
      <c r="Z98" s="878">
        <v>90.617532571810571</v>
      </c>
      <c r="AA98" s="878">
        <v>138.55048634633619</v>
      </c>
      <c r="AB98" s="878">
        <v>190.2812681172249</v>
      </c>
      <c r="AC98" s="878">
        <v>224.10653999240145</v>
      </c>
      <c r="AD98" s="878">
        <v>359.86732951288002</v>
      </c>
      <c r="AE98" s="878">
        <v>481.4673132159304</v>
      </c>
      <c r="AF98" s="878">
        <v>611.90536638462015</v>
      </c>
      <c r="AG98" s="878">
        <v>750.13492931899623</v>
      </c>
      <c r="AH98" s="878">
        <v>928.10109070180033</v>
      </c>
      <c r="AI98" s="878">
        <v>1107.5069396638587</v>
      </c>
      <c r="AJ98" s="878">
        <v>1212.2583098996415</v>
      </c>
      <c r="AK98" s="879">
        <v>1277.9095631806006</v>
      </c>
      <c r="AL98" s="879">
        <v>1319.3941264371008</v>
      </c>
      <c r="AM98" s="879">
        <v>1318.2778492561276</v>
      </c>
      <c r="AN98" s="879">
        <v>1317.1972929449455</v>
      </c>
      <c r="AO98" s="879">
        <v>1316.1513980468649</v>
      </c>
      <c r="AP98" s="879">
        <v>1315.1389717855229</v>
      </c>
      <c r="AQ98" s="879">
        <v>1314.1621752622618</v>
      </c>
      <c r="AR98" s="879">
        <v>1313.2167198388886</v>
      </c>
      <c r="AS98" s="879">
        <v>1312.3015189890634</v>
      </c>
      <c r="AT98" s="879">
        <v>1311.4156045664326</v>
      </c>
      <c r="AU98" s="879">
        <v>1310.5581230164696</v>
      </c>
      <c r="AV98" s="879">
        <v>1309.7313129738234</v>
      </c>
      <c r="AW98" s="879">
        <v>1309.7313129738234</v>
      </c>
      <c r="AX98" s="879">
        <v>1309.7313129738234</v>
      </c>
      <c r="AY98" s="879">
        <v>1309.7313129738234</v>
      </c>
      <c r="AZ98" s="879">
        <v>1309.7313129738234</v>
      </c>
      <c r="BA98" s="879">
        <v>1309.7313129738234</v>
      </c>
      <c r="BB98" s="879">
        <v>1309.7313129738234</v>
      </c>
      <c r="BC98" s="879">
        <v>1309.7313129738234</v>
      </c>
      <c r="BD98" s="879">
        <v>1309.7313129738234</v>
      </c>
      <c r="BE98" s="879">
        <v>1309.7313129738234</v>
      </c>
      <c r="BF98" s="879">
        <v>1309.7313129738234</v>
      </c>
      <c r="BG98" s="879">
        <v>1309.7313129738234</v>
      </c>
      <c r="BH98" s="879">
        <v>1309.7313129738234</v>
      </c>
      <c r="BI98" s="879">
        <v>1309.7313129738234</v>
      </c>
      <c r="BJ98" s="879">
        <v>1309.7313129738234</v>
      </c>
      <c r="BK98" s="879">
        <v>1309.7313129738234</v>
      </c>
      <c r="BL98" s="879">
        <v>1309.7313129738234</v>
      </c>
      <c r="BM98" s="879">
        <v>1309.7313129738234</v>
      </c>
      <c r="BN98" s="879">
        <v>1309.7313129738234</v>
      </c>
      <c r="BO98" s="879">
        <v>1309.7313129738234</v>
      </c>
      <c r="BP98" s="879">
        <v>1309.7313129738234</v>
      </c>
      <c r="BQ98" s="879">
        <v>1309.7313129738234</v>
      </c>
      <c r="BR98" s="879">
        <v>1309.7313129738234</v>
      </c>
      <c r="BS98" s="879">
        <v>1309.7313129738234</v>
      </c>
      <c r="BT98" s="879">
        <v>1309.7313129738234</v>
      </c>
      <c r="BU98" s="879">
        <v>1309.7313129738234</v>
      </c>
      <c r="BV98" s="879">
        <v>1309.7313129738234</v>
      </c>
      <c r="BW98" s="879">
        <v>1309.7313129738234</v>
      </c>
      <c r="BX98" s="879">
        <v>1309.7313129738234</v>
      </c>
      <c r="BY98" s="879">
        <v>1309.7313129738234</v>
      </c>
      <c r="BZ98" s="879">
        <v>1309.7313129738234</v>
      </c>
      <c r="CA98" s="879">
        <v>1309.7313129738234</v>
      </c>
      <c r="CB98" s="879">
        <v>1309.7313129738234</v>
      </c>
      <c r="CC98" s="879">
        <v>1309.7313129738234</v>
      </c>
      <c r="CD98" s="879">
        <v>1309.7313129738234</v>
      </c>
      <c r="CE98" s="880">
        <v>1309.7313129738234</v>
      </c>
      <c r="CF98" s="880">
        <v>1309.7313129738234</v>
      </c>
      <c r="CG98" s="880">
        <v>1309.7313129738234</v>
      </c>
      <c r="CH98" s="880">
        <v>1309.7313129738234</v>
      </c>
      <c r="CI98" s="880">
        <v>1309.7313129738234</v>
      </c>
      <c r="CJ98" s="880">
        <v>1309.7313129738234</v>
      </c>
      <c r="CK98" s="880">
        <v>1309.7313129738234</v>
      </c>
      <c r="CL98" s="880">
        <v>1309.7313129738234</v>
      </c>
      <c r="CM98" s="880">
        <v>1309.7313129738234</v>
      </c>
      <c r="CN98" s="880">
        <v>1309.7313129738234</v>
      </c>
      <c r="CO98" s="880">
        <v>1309.7313129738234</v>
      </c>
      <c r="CP98" s="880">
        <v>1309.7313129738234</v>
      </c>
      <c r="CQ98" s="880">
        <v>1309.7313129738234</v>
      </c>
      <c r="CR98" s="880">
        <v>1309.7313129738234</v>
      </c>
      <c r="CS98" s="880">
        <v>1309.7313129738234</v>
      </c>
      <c r="CT98" s="880">
        <v>1309.7313129738234</v>
      </c>
      <c r="CU98" s="880">
        <v>1309.7313129738234</v>
      </c>
      <c r="CV98" s="880">
        <v>1309.7313129738234</v>
      </c>
      <c r="CW98" s="880">
        <v>1309.7313129738234</v>
      </c>
      <c r="CX98" s="880">
        <v>1309.7313129738234</v>
      </c>
      <c r="CY98" s="881">
        <v>1309.7313129738234</v>
      </c>
      <c r="CZ98" s="651">
        <v>0</v>
      </c>
      <c r="DA98" s="652">
        <v>0</v>
      </c>
      <c r="DB98" s="652">
        <v>0</v>
      </c>
      <c r="DC98" s="652">
        <v>0</v>
      </c>
      <c r="DD98" s="652">
        <v>0</v>
      </c>
      <c r="DE98" s="652">
        <v>0</v>
      </c>
      <c r="DF98" s="652">
        <v>0</v>
      </c>
      <c r="DG98" s="652">
        <v>0</v>
      </c>
      <c r="DH98" s="652">
        <v>0</v>
      </c>
      <c r="DI98" s="652">
        <v>0</v>
      </c>
      <c r="DJ98" s="652">
        <v>0</v>
      </c>
      <c r="DK98" s="652">
        <v>0</v>
      </c>
      <c r="DL98" s="652">
        <v>0</v>
      </c>
      <c r="DM98" s="652">
        <v>0</v>
      </c>
      <c r="DN98" s="652">
        <v>0</v>
      </c>
      <c r="DO98" s="652">
        <v>0</v>
      </c>
      <c r="DP98" s="652">
        <v>0</v>
      </c>
      <c r="DQ98" s="652">
        <v>0</v>
      </c>
      <c r="DR98" s="652">
        <v>0</v>
      </c>
      <c r="DS98" s="652">
        <v>0</v>
      </c>
      <c r="DT98" s="652">
        <v>0</v>
      </c>
      <c r="DU98" s="652">
        <v>0</v>
      </c>
      <c r="DV98" s="652">
        <v>0</v>
      </c>
      <c r="DW98" s="653">
        <v>0</v>
      </c>
    </row>
    <row r="99" spans="2:127" x14ac:dyDescent="0.2">
      <c r="B99" s="669"/>
      <c r="C99" s="670"/>
      <c r="D99" s="666"/>
      <c r="E99" s="666"/>
      <c r="F99" s="666"/>
      <c r="G99" s="666"/>
      <c r="H99" s="666"/>
      <c r="I99" s="666"/>
      <c r="J99" s="666"/>
      <c r="K99" s="666"/>
      <c r="L99" s="666"/>
      <c r="M99" s="666"/>
      <c r="N99" s="666"/>
      <c r="O99" s="666"/>
      <c r="P99" s="666"/>
      <c r="Q99" s="666"/>
      <c r="R99" s="667"/>
      <c r="S99" s="666"/>
      <c r="T99" s="666"/>
      <c r="U99" s="659" t="s">
        <v>500</v>
      </c>
      <c r="V99" s="648" t="s">
        <v>124</v>
      </c>
      <c r="W99" s="668" t="s">
        <v>497</v>
      </c>
      <c r="X99" s="879">
        <v>0</v>
      </c>
      <c r="Y99" s="879">
        <v>0</v>
      </c>
      <c r="Z99" s="879">
        <v>0</v>
      </c>
      <c r="AA99" s="879">
        <v>0</v>
      </c>
      <c r="AB99" s="879">
        <v>0</v>
      </c>
      <c r="AC99" s="879">
        <v>0</v>
      </c>
      <c r="AD99" s="879">
        <v>0</v>
      </c>
      <c r="AE99" s="879">
        <v>0</v>
      </c>
      <c r="AF99" s="879">
        <v>0</v>
      </c>
      <c r="AG99" s="879">
        <v>0</v>
      </c>
      <c r="AH99" s="879">
        <v>0</v>
      </c>
      <c r="AI99" s="879">
        <v>0</v>
      </c>
      <c r="AJ99" s="879">
        <v>0</v>
      </c>
      <c r="AK99" s="879">
        <v>0</v>
      </c>
      <c r="AL99" s="879">
        <v>0</v>
      </c>
      <c r="AM99" s="879">
        <v>0</v>
      </c>
      <c r="AN99" s="879">
        <v>0</v>
      </c>
      <c r="AO99" s="879">
        <v>0</v>
      </c>
      <c r="AP99" s="879">
        <v>0</v>
      </c>
      <c r="AQ99" s="879">
        <v>0</v>
      </c>
      <c r="AR99" s="879">
        <v>0</v>
      </c>
      <c r="AS99" s="879">
        <v>0</v>
      </c>
      <c r="AT99" s="879">
        <v>0</v>
      </c>
      <c r="AU99" s="879">
        <v>0</v>
      </c>
      <c r="AV99" s="879">
        <v>0</v>
      </c>
      <c r="AW99" s="879">
        <v>0</v>
      </c>
      <c r="AX99" s="879">
        <v>0</v>
      </c>
      <c r="AY99" s="879">
        <v>0</v>
      </c>
      <c r="AZ99" s="879">
        <v>0</v>
      </c>
      <c r="BA99" s="879">
        <v>0</v>
      </c>
      <c r="BB99" s="879">
        <v>0</v>
      </c>
      <c r="BC99" s="879">
        <v>0</v>
      </c>
      <c r="BD99" s="879">
        <v>0</v>
      </c>
      <c r="BE99" s="879">
        <v>0</v>
      </c>
      <c r="BF99" s="879">
        <v>0</v>
      </c>
      <c r="BG99" s="879">
        <v>0</v>
      </c>
      <c r="BH99" s="879">
        <v>0</v>
      </c>
      <c r="BI99" s="879">
        <v>0</v>
      </c>
      <c r="BJ99" s="879">
        <v>0</v>
      </c>
      <c r="BK99" s="879">
        <v>0</v>
      </c>
      <c r="BL99" s="879">
        <v>0</v>
      </c>
      <c r="BM99" s="879">
        <v>0</v>
      </c>
      <c r="BN99" s="879">
        <v>0</v>
      </c>
      <c r="BO99" s="879">
        <v>0</v>
      </c>
      <c r="BP99" s="879">
        <v>0</v>
      </c>
      <c r="BQ99" s="879">
        <v>0</v>
      </c>
      <c r="BR99" s="879">
        <v>0</v>
      </c>
      <c r="BS99" s="879">
        <v>0</v>
      </c>
      <c r="BT99" s="879">
        <v>0</v>
      </c>
      <c r="BU99" s="879">
        <v>0</v>
      </c>
      <c r="BV99" s="879">
        <v>0</v>
      </c>
      <c r="BW99" s="879">
        <v>0</v>
      </c>
      <c r="BX99" s="879">
        <v>0</v>
      </c>
      <c r="BY99" s="879">
        <v>0</v>
      </c>
      <c r="BZ99" s="879">
        <v>0</v>
      </c>
      <c r="CA99" s="879">
        <v>0</v>
      </c>
      <c r="CB99" s="879">
        <v>0</v>
      </c>
      <c r="CC99" s="879">
        <v>0</v>
      </c>
      <c r="CD99" s="879">
        <v>0</v>
      </c>
      <c r="CE99" s="880">
        <v>0</v>
      </c>
      <c r="CF99" s="880">
        <v>0</v>
      </c>
      <c r="CG99" s="880">
        <v>0</v>
      </c>
      <c r="CH99" s="880">
        <v>0</v>
      </c>
      <c r="CI99" s="880">
        <v>0</v>
      </c>
      <c r="CJ99" s="880">
        <v>0</v>
      </c>
      <c r="CK99" s="880">
        <v>0</v>
      </c>
      <c r="CL99" s="880">
        <v>0</v>
      </c>
      <c r="CM99" s="880">
        <v>0</v>
      </c>
      <c r="CN99" s="880">
        <v>0</v>
      </c>
      <c r="CO99" s="880">
        <v>0</v>
      </c>
      <c r="CP99" s="880">
        <v>0</v>
      </c>
      <c r="CQ99" s="880">
        <v>0</v>
      </c>
      <c r="CR99" s="880">
        <v>0</v>
      </c>
      <c r="CS99" s="880">
        <v>0</v>
      </c>
      <c r="CT99" s="880">
        <v>0</v>
      </c>
      <c r="CU99" s="880">
        <v>0</v>
      </c>
      <c r="CV99" s="880">
        <v>0</v>
      </c>
      <c r="CW99" s="880">
        <v>0</v>
      </c>
      <c r="CX99" s="880">
        <v>0</v>
      </c>
      <c r="CY99" s="881">
        <v>0</v>
      </c>
      <c r="CZ99" s="651">
        <v>0</v>
      </c>
      <c r="DA99" s="652">
        <v>0</v>
      </c>
      <c r="DB99" s="652">
        <v>0</v>
      </c>
      <c r="DC99" s="652">
        <v>0</v>
      </c>
      <c r="DD99" s="652">
        <v>0</v>
      </c>
      <c r="DE99" s="652">
        <v>0</v>
      </c>
      <c r="DF99" s="652">
        <v>0</v>
      </c>
      <c r="DG99" s="652">
        <v>0</v>
      </c>
      <c r="DH99" s="652">
        <v>0</v>
      </c>
      <c r="DI99" s="652">
        <v>0</v>
      </c>
      <c r="DJ99" s="652">
        <v>0</v>
      </c>
      <c r="DK99" s="652">
        <v>0</v>
      </c>
      <c r="DL99" s="652">
        <v>0</v>
      </c>
      <c r="DM99" s="652">
        <v>0</v>
      </c>
      <c r="DN99" s="652">
        <v>0</v>
      </c>
      <c r="DO99" s="652">
        <v>0</v>
      </c>
      <c r="DP99" s="652">
        <v>0</v>
      </c>
      <c r="DQ99" s="652">
        <v>0</v>
      </c>
      <c r="DR99" s="652">
        <v>0</v>
      </c>
      <c r="DS99" s="652">
        <v>0</v>
      </c>
      <c r="DT99" s="652">
        <v>0</v>
      </c>
      <c r="DU99" s="652">
        <v>0</v>
      </c>
      <c r="DV99" s="652">
        <v>0</v>
      </c>
      <c r="DW99" s="653">
        <v>0</v>
      </c>
    </row>
    <row r="100" spans="2:127" x14ac:dyDescent="0.2">
      <c r="B100" s="669"/>
      <c r="C100" s="670"/>
      <c r="D100" s="666"/>
      <c r="E100" s="666"/>
      <c r="F100" s="666"/>
      <c r="G100" s="666"/>
      <c r="H100" s="666"/>
      <c r="I100" s="666"/>
      <c r="J100" s="666"/>
      <c r="K100" s="666"/>
      <c r="L100" s="666"/>
      <c r="M100" s="666"/>
      <c r="N100" s="666"/>
      <c r="O100" s="666"/>
      <c r="P100" s="666"/>
      <c r="Q100" s="666"/>
      <c r="R100" s="667"/>
      <c r="S100" s="666"/>
      <c r="T100" s="666"/>
      <c r="U100" s="671" t="s">
        <v>501</v>
      </c>
      <c r="V100" s="672" t="s">
        <v>124</v>
      </c>
      <c r="W100" s="668" t="s">
        <v>497</v>
      </c>
      <c r="X100" s="879">
        <v>3.0630844339541041</v>
      </c>
      <c r="Y100" s="879">
        <v>7.2406239704856992</v>
      </c>
      <c r="Z100" s="879">
        <v>14.156100613246998</v>
      </c>
      <c r="AA100" s="879">
        <v>25.615424399527264</v>
      </c>
      <c r="AB100" s="879">
        <v>38.135761973003014</v>
      </c>
      <c r="AC100" s="879">
        <v>28.17901486133362</v>
      </c>
      <c r="AD100" s="879">
        <v>45.654146665336491</v>
      </c>
      <c r="AE100" s="879">
        <v>66.417252092985009</v>
      </c>
      <c r="AF100" s="879">
        <v>84.469048367457333</v>
      </c>
      <c r="AG100" s="879">
        <v>98.784051656877807</v>
      </c>
      <c r="AH100" s="879">
        <v>135.35925601322853</v>
      </c>
      <c r="AI100" s="879">
        <v>144.88531917894355</v>
      </c>
      <c r="AJ100" s="879">
        <v>150.35890738754227</v>
      </c>
      <c r="AK100" s="879">
        <v>151.95698727730684</v>
      </c>
      <c r="AL100" s="879">
        <v>150.62975101744541</v>
      </c>
      <c r="AM100" s="879">
        <v>149.5429260385344</v>
      </c>
      <c r="AN100" s="879">
        <v>148.4908794589486</v>
      </c>
      <c r="AO100" s="879">
        <v>147.47257977503071</v>
      </c>
      <c r="AP100" s="879">
        <v>146.48686568099822</v>
      </c>
      <c r="AQ100" s="879">
        <v>145.53584125902805</v>
      </c>
      <c r="AR100" s="879">
        <v>144.61533102368213</v>
      </c>
      <c r="AS100" s="879">
        <v>143.72427711586735</v>
      </c>
      <c r="AT100" s="879">
        <v>142.86173693310261</v>
      </c>
      <c r="AU100" s="879">
        <v>142.02687944130759</v>
      </c>
      <c r="AV100" s="879">
        <v>141.22188421030327</v>
      </c>
      <c r="AW100" s="879">
        <v>141.22188421030327</v>
      </c>
      <c r="AX100" s="879">
        <v>141.22188421030327</v>
      </c>
      <c r="AY100" s="879">
        <v>141.22188421030327</v>
      </c>
      <c r="AZ100" s="879">
        <v>141.22188421030327</v>
      </c>
      <c r="BA100" s="879">
        <v>141.22188421030327</v>
      </c>
      <c r="BB100" s="879">
        <v>141.22188421030327</v>
      </c>
      <c r="BC100" s="879">
        <v>141.22188421030327</v>
      </c>
      <c r="BD100" s="879">
        <v>141.22188421030327</v>
      </c>
      <c r="BE100" s="879">
        <v>141.22188421030327</v>
      </c>
      <c r="BF100" s="879">
        <v>141.22188421030327</v>
      </c>
      <c r="BG100" s="879">
        <v>141.22188421030327</v>
      </c>
      <c r="BH100" s="879">
        <v>141.22188421030327</v>
      </c>
      <c r="BI100" s="879">
        <v>141.22188421030327</v>
      </c>
      <c r="BJ100" s="879">
        <v>141.22188421030327</v>
      </c>
      <c r="BK100" s="879">
        <v>141.22188421030327</v>
      </c>
      <c r="BL100" s="879">
        <v>141.22188421030327</v>
      </c>
      <c r="BM100" s="879">
        <v>141.22188421030327</v>
      </c>
      <c r="BN100" s="879">
        <v>141.22188421030327</v>
      </c>
      <c r="BO100" s="879">
        <v>141.22188421030327</v>
      </c>
      <c r="BP100" s="879">
        <v>141.22188421030327</v>
      </c>
      <c r="BQ100" s="879">
        <v>141.22188421030327</v>
      </c>
      <c r="BR100" s="879">
        <v>141.22188421030327</v>
      </c>
      <c r="BS100" s="879">
        <v>141.22188421030327</v>
      </c>
      <c r="BT100" s="879">
        <v>141.22188421030327</v>
      </c>
      <c r="BU100" s="879">
        <v>141.22188421030327</v>
      </c>
      <c r="BV100" s="879">
        <v>141.22188421030327</v>
      </c>
      <c r="BW100" s="879">
        <v>141.22188421030327</v>
      </c>
      <c r="BX100" s="879">
        <v>141.22188421030327</v>
      </c>
      <c r="BY100" s="879">
        <v>141.22188421030327</v>
      </c>
      <c r="BZ100" s="879">
        <v>141.22188421030327</v>
      </c>
      <c r="CA100" s="879">
        <v>141.22188421030327</v>
      </c>
      <c r="CB100" s="879">
        <v>141.22188421030327</v>
      </c>
      <c r="CC100" s="879">
        <v>141.22188421030327</v>
      </c>
      <c r="CD100" s="879">
        <v>141.22188421030327</v>
      </c>
      <c r="CE100" s="880">
        <v>141.22188421030327</v>
      </c>
      <c r="CF100" s="880">
        <v>141.22188421030327</v>
      </c>
      <c r="CG100" s="880">
        <v>141.22188421030327</v>
      </c>
      <c r="CH100" s="880">
        <v>141.22188421030327</v>
      </c>
      <c r="CI100" s="880">
        <v>141.22188421030327</v>
      </c>
      <c r="CJ100" s="880">
        <v>141.22188421030327</v>
      </c>
      <c r="CK100" s="880">
        <v>141.22188421030327</v>
      </c>
      <c r="CL100" s="880">
        <v>141.22188421030327</v>
      </c>
      <c r="CM100" s="880">
        <v>141.22188421030327</v>
      </c>
      <c r="CN100" s="880">
        <v>141.22188421030327</v>
      </c>
      <c r="CO100" s="880">
        <v>141.22188421030327</v>
      </c>
      <c r="CP100" s="880">
        <v>141.22188421030327</v>
      </c>
      <c r="CQ100" s="880">
        <v>141.22188421030327</v>
      </c>
      <c r="CR100" s="880">
        <v>141.22188421030327</v>
      </c>
      <c r="CS100" s="880">
        <v>141.22188421030327</v>
      </c>
      <c r="CT100" s="880">
        <v>141.22188421030327</v>
      </c>
      <c r="CU100" s="880">
        <v>141.22188421030327</v>
      </c>
      <c r="CV100" s="880">
        <v>141.22188421030327</v>
      </c>
      <c r="CW100" s="880">
        <v>141.22188421030327</v>
      </c>
      <c r="CX100" s="880">
        <v>141.22188421030327</v>
      </c>
      <c r="CY100" s="881">
        <v>141.22188421030327</v>
      </c>
      <c r="CZ100" s="651">
        <v>0</v>
      </c>
      <c r="DA100" s="652">
        <v>0</v>
      </c>
      <c r="DB100" s="652">
        <v>0</v>
      </c>
      <c r="DC100" s="652">
        <v>0</v>
      </c>
      <c r="DD100" s="652">
        <v>0</v>
      </c>
      <c r="DE100" s="652">
        <v>0</v>
      </c>
      <c r="DF100" s="652">
        <v>0</v>
      </c>
      <c r="DG100" s="652">
        <v>0</v>
      </c>
      <c r="DH100" s="652">
        <v>0</v>
      </c>
      <c r="DI100" s="652">
        <v>0</v>
      </c>
      <c r="DJ100" s="652">
        <v>0</v>
      </c>
      <c r="DK100" s="652">
        <v>0</v>
      </c>
      <c r="DL100" s="652">
        <v>0</v>
      </c>
      <c r="DM100" s="652">
        <v>0</v>
      </c>
      <c r="DN100" s="652">
        <v>0</v>
      </c>
      <c r="DO100" s="652">
        <v>0</v>
      </c>
      <c r="DP100" s="652">
        <v>0</v>
      </c>
      <c r="DQ100" s="652">
        <v>0</v>
      </c>
      <c r="DR100" s="652">
        <v>0</v>
      </c>
      <c r="DS100" s="652">
        <v>0</v>
      </c>
      <c r="DT100" s="652">
        <v>0</v>
      </c>
      <c r="DU100" s="652">
        <v>0</v>
      </c>
      <c r="DV100" s="652">
        <v>0</v>
      </c>
      <c r="DW100" s="653">
        <v>0</v>
      </c>
    </row>
    <row r="101" spans="2:127" x14ac:dyDescent="0.2">
      <c r="B101" s="669"/>
      <c r="C101" s="670"/>
      <c r="D101" s="666"/>
      <c r="E101" s="666"/>
      <c r="F101" s="666"/>
      <c r="G101" s="666"/>
      <c r="H101" s="666"/>
      <c r="I101" s="666"/>
      <c r="J101" s="666"/>
      <c r="K101" s="666"/>
      <c r="L101" s="666"/>
      <c r="M101" s="666"/>
      <c r="N101" s="666"/>
      <c r="O101" s="666"/>
      <c r="P101" s="666"/>
      <c r="Q101" s="666"/>
      <c r="R101" s="667"/>
      <c r="S101" s="666"/>
      <c r="T101" s="666"/>
      <c r="U101" s="659" t="s">
        <v>502</v>
      </c>
      <c r="V101" s="648" t="s">
        <v>124</v>
      </c>
      <c r="W101" s="668" t="s">
        <v>497</v>
      </c>
      <c r="X101" s="879">
        <v>0</v>
      </c>
      <c r="Y101" s="879">
        <v>0</v>
      </c>
      <c r="Z101" s="879">
        <v>0</v>
      </c>
      <c r="AA101" s="879">
        <v>0</v>
      </c>
      <c r="AB101" s="879">
        <v>0</v>
      </c>
      <c r="AC101" s="879">
        <v>0</v>
      </c>
      <c r="AD101" s="879">
        <v>0</v>
      </c>
      <c r="AE101" s="879">
        <v>0</v>
      </c>
      <c r="AF101" s="879">
        <v>0</v>
      </c>
      <c r="AG101" s="879">
        <v>0</v>
      </c>
      <c r="AH101" s="879">
        <v>0</v>
      </c>
      <c r="AI101" s="879">
        <v>0</v>
      </c>
      <c r="AJ101" s="879">
        <v>0</v>
      </c>
      <c r="AK101" s="879">
        <v>0</v>
      </c>
      <c r="AL101" s="879">
        <v>0</v>
      </c>
      <c r="AM101" s="879">
        <v>0</v>
      </c>
      <c r="AN101" s="879">
        <v>0</v>
      </c>
      <c r="AO101" s="879">
        <v>0</v>
      </c>
      <c r="AP101" s="879">
        <v>0</v>
      </c>
      <c r="AQ101" s="879">
        <v>0</v>
      </c>
      <c r="AR101" s="879">
        <v>0</v>
      </c>
      <c r="AS101" s="879">
        <v>0</v>
      </c>
      <c r="AT101" s="879">
        <v>0</v>
      </c>
      <c r="AU101" s="879">
        <v>0</v>
      </c>
      <c r="AV101" s="879">
        <v>0</v>
      </c>
      <c r="AW101" s="879">
        <v>0</v>
      </c>
      <c r="AX101" s="879">
        <v>0</v>
      </c>
      <c r="AY101" s="879">
        <v>0</v>
      </c>
      <c r="AZ101" s="879">
        <v>0</v>
      </c>
      <c r="BA101" s="879">
        <v>0</v>
      </c>
      <c r="BB101" s="879">
        <v>0</v>
      </c>
      <c r="BC101" s="879">
        <v>0</v>
      </c>
      <c r="BD101" s="879">
        <v>0</v>
      </c>
      <c r="BE101" s="879">
        <v>0</v>
      </c>
      <c r="BF101" s="879">
        <v>0</v>
      </c>
      <c r="BG101" s="879">
        <v>0</v>
      </c>
      <c r="BH101" s="879">
        <v>0</v>
      </c>
      <c r="BI101" s="879">
        <v>0</v>
      </c>
      <c r="BJ101" s="879">
        <v>0</v>
      </c>
      <c r="BK101" s="879">
        <v>0</v>
      </c>
      <c r="BL101" s="879">
        <v>0</v>
      </c>
      <c r="BM101" s="879">
        <v>0</v>
      </c>
      <c r="BN101" s="879">
        <v>0</v>
      </c>
      <c r="BO101" s="879">
        <v>0</v>
      </c>
      <c r="BP101" s="879">
        <v>0</v>
      </c>
      <c r="BQ101" s="879">
        <v>0</v>
      </c>
      <c r="BR101" s="879">
        <v>0</v>
      </c>
      <c r="BS101" s="879">
        <v>0</v>
      </c>
      <c r="BT101" s="879">
        <v>0</v>
      </c>
      <c r="BU101" s="879">
        <v>0</v>
      </c>
      <c r="BV101" s="879">
        <v>0</v>
      </c>
      <c r="BW101" s="879">
        <v>0</v>
      </c>
      <c r="BX101" s="879">
        <v>0</v>
      </c>
      <c r="BY101" s="879">
        <v>0</v>
      </c>
      <c r="BZ101" s="879">
        <v>0</v>
      </c>
      <c r="CA101" s="879">
        <v>0</v>
      </c>
      <c r="CB101" s="879">
        <v>0</v>
      </c>
      <c r="CC101" s="879">
        <v>0</v>
      </c>
      <c r="CD101" s="879">
        <v>0</v>
      </c>
      <c r="CE101" s="880">
        <v>0</v>
      </c>
      <c r="CF101" s="880">
        <v>0</v>
      </c>
      <c r="CG101" s="880">
        <v>0</v>
      </c>
      <c r="CH101" s="880">
        <v>0</v>
      </c>
      <c r="CI101" s="880">
        <v>0</v>
      </c>
      <c r="CJ101" s="880">
        <v>0</v>
      </c>
      <c r="CK101" s="880">
        <v>0</v>
      </c>
      <c r="CL101" s="880">
        <v>0</v>
      </c>
      <c r="CM101" s="880">
        <v>0</v>
      </c>
      <c r="CN101" s="880">
        <v>0</v>
      </c>
      <c r="CO101" s="880">
        <v>0</v>
      </c>
      <c r="CP101" s="880">
        <v>0</v>
      </c>
      <c r="CQ101" s="880">
        <v>0</v>
      </c>
      <c r="CR101" s="880">
        <v>0</v>
      </c>
      <c r="CS101" s="880">
        <v>0</v>
      </c>
      <c r="CT101" s="880">
        <v>0</v>
      </c>
      <c r="CU101" s="880">
        <v>0</v>
      </c>
      <c r="CV101" s="880">
        <v>0</v>
      </c>
      <c r="CW101" s="880">
        <v>0</v>
      </c>
      <c r="CX101" s="880">
        <v>0</v>
      </c>
      <c r="CY101" s="881">
        <v>0</v>
      </c>
      <c r="CZ101" s="651">
        <v>0</v>
      </c>
      <c r="DA101" s="652">
        <v>0</v>
      </c>
      <c r="DB101" s="652">
        <v>0</v>
      </c>
      <c r="DC101" s="652">
        <v>0</v>
      </c>
      <c r="DD101" s="652">
        <v>0</v>
      </c>
      <c r="DE101" s="652">
        <v>0</v>
      </c>
      <c r="DF101" s="652">
        <v>0</v>
      </c>
      <c r="DG101" s="652">
        <v>0</v>
      </c>
      <c r="DH101" s="652">
        <v>0</v>
      </c>
      <c r="DI101" s="652">
        <v>0</v>
      </c>
      <c r="DJ101" s="652">
        <v>0</v>
      </c>
      <c r="DK101" s="652">
        <v>0</v>
      </c>
      <c r="DL101" s="652">
        <v>0</v>
      </c>
      <c r="DM101" s="652">
        <v>0</v>
      </c>
      <c r="DN101" s="652">
        <v>0</v>
      </c>
      <c r="DO101" s="652">
        <v>0</v>
      </c>
      <c r="DP101" s="652">
        <v>0</v>
      </c>
      <c r="DQ101" s="652">
        <v>0</v>
      </c>
      <c r="DR101" s="652">
        <v>0</v>
      </c>
      <c r="DS101" s="652">
        <v>0</v>
      </c>
      <c r="DT101" s="652">
        <v>0</v>
      </c>
      <c r="DU101" s="652">
        <v>0</v>
      </c>
      <c r="DV101" s="652">
        <v>0</v>
      </c>
      <c r="DW101" s="653">
        <v>0</v>
      </c>
    </row>
    <row r="102" spans="2:127" x14ac:dyDescent="0.2">
      <c r="B102" s="673"/>
      <c r="C102" s="670"/>
      <c r="D102" s="666"/>
      <c r="E102" s="666"/>
      <c r="F102" s="666"/>
      <c r="G102" s="666"/>
      <c r="H102" s="666"/>
      <c r="I102" s="666"/>
      <c r="J102" s="666"/>
      <c r="K102" s="666"/>
      <c r="L102" s="666"/>
      <c r="M102" s="666"/>
      <c r="N102" s="666"/>
      <c r="O102" s="666"/>
      <c r="P102" s="666"/>
      <c r="Q102" s="666"/>
      <c r="R102" s="667"/>
      <c r="S102" s="666"/>
      <c r="T102" s="666"/>
      <c r="U102" s="659" t="s">
        <v>503</v>
      </c>
      <c r="V102" s="648" t="s">
        <v>124</v>
      </c>
      <c r="W102" s="668" t="s">
        <v>497</v>
      </c>
      <c r="X102" s="879">
        <v>365.37094591783301</v>
      </c>
      <c r="Y102" s="879">
        <v>505.83217982753638</v>
      </c>
      <c r="Z102" s="879">
        <v>501.20135526043606</v>
      </c>
      <c r="AA102" s="879">
        <v>490.41145920602082</v>
      </c>
      <c r="AB102" s="879">
        <v>766.00157911152132</v>
      </c>
      <c r="AC102" s="879">
        <v>1837.1892943010857</v>
      </c>
      <c r="AD102" s="879">
        <v>1521.1239539351791</v>
      </c>
      <c r="AE102" s="879">
        <v>1730.486523353833</v>
      </c>
      <c r="AF102" s="879">
        <v>1851.3684509027926</v>
      </c>
      <c r="AG102" s="879">
        <v>2070.9453209545809</v>
      </c>
      <c r="AH102" s="879">
        <v>2663.6210439983229</v>
      </c>
      <c r="AI102" s="879">
        <v>1550.8500000267384</v>
      </c>
      <c r="AJ102" s="879">
        <v>1054.3669674550565</v>
      </c>
      <c r="AK102" s="879">
        <v>769.34637386897646</v>
      </c>
      <c r="AL102" s="879">
        <v>40.300124071192378</v>
      </c>
      <c r="AM102" s="879">
        <v>40.146545206027263</v>
      </c>
      <c r="AN102" s="879">
        <v>39.997880864547433</v>
      </c>
      <c r="AO102" s="879">
        <v>39.853985285324733</v>
      </c>
      <c r="AP102" s="879">
        <v>39.714694364637154</v>
      </c>
      <c r="AQ102" s="879">
        <v>39.58030542961577</v>
      </c>
      <c r="AR102" s="879">
        <v>182.15875712219983</v>
      </c>
      <c r="AS102" s="879">
        <v>236.33257231833872</v>
      </c>
      <c r="AT102" s="879">
        <v>233.54575885322518</v>
      </c>
      <c r="AU102" s="879">
        <v>228.2315612725441</v>
      </c>
      <c r="AV102" s="879">
        <v>335.03350380307478</v>
      </c>
      <c r="AW102" s="879">
        <v>755.61846100276182</v>
      </c>
      <c r="AX102" s="879">
        <v>630.28289303864426</v>
      </c>
      <c r="AY102" s="879">
        <v>710.58955250843928</v>
      </c>
      <c r="AZ102" s="879">
        <v>756.3814585417731</v>
      </c>
      <c r="BA102" s="879">
        <v>840.83797331024425</v>
      </c>
      <c r="BB102" s="879">
        <v>1070.0809870255216</v>
      </c>
      <c r="BC102" s="879">
        <v>632.35033837341484</v>
      </c>
      <c r="BD102" s="879">
        <v>436.84110777724987</v>
      </c>
      <c r="BE102" s="879">
        <v>324.77134784018239</v>
      </c>
      <c r="BF102" s="879">
        <v>38.97070163804846</v>
      </c>
      <c r="BG102" s="879">
        <v>38.97070163804846</v>
      </c>
      <c r="BH102" s="879">
        <v>38.97070163804846</v>
      </c>
      <c r="BI102" s="879">
        <v>38.97070163804846</v>
      </c>
      <c r="BJ102" s="879">
        <v>38.97070163804846</v>
      </c>
      <c r="BK102" s="879">
        <v>38.97070163804846</v>
      </c>
      <c r="BL102" s="879">
        <v>181.67923031640342</v>
      </c>
      <c r="BM102" s="879">
        <v>235.97896003476862</v>
      </c>
      <c r="BN102" s="879">
        <v>233.31403182717006</v>
      </c>
      <c r="BO102" s="879">
        <v>228.11780767243371</v>
      </c>
      <c r="BP102" s="879">
        <v>335.03350380307478</v>
      </c>
      <c r="BQ102" s="879">
        <v>755.61846100276182</v>
      </c>
      <c r="BR102" s="879">
        <v>630.28289303864426</v>
      </c>
      <c r="BS102" s="879">
        <v>710.58955250843928</v>
      </c>
      <c r="BT102" s="879">
        <v>756.3814585417731</v>
      </c>
      <c r="BU102" s="879">
        <v>840.83797331024425</v>
      </c>
      <c r="BV102" s="879">
        <v>1070.0809870255216</v>
      </c>
      <c r="BW102" s="879">
        <v>632.35033837341484</v>
      </c>
      <c r="BX102" s="879">
        <v>436.84110777724987</v>
      </c>
      <c r="BY102" s="879">
        <v>324.77134784018239</v>
      </c>
      <c r="BZ102" s="879">
        <v>38.97070163804846</v>
      </c>
      <c r="CA102" s="879">
        <v>38.97070163804846</v>
      </c>
      <c r="CB102" s="879">
        <v>38.97070163804846</v>
      </c>
      <c r="CC102" s="879">
        <v>38.97070163804846</v>
      </c>
      <c r="CD102" s="879">
        <v>38.97070163804846</v>
      </c>
      <c r="CE102" s="880">
        <v>38.97070163804846</v>
      </c>
      <c r="CF102" s="880">
        <v>181.67923031640342</v>
      </c>
      <c r="CG102" s="880">
        <v>235.97896003476862</v>
      </c>
      <c r="CH102" s="880">
        <v>233.31403182717006</v>
      </c>
      <c r="CI102" s="880">
        <v>228.11780767243371</v>
      </c>
      <c r="CJ102" s="880">
        <v>335.03350380307478</v>
      </c>
      <c r="CK102" s="880">
        <v>755.61846100276182</v>
      </c>
      <c r="CL102" s="880">
        <v>630.28289303864426</v>
      </c>
      <c r="CM102" s="880">
        <v>710.58955250843928</v>
      </c>
      <c r="CN102" s="880">
        <v>756.3814585417731</v>
      </c>
      <c r="CO102" s="880">
        <v>840.83797331024425</v>
      </c>
      <c r="CP102" s="880">
        <v>1070.0809870255216</v>
      </c>
      <c r="CQ102" s="880">
        <v>632.35033837341484</v>
      </c>
      <c r="CR102" s="880">
        <v>436.84110777724987</v>
      </c>
      <c r="CS102" s="880">
        <v>324.77134784018239</v>
      </c>
      <c r="CT102" s="880">
        <v>38.97070163804846</v>
      </c>
      <c r="CU102" s="880">
        <v>38.97070163804846</v>
      </c>
      <c r="CV102" s="880">
        <v>38.97070163804846</v>
      </c>
      <c r="CW102" s="880">
        <v>38.97070163804846</v>
      </c>
      <c r="CX102" s="880">
        <v>38.97070163804846</v>
      </c>
      <c r="CY102" s="881">
        <v>38.97070163804846</v>
      </c>
      <c r="CZ102" s="651">
        <v>0</v>
      </c>
      <c r="DA102" s="652">
        <v>0</v>
      </c>
      <c r="DB102" s="652">
        <v>0</v>
      </c>
      <c r="DC102" s="652">
        <v>0</v>
      </c>
      <c r="DD102" s="652">
        <v>0</v>
      </c>
      <c r="DE102" s="652">
        <v>0</v>
      </c>
      <c r="DF102" s="652">
        <v>0</v>
      </c>
      <c r="DG102" s="652">
        <v>0</v>
      </c>
      <c r="DH102" s="652">
        <v>0</v>
      </c>
      <c r="DI102" s="652">
        <v>0</v>
      </c>
      <c r="DJ102" s="652">
        <v>0</v>
      </c>
      <c r="DK102" s="652">
        <v>0</v>
      </c>
      <c r="DL102" s="652">
        <v>0</v>
      </c>
      <c r="DM102" s="652">
        <v>0</v>
      </c>
      <c r="DN102" s="652">
        <v>0</v>
      </c>
      <c r="DO102" s="652">
        <v>0</v>
      </c>
      <c r="DP102" s="652">
        <v>0</v>
      </c>
      <c r="DQ102" s="652">
        <v>0</v>
      </c>
      <c r="DR102" s="652">
        <v>0</v>
      </c>
      <c r="DS102" s="652">
        <v>0</v>
      </c>
      <c r="DT102" s="652">
        <v>0</v>
      </c>
      <c r="DU102" s="652">
        <v>0</v>
      </c>
      <c r="DV102" s="652">
        <v>0</v>
      </c>
      <c r="DW102" s="653">
        <v>0</v>
      </c>
    </row>
    <row r="103" spans="2:127" x14ac:dyDescent="0.2">
      <c r="B103" s="673"/>
      <c r="C103" s="670"/>
      <c r="D103" s="666"/>
      <c r="E103" s="666"/>
      <c r="F103" s="666"/>
      <c r="G103" s="666"/>
      <c r="H103" s="666"/>
      <c r="I103" s="666"/>
      <c r="J103" s="666"/>
      <c r="K103" s="666"/>
      <c r="L103" s="666"/>
      <c r="M103" s="666"/>
      <c r="N103" s="666"/>
      <c r="O103" s="666"/>
      <c r="P103" s="666"/>
      <c r="Q103" s="666"/>
      <c r="R103" s="667"/>
      <c r="S103" s="666"/>
      <c r="T103" s="666"/>
      <c r="U103" s="659" t="s">
        <v>504</v>
      </c>
      <c r="V103" s="648" t="s">
        <v>124</v>
      </c>
      <c r="W103" s="668" t="s">
        <v>497</v>
      </c>
      <c r="X103" s="879">
        <v>8.6436104675604977</v>
      </c>
      <c r="Y103" s="879">
        <v>11.579207523749332</v>
      </c>
      <c r="Z103" s="879">
        <v>11.828532156619048</v>
      </c>
      <c r="AA103" s="879">
        <v>12.384392670607287</v>
      </c>
      <c r="AB103" s="879">
        <v>20.883602821867182</v>
      </c>
      <c r="AC103" s="879">
        <v>67.813524697592044</v>
      </c>
      <c r="AD103" s="879">
        <v>46.441583907466381</v>
      </c>
      <c r="AE103" s="879">
        <v>51.217351961286923</v>
      </c>
      <c r="AF103" s="879">
        <v>52.435497696026943</v>
      </c>
      <c r="AG103" s="879">
        <v>66.749817207204075</v>
      </c>
      <c r="AH103" s="879">
        <v>63.759849057036668</v>
      </c>
      <c r="AI103" s="879">
        <v>39.208821070567964</v>
      </c>
      <c r="AJ103" s="879">
        <v>25.782280290952595</v>
      </c>
      <c r="AK103" s="879">
        <v>18.197991360434372</v>
      </c>
      <c r="AL103" s="879">
        <v>0.98936121217696371</v>
      </c>
      <c r="AM103" s="879">
        <v>0.95259202632290929</v>
      </c>
      <c r="AN103" s="879">
        <v>0.91728067697197746</v>
      </c>
      <c r="AO103" s="879">
        <v>0.88336421568225498</v>
      </c>
      <c r="AP103" s="879">
        <v>0.85078224306751404</v>
      </c>
      <c r="AQ103" s="879">
        <v>0.81948584839138805</v>
      </c>
      <c r="AR103" s="879">
        <v>1.8687598313853757</v>
      </c>
      <c r="AS103" s="879">
        <v>2.2001532938284503</v>
      </c>
      <c r="AT103" s="879">
        <v>2.2497252009535624</v>
      </c>
      <c r="AU103" s="879">
        <v>2.3692227057110697</v>
      </c>
      <c r="AV103" s="879">
        <v>3.7555289701398689</v>
      </c>
      <c r="AW103" s="879">
        <v>12.367890218497575</v>
      </c>
      <c r="AX103" s="879">
        <v>8.4345875825258769</v>
      </c>
      <c r="AY103" s="879">
        <v>9.2197428439444842</v>
      </c>
      <c r="AZ103" s="879">
        <v>9.3390724085862775</v>
      </c>
      <c r="BA103" s="879">
        <v>12.509616599449208</v>
      </c>
      <c r="BB103" s="879">
        <v>12.297122967088251</v>
      </c>
      <c r="BC103" s="879">
        <v>8.0541761805686516</v>
      </c>
      <c r="BD103" s="879">
        <v>5.4419208118450255</v>
      </c>
      <c r="BE103" s="879">
        <v>3.9601889580277465</v>
      </c>
      <c r="BF103" s="879">
        <v>0.56862671417491328</v>
      </c>
      <c r="BG103" s="879">
        <v>0.55206477104360518</v>
      </c>
      <c r="BH103" s="879">
        <v>0.53598521460544191</v>
      </c>
      <c r="BI103" s="879">
        <v>0.52037399476256496</v>
      </c>
      <c r="BJ103" s="879">
        <v>0.50521747064326705</v>
      </c>
      <c r="BK103" s="879">
        <v>0.49050239868278345</v>
      </c>
      <c r="BL103" s="879">
        <v>1.1346004652746642</v>
      </c>
      <c r="BM103" s="879">
        <v>1.3447687297422686</v>
      </c>
      <c r="BN103" s="879">
        <v>1.383230974329021</v>
      </c>
      <c r="BO103" s="879">
        <v>1.4651820485890827</v>
      </c>
      <c r="BP103" s="879">
        <v>2.3356169829839115</v>
      </c>
      <c r="BQ103" s="879">
        <v>7.7291058454481467</v>
      </c>
      <c r="BR103" s="879">
        <v>5.2966418829150017</v>
      </c>
      <c r="BS103" s="879">
        <v>5.8177987123739614</v>
      </c>
      <c r="BT103" s="879">
        <v>5.9217047616953913</v>
      </c>
      <c r="BU103" s="879">
        <v>7.9705838131058258</v>
      </c>
      <c r="BV103" s="879">
        <v>6.8086188331246902</v>
      </c>
      <c r="BW103" s="879">
        <v>4.4594020711259637</v>
      </c>
      <c r="BX103" s="879">
        <v>3.0130596097206066</v>
      </c>
      <c r="BY103" s="879">
        <v>2.1926606080564093</v>
      </c>
      <c r="BZ103" s="879">
        <v>0.3148348248212926</v>
      </c>
      <c r="CA103" s="879">
        <v>0.30566487846727441</v>
      </c>
      <c r="CB103" s="879">
        <v>0.29676201792939266</v>
      </c>
      <c r="CC103" s="879">
        <v>0.28811846400911911</v>
      </c>
      <c r="CD103" s="879">
        <v>0.27972666408652341</v>
      </c>
      <c r="CE103" s="880">
        <v>0.2715792855208965</v>
      </c>
      <c r="CF103" s="880">
        <v>0.62820076831111615</v>
      </c>
      <c r="CG103" s="880">
        <v>0.74456584064625031</v>
      </c>
      <c r="CH103" s="880">
        <v>0.76586145292552021</v>
      </c>
      <c r="CI103" s="880">
        <v>0.81123577577283945</v>
      </c>
      <c r="CJ103" s="880">
        <v>1.2931744945440296</v>
      </c>
      <c r="CK103" s="880">
        <v>4.2794185081645137</v>
      </c>
      <c r="CL103" s="880">
        <v>2.9326221891778932</v>
      </c>
      <c r="CM103" s="880">
        <v>3.221174089777942</v>
      </c>
      <c r="CN103" s="880">
        <v>3.2787043500005071</v>
      </c>
      <c r="CO103" s="880">
        <v>4.413119004026762</v>
      </c>
      <c r="CP103" s="880">
        <v>3.7697671673975974</v>
      </c>
      <c r="CQ103" s="880">
        <v>2.4690628049507719</v>
      </c>
      <c r="CR103" s="880">
        <v>1.6682580518204415</v>
      </c>
      <c r="CS103" s="880">
        <v>1.2140230158403003</v>
      </c>
      <c r="CT103" s="880">
        <v>0.1743164090770519</v>
      </c>
      <c r="CU103" s="880">
        <v>0.24378276282048145</v>
      </c>
      <c r="CV103" s="880">
        <v>0.23783684177607947</v>
      </c>
      <c r="CW103" s="880">
        <v>0.23203594319617515</v>
      </c>
      <c r="CX103" s="880">
        <v>0.22637652994748797</v>
      </c>
      <c r="CY103" s="881">
        <v>0.22085515116828089</v>
      </c>
      <c r="CZ103" s="651">
        <v>0</v>
      </c>
      <c r="DA103" s="652">
        <v>0</v>
      </c>
      <c r="DB103" s="652">
        <v>0</v>
      </c>
      <c r="DC103" s="652">
        <v>0</v>
      </c>
      <c r="DD103" s="652">
        <v>0</v>
      </c>
      <c r="DE103" s="652">
        <v>0</v>
      </c>
      <c r="DF103" s="652">
        <v>0</v>
      </c>
      <c r="DG103" s="652">
        <v>0</v>
      </c>
      <c r="DH103" s="652">
        <v>0</v>
      </c>
      <c r="DI103" s="652">
        <v>0</v>
      </c>
      <c r="DJ103" s="652">
        <v>0</v>
      </c>
      <c r="DK103" s="652">
        <v>0</v>
      </c>
      <c r="DL103" s="652">
        <v>0</v>
      </c>
      <c r="DM103" s="652">
        <v>0</v>
      </c>
      <c r="DN103" s="652">
        <v>0</v>
      </c>
      <c r="DO103" s="652">
        <v>0</v>
      </c>
      <c r="DP103" s="652">
        <v>0</v>
      </c>
      <c r="DQ103" s="652">
        <v>0</v>
      </c>
      <c r="DR103" s="652">
        <v>0</v>
      </c>
      <c r="DS103" s="652">
        <v>0</v>
      </c>
      <c r="DT103" s="652">
        <v>0</v>
      </c>
      <c r="DU103" s="652">
        <v>0</v>
      </c>
      <c r="DV103" s="652">
        <v>0</v>
      </c>
      <c r="DW103" s="653">
        <v>0</v>
      </c>
    </row>
    <row r="104" spans="2:127" x14ac:dyDescent="0.2">
      <c r="B104" s="673"/>
      <c r="C104" s="670"/>
      <c r="D104" s="666"/>
      <c r="E104" s="666"/>
      <c r="F104" s="666"/>
      <c r="G104" s="666"/>
      <c r="H104" s="666"/>
      <c r="I104" s="666"/>
      <c r="J104" s="666"/>
      <c r="K104" s="666"/>
      <c r="L104" s="666"/>
      <c r="M104" s="666"/>
      <c r="N104" s="666"/>
      <c r="O104" s="666"/>
      <c r="P104" s="666"/>
      <c r="Q104" s="666"/>
      <c r="R104" s="667"/>
      <c r="S104" s="666"/>
      <c r="T104" s="666"/>
      <c r="U104" s="659" t="s">
        <v>505</v>
      </c>
      <c r="V104" s="648" t="s">
        <v>124</v>
      </c>
      <c r="W104" s="668" t="s">
        <v>497</v>
      </c>
      <c r="X104" s="879">
        <v>0</v>
      </c>
      <c r="Y104" s="879">
        <v>0</v>
      </c>
      <c r="Z104" s="879">
        <v>0</v>
      </c>
      <c r="AA104" s="879">
        <v>0</v>
      </c>
      <c r="AB104" s="879">
        <v>0</v>
      </c>
      <c r="AC104" s="879">
        <v>0</v>
      </c>
      <c r="AD104" s="879">
        <v>0</v>
      </c>
      <c r="AE104" s="879">
        <v>0</v>
      </c>
      <c r="AF104" s="879">
        <v>0</v>
      </c>
      <c r="AG104" s="879">
        <v>0</v>
      </c>
      <c r="AH104" s="879">
        <v>0</v>
      </c>
      <c r="AI104" s="879">
        <v>0</v>
      </c>
      <c r="AJ104" s="879">
        <v>0</v>
      </c>
      <c r="AK104" s="879">
        <v>0</v>
      </c>
      <c r="AL104" s="879">
        <v>0</v>
      </c>
      <c r="AM104" s="879">
        <v>0</v>
      </c>
      <c r="AN104" s="879">
        <v>0</v>
      </c>
      <c r="AO104" s="879">
        <v>0</v>
      </c>
      <c r="AP104" s="879">
        <v>0</v>
      </c>
      <c r="AQ104" s="879">
        <v>0</v>
      </c>
      <c r="AR104" s="879">
        <v>0</v>
      </c>
      <c r="AS104" s="879">
        <v>0</v>
      </c>
      <c r="AT104" s="879">
        <v>0</v>
      </c>
      <c r="AU104" s="879">
        <v>0</v>
      </c>
      <c r="AV104" s="879">
        <v>0</v>
      </c>
      <c r="AW104" s="879">
        <v>0</v>
      </c>
      <c r="AX104" s="879">
        <v>0</v>
      </c>
      <c r="AY104" s="879">
        <v>0</v>
      </c>
      <c r="AZ104" s="879">
        <v>0</v>
      </c>
      <c r="BA104" s="879">
        <v>0</v>
      </c>
      <c r="BB104" s="879">
        <v>0</v>
      </c>
      <c r="BC104" s="879">
        <v>0</v>
      </c>
      <c r="BD104" s="879">
        <v>0</v>
      </c>
      <c r="BE104" s="879">
        <v>0</v>
      </c>
      <c r="BF104" s="879">
        <v>0</v>
      </c>
      <c r="BG104" s="879">
        <v>0</v>
      </c>
      <c r="BH104" s="879">
        <v>0</v>
      </c>
      <c r="BI104" s="879">
        <v>0</v>
      </c>
      <c r="BJ104" s="879">
        <v>0</v>
      </c>
      <c r="BK104" s="879">
        <v>0</v>
      </c>
      <c r="BL104" s="879">
        <v>0</v>
      </c>
      <c r="BM104" s="879">
        <v>0</v>
      </c>
      <c r="BN104" s="879">
        <v>0</v>
      </c>
      <c r="BO104" s="879">
        <v>0</v>
      </c>
      <c r="BP104" s="879">
        <v>0</v>
      </c>
      <c r="BQ104" s="879">
        <v>0</v>
      </c>
      <c r="BR104" s="879">
        <v>0</v>
      </c>
      <c r="BS104" s="879">
        <v>0</v>
      </c>
      <c r="BT104" s="879">
        <v>0</v>
      </c>
      <c r="BU104" s="879">
        <v>0</v>
      </c>
      <c r="BV104" s="879">
        <v>0</v>
      </c>
      <c r="BW104" s="879">
        <v>0</v>
      </c>
      <c r="BX104" s="879">
        <v>0</v>
      </c>
      <c r="BY104" s="879">
        <v>0</v>
      </c>
      <c r="BZ104" s="879">
        <v>0</v>
      </c>
      <c r="CA104" s="879">
        <v>0</v>
      </c>
      <c r="CB104" s="879">
        <v>0</v>
      </c>
      <c r="CC104" s="879">
        <v>0</v>
      </c>
      <c r="CD104" s="879">
        <v>0</v>
      </c>
      <c r="CE104" s="880">
        <v>0</v>
      </c>
      <c r="CF104" s="880">
        <v>0</v>
      </c>
      <c r="CG104" s="880">
        <v>0</v>
      </c>
      <c r="CH104" s="880">
        <v>0</v>
      </c>
      <c r="CI104" s="880">
        <v>0</v>
      </c>
      <c r="CJ104" s="880">
        <v>0</v>
      </c>
      <c r="CK104" s="880">
        <v>0</v>
      </c>
      <c r="CL104" s="880">
        <v>0</v>
      </c>
      <c r="CM104" s="880">
        <v>0</v>
      </c>
      <c r="CN104" s="880">
        <v>0</v>
      </c>
      <c r="CO104" s="880">
        <v>0</v>
      </c>
      <c r="CP104" s="880">
        <v>0</v>
      </c>
      <c r="CQ104" s="880">
        <v>0</v>
      </c>
      <c r="CR104" s="880">
        <v>0</v>
      </c>
      <c r="CS104" s="880">
        <v>0</v>
      </c>
      <c r="CT104" s="880">
        <v>0</v>
      </c>
      <c r="CU104" s="880">
        <v>0</v>
      </c>
      <c r="CV104" s="880">
        <v>0</v>
      </c>
      <c r="CW104" s="880">
        <v>0</v>
      </c>
      <c r="CX104" s="880">
        <v>0</v>
      </c>
      <c r="CY104" s="881">
        <v>0</v>
      </c>
      <c r="CZ104" s="651">
        <v>0</v>
      </c>
      <c r="DA104" s="652">
        <v>0</v>
      </c>
      <c r="DB104" s="652">
        <v>0</v>
      </c>
      <c r="DC104" s="652">
        <v>0</v>
      </c>
      <c r="DD104" s="652">
        <v>0</v>
      </c>
      <c r="DE104" s="652">
        <v>0</v>
      </c>
      <c r="DF104" s="652">
        <v>0</v>
      </c>
      <c r="DG104" s="652">
        <v>0</v>
      </c>
      <c r="DH104" s="652">
        <v>0</v>
      </c>
      <c r="DI104" s="652">
        <v>0</v>
      </c>
      <c r="DJ104" s="652">
        <v>0</v>
      </c>
      <c r="DK104" s="652">
        <v>0</v>
      </c>
      <c r="DL104" s="652">
        <v>0</v>
      </c>
      <c r="DM104" s="652">
        <v>0</v>
      </c>
      <c r="DN104" s="652">
        <v>0</v>
      </c>
      <c r="DO104" s="652">
        <v>0</v>
      </c>
      <c r="DP104" s="652">
        <v>0</v>
      </c>
      <c r="DQ104" s="652">
        <v>0</v>
      </c>
      <c r="DR104" s="652">
        <v>0</v>
      </c>
      <c r="DS104" s="652">
        <v>0</v>
      </c>
      <c r="DT104" s="652">
        <v>0</v>
      </c>
      <c r="DU104" s="652">
        <v>0</v>
      </c>
      <c r="DV104" s="652">
        <v>0</v>
      </c>
      <c r="DW104" s="653">
        <v>0</v>
      </c>
    </row>
    <row r="105" spans="2:127" x14ac:dyDescent="0.2">
      <c r="B105" s="673"/>
      <c r="C105" s="670"/>
      <c r="D105" s="666"/>
      <c r="E105" s="666"/>
      <c r="F105" s="666"/>
      <c r="G105" s="666"/>
      <c r="H105" s="666"/>
      <c r="I105" s="666"/>
      <c r="J105" s="666"/>
      <c r="K105" s="666"/>
      <c r="L105" s="666"/>
      <c r="M105" s="666"/>
      <c r="N105" s="666"/>
      <c r="O105" s="666"/>
      <c r="P105" s="666"/>
      <c r="Q105" s="666"/>
      <c r="R105" s="667"/>
      <c r="S105" s="666"/>
      <c r="T105" s="666"/>
      <c r="U105" s="674" t="s">
        <v>506</v>
      </c>
      <c r="V105" s="648" t="s">
        <v>124</v>
      </c>
      <c r="W105" s="668" t="s">
        <v>497</v>
      </c>
      <c r="X105" s="882">
        <v>0</v>
      </c>
      <c r="Y105" s="882">
        <v>0</v>
      </c>
      <c r="Z105" s="882">
        <v>0</v>
      </c>
      <c r="AA105" s="882">
        <v>0</v>
      </c>
      <c r="AB105" s="882">
        <v>0</v>
      </c>
      <c r="AC105" s="882">
        <v>0</v>
      </c>
      <c r="AD105" s="882">
        <v>0</v>
      </c>
      <c r="AE105" s="882">
        <v>0</v>
      </c>
      <c r="AF105" s="882">
        <v>0</v>
      </c>
      <c r="AG105" s="882">
        <v>0</v>
      </c>
      <c r="AH105" s="882">
        <v>0</v>
      </c>
      <c r="AI105" s="882">
        <v>0</v>
      </c>
      <c r="AJ105" s="882">
        <v>0</v>
      </c>
      <c r="AK105" s="882">
        <v>0</v>
      </c>
      <c r="AL105" s="882">
        <v>0</v>
      </c>
      <c r="AM105" s="882">
        <v>0</v>
      </c>
      <c r="AN105" s="882">
        <v>0</v>
      </c>
      <c r="AO105" s="882">
        <v>0</v>
      </c>
      <c r="AP105" s="882">
        <v>0</v>
      </c>
      <c r="AQ105" s="882">
        <v>0</v>
      </c>
      <c r="AR105" s="882">
        <v>0</v>
      </c>
      <c r="AS105" s="882">
        <v>0</v>
      </c>
      <c r="AT105" s="882">
        <v>0</v>
      </c>
      <c r="AU105" s="882">
        <v>0</v>
      </c>
      <c r="AV105" s="882">
        <v>0</v>
      </c>
      <c r="AW105" s="882">
        <v>0</v>
      </c>
      <c r="AX105" s="882">
        <v>0</v>
      </c>
      <c r="AY105" s="882">
        <v>0</v>
      </c>
      <c r="AZ105" s="882">
        <v>0</v>
      </c>
      <c r="BA105" s="882">
        <v>0</v>
      </c>
      <c r="BB105" s="882">
        <v>0</v>
      </c>
      <c r="BC105" s="882">
        <v>0</v>
      </c>
      <c r="BD105" s="882">
        <v>0</v>
      </c>
      <c r="BE105" s="882">
        <v>0</v>
      </c>
      <c r="BF105" s="882">
        <v>0</v>
      </c>
      <c r="BG105" s="882">
        <v>0</v>
      </c>
      <c r="BH105" s="882">
        <v>0</v>
      </c>
      <c r="BI105" s="882">
        <v>0</v>
      </c>
      <c r="BJ105" s="882">
        <v>0</v>
      </c>
      <c r="BK105" s="882">
        <v>0</v>
      </c>
      <c r="BL105" s="882">
        <v>0</v>
      </c>
      <c r="BM105" s="882">
        <v>0</v>
      </c>
      <c r="BN105" s="882">
        <v>0</v>
      </c>
      <c r="BO105" s="882">
        <v>0</v>
      </c>
      <c r="BP105" s="882">
        <v>0</v>
      </c>
      <c r="BQ105" s="882">
        <v>0</v>
      </c>
      <c r="BR105" s="882">
        <v>0</v>
      </c>
      <c r="BS105" s="882">
        <v>0</v>
      </c>
      <c r="BT105" s="882">
        <v>0</v>
      </c>
      <c r="BU105" s="882">
        <v>0</v>
      </c>
      <c r="BV105" s="882">
        <v>0</v>
      </c>
      <c r="BW105" s="882">
        <v>0</v>
      </c>
      <c r="BX105" s="882">
        <v>0</v>
      </c>
      <c r="BY105" s="882">
        <v>0</v>
      </c>
      <c r="BZ105" s="882">
        <v>0</v>
      </c>
      <c r="CA105" s="882">
        <v>0</v>
      </c>
      <c r="CB105" s="882">
        <v>0</v>
      </c>
      <c r="CC105" s="882">
        <v>0</v>
      </c>
      <c r="CD105" s="882">
        <v>0</v>
      </c>
      <c r="CE105" s="883">
        <v>0</v>
      </c>
      <c r="CF105" s="883">
        <v>0</v>
      </c>
      <c r="CG105" s="883">
        <v>0</v>
      </c>
      <c r="CH105" s="883">
        <v>0</v>
      </c>
      <c r="CI105" s="883">
        <v>0</v>
      </c>
      <c r="CJ105" s="883">
        <v>0</v>
      </c>
      <c r="CK105" s="883">
        <v>0</v>
      </c>
      <c r="CL105" s="883">
        <v>0</v>
      </c>
      <c r="CM105" s="883">
        <v>0</v>
      </c>
      <c r="CN105" s="883">
        <v>0</v>
      </c>
      <c r="CO105" s="883">
        <v>0</v>
      </c>
      <c r="CP105" s="883">
        <v>0</v>
      </c>
      <c r="CQ105" s="883">
        <v>0</v>
      </c>
      <c r="CR105" s="883">
        <v>0</v>
      </c>
      <c r="CS105" s="883">
        <v>0</v>
      </c>
      <c r="CT105" s="883">
        <v>0</v>
      </c>
      <c r="CU105" s="883">
        <v>0</v>
      </c>
      <c r="CV105" s="883">
        <v>0</v>
      </c>
      <c r="CW105" s="883">
        <v>0</v>
      </c>
      <c r="CX105" s="883">
        <v>0</v>
      </c>
      <c r="CY105" s="884">
        <v>0</v>
      </c>
      <c r="CZ105" s="651">
        <v>0</v>
      </c>
      <c r="DA105" s="652">
        <v>0</v>
      </c>
      <c r="DB105" s="652">
        <v>0</v>
      </c>
      <c r="DC105" s="652">
        <v>0</v>
      </c>
      <c r="DD105" s="652">
        <v>0</v>
      </c>
      <c r="DE105" s="652">
        <v>0</v>
      </c>
      <c r="DF105" s="652">
        <v>0</v>
      </c>
      <c r="DG105" s="652">
        <v>0</v>
      </c>
      <c r="DH105" s="652">
        <v>0</v>
      </c>
      <c r="DI105" s="652">
        <v>0</v>
      </c>
      <c r="DJ105" s="652">
        <v>0</v>
      </c>
      <c r="DK105" s="652">
        <v>0</v>
      </c>
      <c r="DL105" s="652">
        <v>0</v>
      </c>
      <c r="DM105" s="652">
        <v>0</v>
      </c>
      <c r="DN105" s="652">
        <v>0</v>
      </c>
      <c r="DO105" s="652">
        <v>0</v>
      </c>
      <c r="DP105" s="652">
        <v>0</v>
      </c>
      <c r="DQ105" s="652">
        <v>0</v>
      </c>
      <c r="DR105" s="652">
        <v>0</v>
      </c>
      <c r="DS105" s="652">
        <v>0</v>
      </c>
      <c r="DT105" s="652">
        <v>0</v>
      </c>
      <c r="DU105" s="652">
        <v>0</v>
      </c>
      <c r="DV105" s="652">
        <v>0</v>
      </c>
      <c r="DW105" s="653">
        <v>0</v>
      </c>
    </row>
    <row r="106" spans="2:127" ht="15.75" thickBot="1" x14ac:dyDescent="0.25">
      <c r="B106" s="675"/>
      <c r="C106" s="676"/>
      <c r="D106" s="677"/>
      <c r="E106" s="677"/>
      <c r="F106" s="677"/>
      <c r="G106" s="677"/>
      <c r="H106" s="677"/>
      <c r="I106" s="677"/>
      <c r="J106" s="677"/>
      <c r="K106" s="677"/>
      <c r="L106" s="677"/>
      <c r="M106" s="677"/>
      <c r="N106" s="677"/>
      <c r="O106" s="677"/>
      <c r="P106" s="677"/>
      <c r="Q106" s="677"/>
      <c r="R106" s="678"/>
      <c r="S106" s="677"/>
      <c r="T106" s="677"/>
      <c r="U106" s="679" t="s">
        <v>127</v>
      </c>
      <c r="V106" s="680" t="s">
        <v>507</v>
      </c>
      <c r="W106" s="681" t="s">
        <v>497</v>
      </c>
      <c r="X106" s="682">
        <f t="shared" ref="X106:BC106" si="99">SUM(X95:X105)</f>
        <v>843.77070945163189</v>
      </c>
      <c r="Y106" s="682">
        <f t="shared" si="99"/>
        <v>1200.0856277386008</v>
      </c>
      <c r="Z106" s="682">
        <f t="shared" si="99"/>
        <v>1254.4552871799451</v>
      </c>
      <c r="AA106" s="682">
        <f t="shared" si="99"/>
        <v>1312.9620217030647</v>
      </c>
      <c r="AB106" s="682">
        <f t="shared" si="99"/>
        <v>2023.5407956554131</v>
      </c>
      <c r="AC106" s="682">
        <f t="shared" si="99"/>
        <v>4584.000285841591</v>
      </c>
      <c r="AD106" s="682">
        <f t="shared" si="99"/>
        <v>3927.8354887875435</v>
      </c>
      <c r="AE106" s="682">
        <f t="shared" si="99"/>
        <v>4546.2599805482487</v>
      </c>
      <c r="AF106" s="682">
        <f t="shared" si="99"/>
        <v>4971.0259951959088</v>
      </c>
      <c r="AG106" s="682">
        <f t="shared" si="99"/>
        <v>5609.1101036847258</v>
      </c>
      <c r="AH106" s="682">
        <f t="shared" si="99"/>
        <v>7187.5030807560379</v>
      </c>
      <c r="AI106" s="682">
        <f t="shared" si="99"/>
        <v>4815.4288444738222</v>
      </c>
      <c r="AJ106" s="682">
        <f t="shared" si="99"/>
        <v>3765.6791770323234</v>
      </c>
      <c r="AK106" s="682">
        <f t="shared" si="99"/>
        <v>3167.6934753459227</v>
      </c>
      <c r="AL106" s="682">
        <f t="shared" si="99"/>
        <v>1511.3133627379157</v>
      </c>
      <c r="AM106" s="682">
        <f t="shared" si="99"/>
        <v>1627.8436864256414</v>
      </c>
      <c r="AN106" s="682">
        <f t="shared" si="99"/>
        <v>1670.776882609347</v>
      </c>
      <c r="AO106" s="682">
        <f t="shared" si="99"/>
        <v>1670.3802349682712</v>
      </c>
      <c r="AP106" s="682">
        <f t="shared" si="99"/>
        <v>1670.648016751215</v>
      </c>
      <c r="AQ106" s="682">
        <f t="shared" si="99"/>
        <v>1763.0149582537929</v>
      </c>
      <c r="AR106" s="682">
        <f t="shared" si="99"/>
        <v>2521.3270009105763</v>
      </c>
      <c r="AS106" s="682">
        <f t="shared" si="99"/>
        <v>2544.804007415978</v>
      </c>
      <c r="AT106" s="682">
        <f t="shared" si="99"/>
        <v>2612.4470819407375</v>
      </c>
      <c r="AU106" s="682">
        <f t="shared" si="99"/>
        <v>2650.8205224639196</v>
      </c>
      <c r="AV106" s="682">
        <f t="shared" si="99"/>
        <v>3018.9169669300227</v>
      </c>
      <c r="AW106" s="682">
        <f t="shared" si="99"/>
        <v>4417.1792314071872</v>
      </c>
      <c r="AX106" s="682">
        <f t="shared" si="99"/>
        <v>3661.3947866457879</v>
      </c>
      <c r="AY106" s="682">
        <f t="shared" si="99"/>
        <v>3714.6320063450144</v>
      </c>
      <c r="AZ106" s="682">
        <f t="shared" si="99"/>
        <v>3746.7596513921935</v>
      </c>
      <c r="BA106" s="682">
        <f t="shared" si="99"/>
        <v>3722.6876437157607</v>
      </c>
      <c r="BB106" s="682">
        <f t="shared" si="99"/>
        <v>4489.3524646488295</v>
      </c>
      <c r="BC106" s="682">
        <f t="shared" si="99"/>
        <v>3322.6237349422013</v>
      </c>
      <c r="BD106" s="682">
        <f t="shared" ref="BD106:DO106" si="100">SUM(BD95:BD105)</f>
        <v>2774.7574694428445</v>
      </c>
      <c r="BE106" s="682">
        <f t="shared" si="100"/>
        <v>2462.1053476201323</v>
      </c>
      <c r="BF106" s="682">
        <f t="shared" si="100"/>
        <v>1753.4096759908459</v>
      </c>
      <c r="BG106" s="682">
        <f t="shared" si="100"/>
        <v>2123.2866804534451</v>
      </c>
      <c r="BH106" s="682">
        <f t="shared" si="100"/>
        <v>2000.1972688030583</v>
      </c>
      <c r="BI106" s="682">
        <f t="shared" si="100"/>
        <v>2068.4830170506029</v>
      </c>
      <c r="BJ106" s="682">
        <f t="shared" si="100"/>
        <v>2108.6721726943574</v>
      </c>
      <c r="BK106" s="682">
        <f t="shared" si="100"/>
        <v>2174.2794928064363</v>
      </c>
      <c r="BL106" s="682">
        <f t="shared" si="100"/>
        <v>2766.1671255657757</v>
      </c>
      <c r="BM106" s="682">
        <f t="shared" si="100"/>
        <v>2543.2760413916735</v>
      </c>
      <c r="BN106" s="682">
        <f t="shared" si="100"/>
        <v>2374.9603127221053</v>
      </c>
      <c r="BO106" s="682">
        <f t="shared" si="100"/>
        <v>2277.731895030458</v>
      </c>
      <c r="BP106" s="682">
        <f t="shared" si="100"/>
        <v>2333.631963357288</v>
      </c>
      <c r="BQ106" s="682">
        <f t="shared" si="100"/>
        <v>3645.72083956699</v>
      </c>
      <c r="BR106" s="682">
        <f t="shared" si="100"/>
        <v>3307.9393750996774</v>
      </c>
      <c r="BS106" s="682">
        <f t="shared" si="100"/>
        <v>3532.2746292756897</v>
      </c>
      <c r="BT106" s="682">
        <f t="shared" si="100"/>
        <v>3663.9949579233321</v>
      </c>
      <c r="BU106" s="682">
        <f t="shared" si="100"/>
        <v>3981.065761383913</v>
      </c>
      <c r="BV106" s="682">
        <f t="shared" si="100"/>
        <v>4997.7509034764616</v>
      </c>
      <c r="BW106" s="682">
        <f t="shared" si="100"/>
        <v>3664.5927969351037</v>
      </c>
      <c r="BX106" s="682">
        <f t="shared" si="100"/>
        <v>3184.3484448290174</v>
      </c>
      <c r="BY106" s="682">
        <f t="shared" si="100"/>
        <v>2910.1241729947105</v>
      </c>
      <c r="BZ106" s="682">
        <f t="shared" si="100"/>
        <v>2174.1038252325752</v>
      </c>
      <c r="CA106" s="682">
        <f t="shared" si="100"/>
        <v>2375.9729450664195</v>
      </c>
      <c r="CB106" s="682">
        <f t="shared" si="100"/>
        <v>2004.7116753505379</v>
      </c>
      <c r="CC106" s="682">
        <f t="shared" si="100"/>
        <v>1835.1863578693067</v>
      </c>
      <c r="CD106" s="682">
        <f t="shared" si="100"/>
        <v>1738.0076539852214</v>
      </c>
      <c r="CE106" s="682">
        <f t="shared" si="100"/>
        <v>1490.1954781076959</v>
      </c>
      <c r="CF106" s="682">
        <f t="shared" si="100"/>
        <v>1998.8411184016643</v>
      </c>
      <c r="CG106" s="682">
        <f t="shared" si="100"/>
        <v>2192.3583726560778</v>
      </c>
      <c r="CH106" s="682">
        <f t="shared" si="100"/>
        <v>2195.3875102629481</v>
      </c>
      <c r="CI106" s="682">
        <f t="shared" si="100"/>
        <v>2197.7306229356709</v>
      </c>
      <c r="CJ106" s="682">
        <f t="shared" si="100"/>
        <v>2595.5066713233441</v>
      </c>
      <c r="CK106" s="682">
        <f t="shared" si="100"/>
        <v>4156.1580951913038</v>
      </c>
      <c r="CL106" s="682">
        <f t="shared" si="100"/>
        <v>3651.1391915082841</v>
      </c>
      <c r="CM106" s="682">
        <f t="shared" si="100"/>
        <v>3941.6978412413905</v>
      </c>
      <c r="CN106" s="682">
        <f t="shared" si="100"/>
        <v>4111.1383112361864</v>
      </c>
      <c r="CO106" s="682">
        <f t="shared" si="100"/>
        <v>4398.4562377059174</v>
      </c>
      <c r="CP106" s="682">
        <f t="shared" si="100"/>
        <v>5247.6447163162866</v>
      </c>
      <c r="CQ106" s="682">
        <f t="shared" si="100"/>
        <v>3667.356087413084</v>
      </c>
      <c r="CR106" s="682">
        <f t="shared" si="100"/>
        <v>2949.939239620574</v>
      </c>
      <c r="CS106" s="682">
        <f t="shared" si="100"/>
        <v>2538.7065074999155</v>
      </c>
      <c r="CT106" s="682">
        <f t="shared" si="100"/>
        <v>1490.0982152312522</v>
      </c>
      <c r="CU106" s="682">
        <f t="shared" si="100"/>
        <v>1609.0914554836247</v>
      </c>
      <c r="CV106" s="682">
        <f t="shared" si="100"/>
        <v>1654.3352843278844</v>
      </c>
      <c r="CW106" s="682">
        <f t="shared" si="100"/>
        <v>1656.17484241074</v>
      </c>
      <c r="CX106" s="682">
        <f t="shared" si="100"/>
        <v>1658.6069780291118</v>
      </c>
      <c r="CY106" s="683">
        <f t="shared" si="100"/>
        <v>1753.0619044278392</v>
      </c>
      <c r="CZ106" s="684">
        <f t="shared" si="100"/>
        <v>0</v>
      </c>
      <c r="DA106" s="685">
        <f t="shared" si="100"/>
        <v>0</v>
      </c>
      <c r="DB106" s="685">
        <f t="shared" si="100"/>
        <v>0</v>
      </c>
      <c r="DC106" s="685">
        <f t="shared" si="100"/>
        <v>0</v>
      </c>
      <c r="DD106" s="685">
        <f t="shared" si="100"/>
        <v>0</v>
      </c>
      <c r="DE106" s="685">
        <f t="shared" si="100"/>
        <v>0</v>
      </c>
      <c r="DF106" s="685">
        <f t="shared" si="100"/>
        <v>0</v>
      </c>
      <c r="DG106" s="685">
        <f t="shared" si="100"/>
        <v>0</v>
      </c>
      <c r="DH106" s="685">
        <f t="shared" si="100"/>
        <v>0</v>
      </c>
      <c r="DI106" s="685">
        <f t="shared" si="100"/>
        <v>0</v>
      </c>
      <c r="DJ106" s="685">
        <f t="shared" si="100"/>
        <v>0</v>
      </c>
      <c r="DK106" s="685">
        <f t="shared" si="100"/>
        <v>0</v>
      </c>
      <c r="DL106" s="685">
        <f t="shared" si="100"/>
        <v>0</v>
      </c>
      <c r="DM106" s="685">
        <f t="shared" si="100"/>
        <v>0</v>
      </c>
      <c r="DN106" s="685">
        <f t="shared" si="100"/>
        <v>0</v>
      </c>
      <c r="DO106" s="685">
        <f t="shared" si="100"/>
        <v>0</v>
      </c>
      <c r="DP106" s="685">
        <f t="shared" ref="DP106:DW106" si="101">SUM(DP95:DP105)</f>
        <v>0</v>
      </c>
      <c r="DQ106" s="685">
        <f t="shared" si="101"/>
        <v>0</v>
      </c>
      <c r="DR106" s="685">
        <f t="shared" si="101"/>
        <v>0</v>
      </c>
      <c r="DS106" s="685">
        <f t="shared" si="101"/>
        <v>0</v>
      </c>
      <c r="DT106" s="685">
        <f t="shared" si="101"/>
        <v>0</v>
      </c>
      <c r="DU106" s="685">
        <f t="shared" si="101"/>
        <v>0</v>
      </c>
      <c r="DV106" s="685">
        <f t="shared" si="101"/>
        <v>0</v>
      </c>
      <c r="DW106" s="686">
        <f t="shared" si="101"/>
        <v>0</v>
      </c>
    </row>
    <row r="107" spans="2:127" x14ac:dyDescent="0.2">
      <c r="B107" s="701" t="s">
        <v>549</v>
      </c>
      <c r="C107" s="702" t="s">
        <v>550</v>
      </c>
      <c r="D107" s="703"/>
      <c r="E107" s="703"/>
      <c r="F107" s="703"/>
      <c r="G107" s="703"/>
      <c r="H107" s="703"/>
      <c r="I107" s="703"/>
      <c r="J107" s="703"/>
      <c r="K107" s="703"/>
      <c r="L107" s="703"/>
      <c r="M107" s="703"/>
      <c r="N107" s="703"/>
      <c r="O107" s="703"/>
      <c r="P107" s="703"/>
      <c r="Q107" s="703"/>
      <c r="R107" s="704"/>
      <c r="S107" s="705"/>
      <c r="T107" s="704"/>
      <c r="U107" s="705"/>
      <c r="V107" s="703"/>
      <c r="W107" s="703"/>
      <c r="X107" s="706">
        <f t="shared" ref="X107:BC107" si="102">SUMIF($C:$C,"61.10x",X:X)</f>
        <v>0</v>
      </c>
      <c r="Y107" s="706">
        <f t="shared" si="102"/>
        <v>0</v>
      </c>
      <c r="Z107" s="706">
        <f t="shared" si="102"/>
        <v>0</v>
      </c>
      <c r="AA107" s="706">
        <f t="shared" si="102"/>
        <v>0</v>
      </c>
      <c r="AB107" s="706">
        <f t="shared" si="102"/>
        <v>0</v>
      </c>
      <c r="AC107" s="706">
        <f t="shared" si="102"/>
        <v>0</v>
      </c>
      <c r="AD107" s="706">
        <f t="shared" si="102"/>
        <v>0</v>
      </c>
      <c r="AE107" s="706">
        <f t="shared" si="102"/>
        <v>0</v>
      </c>
      <c r="AF107" s="706">
        <f t="shared" si="102"/>
        <v>0</v>
      </c>
      <c r="AG107" s="706">
        <f t="shared" si="102"/>
        <v>0</v>
      </c>
      <c r="AH107" s="706">
        <f t="shared" si="102"/>
        <v>0</v>
      </c>
      <c r="AI107" s="706">
        <f t="shared" si="102"/>
        <v>0</v>
      </c>
      <c r="AJ107" s="706">
        <f t="shared" si="102"/>
        <v>0</v>
      </c>
      <c r="AK107" s="706">
        <f t="shared" si="102"/>
        <v>0</v>
      </c>
      <c r="AL107" s="706">
        <f t="shared" si="102"/>
        <v>0</v>
      </c>
      <c r="AM107" s="706">
        <f t="shared" si="102"/>
        <v>0</v>
      </c>
      <c r="AN107" s="706">
        <f t="shared" si="102"/>
        <v>0</v>
      </c>
      <c r="AO107" s="706">
        <f t="shared" si="102"/>
        <v>0</v>
      </c>
      <c r="AP107" s="706">
        <f t="shared" si="102"/>
        <v>0</v>
      </c>
      <c r="AQ107" s="706">
        <f t="shared" si="102"/>
        <v>0</v>
      </c>
      <c r="AR107" s="706">
        <f t="shared" si="102"/>
        <v>0</v>
      </c>
      <c r="AS107" s="706">
        <f t="shared" si="102"/>
        <v>0</v>
      </c>
      <c r="AT107" s="706">
        <f t="shared" si="102"/>
        <v>0</v>
      </c>
      <c r="AU107" s="706">
        <f t="shared" si="102"/>
        <v>0</v>
      </c>
      <c r="AV107" s="706">
        <f t="shared" si="102"/>
        <v>0</v>
      </c>
      <c r="AW107" s="706">
        <f t="shared" si="102"/>
        <v>0</v>
      </c>
      <c r="AX107" s="706">
        <f t="shared" si="102"/>
        <v>0</v>
      </c>
      <c r="AY107" s="706">
        <f t="shared" si="102"/>
        <v>0</v>
      </c>
      <c r="AZ107" s="706">
        <f t="shared" si="102"/>
        <v>0</v>
      </c>
      <c r="BA107" s="706">
        <f t="shared" si="102"/>
        <v>0</v>
      </c>
      <c r="BB107" s="706">
        <f t="shared" si="102"/>
        <v>0</v>
      </c>
      <c r="BC107" s="706">
        <f t="shared" si="102"/>
        <v>0</v>
      </c>
      <c r="BD107" s="706">
        <f t="shared" ref="BD107:CI107" si="103">SUMIF($C:$C,"61.10x",BD:BD)</f>
        <v>0</v>
      </c>
      <c r="BE107" s="706">
        <f t="shared" si="103"/>
        <v>0</v>
      </c>
      <c r="BF107" s="706">
        <f t="shared" si="103"/>
        <v>0</v>
      </c>
      <c r="BG107" s="706">
        <f t="shared" si="103"/>
        <v>0</v>
      </c>
      <c r="BH107" s="706">
        <f t="shared" si="103"/>
        <v>0</v>
      </c>
      <c r="BI107" s="706">
        <f t="shared" si="103"/>
        <v>0</v>
      </c>
      <c r="BJ107" s="706">
        <f t="shared" si="103"/>
        <v>0</v>
      </c>
      <c r="BK107" s="706">
        <f t="shared" si="103"/>
        <v>0</v>
      </c>
      <c r="BL107" s="706">
        <f t="shared" si="103"/>
        <v>0</v>
      </c>
      <c r="BM107" s="706">
        <f t="shared" si="103"/>
        <v>0</v>
      </c>
      <c r="BN107" s="706">
        <f t="shared" si="103"/>
        <v>0</v>
      </c>
      <c r="BO107" s="706">
        <f t="shared" si="103"/>
        <v>0</v>
      </c>
      <c r="BP107" s="706">
        <f t="shared" si="103"/>
        <v>0</v>
      </c>
      <c r="BQ107" s="706">
        <f t="shared" si="103"/>
        <v>0</v>
      </c>
      <c r="BR107" s="706">
        <f t="shared" si="103"/>
        <v>0</v>
      </c>
      <c r="BS107" s="706">
        <f t="shared" si="103"/>
        <v>0</v>
      </c>
      <c r="BT107" s="706">
        <f t="shared" si="103"/>
        <v>0</v>
      </c>
      <c r="BU107" s="706">
        <f t="shared" si="103"/>
        <v>0</v>
      </c>
      <c r="BV107" s="706">
        <f t="shared" si="103"/>
        <v>0</v>
      </c>
      <c r="BW107" s="706">
        <f t="shared" si="103"/>
        <v>0</v>
      </c>
      <c r="BX107" s="706">
        <f t="shared" si="103"/>
        <v>0</v>
      </c>
      <c r="BY107" s="706">
        <f t="shared" si="103"/>
        <v>0</v>
      </c>
      <c r="BZ107" s="706">
        <f t="shared" si="103"/>
        <v>0</v>
      </c>
      <c r="CA107" s="706">
        <f t="shared" si="103"/>
        <v>0</v>
      </c>
      <c r="CB107" s="706">
        <f t="shared" si="103"/>
        <v>0</v>
      </c>
      <c r="CC107" s="706">
        <f t="shared" si="103"/>
        <v>0</v>
      </c>
      <c r="CD107" s="706">
        <f t="shared" si="103"/>
        <v>0</v>
      </c>
      <c r="CE107" s="706">
        <f t="shared" si="103"/>
        <v>0</v>
      </c>
      <c r="CF107" s="706">
        <f t="shared" si="103"/>
        <v>0</v>
      </c>
      <c r="CG107" s="706">
        <f t="shared" si="103"/>
        <v>0</v>
      </c>
      <c r="CH107" s="706">
        <f t="shared" si="103"/>
        <v>0</v>
      </c>
      <c r="CI107" s="706">
        <f t="shared" si="103"/>
        <v>0</v>
      </c>
      <c r="CJ107" s="706">
        <f t="shared" ref="CJ107:DO107" si="104">SUMIF($C:$C,"61.10x",CJ:CJ)</f>
        <v>0</v>
      </c>
      <c r="CK107" s="706">
        <f t="shared" si="104"/>
        <v>0</v>
      </c>
      <c r="CL107" s="706">
        <f t="shared" si="104"/>
        <v>0</v>
      </c>
      <c r="CM107" s="706">
        <f t="shared" si="104"/>
        <v>0</v>
      </c>
      <c r="CN107" s="706">
        <f t="shared" si="104"/>
        <v>0</v>
      </c>
      <c r="CO107" s="706">
        <f t="shared" si="104"/>
        <v>0</v>
      </c>
      <c r="CP107" s="706">
        <f t="shared" si="104"/>
        <v>0</v>
      </c>
      <c r="CQ107" s="706">
        <f t="shared" si="104"/>
        <v>0</v>
      </c>
      <c r="CR107" s="706">
        <f t="shared" si="104"/>
        <v>0</v>
      </c>
      <c r="CS107" s="706">
        <f t="shared" si="104"/>
        <v>0</v>
      </c>
      <c r="CT107" s="706">
        <f t="shared" si="104"/>
        <v>0</v>
      </c>
      <c r="CU107" s="706">
        <f t="shared" si="104"/>
        <v>0</v>
      </c>
      <c r="CV107" s="706">
        <f t="shared" si="104"/>
        <v>0</v>
      </c>
      <c r="CW107" s="706">
        <f t="shared" si="104"/>
        <v>0</v>
      </c>
      <c r="CX107" s="706">
        <f t="shared" si="104"/>
        <v>0</v>
      </c>
      <c r="CY107" s="707">
        <f t="shared" si="104"/>
        <v>0</v>
      </c>
      <c r="CZ107" s="708">
        <f t="shared" si="104"/>
        <v>0</v>
      </c>
      <c r="DA107" s="708">
        <f t="shared" si="104"/>
        <v>0</v>
      </c>
      <c r="DB107" s="708">
        <f t="shared" si="104"/>
        <v>0</v>
      </c>
      <c r="DC107" s="708">
        <f t="shared" si="104"/>
        <v>0</v>
      </c>
      <c r="DD107" s="708">
        <f t="shared" si="104"/>
        <v>0</v>
      </c>
      <c r="DE107" s="708">
        <f t="shared" si="104"/>
        <v>0</v>
      </c>
      <c r="DF107" s="708">
        <f t="shared" si="104"/>
        <v>0</v>
      </c>
      <c r="DG107" s="708">
        <f t="shared" si="104"/>
        <v>0</v>
      </c>
      <c r="DH107" s="708">
        <f t="shared" si="104"/>
        <v>0</v>
      </c>
      <c r="DI107" s="708">
        <f t="shared" si="104"/>
        <v>0</v>
      </c>
      <c r="DJ107" s="708">
        <f t="shared" si="104"/>
        <v>0</v>
      </c>
      <c r="DK107" s="708">
        <f t="shared" si="104"/>
        <v>0</v>
      </c>
      <c r="DL107" s="708">
        <f t="shared" si="104"/>
        <v>0</v>
      </c>
      <c r="DM107" s="708">
        <f t="shared" si="104"/>
        <v>0</v>
      </c>
      <c r="DN107" s="708">
        <f t="shared" si="104"/>
        <v>0</v>
      </c>
      <c r="DO107" s="708">
        <f t="shared" si="104"/>
        <v>0</v>
      </c>
      <c r="DP107" s="708">
        <f t="shared" ref="DP107:DW107" si="105">SUMIF($C:$C,"61.10x",DP:DP)</f>
        <v>0</v>
      </c>
      <c r="DQ107" s="708">
        <f t="shared" si="105"/>
        <v>0</v>
      </c>
      <c r="DR107" s="708">
        <f t="shared" si="105"/>
        <v>0</v>
      </c>
      <c r="DS107" s="708">
        <f t="shared" si="105"/>
        <v>0</v>
      </c>
      <c r="DT107" s="708">
        <f t="shared" si="105"/>
        <v>0</v>
      </c>
      <c r="DU107" s="708">
        <f t="shared" si="105"/>
        <v>0</v>
      </c>
      <c r="DV107" s="708">
        <f t="shared" si="105"/>
        <v>0</v>
      </c>
      <c r="DW107" s="709">
        <f t="shared" si="105"/>
        <v>0</v>
      </c>
    </row>
    <row r="108" spans="2:127" x14ac:dyDescent="0.2">
      <c r="B108" s="710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1"/>
      <c r="W108" s="571"/>
      <c r="X108" s="571"/>
      <c r="Y108" s="571"/>
      <c r="Z108" s="571"/>
      <c r="AA108" s="571"/>
      <c r="AB108" s="571"/>
      <c r="AC108" s="571"/>
      <c r="AD108" s="571"/>
      <c r="AE108" s="571"/>
      <c r="AF108" s="571"/>
      <c r="AG108" s="571"/>
      <c r="AH108" s="571"/>
      <c r="AI108" s="571"/>
      <c r="AJ108" s="571"/>
      <c r="AK108" s="571"/>
      <c r="AL108" s="571"/>
      <c r="AM108" s="571"/>
      <c r="AN108" s="571"/>
      <c r="AO108" s="571"/>
      <c r="AP108" s="571"/>
      <c r="AQ108" s="571"/>
      <c r="AR108" s="571"/>
      <c r="AS108" s="571"/>
      <c r="AT108" s="571"/>
      <c r="AU108" s="571"/>
      <c r="AV108" s="571"/>
      <c r="AW108" s="571"/>
      <c r="AX108" s="571"/>
      <c r="AY108" s="571"/>
      <c r="AZ108" s="571"/>
      <c r="BA108" s="571"/>
      <c r="BB108" s="571"/>
      <c r="BC108" s="571"/>
      <c r="BD108" s="571"/>
      <c r="BE108" s="571"/>
      <c r="BF108" s="571"/>
      <c r="BG108" s="571"/>
      <c r="BH108" s="571"/>
      <c r="BI108" s="571"/>
      <c r="BJ108" s="571"/>
      <c r="BK108" s="571"/>
      <c r="BL108" s="571"/>
      <c r="BM108" s="571"/>
      <c r="BN108" s="571"/>
      <c r="BO108" s="571"/>
      <c r="BP108" s="571"/>
      <c r="BQ108" s="571"/>
      <c r="BR108" s="571"/>
      <c r="BS108" s="571"/>
      <c r="BT108" s="571"/>
      <c r="BU108" s="571"/>
      <c r="BV108" s="571"/>
      <c r="BW108" s="571"/>
      <c r="BX108" s="571"/>
      <c r="BY108" s="571"/>
      <c r="BZ108" s="571"/>
      <c r="CA108" s="571"/>
      <c r="CB108" s="571"/>
      <c r="CC108" s="571"/>
      <c r="CD108" s="572"/>
      <c r="CE108" s="572"/>
      <c r="CF108" s="572"/>
      <c r="CG108" s="572"/>
      <c r="CH108" s="572"/>
      <c r="CI108" s="572"/>
      <c r="CJ108" s="572"/>
      <c r="CK108" s="572"/>
      <c r="CL108" s="572"/>
      <c r="CM108" s="572"/>
      <c r="CN108" s="572"/>
      <c r="CO108" s="572"/>
      <c r="CP108" s="572"/>
      <c r="CQ108" s="572"/>
      <c r="CR108" s="572"/>
      <c r="CS108" s="572"/>
      <c r="CT108" s="572"/>
      <c r="CU108" s="572"/>
      <c r="CV108" s="572"/>
      <c r="CW108" s="572"/>
      <c r="CX108" s="572"/>
      <c r="CY108" s="572"/>
      <c r="CZ108" s="572"/>
      <c r="DA108" s="572"/>
      <c r="DB108" s="572"/>
      <c r="DC108" s="572"/>
      <c r="DD108" s="572"/>
      <c r="DE108" s="572"/>
      <c r="DF108" s="572"/>
      <c r="DG108" s="572"/>
      <c r="DH108" s="572"/>
      <c r="DI108" s="572"/>
      <c r="DJ108" s="572"/>
      <c r="DK108" s="572"/>
      <c r="DL108" s="572"/>
      <c r="DM108" s="572"/>
      <c r="DN108" s="572"/>
      <c r="DO108" s="572"/>
      <c r="DP108" s="572"/>
      <c r="DQ108" s="572"/>
      <c r="DR108" s="572"/>
      <c r="DS108" s="572"/>
      <c r="DT108" s="572"/>
      <c r="DU108" s="572"/>
      <c r="DV108" s="572"/>
      <c r="DW108" s="572"/>
    </row>
    <row r="109" spans="2:127" x14ac:dyDescent="0.2">
      <c r="B109" s="710"/>
      <c r="C109" s="572"/>
      <c r="D109" s="572"/>
      <c r="E109" s="572"/>
      <c r="F109" s="711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 t="s">
        <v>551</v>
      </c>
      <c r="Q109" s="572"/>
      <c r="R109" s="572"/>
      <c r="S109" s="572"/>
      <c r="T109" s="572"/>
      <c r="U109" s="572"/>
      <c r="V109" s="571"/>
      <c r="W109" s="571"/>
      <c r="X109" s="571"/>
      <c r="Y109" s="571"/>
      <c r="Z109" s="571"/>
      <c r="AA109" s="571"/>
      <c r="AB109" s="571"/>
      <c r="AC109" s="571"/>
      <c r="AD109" s="571"/>
      <c r="AE109" s="571"/>
      <c r="AF109" s="571"/>
      <c r="AG109" s="571"/>
      <c r="AH109" s="571"/>
      <c r="AI109" s="571"/>
      <c r="AJ109" s="571"/>
      <c r="AK109" s="571"/>
      <c r="AL109" s="571"/>
      <c r="AM109" s="571"/>
      <c r="AN109" s="571"/>
      <c r="AO109" s="571"/>
      <c r="AP109" s="571"/>
      <c r="AQ109" s="571"/>
      <c r="AR109" s="571"/>
      <c r="AS109" s="571"/>
      <c r="AT109" s="571"/>
      <c r="AU109" s="571"/>
      <c r="AV109" s="571"/>
      <c r="AW109" s="571"/>
      <c r="AX109" s="571"/>
      <c r="AY109" s="571"/>
      <c r="AZ109" s="571"/>
      <c r="BA109" s="571"/>
      <c r="BB109" s="571"/>
      <c r="BC109" s="571"/>
      <c r="BD109" s="571"/>
      <c r="BE109" s="571"/>
      <c r="BF109" s="571"/>
      <c r="BG109" s="571"/>
      <c r="BH109" s="571"/>
      <c r="BI109" s="571"/>
      <c r="BJ109" s="571"/>
      <c r="BK109" s="571"/>
      <c r="BL109" s="571"/>
      <c r="BM109" s="571"/>
      <c r="BN109" s="571"/>
      <c r="BO109" s="571"/>
      <c r="BP109" s="571"/>
      <c r="BQ109" s="571"/>
      <c r="BR109" s="571"/>
      <c r="BS109" s="571"/>
      <c r="BT109" s="571"/>
      <c r="BU109" s="571"/>
      <c r="BV109" s="571"/>
      <c r="BW109" s="571"/>
      <c r="BX109" s="571"/>
      <c r="BY109" s="571"/>
      <c r="BZ109" s="571"/>
      <c r="CA109" s="571"/>
      <c r="CB109" s="571"/>
      <c r="CC109" s="571"/>
      <c r="CD109" s="572"/>
      <c r="CE109" s="572"/>
      <c r="CF109" s="572"/>
      <c r="CG109" s="572"/>
      <c r="CH109" s="572"/>
      <c r="CI109" s="572"/>
      <c r="CJ109" s="572"/>
      <c r="CK109" s="572"/>
      <c r="CL109" s="572"/>
      <c r="CM109" s="572"/>
      <c r="CN109" s="572"/>
      <c r="CO109" s="572"/>
      <c r="CP109" s="572"/>
      <c r="CQ109" s="572"/>
      <c r="CR109" s="572"/>
      <c r="CS109" s="572"/>
      <c r="CT109" s="572"/>
      <c r="CU109" s="572"/>
      <c r="CV109" s="572"/>
      <c r="CW109" s="572"/>
      <c r="CX109" s="572"/>
      <c r="CY109" s="572"/>
      <c r="CZ109" s="572"/>
      <c r="DA109" s="572"/>
      <c r="DB109" s="572"/>
      <c r="DC109" s="572"/>
      <c r="DD109" s="572"/>
      <c r="DE109" s="572"/>
      <c r="DF109" s="572"/>
      <c r="DG109" s="572"/>
      <c r="DH109" s="572"/>
      <c r="DI109" s="572"/>
      <c r="DJ109" s="572"/>
      <c r="DK109" s="572"/>
      <c r="DL109" s="572"/>
      <c r="DM109" s="572"/>
      <c r="DN109" s="572"/>
      <c r="DO109" s="572"/>
      <c r="DP109" s="572"/>
      <c r="DQ109" s="572"/>
      <c r="DR109" s="572"/>
      <c r="DS109" s="572"/>
      <c r="DT109" s="572"/>
      <c r="DU109" s="572"/>
      <c r="DV109" s="572"/>
      <c r="DW109" s="572"/>
    </row>
    <row r="110" spans="2:127" x14ac:dyDescent="0.2">
      <c r="B110" s="710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1"/>
      <c r="W110" s="571"/>
      <c r="X110" s="571"/>
      <c r="Y110" s="571"/>
      <c r="Z110" s="571"/>
      <c r="AA110" s="571"/>
      <c r="AB110" s="571"/>
      <c r="AC110" s="571"/>
      <c r="AD110" s="571"/>
      <c r="AE110" s="571"/>
      <c r="AF110" s="571"/>
      <c r="AG110" s="571"/>
      <c r="AH110" s="571"/>
      <c r="AI110" s="571"/>
      <c r="AJ110" s="571"/>
      <c r="AK110" s="571"/>
      <c r="AL110" s="571"/>
      <c r="AM110" s="571"/>
      <c r="AN110" s="571"/>
      <c r="AO110" s="571"/>
      <c r="AP110" s="571"/>
      <c r="AQ110" s="571"/>
      <c r="AR110" s="571"/>
      <c r="AS110" s="571"/>
      <c r="AT110" s="571"/>
      <c r="AU110" s="571"/>
      <c r="AV110" s="571"/>
      <c r="AW110" s="571"/>
      <c r="AX110" s="571"/>
      <c r="AY110" s="571"/>
      <c r="AZ110" s="571"/>
      <c r="BA110" s="571"/>
      <c r="BB110" s="571"/>
      <c r="BC110" s="571"/>
      <c r="BD110" s="571"/>
      <c r="BE110" s="571"/>
      <c r="BF110" s="571"/>
      <c r="BG110" s="571"/>
      <c r="BH110" s="571"/>
      <c r="BI110" s="571"/>
      <c r="BJ110" s="571"/>
      <c r="BK110" s="571"/>
      <c r="BL110" s="571"/>
      <c r="BM110" s="571"/>
      <c r="BN110" s="571"/>
      <c r="BO110" s="571"/>
      <c r="BP110" s="571"/>
      <c r="BQ110" s="571"/>
      <c r="BR110" s="571"/>
      <c r="BS110" s="571"/>
      <c r="BT110" s="571"/>
      <c r="BU110" s="571"/>
      <c r="BV110" s="571"/>
      <c r="BW110" s="571"/>
      <c r="BX110" s="571"/>
      <c r="BY110" s="571"/>
      <c r="BZ110" s="571"/>
      <c r="CA110" s="571"/>
      <c r="CB110" s="571"/>
      <c r="CC110" s="571"/>
      <c r="CD110" s="572"/>
      <c r="CE110" s="572"/>
      <c r="CF110" s="572"/>
      <c r="CG110" s="572"/>
      <c r="CH110" s="572"/>
      <c r="CI110" s="572"/>
      <c r="CJ110" s="572"/>
      <c r="CK110" s="572"/>
      <c r="CL110" s="572"/>
      <c r="CM110" s="572"/>
      <c r="CN110" s="572"/>
      <c r="CO110" s="572"/>
      <c r="CP110" s="572"/>
      <c r="CQ110" s="572"/>
      <c r="CR110" s="572"/>
      <c r="CS110" s="572"/>
      <c r="CT110" s="572"/>
      <c r="CU110" s="572"/>
      <c r="CV110" s="572"/>
      <c r="CW110" s="572"/>
      <c r="CX110" s="572"/>
      <c r="CY110" s="572"/>
      <c r="CZ110" s="572"/>
      <c r="DA110" s="572"/>
      <c r="DB110" s="572"/>
      <c r="DC110" s="572"/>
      <c r="DD110" s="572"/>
      <c r="DE110" s="572"/>
      <c r="DF110" s="572"/>
      <c r="DG110" s="572"/>
      <c r="DH110" s="572"/>
      <c r="DI110" s="572"/>
      <c r="DJ110" s="572"/>
      <c r="DK110" s="572"/>
      <c r="DL110" s="572"/>
      <c r="DM110" s="572"/>
      <c r="DN110" s="572"/>
      <c r="DO110" s="572"/>
      <c r="DP110" s="572"/>
      <c r="DQ110" s="572"/>
      <c r="DR110" s="572"/>
      <c r="DS110" s="572"/>
      <c r="DT110" s="572"/>
      <c r="DU110" s="572"/>
      <c r="DV110" s="572"/>
      <c r="DW110" s="572"/>
    </row>
    <row r="111" spans="2:127" x14ac:dyDescent="0.2">
      <c r="B111" s="710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1"/>
      <c r="W111" s="571"/>
      <c r="X111" s="571"/>
      <c r="Y111" s="571"/>
      <c r="Z111" s="571"/>
      <c r="AA111" s="571"/>
      <c r="AB111" s="571"/>
      <c r="AC111" s="571"/>
      <c r="AD111" s="571"/>
      <c r="AE111" s="571"/>
      <c r="AF111" s="571"/>
      <c r="AG111" s="571"/>
      <c r="AH111" s="571"/>
      <c r="AI111" s="571"/>
      <c r="AJ111" s="571"/>
      <c r="AK111" s="571"/>
      <c r="AL111" s="571"/>
      <c r="AM111" s="571"/>
      <c r="AN111" s="571"/>
      <c r="AO111" s="571"/>
      <c r="AP111" s="571"/>
      <c r="AQ111" s="571"/>
      <c r="AR111" s="571"/>
      <c r="AS111" s="571"/>
      <c r="AT111" s="571"/>
      <c r="AU111" s="571"/>
      <c r="AV111" s="571"/>
      <c r="AW111" s="571"/>
      <c r="AX111" s="571"/>
      <c r="AY111" s="571"/>
      <c r="AZ111" s="571"/>
      <c r="BA111" s="571"/>
      <c r="BB111" s="571"/>
      <c r="BC111" s="571"/>
      <c r="BD111" s="571"/>
      <c r="BE111" s="571"/>
      <c r="BF111" s="571"/>
      <c r="BG111" s="571"/>
      <c r="BH111" s="571"/>
      <c r="BI111" s="571"/>
      <c r="BJ111" s="571"/>
      <c r="BK111" s="571"/>
      <c r="BL111" s="571"/>
      <c r="BM111" s="571"/>
      <c r="BN111" s="571"/>
      <c r="BO111" s="571"/>
      <c r="BP111" s="571"/>
      <c r="BQ111" s="571"/>
      <c r="BR111" s="571"/>
      <c r="BS111" s="571"/>
      <c r="BT111" s="571"/>
      <c r="BU111" s="571"/>
      <c r="BV111" s="571"/>
      <c r="BW111" s="571"/>
      <c r="BX111" s="571"/>
      <c r="BY111" s="571"/>
      <c r="BZ111" s="571"/>
      <c r="CA111" s="571"/>
      <c r="CB111" s="571"/>
      <c r="CC111" s="571"/>
      <c r="CD111" s="572"/>
      <c r="CE111" s="572"/>
      <c r="CF111" s="572"/>
      <c r="CG111" s="572"/>
      <c r="CH111" s="572"/>
      <c r="CI111" s="572"/>
      <c r="CJ111" s="572"/>
      <c r="CK111" s="572"/>
      <c r="CL111" s="572"/>
      <c r="CM111" s="572"/>
      <c r="CN111" s="572"/>
      <c r="CO111" s="572"/>
      <c r="CP111" s="572"/>
      <c r="CQ111" s="572"/>
      <c r="CR111" s="572"/>
      <c r="CS111" s="572"/>
      <c r="CT111" s="572"/>
      <c r="CU111" s="572"/>
      <c r="CV111" s="572"/>
      <c r="CW111" s="572"/>
      <c r="CX111" s="572"/>
      <c r="CY111" s="572"/>
      <c r="CZ111" s="572"/>
      <c r="DA111" s="572"/>
      <c r="DB111" s="572"/>
      <c r="DC111" s="572"/>
      <c r="DD111" s="572"/>
      <c r="DE111" s="572"/>
      <c r="DF111" s="572"/>
      <c r="DG111" s="572"/>
      <c r="DH111" s="572"/>
      <c r="DI111" s="572"/>
      <c r="DJ111" s="572"/>
      <c r="DK111" s="572"/>
      <c r="DL111" s="572"/>
      <c r="DM111" s="572"/>
      <c r="DN111" s="572"/>
      <c r="DO111" s="572"/>
      <c r="DP111" s="572"/>
      <c r="DQ111" s="572"/>
      <c r="DR111" s="572"/>
      <c r="DS111" s="572"/>
      <c r="DT111" s="572"/>
      <c r="DU111" s="572"/>
      <c r="DV111" s="572"/>
      <c r="DW111" s="572"/>
    </row>
    <row r="112" spans="2:127" x14ac:dyDescent="0.2">
      <c r="B112" s="710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1"/>
      <c r="W112" s="571"/>
      <c r="X112" s="571"/>
      <c r="Y112" s="571"/>
      <c r="Z112" s="571"/>
      <c r="AA112" s="571"/>
      <c r="AB112" s="571"/>
      <c r="AC112" s="571"/>
      <c r="AD112" s="571"/>
      <c r="AE112" s="571"/>
      <c r="AF112" s="571"/>
      <c r="AG112" s="571"/>
      <c r="AH112" s="571"/>
      <c r="AI112" s="571"/>
      <c r="AJ112" s="571"/>
      <c r="AK112" s="571"/>
      <c r="AL112" s="571"/>
      <c r="AM112" s="571"/>
      <c r="AN112" s="571"/>
      <c r="AO112" s="571"/>
      <c r="AP112" s="571"/>
      <c r="AQ112" s="571"/>
      <c r="AR112" s="571"/>
      <c r="AS112" s="571"/>
      <c r="AT112" s="571"/>
      <c r="AU112" s="571"/>
      <c r="AV112" s="571"/>
      <c r="AW112" s="571"/>
      <c r="AX112" s="571"/>
      <c r="AY112" s="571"/>
      <c r="AZ112" s="571"/>
      <c r="BA112" s="571"/>
      <c r="BB112" s="571"/>
      <c r="BC112" s="571"/>
      <c r="BD112" s="571"/>
      <c r="BE112" s="571"/>
      <c r="BF112" s="571"/>
      <c r="BG112" s="571"/>
      <c r="BH112" s="571"/>
      <c r="BI112" s="571"/>
      <c r="BJ112" s="571"/>
      <c r="BK112" s="571"/>
      <c r="BL112" s="571"/>
      <c r="BM112" s="571"/>
      <c r="BN112" s="571"/>
      <c r="BO112" s="571"/>
      <c r="BP112" s="571"/>
      <c r="BQ112" s="571"/>
      <c r="BR112" s="571"/>
      <c r="BS112" s="571"/>
      <c r="BT112" s="571"/>
      <c r="BU112" s="571"/>
      <c r="BV112" s="571"/>
      <c r="BW112" s="571"/>
      <c r="BX112" s="571"/>
      <c r="BY112" s="571"/>
      <c r="BZ112" s="571"/>
      <c r="CA112" s="571"/>
      <c r="CB112" s="571"/>
      <c r="CC112" s="571"/>
      <c r="CD112" s="572"/>
      <c r="CE112" s="572"/>
      <c r="CF112" s="572"/>
      <c r="CG112" s="572"/>
      <c r="CH112" s="572"/>
      <c r="CI112" s="572"/>
      <c r="CJ112" s="572"/>
      <c r="CK112" s="572"/>
      <c r="CL112" s="572"/>
      <c r="CM112" s="572"/>
      <c r="CN112" s="572"/>
      <c r="CO112" s="572"/>
      <c r="CP112" s="572"/>
      <c r="CQ112" s="572"/>
      <c r="CR112" s="572"/>
      <c r="CS112" s="572"/>
      <c r="CT112" s="572"/>
      <c r="CU112" s="572"/>
      <c r="CV112" s="572"/>
      <c r="CW112" s="572"/>
      <c r="CX112" s="572"/>
      <c r="CY112" s="572"/>
      <c r="CZ112" s="572"/>
      <c r="DA112" s="572"/>
      <c r="DB112" s="572"/>
      <c r="DC112" s="572"/>
      <c r="DD112" s="572"/>
      <c r="DE112" s="572"/>
      <c r="DF112" s="572"/>
      <c r="DG112" s="572"/>
      <c r="DH112" s="572"/>
      <c r="DI112" s="572"/>
      <c r="DJ112" s="572"/>
      <c r="DK112" s="572"/>
      <c r="DL112" s="572"/>
      <c r="DM112" s="572"/>
      <c r="DN112" s="572"/>
      <c r="DO112" s="572"/>
      <c r="DP112" s="572"/>
      <c r="DQ112" s="572"/>
      <c r="DR112" s="572"/>
      <c r="DS112" s="572"/>
      <c r="DT112" s="572"/>
      <c r="DU112" s="572"/>
      <c r="DV112" s="572"/>
      <c r="DW112" s="572"/>
    </row>
    <row r="113" spans="2:127" x14ac:dyDescent="0.2">
      <c r="B113" s="710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1"/>
      <c r="W113" s="571"/>
      <c r="X113" s="571"/>
      <c r="Y113" s="571"/>
      <c r="Z113" s="571"/>
      <c r="AA113" s="571"/>
      <c r="AB113" s="571"/>
      <c r="AC113" s="571"/>
      <c r="AD113" s="571"/>
      <c r="AE113" s="571"/>
      <c r="AF113" s="571"/>
      <c r="AG113" s="571"/>
      <c r="AH113" s="571"/>
      <c r="AI113" s="571"/>
      <c r="AJ113" s="571"/>
      <c r="AK113" s="571"/>
      <c r="AL113" s="571"/>
      <c r="AM113" s="571"/>
      <c r="AN113" s="571"/>
      <c r="AO113" s="571"/>
      <c r="AP113" s="571"/>
      <c r="AQ113" s="571"/>
      <c r="AR113" s="571"/>
      <c r="AS113" s="571"/>
      <c r="AT113" s="571"/>
      <c r="AU113" s="571"/>
      <c r="AV113" s="571"/>
      <c r="AW113" s="571"/>
      <c r="AX113" s="571"/>
      <c r="AY113" s="571"/>
      <c r="AZ113" s="571"/>
      <c r="BA113" s="571"/>
      <c r="BB113" s="571"/>
      <c r="BC113" s="571"/>
      <c r="BD113" s="571"/>
      <c r="BE113" s="571"/>
      <c r="BF113" s="571"/>
      <c r="BG113" s="571"/>
      <c r="BH113" s="571"/>
      <c r="BI113" s="571"/>
      <c r="BJ113" s="571"/>
      <c r="BK113" s="571"/>
      <c r="BL113" s="571"/>
      <c r="BM113" s="571"/>
      <c r="BN113" s="571"/>
      <c r="BO113" s="571"/>
      <c r="BP113" s="571"/>
      <c r="BQ113" s="571"/>
      <c r="BR113" s="571"/>
      <c r="BS113" s="571"/>
      <c r="BT113" s="571"/>
      <c r="BU113" s="571"/>
      <c r="BV113" s="571"/>
      <c r="BW113" s="571"/>
      <c r="BX113" s="571"/>
      <c r="BY113" s="571"/>
      <c r="BZ113" s="571"/>
      <c r="CA113" s="571"/>
      <c r="CB113" s="571"/>
      <c r="CC113" s="571"/>
      <c r="CD113" s="572"/>
      <c r="CE113" s="572"/>
      <c r="CF113" s="572"/>
      <c r="CG113" s="572"/>
      <c r="CH113" s="572"/>
      <c r="CI113" s="572"/>
      <c r="CJ113" s="572"/>
      <c r="CK113" s="572"/>
      <c r="CL113" s="572"/>
      <c r="CM113" s="572"/>
      <c r="CN113" s="572"/>
      <c r="CO113" s="572"/>
      <c r="CP113" s="572"/>
      <c r="CQ113" s="572"/>
      <c r="CR113" s="572"/>
      <c r="CS113" s="572"/>
      <c r="CT113" s="572"/>
      <c r="CU113" s="572"/>
      <c r="CV113" s="572"/>
      <c r="CW113" s="572"/>
      <c r="CX113" s="572"/>
      <c r="CY113" s="572"/>
      <c r="CZ113" s="572"/>
      <c r="DA113" s="572"/>
      <c r="DB113" s="572"/>
      <c r="DC113" s="572"/>
      <c r="DD113" s="572"/>
      <c r="DE113" s="572"/>
      <c r="DF113" s="572"/>
      <c r="DG113" s="572"/>
      <c r="DH113" s="572"/>
      <c r="DI113" s="572"/>
      <c r="DJ113" s="572"/>
      <c r="DK113" s="572"/>
      <c r="DL113" s="572"/>
      <c r="DM113" s="572"/>
      <c r="DN113" s="572"/>
      <c r="DO113" s="572"/>
      <c r="DP113" s="572"/>
      <c r="DQ113" s="572"/>
      <c r="DR113" s="572"/>
      <c r="DS113" s="572"/>
      <c r="DT113" s="572"/>
      <c r="DU113" s="572"/>
      <c r="DV113" s="572"/>
      <c r="DW113" s="572"/>
    </row>
    <row r="114" spans="2:127" x14ac:dyDescent="0.2">
      <c r="B114" s="710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1"/>
      <c r="W114" s="571"/>
      <c r="X114" s="571"/>
      <c r="Y114" s="571"/>
      <c r="Z114" s="571"/>
      <c r="AA114" s="571"/>
      <c r="AB114" s="571"/>
      <c r="AC114" s="571"/>
      <c r="AD114" s="571"/>
      <c r="AE114" s="571"/>
      <c r="AF114" s="571"/>
      <c r="AG114" s="571"/>
      <c r="AH114" s="571"/>
      <c r="AI114" s="571"/>
      <c r="AJ114" s="571"/>
      <c r="AK114" s="571"/>
      <c r="AL114" s="571"/>
      <c r="AM114" s="571"/>
      <c r="AN114" s="571"/>
      <c r="AO114" s="571"/>
      <c r="AP114" s="571"/>
      <c r="AQ114" s="571"/>
      <c r="AR114" s="571"/>
      <c r="AS114" s="571"/>
      <c r="AT114" s="571"/>
      <c r="AU114" s="571"/>
      <c r="AV114" s="571"/>
      <c r="AW114" s="571"/>
      <c r="AX114" s="571"/>
      <c r="AY114" s="571"/>
      <c r="AZ114" s="571"/>
      <c r="BA114" s="571"/>
      <c r="BB114" s="571"/>
      <c r="BC114" s="571"/>
      <c r="BD114" s="571"/>
      <c r="BE114" s="571"/>
      <c r="BF114" s="571"/>
      <c r="BG114" s="571"/>
      <c r="BH114" s="571"/>
      <c r="BI114" s="571"/>
      <c r="BJ114" s="571"/>
      <c r="BK114" s="571"/>
      <c r="BL114" s="571"/>
      <c r="BM114" s="571"/>
      <c r="BN114" s="571"/>
      <c r="BO114" s="571"/>
      <c r="BP114" s="571"/>
      <c r="BQ114" s="571"/>
      <c r="BR114" s="571"/>
      <c r="BS114" s="571"/>
      <c r="BT114" s="571"/>
      <c r="BU114" s="571"/>
      <c r="BV114" s="571"/>
      <c r="BW114" s="571"/>
      <c r="BX114" s="571"/>
      <c r="BY114" s="571"/>
      <c r="BZ114" s="571"/>
      <c r="CA114" s="571"/>
      <c r="CB114" s="571"/>
      <c r="CC114" s="571"/>
      <c r="CD114" s="572"/>
      <c r="CE114" s="572"/>
      <c r="CF114" s="572"/>
      <c r="CG114" s="572"/>
      <c r="CH114" s="572"/>
      <c r="CI114" s="572"/>
      <c r="CJ114" s="572"/>
      <c r="CK114" s="572"/>
      <c r="CL114" s="572"/>
      <c r="CM114" s="572"/>
      <c r="CN114" s="572"/>
      <c r="CO114" s="572"/>
      <c r="CP114" s="572"/>
      <c r="CQ114" s="572"/>
      <c r="CR114" s="572"/>
      <c r="CS114" s="572"/>
      <c r="CT114" s="572"/>
      <c r="CU114" s="572"/>
      <c r="CV114" s="572"/>
      <c r="CW114" s="572"/>
      <c r="CX114" s="572"/>
      <c r="CY114" s="572"/>
      <c r="CZ114" s="572"/>
      <c r="DA114" s="572"/>
      <c r="DB114" s="572"/>
      <c r="DC114" s="572"/>
      <c r="DD114" s="572"/>
      <c r="DE114" s="572"/>
      <c r="DF114" s="572"/>
      <c r="DG114" s="572"/>
      <c r="DH114" s="572"/>
      <c r="DI114" s="572"/>
      <c r="DJ114" s="572"/>
      <c r="DK114" s="572"/>
      <c r="DL114" s="572"/>
      <c r="DM114" s="572"/>
      <c r="DN114" s="572"/>
      <c r="DO114" s="572"/>
      <c r="DP114" s="572"/>
      <c r="DQ114" s="572"/>
      <c r="DR114" s="572"/>
      <c r="DS114" s="572"/>
      <c r="DT114" s="572"/>
      <c r="DU114" s="572"/>
      <c r="DV114" s="572"/>
      <c r="DW114" s="572"/>
    </row>
    <row r="115" spans="2:127" x14ac:dyDescent="0.2">
      <c r="B115" s="710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1"/>
      <c r="W115" s="571"/>
      <c r="X115" s="571"/>
      <c r="Y115" s="571"/>
      <c r="Z115" s="571"/>
      <c r="AA115" s="571"/>
      <c r="AB115" s="571"/>
      <c r="AC115" s="571"/>
      <c r="AD115" s="571"/>
      <c r="AE115" s="571"/>
      <c r="AF115" s="571"/>
      <c r="AG115" s="571"/>
      <c r="AH115" s="571"/>
      <c r="AI115" s="571"/>
      <c r="AJ115" s="571"/>
      <c r="AK115" s="571"/>
      <c r="AL115" s="571"/>
      <c r="AM115" s="571"/>
      <c r="AN115" s="571"/>
      <c r="AO115" s="571"/>
      <c r="AP115" s="571"/>
      <c r="AQ115" s="571"/>
      <c r="AR115" s="571"/>
      <c r="AS115" s="571"/>
      <c r="AT115" s="571"/>
      <c r="AU115" s="571"/>
      <c r="AV115" s="571"/>
      <c r="AW115" s="571"/>
      <c r="AX115" s="571"/>
      <c r="AY115" s="571"/>
      <c r="AZ115" s="571"/>
      <c r="BA115" s="571"/>
      <c r="BB115" s="571"/>
      <c r="BC115" s="571"/>
      <c r="BD115" s="571"/>
      <c r="BE115" s="571"/>
      <c r="BF115" s="571"/>
      <c r="BG115" s="571"/>
      <c r="BH115" s="571"/>
      <c r="BI115" s="571"/>
      <c r="BJ115" s="571"/>
      <c r="BK115" s="571"/>
      <c r="BL115" s="571"/>
      <c r="BM115" s="571"/>
      <c r="BN115" s="571"/>
      <c r="BO115" s="571"/>
      <c r="BP115" s="571"/>
      <c r="BQ115" s="571"/>
      <c r="BR115" s="571"/>
      <c r="BS115" s="571"/>
      <c r="BT115" s="571"/>
      <c r="BU115" s="571"/>
      <c r="BV115" s="571"/>
      <c r="BW115" s="571"/>
      <c r="BX115" s="571"/>
      <c r="BY115" s="571"/>
      <c r="BZ115" s="571"/>
      <c r="CA115" s="571"/>
      <c r="CB115" s="571"/>
      <c r="CC115" s="571"/>
      <c r="CD115" s="572"/>
      <c r="CE115" s="572"/>
      <c r="CF115" s="572"/>
      <c r="CG115" s="572"/>
      <c r="CH115" s="572"/>
      <c r="CI115" s="572"/>
      <c r="CJ115" s="572"/>
      <c r="CK115" s="572"/>
      <c r="CL115" s="572"/>
      <c r="CM115" s="572"/>
      <c r="CN115" s="572"/>
      <c r="CO115" s="572"/>
      <c r="CP115" s="572"/>
      <c r="CQ115" s="572"/>
      <c r="CR115" s="572"/>
      <c r="CS115" s="572"/>
      <c r="CT115" s="572"/>
      <c r="CU115" s="572"/>
      <c r="CV115" s="572"/>
      <c r="CW115" s="572"/>
      <c r="CX115" s="572"/>
      <c r="CY115" s="572"/>
      <c r="CZ115" s="572"/>
      <c r="DA115" s="572"/>
      <c r="DB115" s="572"/>
      <c r="DC115" s="572"/>
      <c r="DD115" s="572"/>
      <c r="DE115" s="572"/>
      <c r="DF115" s="572"/>
      <c r="DG115" s="572"/>
      <c r="DH115" s="572"/>
      <c r="DI115" s="572"/>
      <c r="DJ115" s="572"/>
      <c r="DK115" s="572"/>
      <c r="DL115" s="572"/>
      <c r="DM115" s="572"/>
      <c r="DN115" s="572"/>
      <c r="DO115" s="572"/>
      <c r="DP115" s="572"/>
      <c r="DQ115" s="572"/>
      <c r="DR115" s="572"/>
      <c r="DS115" s="572"/>
      <c r="DT115" s="572"/>
      <c r="DU115" s="572"/>
      <c r="DV115" s="572"/>
      <c r="DW115" s="572"/>
    </row>
    <row r="116" spans="2:127" x14ac:dyDescent="0.2">
      <c r="B116" s="710"/>
      <c r="C116" s="712" t="str">
        <f>'TITLE PAGE'!B9</f>
        <v>Company:</v>
      </c>
      <c r="D116" s="712" t="str">
        <f>'TITLE PAGE'!D9</f>
        <v>Severn Trent Water</v>
      </c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  <c r="AO116" s="572"/>
      <c r="AP116" s="572"/>
      <c r="AQ116" s="572"/>
      <c r="AR116" s="572"/>
      <c r="AS116" s="572"/>
      <c r="AT116" s="572"/>
      <c r="AU116" s="572"/>
      <c r="AV116" s="572"/>
      <c r="AW116" s="572"/>
      <c r="AX116" s="572"/>
      <c r="AY116" s="572"/>
      <c r="AZ116" s="572"/>
      <c r="BA116" s="572"/>
      <c r="BB116" s="572"/>
      <c r="BC116" s="572"/>
      <c r="BD116" s="572"/>
      <c r="BE116" s="572"/>
      <c r="BF116" s="572"/>
      <c r="BG116" s="572"/>
      <c r="BH116" s="572"/>
      <c r="BI116" s="572"/>
      <c r="BJ116" s="572"/>
      <c r="BK116" s="572"/>
      <c r="BL116" s="572"/>
      <c r="BM116" s="572"/>
      <c r="BN116" s="572"/>
      <c r="BO116" s="572"/>
      <c r="BP116" s="572"/>
      <c r="BQ116" s="572"/>
      <c r="BR116" s="572"/>
      <c r="BS116" s="572"/>
      <c r="BT116" s="572"/>
      <c r="BU116" s="572"/>
      <c r="BV116" s="572"/>
      <c r="BW116" s="572"/>
      <c r="BX116" s="572"/>
      <c r="BY116" s="572"/>
      <c r="BZ116" s="572"/>
      <c r="CA116" s="572"/>
      <c r="CB116" s="572"/>
      <c r="CC116" s="572"/>
      <c r="CD116" s="572"/>
      <c r="CE116" s="572"/>
      <c r="CF116" s="572"/>
      <c r="CG116" s="572"/>
      <c r="CH116" s="572"/>
      <c r="CI116" s="572"/>
      <c r="CJ116" s="572"/>
      <c r="CK116" s="572"/>
      <c r="CL116" s="572"/>
      <c r="CM116" s="572"/>
      <c r="CN116" s="572"/>
      <c r="CO116" s="572"/>
      <c r="CP116" s="572"/>
      <c r="CQ116" s="572"/>
      <c r="CR116" s="572"/>
      <c r="CS116" s="572"/>
      <c r="CT116" s="572"/>
      <c r="CU116" s="572"/>
      <c r="CV116" s="572"/>
      <c r="CW116" s="572"/>
      <c r="CX116" s="572"/>
      <c r="CY116" s="572"/>
      <c r="CZ116" s="572"/>
      <c r="DA116" s="572"/>
      <c r="DB116" s="572"/>
      <c r="DC116" s="572"/>
      <c r="DD116" s="572"/>
      <c r="DE116" s="572"/>
      <c r="DF116" s="572"/>
      <c r="DG116" s="572"/>
      <c r="DH116" s="572"/>
      <c r="DI116" s="572"/>
      <c r="DJ116" s="572"/>
      <c r="DK116" s="572"/>
      <c r="DL116" s="572"/>
      <c r="DM116" s="572"/>
      <c r="DN116" s="572"/>
      <c r="DO116" s="572"/>
      <c r="DP116" s="572"/>
      <c r="DQ116" s="572"/>
      <c r="DR116" s="572"/>
      <c r="DS116" s="572"/>
      <c r="DT116" s="572"/>
      <c r="DU116" s="572"/>
      <c r="DV116" s="572"/>
      <c r="DW116" s="572"/>
    </row>
    <row r="117" spans="2:127" x14ac:dyDescent="0.2">
      <c r="B117" s="713"/>
      <c r="C117" s="712" t="str">
        <f>'TITLE PAGE'!B10</f>
        <v>Resource Zone Name:</v>
      </c>
      <c r="D117" s="712" t="str">
        <f>'TITLE PAGE'!D10</f>
        <v>Kinsall</v>
      </c>
      <c r="E117" s="571"/>
      <c r="F117" s="571"/>
      <c r="G117" s="571"/>
      <c r="H117" s="571"/>
      <c r="I117" s="571"/>
      <c r="J117" s="571"/>
      <c r="K117" s="571"/>
      <c r="L117" s="571"/>
      <c r="M117" s="571"/>
      <c r="N117" s="571"/>
      <c r="O117" s="571"/>
      <c r="P117" s="571"/>
      <c r="Q117" s="571"/>
      <c r="R117" s="571"/>
      <c r="S117" s="572"/>
      <c r="T117" s="572"/>
      <c r="U117" s="571"/>
      <c r="V117" s="571"/>
      <c r="W117" s="571"/>
      <c r="X117" s="571"/>
      <c r="Y117" s="571"/>
      <c r="Z117" s="571"/>
      <c r="AA117" s="571"/>
      <c r="AB117" s="571"/>
      <c r="AC117" s="571"/>
      <c r="AD117" s="571"/>
      <c r="AE117" s="571"/>
      <c r="AF117" s="571"/>
      <c r="AG117" s="571"/>
      <c r="AH117" s="571"/>
      <c r="AI117" s="571"/>
      <c r="AJ117" s="571"/>
      <c r="AK117" s="571"/>
      <c r="AL117" s="571"/>
      <c r="AM117" s="571"/>
      <c r="AN117" s="571"/>
      <c r="AO117" s="571"/>
      <c r="AP117" s="571"/>
      <c r="AQ117" s="571"/>
      <c r="AR117" s="571"/>
      <c r="AS117" s="571"/>
      <c r="AT117" s="571"/>
      <c r="AU117" s="571"/>
      <c r="AV117" s="571"/>
      <c r="AW117" s="571"/>
      <c r="AX117" s="571"/>
      <c r="AY117" s="571"/>
      <c r="AZ117" s="571"/>
      <c r="BA117" s="571"/>
      <c r="BB117" s="571"/>
      <c r="BC117" s="571"/>
      <c r="BD117" s="571"/>
      <c r="BE117" s="571"/>
      <c r="BF117" s="571"/>
      <c r="BG117" s="571"/>
      <c r="BH117" s="571"/>
      <c r="BI117" s="571"/>
      <c r="BJ117" s="571"/>
      <c r="BK117" s="571"/>
      <c r="BL117" s="571"/>
      <c r="BM117" s="571"/>
      <c r="BN117" s="571"/>
      <c r="BO117" s="571"/>
      <c r="BP117" s="571"/>
      <c r="BQ117" s="571"/>
      <c r="BR117" s="571"/>
      <c r="BS117" s="571"/>
      <c r="BT117" s="571"/>
      <c r="BU117" s="571"/>
      <c r="BV117" s="571"/>
      <c r="BW117" s="571"/>
      <c r="BX117" s="571"/>
      <c r="BY117" s="571"/>
      <c r="BZ117" s="571"/>
      <c r="CA117" s="571"/>
      <c r="CB117" s="571"/>
      <c r="CC117" s="571"/>
      <c r="CD117" s="572"/>
      <c r="CE117" s="572"/>
      <c r="CF117" s="572"/>
      <c r="CG117" s="572"/>
      <c r="CH117" s="572"/>
      <c r="CI117" s="572"/>
      <c r="CJ117" s="572"/>
      <c r="CK117" s="572"/>
      <c r="CL117" s="572"/>
      <c r="CM117" s="572"/>
      <c r="CN117" s="572"/>
      <c r="CO117" s="572"/>
      <c r="CP117" s="572"/>
      <c r="CQ117" s="572"/>
      <c r="CR117" s="572"/>
      <c r="CS117" s="572"/>
      <c r="CT117" s="572"/>
      <c r="CU117" s="572"/>
      <c r="CV117" s="572"/>
      <c r="CW117" s="572"/>
      <c r="CX117" s="572"/>
      <c r="CY117" s="572"/>
      <c r="CZ117" s="572"/>
      <c r="DA117" s="572"/>
      <c r="DB117" s="572"/>
      <c r="DC117" s="572"/>
      <c r="DD117" s="572"/>
      <c r="DE117" s="572"/>
      <c r="DF117" s="572"/>
      <c r="DG117" s="572"/>
      <c r="DH117" s="572"/>
      <c r="DI117" s="572"/>
      <c r="DJ117" s="572"/>
      <c r="DK117" s="572"/>
      <c r="DL117" s="572"/>
      <c r="DM117" s="572"/>
      <c r="DN117" s="572"/>
      <c r="DO117" s="572"/>
      <c r="DP117" s="572"/>
      <c r="DQ117" s="572"/>
      <c r="DR117" s="572"/>
      <c r="DS117" s="572"/>
      <c r="DT117" s="572"/>
      <c r="DU117" s="572"/>
      <c r="DV117" s="572"/>
      <c r="DW117" s="572"/>
    </row>
    <row r="118" spans="2:127" x14ac:dyDescent="0.2">
      <c r="B118" s="713"/>
      <c r="C118" s="712" t="str">
        <f>'TITLE PAGE'!B11</f>
        <v>Resource Zone Number:</v>
      </c>
      <c r="D118" s="723">
        <f>'TITLE PAGE'!D11</f>
        <v>3</v>
      </c>
      <c r="E118" s="571"/>
      <c r="F118" s="571"/>
      <c r="G118" s="571"/>
      <c r="H118" s="571"/>
      <c r="I118" s="571"/>
      <c r="J118" s="571"/>
      <c r="K118" s="571"/>
      <c r="L118" s="571"/>
      <c r="M118" s="571"/>
      <c r="N118" s="571"/>
      <c r="O118" s="571"/>
      <c r="P118" s="571"/>
      <c r="Q118" s="571"/>
      <c r="R118" s="571"/>
      <c r="S118" s="572"/>
      <c r="T118" s="572"/>
      <c r="U118" s="571"/>
      <c r="V118" s="571"/>
      <c r="W118" s="571"/>
      <c r="X118" s="571"/>
      <c r="Y118" s="571"/>
      <c r="Z118" s="571"/>
      <c r="AA118" s="571"/>
      <c r="AB118" s="571"/>
      <c r="AC118" s="571"/>
      <c r="AD118" s="571"/>
      <c r="AE118" s="571"/>
      <c r="AF118" s="571"/>
      <c r="AG118" s="571"/>
      <c r="AH118" s="571"/>
      <c r="AI118" s="571"/>
      <c r="AJ118" s="571"/>
      <c r="AK118" s="571"/>
      <c r="AL118" s="571"/>
      <c r="AM118" s="571"/>
      <c r="AN118" s="571"/>
      <c r="AO118" s="571"/>
      <c r="AP118" s="571"/>
      <c r="AQ118" s="571"/>
      <c r="AR118" s="571"/>
      <c r="AS118" s="571"/>
      <c r="AT118" s="571"/>
      <c r="AU118" s="571"/>
      <c r="AV118" s="571"/>
      <c r="AW118" s="571"/>
      <c r="AX118" s="571"/>
      <c r="AY118" s="571"/>
      <c r="AZ118" s="571"/>
      <c r="BA118" s="571"/>
      <c r="BB118" s="571"/>
      <c r="BC118" s="571"/>
      <c r="BD118" s="571"/>
      <c r="BE118" s="571"/>
      <c r="BF118" s="571"/>
      <c r="BG118" s="571"/>
      <c r="BH118" s="571"/>
      <c r="BI118" s="571"/>
      <c r="BJ118" s="571"/>
      <c r="BK118" s="571"/>
      <c r="BL118" s="571"/>
      <c r="BM118" s="571"/>
      <c r="BN118" s="571"/>
      <c r="BO118" s="571"/>
      <c r="BP118" s="571"/>
      <c r="BQ118" s="571"/>
      <c r="BR118" s="571"/>
      <c r="BS118" s="571"/>
      <c r="BT118" s="571"/>
      <c r="BU118" s="571"/>
      <c r="BV118" s="571"/>
      <c r="BW118" s="571"/>
      <c r="BX118" s="571"/>
      <c r="BY118" s="571"/>
      <c r="BZ118" s="571"/>
      <c r="CA118" s="571"/>
      <c r="CB118" s="571"/>
      <c r="CC118" s="571"/>
      <c r="CD118" s="572"/>
      <c r="CE118" s="572"/>
      <c r="CF118" s="572"/>
      <c r="CG118" s="572"/>
      <c r="CH118" s="572"/>
      <c r="CI118" s="572"/>
      <c r="CJ118" s="572"/>
      <c r="CK118" s="572"/>
      <c r="CL118" s="572"/>
      <c r="CM118" s="572"/>
      <c r="CN118" s="572"/>
      <c r="CO118" s="572"/>
      <c r="CP118" s="572"/>
      <c r="CQ118" s="572"/>
      <c r="CR118" s="572"/>
      <c r="CS118" s="572"/>
      <c r="CT118" s="572"/>
      <c r="CU118" s="572"/>
      <c r="CV118" s="572"/>
      <c r="CW118" s="572"/>
      <c r="CX118" s="572"/>
      <c r="CY118" s="572"/>
      <c r="CZ118" s="572"/>
      <c r="DA118" s="572"/>
      <c r="DB118" s="572"/>
      <c r="DC118" s="572"/>
      <c r="DD118" s="572"/>
      <c r="DE118" s="572"/>
      <c r="DF118" s="572"/>
      <c r="DG118" s="572"/>
      <c r="DH118" s="572"/>
      <c r="DI118" s="572"/>
      <c r="DJ118" s="572"/>
      <c r="DK118" s="572"/>
      <c r="DL118" s="572"/>
      <c r="DM118" s="572"/>
      <c r="DN118" s="572"/>
      <c r="DO118" s="572"/>
      <c r="DP118" s="572"/>
      <c r="DQ118" s="572"/>
      <c r="DR118" s="572"/>
      <c r="DS118" s="572"/>
      <c r="DT118" s="572"/>
      <c r="DU118" s="572"/>
      <c r="DV118" s="572"/>
      <c r="DW118" s="572"/>
    </row>
    <row r="119" spans="2:127" x14ac:dyDescent="0.2">
      <c r="B119" s="713"/>
      <c r="C119" s="712" t="str">
        <f>'TITLE PAGE'!B12</f>
        <v xml:space="preserve">Planning Scenario Name:                                                                     </v>
      </c>
      <c r="D119" s="712" t="str">
        <f>'TITLE PAGE'!D12</f>
        <v>Dry Year Annual Average</v>
      </c>
      <c r="E119" s="571"/>
      <c r="F119" s="571"/>
      <c r="G119" s="571"/>
      <c r="H119" s="571"/>
      <c r="I119" s="571"/>
      <c r="J119" s="571"/>
      <c r="K119" s="571"/>
      <c r="L119" s="571"/>
      <c r="M119" s="571"/>
      <c r="N119" s="571"/>
      <c r="O119" s="571"/>
      <c r="P119" s="571"/>
      <c r="Q119" s="571"/>
      <c r="R119" s="571"/>
      <c r="S119" s="572"/>
      <c r="T119" s="572"/>
      <c r="U119" s="571"/>
      <c r="V119" s="571"/>
      <c r="W119" s="571"/>
      <c r="X119" s="571"/>
      <c r="Y119" s="571"/>
      <c r="Z119" s="571"/>
      <c r="AA119" s="571"/>
      <c r="AB119" s="571"/>
      <c r="AC119" s="571"/>
      <c r="AD119" s="571"/>
      <c r="AE119" s="571"/>
      <c r="AF119" s="571"/>
      <c r="AG119" s="571"/>
      <c r="AH119" s="571"/>
      <c r="AI119" s="571"/>
      <c r="AJ119" s="571"/>
      <c r="AK119" s="571"/>
      <c r="AL119" s="571"/>
      <c r="AM119" s="571"/>
      <c r="AN119" s="571"/>
      <c r="AO119" s="571"/>
      <c r="AP119" s="571"/>
      <c r="AQ119" s="571"/>
      <c r="AR119" s="571"/>
      <c r="AS119" s="571"/>
      <c r="AT119" s="571"/>
      <c r="AU119" s="571"/>
      <c r="AV119" s="571"/>
      <c r="AW119" s="571"/>
      <c r="AX119" s="571"/>
      <c r="AY119" s="571"/>
      <c r="AZ119" s="571"/>
      <c r="BA119" s="571"/>
      <c r="BB119" s="571"/>
      <c r="BC119" s="571"/>
      <c r="BD119" s="571"/>
      <c r="BE119" s="571"/>
      <c r="BF119" s="571"/>
      <c r="BG119" s="571"/>
      <c r="BH119" s="571"/>
      <c r="BI119" s="571"/>
      <c r="BJ119" s="571"/>
      <c r="BK119" s="571"/>
      <c r="BL119" s="571"/>
      <c r="BM119" s="571"/>
      <c r="BN119" s="571"/>
      <c r="BO119" s="571"/>
      <c r="BP119" s="571"/>
      <c r="BQ119" s="571"/>
      <c r="BR119" s="571"/>
      <c r="BS119" s="571"/>
      <c r="BT119" s="571"/>
      <c r="BU119" s="571"/>
      <c r="BV119" s="571"/>
      <c r="BW119" s="571"/>
      <c r="BX119" s="571"/>
      <c r="BY119" s="571"/>
      <c r="BZ119" s="571"/>
      <c r="CA119" s="571"/>
      <c r="CB119" s="571"/>
      <c r="CC119" s="571"/>
      <c r="CD119" s="572"/>
      <c r="CE119" s="572"/>
      <c r="CF119" s="572"/>
      <c r="CG119" s="572"/>
      <c r="CH119" s="572"/>
      <c r="CI119" s="572"/>
      <c r="CJ119" s="572"/>
      <c r="CK119" s="572"/>
      <c r="CL119" s="572"/>
      <c r="CM119" s="572"/>
      <c r="CN119" s="572"/>
      <c r="CO119" s="572"/>
      <c r="CP119" s="572"/>
      <c r="CQ119" s="572"/>
      <c r="CR119" s="572"/>
      <c r="CS119" s="572"/>
      <c r="CT119" s="572"/>
      <c r="CU119" s="572"/>
      <c r="CV119" s="572"/>
      <c r="CW119" s="572"/>
      <c r="CX119" s="572"/>
      <c r="CY119" s="572"/>
      <c r="CZ119" s="572"/>
      <c r="DA119" s="572"/>
      <c r="DB119" s="572"/>
      <c r="DC119" s="572"/>
      <c r="DD119" s="572"/>
      <c r="DE119" s="572"/>
      <c r="DF119" s="572"/>
      <c r="DG119" s="572"/>
      <c r="DH119" s="572"/>
      <c r="DI119" s="572"/>
      <c r="DJ119" s="572"/>
      <c r="DK119" s="572"/>
      <c r="DL119" s="572"/>
      <c r="DM119" s="572"/>
      <c r="DN119" s="572"/>
      <c r="DO119" s="572"/>
      <c r="DP119" s="572"/>
      <c r="DQ119" s="572"/>
      <c r="DR119" s="572"/>
      <c r="DS119" s="572"/>
      <c r="DT119" s="572"/>
      <c r="DU119" s="572"/>
      <c r="DV119" s="572"/>
      <c r="DW119" s="572"/>
    </row>
    <row r="120" spans="2:127" x14ac:dyDescent="0.2">
      <c r="B120" s="713"/>
      <c r="C120" s="725" t="str">
        <f>'TITLE PAGE'!B13</f>
        <v xml:space="preserve">Chosen Level of Service:  </v>
      </c>
      <c r="D120" s="724" t="str">
        <f>'TITLE PAGE'!D13</f>
        <v>No more than 3 in 100 Temporary Use Bans</v>
      </c>
      <c r="E120" s="571"/>
      <c r="F120" s="571"/>
      <c r="G120" s="571"/>
      <c r="H120" s="571"/>
      <c r="I120" s="571"/>
      <c r="J120" s="571"/>
      <c r="K120" s="571"/>
      <c r="L120" s="571"/>
      <c r="M120" s="571"/>
      <c r="N120" s="571"/>
      <c r="O120" s="571"/>
      <c r="P120" s="571"/>
      <c r="Q120" s="571"/>
      <c r="R120" s="571"/>
      <c r="S120" s="572"/>
      <c r="T120" s="572"/>
      <c r="U120" s="571"/>
      <c r="V120" s="571"/>
      <c r="W120" s="571"/>
      <c r="X120" s="571"/>
      <c r="Y120" s="571"/>
      <c r="Z120" s="571"/>
      <c r="AA120" s="571"/>
      <c r="AB120" s="571"/>
      <c r="AC120" s="571"/>
      <c r="AD120" s="571"/>
      <c r="AE120" s="571"/>
      <c r="AF120" s="571"/>
      <c r="AG120" s="571"/>
      <c r="AH120" s="571"/>
      <c r="AI120" s="571"/>
      <c r="AJ120" s="571"/>
      <c r="AK120" s="571"/>
      <c r="AL120" s="571"/>
      <c r="AM120" s="571"/>
      <c r="AN120" s="571"/>
      <c r="AO120" s="571"/>
      <c r="AP120" s="571"/>
      <c r="AQ120" s="571"/>
      <c r="AR120" s="571"/>
      <c r="AS120" s="571"/>
      <c r="AT120" s="571"/>
      <c r="AU120" s="571"/>
      <c r="AV120" s="571"/>
      <c r="AW120" s="571"/>
      <c r="AX120" s="571"/>
      <c r="AY120" s="571"/>
      <c r="AZ120" s="571"/>
      <c r="BA120" s="571"/>
      <c r="BB120" s="571"/>
      <c r="BC120" s="571"/>
      <c r="BD120" s="571"/>
      <c r="BE120" s="571"/>
      <c r="BF120" s="571"/>
      <c r="BG120" s="571"/>
      <c r="BH120" s="571"/>
      <c r="BI120" s="571"/>
      <c r="BJ120" s="571"/>
      <c r="BK120" s="571"/>
      <c r="BL120" s="571"/>
      <c r="BM120" s="571"/>
      <c r="BN120" s="571"/>
      <c r="BO120" s="571"/>
      <c r="BP120" s="571"/>
      <c r="BQ120" s="571"/>
      <c r="BR120" s="571"/>
      <c r="BS120" s="571"/>
      <c r="BT120" s="571"/>
      <c r="BU120" s="571"/>
      <c r="BV120" s="571"/>
      <c r="BW120" s="571"/>
      <c r="BX120" s="571"/>
      <c r="BY120" s="571"/>
      <c r="BZ120" s="571"/>
      <c r="CA120" s="571"/>
      <c r="CB120" s="571"/>
      <c r="CC120" s="571"/>
      <c r="CD120" s="572"/>
      <c r="CE120" s="572"/>
      <c r="CF120" s="572"/>
      <c r="CG120" s="572"/>
      <c r="CH120" s="572"/>
      <c r="CI120" s="572"/>
      <c r="CJ120" s="572"/>
      <c r="CK120" s="572"/>
      <c r="CL120" s="572"/>
      <c r="CM120" s="572"/>
      <c r="CN120" s="572"/>
      <c r="CO120" s="572"/>
      <c r="CP120" s="572"/>
      <c r="CQ120" s="572"/>
      <c r="CR120" s="572"/>
      <c r="CS120" s="572"/>
      <c r="CT120" s="572"/>
      <c r="CU120" s="572"/>
      <c r="CV120" s="572"/>
      <c r="CW120" s="572"/>
      <c r="CX120" s="572"/>
      <c r="CY120" s="572"/>
      <c r="CZ120" s="572"/>
      <c r="DA120" s="572"/>
      <c r="DB120" s="572"/>
      <c r="DC120" s="572"/>
      <c r="DD120" s="572"/>
      <c r="DE120" s="572"/>
      <c r="DF120" s="572"/>
      <c r="DG120" s="572"/>
      <c r="DH120" s="572"/>
      <c r="DI120" s="572"/>
      <c r="DJ120" s="572"/>
      <c r="DK120" s="572"/>
      <c r="DL120" s="572"/>
      <c r="DM120" s="572"/>
      <c r="DN120" s="572"/>
      <c r="DO120" s="572"/>
      <c r="DP120" s="572"/>
      <c r="DQ120" s="572"/>
      <c r="DR120" s="572"/>
      <c r="DS120" s="572"/>
      <c r="DT120" s="572"/>
      <c r="DU120" s="572"/>
      <c r="DV120" s="572"/>
      <c r="DW120" s="572"/>
    </row>
    <row r="121" spans="2:127" x14ac:dyDescent="0.2">
      <c r="B121" s="713"/>
      <c r="C121" s="714"/>
      <c r="D121" s="715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  <c r="AO121" s="572"/>
      <c r="AP121" s="572"/>
      <c r="AQ121" s="572"/>
      <c r="AR121" s="572"/>
      <c r="AS121" s="572"/>
      <c r="AT121" s="572"/>
      <c r="AU121" s="572"/>
      <c r="AV121" s="572"/>
      <c r="AW121" s="572"/>
      <c r="AX121" s="572"/>
      <c r="AY121" s="572"/>
      <c r="AZ121" s="572"/>
      <c r="BA121" s="572"/>
      <c r="BB121" s="572"/>
      <c r="BC121" s="572"/>
      <c r="BD121" s="572"/>
      <c r="BE121" s="572"/>
      <c r="BF121" s="572"/>
      <c r="BG121" s="572"/>
      <c r="BH121" s="572"/>
      <c r="BI121" s="572"/>
      <c r="BJ121" s="572"/>
      <c r="BK121" s="572"/>
      <c r="BL121" s="572"/>
      <c r="BM121" s="572"/>
      <c r="BN121" s="572"/>
      <c r="BO121" s="572"/>
      <c r="BP121" s="572"/>
      <c r="BQ121" s="572"/>
      <c r="BR121" s="572"/>
      <c r="BS121" s="572"/>
      <c r="BT121" s="572"/>
      <c r="BU121" s="572"/>
      <c r="BV121" s="572"/>
      <c r="BW121" s="572"/>
      <c r="BX121" s="572"/>
      <c r="BY121" s="572"/>
      <c r="BZ121" s="572"/>
      <c r="CA121" s="572"/>
      <c r="CB121" s="572"/>
      <c r="CC121" s="572"/>
      <c r="CD121" s="572"/>
      <c r="CE121" s="572"/>
      <c r="CF121" s="572"/>
      <c r="CG121" s="572"/>
      <c r="CH121" s="572"/>
      <c r="CI121" s="572"/>
      <c r="CJ121" s="572"/>
      <c r="CK121" s="572"/>
      <c r="CL121" s="572"/>
      <c r="CM121" s="572"/>
      <c r="CN121" s="572"/>
      <c r="CO121" s="572"/>
      <c r="CP121" s="572"/>
      <c r="CQ121" s="572"/>
      <c r="CR121" s="572"/>
      <c r="CS121" s="572"/>
      <c r="CT121" s="572"/>
      <c r="CU121" s="572"/>
      <c r="CV121" s="572"/>
      <c r="CW121" s="572"/>
      <c r="CX121" s="572"/>
      <c r="CY121" s="572"/>
      <c r="CZ121" s="572"/>
      <c r="DA121" s="572"/>
      <c r="DB121" s="572"/>
      <c r="DC121" s="572"/>
      <c r="DD121" s="572"/>
      <c r="DE121" s="572"/>
      <c r="DF121" s="572"/>
      <c r="DG121" s="572"/>
      <c r="DH121" s="572"/>
      <c r="DI121" s="572"/>
      <c r="DJ121" s="572"/>
      <c r="DK121" s="572"/>
      <c r="DL121" s="572"/>
      <c r="DM121" s="572"/>
      <c r="DN121" s="572"/>
      <c r="DO121" s="572"/>
      <c r="DP121" s="572"/>
      <c r="DQ121" s="572"/>
      <c r="DR121" s="572"/>
      <c r="DS121" s="572"/>
      <c r="DT121" s="572"/>
      <c r="DU121" s="572"/>
      <c r="DV121" s="572"/>
      <c r="DW121" s="572"/>
    </row>
    <row r="122" spans="2:127" x14ac:dyDescent="0.2">
      <c r="B122" s="713"/>
      <c r="C122" s="714"/>
      <c r="D122" s="715"/>
      <c r="E122" s="571"/>
      <c r="F122" s="571"/>
      <c r="G122" s="571"/>
      <c r="H122" s="571"/>
      <c r="I122" s="571"/>
      <c r="J122" s="571"/>
      <c r="K122" s="571"/>
      <c r="L122" s="571"/>
      <c r="M122" s="571"/>
      <c r="N122" s="571"/>
      <c r="O122" s="571"/>
      <c r="P122" s="571"/>
      <c r="Q122" s="571"/>
      <c r="R122" s="571"/>
      <c r="S122" s="572"/>
      <c r="T122" s="572"/>
      <c r="U122" s="571"/>
      <c r="V122" s="571"/>
      <c r="W122" s="571"/>
      <c r="X122" s="571"/>
      <c r="Y122" s="571"/>
      <c r="Z122" s="571"/>
      <c r="AA122" s="571"/>
      <c r="AB122" s="571"/>
      <c r="AC122" s="571"/>
      <c r="AD122" s="571"/>
      <c r="AE122" s="571"/>
      <c r="AF122" s="571"/>
      <c r="AG122" s="571"/>
      <c r="AH122" s="571"/>
      <c r="AI122" s="571"/>
      <c r="AJ122" s="571"/>
      <c r="AK122" s="571"/>
      <c r="AL122" s="571"/>
      <c r="AM122" s="571"/>
      <c r="AN122" s="571"/>
      <c r="AO122" s="571"/>
      <c r="AP122" s="571"/>
      <c r="AQ122" s="571"/>
      <c r="AR122" s="571"/>
      <c r="AS122" s="571"/>
      <c r="AT122" s="571"/>
      <c r="AU122" s="571"/>
      <c r="AV122" s="571"/>
      <c r="AW122" s="571"/>
      <c r="AX122" s="571"/>
      <c r="AY122" s="571"/>
      <c r="AZ122" s="571"/>
      <c r="BA122" s="571"/>
      <c r="BB122" s="571"/>
      <c r="BC122" s="571"/>
      <c r="BD122" s="571"/>
      <c r="BE122" s="571"/>
      <c r="BF122" s="571"/>
      <c r="BG122" s="571"/>
      <c r="BH122" s="571"/>
      <c r="BI122" s="571"/>
      <c r="BJ122" s="571"/>
      <c r="BK122" s="571"/>
      <c r="BL122" s="571"/>
      <c r="BM122" s="571"/>
      <c r="BN122" s="571"/>
      <c r="BO122" s="571"/>
      <c r="BP122" s="571"/>
      <c r="BQ122" s="571"/>
      <c r="BR122" s="571"/>
      <c r="BS122" s="571"/>
      <c r="BT122" s="571"/>
      <c r="BU122" s="571"/>
      <c r="BV122" s="571"/>
      <c r="BW122" s="571"/>
      <c r="BX122" s="571"/>
      <c r="BY122" s="571"/>
      <c r="BZ122" s="571"/>
      <c r="CA122" s="571"/>
      <c r="CB122" s="571"/>
      <c r="CC122" s="571"/>
      <c r="CD122" s="572"/>
      <c r="CE122" s="572"/>
      <c r="CF122" s="572"/>
      <c r="CG122" s="572"/>
      <c r="CH122" s="572"/>
      <c r="CI122" s="572"/>
      <c r="CJ122" s="572"/>
      <c r="CK122" s="572"/>
      <c r="CL122" s="572"/>
      <c r="CM122" s="572"/>
      <c r="CN122" s="572"/>
      <c r="CO122" s="572"/>
      <c r="CP122" s="572"/>
      <c r="CQ122" s="572"/>
      <c r="CR122" s="572"/>
      <c r="CS122" s="572"/>
      <c r="CT122" s="572"/>
      <c r="CU122" s="572"/>
      <c r="CV122" s="572"/>
      <c r="CW122" s="572"/>
      <c r="CX122" s="572"/>
      <c r="CY122" s="572"/>
      <c r="CZ122" s="572"/>
      <c r="DA122" s="572"/>
      <c r="DB122" s="572"/>
      <c r="DC122" s="572"/>
      <c r="DD122" s="572"/>
      <c r="DE122" s="572"/>
      <c r="DF122" s="572"/>
      <c r="DG122" s="572"/>
      <c r="DH122" s="572"/>
      <c r="DI122" s="572"/>
      <c r="DJ122" s="572"/>
      <c r="DK122" s="572"/>
      <c r="DL122" s="572"/>
      <c r="DM122" s="572"/>
      <c r="DN122" s="572"/>
      <c r="DO122" s="572"/>
      <c r="DP122" s="572"/>
      <c r="DQ122" s="572"/>
      <c r="DR122" s="572"/>
      <c r="DS122" s="572"/>
      <c r="DT122" s="572"/>
      <c r="DU122" s="572"/>
      <c r="DV122" s="572"/>
      <c r="DW122" s="572"/>
    </row>
    <row r="123" spans="2:127" x14ac:dyDescent="0.2">
      <c r="B123" s="716"/>
      <c r="C123" s="687"/>
      <c r="D123" s="687"/>
      <c r="E123" s="687"/>
      <c r="F123" s="687"/>
      <c r="G123" s="687"/>
      <c r="H123" s="687"/>
      <c r="I123" s="687"/>
      <c r="J123" s="687"/>
      <c r="K123" s="687"/>
      <c r="L123" s="687"/>
      <c r="M123" s="687"/>
      <c r="N123" s="687"/>
      <c r="O123" s="687"/>
      <c r="P123" s="687"/>
      <c r="Q123" s="687"/>
      <c r="R123" s="687"/>
      <c r="S123" s="687"/>
      <c r="T123" s="687"/>
      <c r="U123" s="687"/>
      <c r="V123" s="687"/>
      <c r="W123" s="687"/>
      <c r="X123" s="687"/>
      <c r="Y123" s="687"/>
      <c r="Z123" s="687"/>
      <c r="AA123" s="687"/>
      <c r="AB123" s="687"/>
      <c r="AC123" s="687"/>
      <c r="AD123" s="687"/>
      <c r="AE123" s="687"/>
      <c r="AF123" s="687"/>
      <c r="AG123" s="687"/>
      <c r="AH123" s="687"/>
      <c r="AI123" s="687"/>
      <c r="AJ123" s="687"/>
      <c r="AK123" s="687"/>
      <c r="AL123" s="687"/>
      <c r="AM123" s="687"/>
      <c r="AN123" s="687"/>
      <c r="AO123" s="687"/>
      <c r="AP123" s="687"/>
      <c r="AQ123" s="687"/>
      <c r="AR123" s="687"/>
      <c r="AS123" s="687"/>
      <c r="AT123" s="687"/>
      <c r="AU123" s="687"/>
      <c r="AV123" s="687"/>
      <c r="AW123" s="687"/>
      <c r="AX123" s="687"/>
      <c r="AY123" s="687"/>
      <c r="AZ123" s="687"/>
      <c r="BA123" s="687"/>
      <c r="BB123" s="687"/>
      <c r="BC123" s="687"/>
      <c r="BD123" s="687"/>
      <c r="BE123" s="687"/>
      <c r="BF123" s="687"/>
      <c r="BG123" s="687"/>
      <c r="BH123" s="687"/>
      <c r="BI123" s="687"/>
      <c r="BJ123" s="687"/>
      <c r="BK123" s="687"/>
      <c r="BL123" s="687"/>
      <c r="BM123" s="687"/>
      <c r="BN123" s="687"/>
      <c r="BO123" s="687"/>
      <c r="BP123" s="687"/>
      <c r="BQ123" s="687"/>
      <c r="BR123" s="687"/>
      <c r="BS123" s="687"/>
      <c r="BT123" s="687"/>
      <c r="BU123" s="687"/>
      <c r="BV123" s="687"/>
      <c r="BW123" s="687"/>
      <c r="BX123" s="687"/>
      <c r="BY123" s="687"/>
      <c r="BZ123" s="687"/>
      <c r="CA123" s="687"/>
      <c r="CB123" s="687"/>
      <c r="CC123" s="687"/>
      <c r="CD123" s="687"/>
      <c r="CE123" s="687"/>
      <c r="CF123" s="687"/>
      <c r="CG123" s="687"/>
      <c r="CH123" s="687"/>
      <c r="CI123" s="687"/>
      <c r="CJ123" s="687"/>
      <c r="CK123" s="687"/>
      <c r="CL123" s="687"/>
      <c r="CM123" s="687"/>
      <c r="CN123" s="687"/>
      <c r="CO123" s="687"/>
      <c r="CP123" s="687"/>
      <c r="CQ123" s="687"/>
      <c r="CR123" s="687"/>
      <c r="CS123" s="687"/>
      <c r="CT123" s="687"/>
      <c r="CU123" s="687"/>
      <c r="CV123" s="687"/>
      <c r="CW123" s="687"/>
      <c r="CX123" s="687"/>
      <c r="CY123" s="687"/>
      <c r="CZ123" s="687"/>
      <c r="DA123" s="687"/>
      <c r="DB123" s="687"/>
      <c r="DC123" s="687"/>
      <c r="DD123" s="687"/>
      <c r="DE123" s="687"/>
      <c r="DF123" s="687"/>
      <c r="DG123" s="687"/>
      <c r="DH123" s="687"/>
      <c r="DI123" s="687"/>
      <c r="DJ123" s="687"/>
      <c r="DK123" s="687"/>
      <c r="DL123" s="687"/>
      <c r="DM123" s="687"/>
      <c r="DN123" s="687"/>
      <c r="DO123" s="687"/>
      <c r="DP123" s="687"/>
      <c r="DQ123" s="687"/>
      <c r="DR123" s="687"/>
      <c r="DS123" s="687"/>
      <c r="DT123" s="687"/>
      <c r="DU123" s="687"/>
      <c r="DV123" s="687"/>
      <c r="DW123" s="687"/>
    </row>
    <row r="124" spans="2:127" x14ac:dyDescent="0.2">
      <c r="B124" s="716"/>
      <c r="C124" s="687"/>
      <c r="D124" s="687"/>
      <c r="E124" s="687"/>
      <c r="F124" s="687"/>
      <c r="G124" s="687"/>
      <c r="H124" s="687"/>
      <c r="I124" s="687"/>
      <c r="J124" s="687"/>
      <c r="K124" s="687"/>
      <c r="L124" s="687"/>
      <c r="M124" s="687"/>
      <c r="N124" s="687"/>
      <c r="O124" s="687"/>
      <c r="P124" s="687"/>
      <c r="Q124" s="687"/>
      <c r="R124" s="687"/>
      <c r="S124" s="687"/>
      <c r="T124" s="687"/>
      <c r="U124" s="687"/>
      <c r="V124" s="687"/>
      <c r="W124" s="687"/>
      <c r="X124" s="687"/>
      <c r="Y124" s="687"/>
      <c r="Z124" s="687"/>
      <c r="AA124" s="687"/>
      <c r="AB124" s="687"/>
      <c r="AC124" s="687"/>
      <c r="AD124" s="687"/>
      <c r="AE124" s="687"/>
      <c r="AF124" s="687"/>
      <c r="AG124" s="687"/>
      <c r="AH124" s="687"/>
      <c r="AI124" s="687"/>
      <c r="AJ124" s="687"/>
      <c r="AK124" s="687"/>
      <c r="AL124" s="687"/>
      <c r="AM124" s="687"/>
      <c r="AN124" s="687"/>
      <c r="AO124" s="687"/>
      <c r="AP124" s="687"/>
      <c r="AQ124" s="687"/>
      <c r="AR124" s="687"/>
      <c r="AS124" s="687"/>
      <c r="AT124" s="687"/>
      <c r="AU124" s="687"/>
      <c r="AV124" s="687"/>
      <c r="AW124" s="687"/>
      <c r="AX124" s="687"/>
      <c r="AY124" s="687"/>
      <c r="AZ124" s="687"/>
      <c r="BA124" s="687"/>
      <c r="BB124" s="687"/>
      <c r="BC124" s="687"/>
      <c r="BD124" s="687"/>
      <c r="BE124" s="687"/>
      <c r="BF124" s="687"/>
      <c r="BG124" s="687"/>
      <c r="BH124" s="687"/>
      <c r="BI124" s="687"/>
      <c r="BJ124" s="687"/>
      <c r="BK124" s="687"/>
      <c r="BL124" s="687"/>
      <c r="BM124" s="687"/>
      <c r="BN124" s="687"/>
      <c r="BO124" s="687"/>
      <c r="BP124" s="687"/>
      <c r="BQ124" s="687"/>
      <c r="BR124" s="687"/>
      <c r="BS124" s="687"/>
      <c r="BT124" s="687"/>
      <c r="BU124" s="687"/>
      <c r="BV124" s="687"/>
      <c r="BW124" s="687"/>
      <c r="BX124" s="687"/>
      <c r="BY124" s="687"/>
      <c r="BZ124" s="687"/>
      <c r="CA124" s="687"/>
      <c r="CB124" s="687"/>
      <c r="CC124" s="687"/>
      <c r="CD124" s="687"/>
      <c r="CE124" s="687"/>
      <c r="CF124" s="687"/>
      <c r="CG124" s="687"/>
      <c r="CH124" s="687"/>
      <c r="CI124" s="687"/>
      <c r="CJ124" s="687"/>
      <c r="CK124" s="687"/>
      <c r="CL124" s="687"/>
      <c r="CM124" s="687"/>
      <c r="CN124" s="687"/>
      <c r="CO124" s="687"/>
      <c r="CP124" s="687"/>
      <c r="CQ124" s="687"/>
      <c r="CR124" s="687"/>
      <c r="CS124" s="687"/>
      <c r="CT124" s="687"/>
      <c r="CU124" s="687"/>
      <c r="CV124" s="687"/>
      <c r="CW124" s="687"/>
      <c r="CX124" s="687"/>
      <c r="CY124" s="687"/>
      <c r="CZ124" s="687"/>
      <c r="DA124" s="687"/>
      <c r="DB124" s="687"/>
      <c r="DC124" s="687"/>
      <c r="DD124" s="687"/>
      <c r="DE124" s="687"/>
      <c r="DF124" s="687"/>
      <c r="DG124" s="687"/>
      <c r="DH124" s="687"/>
      <c r="DI124" s="687"/>
      <c r="DJ124" s="687"/>
      <c r="DK124" s="687"/>
      <c r="DL124" s="687"/>
      <c r="DM124" s="687"/>
      <c r="DN124" s="687"/>
      <c r="DO124" s="687"/>
      <c r="DP124" s="687"/>
      <c r="DQ124" s="687"/>
      <c r="DR124" s="687"/>
      <c r="DS124" s="687"/>
      <c r="DT124" s="687"/>
      <c r="DU124" s="687"/>
      <c r="DV124" s="687"/>
      <c r="DW124" s="687"/>
    </row>
    <row r="125" spans="2:127" x14ac:dyDescent="0.2">
      <c r="B125" s="716" t="s">
        <v>552</v>
      </c>
      <c r="C125" s="717" t="s">
        <v>553</v>
      </c>
      <c r="D125" s="687"/>
      <c r="E125" s="687"/>
      <c r="F125" s="687"/>
      <c r="G125" s="687"/>
      <c r="H125" s="687"/>
      <c r="I125" s="687"/>
      <c r="J125" s="687"/>
      <c r="K125" s="687"/>
      <c r="L125" s="687"/>
      <c r="M125" s="687"/>
      <c r="N125" s="687"/>
      <c r="O125" s="687"/>
      <c r="P125" s="687"/>
      <c r="Q125" s="687"/>
      <c r="R125" s="687"/>
      <c r="S125" s="687"/>
      <c r="T125" s="687"/>
      <c r="U125" s="687"/>
      <c r="V125" s="687"/>
      <c r="W125" s="687"/>
      <c r="X125" s="687"/>
      <c r="Y125" s="687"/>
      <c r="Z125" s="687"/>
      <c r="AA125" s="687"/>
      <c r="AB125" s="687"/>
      <c r="AC125" s="687"/>
      <c r="AD125" s="687"/>
      <c r="AE125" s="687"/>
      <c r="AF125" s="687"/>
      <c r="AG125" s="687"/>
      <c r="AH125" s="687"/>
      <c r="AI125" s="687"/>
      <c r="AJ125" s="687"/>
      <c r="AK125" s="687"/>
      <c r="AL125" s="687"/>
      <c r="AM125" s="687"/>
      <c r="AN125" s="687"/>
      <c r="AO125" s="687"/>
      <c r="AP125" s="687"/>
      <c r="AQ125" s="687"/>
      <c r="AR125" s="687"/>
      <c r="AS125" s="687"/>
      <c r="AT125" s="687"/>
      <c r="AU125" s="687"/>
      <c r="AV125" s="687"/>
      <c r="AW125" s="687"/>
      <c r="AX125" s="687"/>
      <c r="AY125" s="687"/>
      <c r="AZ125" s="687"/>
      <c r="BA125" s="687"/>
      <c r="BB125" s="687"/>
      <c r="BC125" s="687"/>
      <c r="BD125" s="687"/>
      <c r="BE125" s="687"/>
      <c r="BF125" s="687"/>
      <c r="BG125" s="687"/>
      <c r="BH125" s="687"/>
      <c r="BI125" s="687"/>
      <c r="BJ125" s="687"/>
      <c r="BK125" s="687"/>
      <c r="BL125" s="687"/>
      <c r="BM125" s="687"/>
      <c r="BN125" s="687"/>
      <c r="BO125" s="687"/>
      <c r="BP125" s="687"/>
      <c r="BQ125" s="687"/>
      <c r="BR125" s="687"/>
      <c r="BS125" s="687"/>
      <c r="BT125" s="687"/>
      <c r="BU125" s="687"/>
      <c r="BV125" s="687"/>
      <c r="BW125" s="687"/>
      <c r="BX125" s="687"/>
      <c r="BY125" s="687"/>
      <c r="BZ125" s="687"/>
      <c r="CA125" s="687"/>
      <c r="CB125" s="687"/>
      <c r="CC125" s="687"/>
      <c r="CD125" s="687"/>
      <c r="CE125" s="687"/>
      <c r="CF125" s="687"/>
      <c r="CG125" s="687"/>
      <c r="CH125" s="687"/>
      <c r="CI125" s="687"/>
      <c r="CJ125" s="687"/>
      <c r="CK125" s="687"/>
      <c r="CL125" s="687"/>
      <c r="CM125" s="687"/>
      <c r="CN125" s="687"/>
      <c r="CO125" s="687"/>
      <c r="CP125" s="687"/>
      <c r="CQ125" s="687"/>
      <c r="CR125" s="687"/>
      <c r="CS125" s="687"/>
      <c r="CT125" s="687"/>
      <c r="CU125" s="687"/>
      <c r="CV125" s="687"/>
      <c r="CW125" s="687"/>
      <c r="CX125" s="687"/>
      <c r="CY125" s="687"/>
      <c r="CZ125" s="687"/>
      <c r="DA125" s="687"/>
      <c r="DB125" s="687"/>
      <c r="DC125" s="687"/>
      <c r="DD125" s="687"/>
      <c r="DE125" s="687"/>
      <c r="DF125" s="687"/>
      <c r="DG125" s="687"/>
      <c r="DH125" s="687"/>
      <c r="DI125" s="687"/>
      <c r="DJ125" s="687"/>
      <c r="DK125" s="687"/>
      <c r="DL125" s="687"/>
      <c r="DM125" s="687"/>
      <c r="DN125" s="687"/>
      <c r="DO125" s="687"/>
      <c r="DP125" s="687"/>
      <c r="DQ125" s="687"/>
      <c r="DR125" s="687"/>
      <c r="DS125" s="687"/>
      <c r="DT125" s="687"/>
      <c r="DU125" s="687"/>
      <c r="DV125" s="687"/>
      <c r="DW125" s="687"/>
    </row>
    <row r="126" spans="2:127" x14ac:dyDescent="0.2">
      <c r="B126" s="718" t="s">
        <v>54</v>
      </c>
      <c r="C126" s="687" t="s">
        <v>554</v>
      </c>
      <c r="D126" s="687"/>
      <c r="E126" s="687"/>
      <c r="F126" s="687"/>
      <c r="G126" s="687"/>
      <c r="H126" s="687"/>
      <c r="I126" s="687"/>
      <c r="J126" s="687"/>
      <c r="K126" s="687"/>
      <c r="L126" s="687"/>
      <c r="M126" s="687"/>
      <c r="N126" s="687"/>
      <c r="O126" s="687"/>
      <c r="P126" s="687"/>
      <c r="Q126" s="687"/>
      <c r="R126" s="687"/>
      <c r="S126" s="687"/>
      <c r="T126" s="687"/>
      <c r="U126" s="687"/>
      <c r="V126" s="687"/>
      <c r="W126" s="687"/>
      <c r="X126" s="687"/>
      <c r="Y126" s="687"/>
      <c r="Z126" s="687"/>
      <c r="AA126" s="687"/>
      <c r="AB126" s="687"/>
      <c r="AC126" s="687"/>
      <c r="AD126" s="687"/>
      <c r="AE126" s="687"/>
      <c r="AF126" s="687"/>
      <c r="AG126" s="687"/>
      <c r="AH126" s="687"/>
      <c r="AI126" s="687"/>
      <c r="AJ126" s="687"/>
      <c r="AK126" s="687"/>
      <c r="AL126" s="687"/>
      <c r="AM126" s="687"/>
      <c r="AN126" s="687"/>
      <c r="AO126" s="687"/>
      <c r="AP126" s="687"/>
      <c r="AQ126" s="687"/>
      <c r="AR126" s="687"/>
      <c r="AS126" s="687"/>
      <c r="AT126" s="687"/>
      <c r="AU126" s="687"/>
      <c r="AV126" s="687"/>
      <c r="AW126" s="687"/>
      <c r="AX126" s="687"/>
      <c r="AY126" s="687"/>
      <c r="AZ126" s="687"/>
      <c r="BA126" s="687"/>
      <c r="BB126" s="687"/>
      <c r="BC126" s="687"/>
      <c r="BD126" s="687"/>
      <c r="BE126" s="687"/>
      <c r="BF126" s="687"/>
      <c r="BG126" s="687"/>
      <c r="BH126" s="687"/>
      <c r="BI126" s="687"/>
      <c r="BJ126" s="687"/>
      <c r="BK126" s="687"/>
      <c r="BL126" s="687"/>
      <c r="BM126" s="687"/>
      <c r="BN126" s="687"/>
      <c r="BO126" s="687"/>
      <c r="BP126" s="687"/>
      <c r="BQ126" s="687"/>
      <c r="BR126" s="687"/>
      <c r="BS126" s="687"/>
      <c r="BT126" s="687"/>
      <c r="BU126" s="687"/>
      <c r="BV126" s="687"/>
      <c r="BW126" s="687"/>
      <c r="BX126" s="687"/>
      <c r="BY126" s="687"/>
      <c r="BZ126" s="687"/>
      <c r="CA126" s="687"/>
      <c r="CB126" s="687"/>
      <c r="CC126" s="687"/>
      <c r="CD126" s="687"/>
      <c r="CE126" s="687"/>
      <c r="CF126" s="687"/>
      <c r="CG126" s="687"/>
      <c r="CH126" s="687"/>
      <c r="CI126" s="687"/>
      <c r="CJ126" s="687"/>
      <c r="CK126" s="687"/>
      <c r="CL126" s="687"/>
      <c r="CM126" s="687"/>
      <c r="CN126" s="687"/>
      <c r="CO126" s="687"/>
      <c r="CP126" s="687"/>
      <c r="CQ126" s="687"/>
      <c r="CR126" s="687"/>
      <c r="CS126" s="687"/>
      <c r="CT126" s="687"/>
      <c r="CU126" s="687"/>
      <c r="CV126" s="687"/>
      <c r="CW126" s="687"/>
      <c r="CX126" s="687"/>
      <c r="CY126" s="687"/>
      <c r="CZ126" s="687"/>
      <c r="DA126" s="687"/>
      <c r="DB126" s="687"/>
      <c r="DC126" s="687"/>
      <c r="DD126" s="687"/>
      <c r="DE126" s="687"/>
      <c r="DF126" s="687"/>
      <c r="DG126" s="687"/>
      <c r="DH126" s="687"/>
      <c r="DI126" s="687"/>
      <c r="DJ126" s="687"/>
      <c r="DK126" s="687"/>
      <c r="DL126" s="687"/>
      <c r="DM126" s="687"/>
      <c r="DN126" s="687"/>
      <c r="DO126" s="687"/>
      <c r="DP126" s="687"/>
      <c r="DQ126" s="687"/>
      <c r="DR126" s="687"/>
      <c r="DS126" s="687"/>
      <c r="DT126" s="687"/>
      <c r="DU126" s="687"/>
      <c r="DV126" s="687"/>
      <c r="DW126" s="687"/>
    </row>
    <row r="127" spans="2:127" x14ac:dyDescent="0.2">
      <c r="B127" s="718" t="s">
        <v>55</v>
      </c>
      <c r="C127" s="687" t="s">
        <v>555</v>
      </c>
      <c r="D127" s="687"/>
      <c r="E127" s="687"/>
      <c r="F127" s="687"/>
      <c r="G127" s="687"/>
      <c r="H127" s="687"/>
      <c r="I127" s="687"/>
      <c r="J127" s="687"/>
      <c r="K127" s="687"/>
      <c r="L127" s="687"/>
      <c r="M127" s="687"/>
      <c r="N127" s="687"/>
      <c r="O127" s="687"/>
      <c r="P127" s="687"/>
      <c r="Q127" s="687"/>
      <c r="R127" s="687"/>
      <c r="S127" s="687"/>
      <c r="T127" s="687"/>
      <c r="U127" s="687"/>
      <c r="V127" s="687"/>
      <c r="W127" s="687"/>
      <c r="X127" s="687"/>
      <c r="Y127" s="687"/>
      <c r="Z127" s="687"/>
      <c r="AA127" s="687"/>
      <c r="AB127" s="687"/>
      <c r="AC127" s="687"/>
      <c r="AD127" s="687"/>
      <c r="AE127" s="687"/>
      <c r="AF127" s="687"/>
      <c r="AG127" s="687"/>
      <c r="AH127" s="687"/>
      <c r="AI127" s="687"/>
      <c r="AJ127" s="687"/>
      <c r="AK127" s="687"/>
      <c r="AL127" s="687"/>
      <c r="AM127" s="687"/>
      <c r="AN127" s="687"/>
      <c r="AO127" s="687"/>
      <c r="AP127" s="687"/>
      <c r="AQ127" s="687"/>
      <c r="AR127" s="687"/>
      <c r="AS127" s="687"/>
      <c r="AT127" s="687"/>
      <c r="AU127" s="687"/>
      <c r="AV127" s="687"/>
      <c r="AW127" s="687"/>
      <c r="AX127" s="687"/>
      <c r="AY127" s="687"/>
      <c r="AZ127" s="687"/>
      <c r="BA127" s="687"/>
      <c r="BB127" s="687"/>
      <c r="BC127" s="687"/>
      <c r="BD127" s="687"/>
      <c r="BE127" s="687"/>
      <c r="BF127" s="687"/>
      <c r="BG127" s="687"/>
      <c r="BH127" s="687"/>
      <c r="BI127" s="687"/>
      <c r="BJ127" s="687"/>
      <c r="BK127" s="687"/>
      <c r="BL127" s="687"/>
      <c r="BM127" s="687"/>
      <c r="BN127" s="687"/>
      <c r="BO127" s="687"/>
      <c r="BP127" s="687"/>
      <c r="BQ127" s="687"/>
      <c r="BR127" s="687"/>
      <c r="BS127" s="687"/>
      <c r="BT127" s="687"/>
      <c r="BU127" s="687"/>
      <c r="BV127" s="687"/>
      <c r="BW127" s="687"/>
      <c r="BX127" s="687"/>
      <c r="BY127" s="687"/>
      <c r="BZ127" s="687"/>
      <c r="CA127" s="687"/>
      <c r="CB127" s="687"/>
      <c r="CC127" s="687"/>
      <c r="CD127" s="687"/>
      <c r="CE127" s="687"/>
      <c r="CF127" s="687"/>
      <c r="CG127" s="687"/>
      <c r="CH127" s="687"/>
      <c r="CI127" s="687"/>
      <c r="CJ127" s="687"/>
      <c r="CK127" s="687"/>
      <c r="CL127" s="687"/>
      <c r="CM127" s="687"/>
      <c r="CN127" s="687"/>
      <c r="CO127" s="687"/>
      <c r="CP127" s="687"/>
      <c r="CQ127" s="687"/>
      <c r="CR127" s="687"/>
      <c r="CS127" s="687"/>
      <c r="CT127" s="687"/>
      <c r="CU127" s="687"/>
      <c r="CV127" s="687"/>
      <c r="CW127" s="687"/>
      <c r="CX127" s="687"/>
      <c r="CY127" s="687"/>
      <c r="CZ127" s="687"/>
      <c r="DA127" s="687"/>
      <c r="DB127" s="687"/>
      <c r="DC127" s="687"/>
      <c r="DD127" s="687"/>
      <c r="DE127" s="687"/>
      <c r="DF127" s="687"/>
      <c r="DG127" s="687"/>
      <c r="DH127" s="687"/>
      <c r="DI127" s="687"/>
      <c r="DJ127" s="687"/>
      <c r="DK127" s="687"/>
      <c r="DL127" s="687"/>
      <c r="DM127" s="687"/>
      <c r="DN127" s="687"/>
      <c r="DO127" s="687"/>
      <c r="DP127" s="687"/>
      <c r="DQ127" s="687"/>
      <c r="DR127" s="687"/>
      <c r="DS127" s="687"/>
      <c r="DT127" s="687"/>
      <c r="DU127" s="687"/>
      <c r="DV127" s="687"/>
      <c r="DW127" s="687"/>
    </row>
    <row r="128" spans="2:127" x14ac:dyDescent="0.2">
      <c r="B128" s="718" t="s">
        <v>56</v>
      </c>
      <c r="C128" s="687" t="s">
        <v>556</v>
      </c>
      <c r="D128" s="687"/>
      <c r="E128" s="687"/>
      <c r="F128" s="687"/>
      <c r="G128" s="687"/>
      <c r="H128" s="687"/>
      <c r="I128" s="687"/>
      <c r="J128" s="687"/>
      <c r="K128" s="687"/>
      <c r="L128" s="687"/>
      <c r="M128" s="687"/>
      <c r="N128" s="687"/>
      <c r="O128" s="687"/>
      <c r="P128" s="687"/>
      <c r="Q128" s="687"/>
      <c r="R128" s="687"/>
      <c r="S128" s="687"/>
      <c r="T128" s="687"/>
      <c r="U128" s="687"/>
      <c r="V128" s="687"/>
      <c r="W128" s="687"/>
      <c r="X128" s="687"/>
      <c r="Y128" s="687"/>
      <c r="Z128" s="687"/>
      <c r="AA128" s="687"/>
      <c r="AB128" s="687"/>
      <c r="AC128" s="687"/>
      <c r="AD128" s="687"/>
      <c r="AE128" s="687"/>
      <c r="AF128" s="687"/>
      <c r="AG128" s="687"/>
      <c r="AH128" s="687"/>
      <c r="AI128" s="687"/>
      <c r="AJ128" s="687"/>
      <c r="AK128" s="687"/>
      <c r="AL128" s="687"/>
      <c r="AM128" s="687"/>
      <c r="AN128" s="687"/>
      <c r="AO128" s="687"/>
      <c r="AP128" s="687"/>
      <c r="AQ128" s="687"/>
      <c r="AR128" s="687"/>
      <c r="AS128" s="687"/>
      <c r="AT128" s="687"/>
      <c r="AU128" s="687"/>
      <c r="AV128" s="687"/>
      <c r="AW128" s="687"/>
      <c r="AX128" s="687"/>
      <c r="AY128" s="687"/>
      <c r="AZ128" s="687"/>
      <c r="BA128" s="687"/>
      <c r="BB128" s="687"/>
      <c r="BC128" s="687"/>
      <c r="BD128" s="687"/>
      <c r="BE128" s="687"/>
      <c r="BF128" s="687"/>
      <c r="BG128" s="687"/>
      <c r="BH128" s="687"/>
      <c r="BI128" s="687"/>
      <c r="BJ128" s="687"/>
      <c r="BK128" s="687"/>
      <c r="BL128" s="687"/>
      <c r="BM128" s="687"/>
      <c r="BN128" s="687"/>
      <c r="BO128" s="687"/>
      <c r="BP128" s="687"/>
      <c r="BQ128" s="687"/>
      <c r="BR128" s="687"/>
      <c r="BS128" s="687"/>
      <c r="BT128" s="687"/>
      <c r="BU128" s="687"/>
      <c r="BV128" s="687"/>
      <c r="BW128" s="687"/>
      <c r="BX128" s="687"/>
      <c r="BY128" s="687"/>
      <c r="BZ128" s="687"/>
      <c r="CA128" s="687"/>
      <c r="CB128" s="687"/>
      <c r="CC128" s="687"/>
      <c r="CD128" s="687"/>
      <c r="CE128" s="687"/>
      <c r="CF128" s="687"/>
      <c r="CG128" s="687"/>
      <c r="CH128" s="687"/>
      <c r="CI128" s="687"/>
      <c r="CJ128" s="687"/>
      <c r="CK128" s="687"/>
      <c r="CL128" s="687"/>
      <c r="CM128" s="687"/>
      <c r="CN128" s="687"/>
      <c r="CO128" s="687"/>
      <c r="CP128" s="687"/>
      <c r="CQ128" s="687"/>
      <c r="CR128" s="687"/>
      <c r="CS128" s="687"/>
      <c r="CT128" s="687"/>
      <c r="CU128" s="687"/>
      <c r="CV128" s="687"/>
      <c r="CW128" s="687"/>
      <c r="CX128" s="687"/>
      <c r="CY128" s="687"/>
      <c r="CZ128" s="687"/>
      <c r="DA128" s="687"/>
      <c r="DB128" s="687"/>
      <c r="DC128" s="687"/>
      <c r="DD128" s="687"/>
      <c r="DE128" s="687"/>
      <c r="DF128" s="687"/>
      <c r="DG128" s="687"/>
      <c r="DH128" s="687"/>
      <c r="DI128" s="687"/>
      <c r="DJ128" s="687"/>
      <c r="DK128" s="687"/>
      <c r="DL128" s="687"/>
      <c r="DM128" s="687"/>
      <c r="DN128" s="687"/>
      <c r="DO128" s="687"/>
      <c r="DP128" s="687"/>
      <c r="DQ128" s="687"/>
      <c r="DR128" s="687"/>
      <c r="DS128" s="687"/>
      <c r="DT128" s="687"/>
      <c r="DU128" s="687"/>
      <c r="DV128" s="687"/>
      <c r="DW128" s="687"/>
    </row>
    <row r="129" spans="2:127" x14ac:dyDescent="0.2">
      <c r="B129" s="718" t="s">
        <v>57</v>
      </c>
      <c r="C129" s="687" t="s">
        <v>557</v>
      </c>
      <c r="D129" s="687"/>
      <c r="E129" s="687"/>
      <c r="F129" s="687"/>
      <c r="G129" s="687"/>
      <c r="H129" s="687"/>
      <c r="I129" s="687"/>
      <c r="J129" s="687"/>
      <c r="K129" s="687"/>
      <c r="L129" s="687"/>
      <c r="M129" s="687"/>
      <c r="N129" s="687"/>
      <c r="O129" s="687"/>
      <c r="P129" s="687"/>
      <c r="Q129" s="687"/>
      <c r="R129" s="687"/>
      <c r="S129" s="687"/>
      <c r="T129" s="687"/>
      <c r="U129" s="687"/>
      <c r="V129" s="687"/>
      <c r="W129" s="687"/>
      <c r="X129" s="687"/>
      <c r="Y129" s="687"/>
      <c r="Z129" s="687"/>
      <c r="AA129" s="687"/>
      <c r="AB129" s="687"/>
      <c r="AC129" s="687"/>
      <c r="AD129" s="687"/>
      <c r="AE129" s="687"/>
      <c r="AF129" s="687"/>
      <c r="AG129" s="687"/>
      <c r="AH129" s="687"/>
      <c r="AI129" s="687"/>
      <c r="AJ129" s="687"/>
      <c r="AK129" s="687"/>
      <c r="AL129" s="687"/>
      <c r="AM129" s="687"/>
      <c r="AN129" s="687"/>
      <c r="AO129" s="687"/>
      <c r="AP129" s="687"/>
      <c r="AQ129" s="687"/>
      <c r="AR129" s="687"/>
      <c r="AS129" s="687"/>
      <c r="AT129" s="687"/>
      <c r="AU129" s="687"/>
      <c r="AV129" s="687"/>
      <c r="AW129" s="687"/>
      <c r="AX129" s="687"/>
      <c r="AY129" s="687"/>
      <c r="AZ129" s="687"/>
      <c r="BA129" s="687"/>
      <c r="BB129" s="687"/>
      <c r="BC129" s="687"/>
      <c r="BD129" s="687"/>
      <c r="BE129" s="687"/>
      <c r="BF129" s="687"/>
      <c r="BG129" s="687"/>
      <c r="BH129" s="687"/>
      <c r="BI129" s="687"/>
      <c r="BJ129" s="687"/>
      <c r="BK129" s="687"/>
      <c r="BL129" s="687"/>
      <c r="BM129" s="687"/>
      <c r="BN129" s="687"/>
      <c r="BO129" s="687"/>
      <c r="BP129" s="687"/>
      <c r="BQ129" s="687"/>
      <c r="BR129" s="687"/>
      <c r="BS129" s="687"/>
      <c r="BT129" s="687"/>
      <c r="BU129" s="687"/>
      <c r="BV129" s="687"/>
      <c r="BW129" s="687"/>
      <c r="BX129" s="687"/>
      <c r="BY129" s="687"/>
      <c r="BZ129" s="687"/>
      <c r="CA129" s="687"/>
      <c r="CB129" s="687"/>
      <c r="CC129" s="687"/>
      <c r="CD129" s="687"/>
      <c r="CE129" s="687"/>
      <c r="CF129" s="687"/>
      <c r="CG129" s="687"/>
      <c r="CH129" s="687"/>
      <c r="CI129" s="687"/>
      <c r="CJ129" s="687"/>
      <c r="CK129" s="687"/>
      <c r="CL129" s="687"/>
      <c r="CM129" s="687"/>
      <c r="CN129" s="687"/>
      <c r="CO129" s="687"/>
      <c r="CP129" s="687"/>
      <c r="CQ129" s="687"/>
      <c r="CR129" s="687"/>
      <c r="CS129" s="687"/>
      <c r="CT129" s="687"/>
      <c r="CU129" s="687"/>
      <c r="CV129" s="687"/>
      <c r="CW129" s="687"/>
      <c r="CX129" s="687"/>
      <c r="CY129" s="687"/>
      <c r="CZ129" s="687"/>
      <c r="DA129" s="687"/>
      <c r="DB129" s="687"/>
      <c r="DC129" s="687"/>
      <c r="DD129" s="687"/>
      <c r="DE129" s="687"/>
      <c r="DF129" s="687"/>
      <c r="DG129" s="687"/>
      <c r="DH129" s="687"/>
      <c r="DI129" s="687"/>
      <c r="DJ129" s="687"/>
      <c r="DK129" s="687"/>
      <c r="DL129" s="687"/>
      <c r="DM129" s="687"/>
      <c r="DN129" s="687"/>
      <c r="DO129" s="687"/>
      <c r="DP129" s="687"/>
      <c r="DQ129" s="687"/>
      <c r="DR129" s="687"/>
      <c r="DS129" s="687"/>
      <c r="DT129" s="687"/>
      <c r="DU129" s="687"/>
      <c r="DV129" s="687"/>
      <c r="DW129" s="687"/>
    </row>
    <row r="130" spans="2:127" x14ac:dyDescent="0.2">
      <c r="B130" s="718" t="s">
        <v>58</v>
      </c>
      <c r="C130" s="687" t="s">
        <v>558</v>
      </c>
      <c r="D130" s="687"/>
      <c r="E130" s="687"/>
      <c r="F130" s="687"/>
      <c r="G130" s="687"/>
      <c r="H130" s="687"/>
      <c r="I130" s="687"/>
      <c r="J130" s="687"/>
      <c r="K130" s="687"/>
      <c r="L130" s="687"/>
      <c r="M130" s="687"/>
      <c r="N130" s="687"/>
      <c r="O130" s="687"/>
      <c r="P130" s="687"/>
      <c r="Q130" s="687"/>
      <c r="R130" s="687"/>
      <c r="S130" s="687"/>
      <c r="T130" s="687"/>
      <c r="U130" s="687"/>
      <c r="V130" s="687"/>
      <c r="W130" s="687"/>
      <c r="X130" s="687"/>
      <c r="Y130" s="687"/>
      <c r="Z130" s="687"/>
      <c r="AA130" s="687"/>
      <c r="AB130" s="687"/>
      <c r="AC130" s="687"/>
      <c r="AD130" s="687"/>
      <c r="AE130" s="687"/>
      <c r="AF130" s="687"/>
      <c r="AG130" s="687"/>
      <c r="AH130" s="687"/>
      <c r="AI130" s="687"/>
      <c r="AJ130" s="687"/>
      <c r="AK130" s="687"/>
      <c r="AL130" s="687"/>
      <c r="AM130" s="687"/>
      <c r="AN130" s="687"/>
      <c r="AO130" s="687"/>
      <c r="AP130" s="687"/>
      <c r="AQ130" s="687"/>
      <c r="AR130" s="687"/>
      <c r="AS130" s="687"/>
      <c r="AT130" s="687"/>
      <c r="AU130" s="687"/>
      <c r="AV130" s="687"/>
      <c r="AW130" s="687"/>
      <c r="AX130" s="687"/>
      <c r="AY130" s="687"/>
      <c r="AZ130" s="687"/>
      <c r="BA130" s="687"/>
      <c r="BB130" s="687"/>
      <c r="BC130" s="687"/>
      <c r="BD130" s="687"/>
      <c r="BE130" s="687"/>
      <c r="BF130" s="687"/>
      <c r="BG130" s="687"/>
      <c r="BH130" s="687"/>
      <c r="BI130" s="687"/>
      <c r="BJ130" s="687"/>
      <c r="BK130" s="687"/>
      <c r="BL130" s="687"/>
      <c r="BM130" s="687"/>
      <c r="BN130" s="687"/>
      <c r="BO130" s="687"/>
      <c r="BP130" s="687"/>
      <c r="BQ130" s="687"/>
      <c r="BR130" s="687"/>
      <c r="BS130" s="687"/>
      <c r="BT130" s="687"/>
      <c r="BU130" s="687"/>
      <c r="BV130" s="687"/>
      <c r="BW130" s="687"/>
      <c r="BX130" s="687"/>
      <c r="BY130" s="687"/>
      <c r="BZ130" s="687"/>
      <c r="CA130" s="687"/>
      <c r="CB130" s="687"/>
      <c r="CC130" s="687"/>
      <c r="CD130" s="687"/>
      <c r="CE130" s="687"/>
      <c r="CF130" s="687"/>
      <c r="CG130" s="687"/>
      <c r="CH130" s="687"/>
      <c r="CI130" s="687"/>
      <c r="CJ130" s="687"/>
      <c r="CK130" s="687"/>
      <c r="CL130" s="687"/>
      <c r="CM130" s="687"/>
      <c r="CN130" s="687"/>
      <c r="CO130" s="687"/>
      <c r="CP130" s="687"/>
      <c r="CQ130" s="687"/>
      <c r="CR130" s="687"/>
      <c r="CS130" s="687"/>
      <c r="CT130" s="687"/>
      <c r="CU130" s="687"/>
      <c r="CV130" s="687"/>
      <c r="CW130" s="687"/>
      <c r="CX130" s="687"/>
      <c r="CY130" s="687"/>
      <c r="CZ130" s="687"/>
      <c r="DA130" s="687"/>
      <c r="DB130" s="687"/>
      <c r="DC130" s="687"/>
      <c r="DD130" s="687"/>
      <c r="DE130" s="687"/>
      <c r="DF130" s="687"/>
      <c r="DG130" s="687"/>
      <c r="DH130" s="687"/>
      <c r="DI130" s="687"/>
      <c r="DJ130" s="687"/>
      <c r="DK130" s="687"/>
      <c r="DL130" s="687"/>
      <c r="DM130" s="687"/>
      <c r="DN130" s="687"/>
      <c r="DO130" s="687"/>
      <c r="DP130" s="687"/>
      <c r="DQ130" s="687"/>
      <c r="DR130" s="687"/>
      <c r="DS130" s="687"/>
      <c r="DT130" s="687"/>
      <c r="DU130" s="687"/>
      <c r="DV130" s="687"/>
      <c r="DW130" s="687"/>
    </row>
    <row r="131" spans="2:127" x14ac:dyDescent="0.2">
      <c r="B131" s="718" t="s">
        <v>59</v>
      </c>
      <c r="C131" s="687" t="s">
        <v>559</v>
      </c>
      <c r="D131" s="687"/>
      <c r="E131" s="687"/>
      <c r="F131" s="687"/>
      <c r="G131" s="687"/>
      <c r="H131" s="687"/>
      <c r="I131" s="687"/>
      <c r="J131" s="687"/>
      <c r="K131" s="687"/>
      <c r="L131" s="687"/>
      <c r="M131" s="687"/>
      <c r="N131" s="687"/>
      <c r="O131" s="687"/>
      <c r="P131" s="687"/>
      <c r="Q131" s="687"/>
      <c r="R131" s="687"/>
      <c r="S131" s="687"/>
      <c r="T131" s="687"/>
      <c r="U131" s="687"/>
      <c r="V131" s="687"/>
      <c r="W131" s="687"/>
      <c r="X131" s="687"/>
      <c r="Y131" s="687"/>
      <c r="Z131" s="687"/>
      <c r="AA131" s="687"/>
      <c r="AB131" s="687"/>
      <c r="AC131" s="687"/>
      <c r="AD131" s="687"/>
      <c r="AE131" s="687"/>
      <c r="AF131" s="687"/>
      <c r="AG131" s="687"/>
      <c r="AH131" s="687"/>
      <c r="AI131" s="687"/>
      <c r="AJ131" s="687"/>
      <c r="AK131" s="687"/>
      <c r="AL131" s="687"/>
      <c r="AM131" s="687"/>
      <c r="AN131" s="687"/>
      <c r="AO131" s="687"/>
      <c r="AP131" s="687"/>
      <c r="AQ131" s="687"/>
      <c r="AR131" s="687"/>
      <c r="AS131" s="687"/>
      <c r="AT131" s="687"/>
      <c r="AU131" s="687"/>
      <c r="AV131" s="687"/>
      <c r="AW131" s="687"/>
      <c r="AX131" s="687"/>
      <c r="AY131" s="687"/>
      <c r="AZ131" s="687"/>
      <c r="BA131" s="687"/>
      <c r="BB131" s="687"/>
      <c r="BC131" s="687"/>
      <c r="BD131" s="687"/>
      <c r="BE131" s="687"/>
      <c r="BF131" s="687"/>
      <c r="BG131" s="687"/>
      <c r="BH131" s="687"/>
      <c r="BI131" s="687"/>
      <c r="BJ131" s="687"/>
      <c r="BK131" s="687"/>
      <c r="BL131" s="687"/>
      <c r="BM131" s="687"/>
      <c r="BN131" s="687"/>
      <c r="BO131" s="687"/>
      <c r="BP131" s="687"/>
      <c r="BQ131" s="687"/>
      <c r="BR131" s="687"/>
      <c r="BS131" s="687"/>
      <c r="BT131" s="687"/>
      <c r="BU131" s="687"/>
      <c r="BV131" s="687"/>
      <c r="BW131" s="687"/>
      <c r="BX131" s="687"/>
      <c r="BY131" s="687"/>
      <c r="BZ131" s="687"/>
      <c r="CA131" s="687"/>
      <c r="CB131" s="687"/>
      <c r="CC131" s="687"/>
      <c r="CD131" s="687"/>
      <c r="CE131" s="687"/>
      <c r="CF131" s="687"/>
      <c r="CG131" s="687"/>
      <c r="CH131" s="687"/>
      <c r="CI131" s="687"/>
      <c r="CJ131" s="687"/>
      <c r="CK131" s="687"/>
      <c r="CL131" s="687"/>
      <c r="CM131" s="687"/>
      <c r="CN131" s="687"/>
      <c r="CO131" s="687"/>
      <c r="CP131" s="687"/>
      <c r="CQ131" s="687"/>
      <c r="CR131" s="687"/>
      <c r="CS131" s="687"/>
      <c r="CT131" s="687"/>
      <c r="CU131" s="687"/>
      <c r="CV131" s="687"/>
      <c r="CW131" s="687"/>
      <c r="CX131" s="687"/>
      <c r="CY131" s="687"/>
      <c r="CZ131" s="687"/>
      <c r="DA131" s="687"/>
      <c r="DB131" s="687"/>
      <c r="DC131" s="687"/>
      <c r="DD131" s="687"/>
      <c r="DE131" s="687"/>
      <c r="DF131" s="687"/>
      <c r="DG131" s="687"/>
      <c r="DH131" s="687"/>
      <c r="DI131" s="687"/>
      <c r="DJ131" s="687"/>
      <c r="DK131" s="687"/>
      <c r="DL131" s="687"/>
      <c r="DM131" s="687"/>
      <c r="DN131" s="687"/>
      <c r="DO131" s="687"/>
      <c r="DP131" s="687"/>
      <c r="DQ131" s="687"/>
      <c r="DR131" s="687"/>
      <c r="DS131" s="687"/>
      <c r="DT131" s="687"/>
      <c r="DU131" s="687"/>
      <c r="DV131" s="687"/>
      <c r="DW131" s="687"/>
    </row>
    <row r="132" spans="2:127" x14ac:dyDescent="0.2">
      <c r="B132" s="718" t="s">
        <v>60</v>
      </c>
      <c r="C132" s="687" t="s">
        <v>560</v>
      </c>
      <c r="D132" s="687"/>
      <c r="E132" s="687"/>
      <c r="F132" s="687"/>
      <c r="G132" s="687"/>
      <c r="H132" s="687"/>
      <c r="I132" s="687"/>
      <c r="J132" s="687"/>
      <c r="K132" s="687"/>
      <c r="L132" s="687"/>
      <c r="M132" s="687"/>
      <c r="N132" s="687"/>
      <c r="O132" s="687"/>
      <c r="P132" s="687"/>
      <c r="Q132" s="687"/>
      <c r="R132" s="687"/>
      <c r="S132" s="687"/>
      <c r="T132" s="687"/>
      <c r="U132" s="687"/>
      <c r="V132" s="687"/>
      <c r="W132" s="687"/>
      <c r="X132" s="687"/>
      <c r="Y132" s="687"/>
      <c r="Z132" s="687"/>
      <c r="AA132" s="687"/>
      <c r="AB132" s="687"/>
      <c r="AC132" s="687"/>
      <c r="AD132" s="687"/>
      <c r="AE132" s="687"/>
      <c r="AF132" s="687"/>
      <c r="AG132" s="687"/>
      <c r="AH132" s="687"/>
      <c r="AI132" s="687"/>
      <c r="AJ132" s="687"/>
      <c r="AK132" s="687"/>
      <c r="AL132" s="687"/>
      <c r="AM132" s="687"/>
      <c r="AN132" s="687"/>
      <c r="AO132" s="687"/>
      <c r="AP132" s="687"/>
      <c r="AQ132" s="687"/>
      <c r="AR132" s="687"/>
      <c r="AS132" s="687"/>
      <c r="AT132" s="687"/>
      <c r="AU132" s="687"/>
      <c r="AV132" s="687"/>
      <c r="AW132" s="687"/>
      <c r="AX132" s="687"/>
      <c r="AY132" s="687"/>
      <c r="AZ132" s="687"/>
      <c r="BA132" s="687"/>
      <c r="BB132" s="687"/>
      <c r="BC132" s="687"/>
      <c r="BD132" s="687"/>
      <c r="BE132" s="687"/>
      <c r="BF132" s="687"/>
      <c r="BG132" s="687"/>
      <c r="BH132" s="687"/>
      <c r="BI132" s="687"/>
      <c r="BJ132" s="687"/>
      <c r="BK132" s="687"/>
      <c r="BL132" s="687"/>
      <c r="BM132" s="687"/>
      <c r="BN132" s="687"/>
      <c r="BO132" s="687"/>
      <c r="BP132" s="687"/>
      <c r="BQ132" s="687"/>
      <c r="BR132" s="687"/>
      <c r="BS132" s="687"/>
      <c r="BT132" s="687"/>
      <c r="BU132" s="687"/>
      <c r="BV132" s="687"/>
      <c r="BW132" s="687"/>
      <c r="BX132" s="687"/>
      <c r="BY132" s="687"/>
      <c r="BZ132" s="687"/>
      <c r="CA132" s="687"/>
      <c r="CB132" s="687"/>
      <c r="CC132" s="687"/>
      <c r="CD132" s="687"/>
      <c r="CE132" s="687"/>
      <c r="CF132" s="687"/>
      <c r="CG132" s="687"/>
      <c r="CH132" s="687"/>
      <c r="CI132" s="687"/>
      <c r="CJ132" s="687"/>
      <c r="CK132" s="687"/>
      <c r="CL132" s="687"/>
      <c r="CM132" s="687"/>
      <c r="CN132" s="687"/>
      <c r="CO132" s="687"/>
      <c r="CP132" s="687"/>
      <c r="CQ132" s="687"/>
      <c r="CR132" s="687"/>
      <c r="CS132" s="687"/>
      <c r="CT132" s="687"/>
      <c r="CU132" s="687"/>
      <c r="CV132" s="687"/>
      <c r="CW132" s="687"/>
      <c r="CX132" s="687"/>
      <c r="CY132" s="687"/>
      <c r="CZ132" s="687"/>
      <c r="DA132" s="687"/>
      <c r="DB132" s="687"/>
      <c r="DC132" s="687"/>
      <c r="DD132" s="687"/>
      <c r="DE132" s="687"/>
      <c r="DF132" s="687"/>
      <c r="DG132" s="687"/>
      <c r="DH132" s="687"/>
      <c r="DI132" s="687"/>
      <c r="DJ132" s="687"/>
      <c r="DK132" s="687"/>
      <c r="DL132" s="687"/>
      <c r="DM132" s="687"/>
      <c r="DN132" s="687"/>
      <c r="DO132" s="687"/>
      <c r="DP132" s="687"/>
      <c r="DQ132" s="687"/>
      <c r="DR132" s="687"/>
      <c r="DS132" s="687"/>
      <c r="DT132" s="687"/>
      <c r="DU132" s="687"/>
      <c r="DV132" s="687"/>
      <c r="DW132" s="687"/>
    </row>
    <row r="133" spans="2:127" x14ac:dyDescent="0.2">
      <c r="B133" s="718" t="s">
        <v>61</v>
      </c>
      <c r="C133" s="687" t="s">
        <v>561</v>
      </c>
      <c r="D133" s="687"/>
      <c r="E133" s="687"/>
      <c r="F133" s="687"/>
      <c r="G133" s="687"/>
      <c r="H133" s="687"/>
      <c r="I133" s="687"/>
      <c r="J133" s="687"/>
      <c r="K133" s="687"/>
      <c r="L133" s="687"/>
      <c r="M133" s="687"/>
      <c r="N133" s="687"/>
      <c r="O133" s="687"/>
      <c r="P133" s="687"/>
      <c r="Q133" s="687"/>
      <c r="R133" s="687"/>
      <c r="S133" s="687"/>
      <c r="T133" s="687"/>
      <c r="U133" s="687"/>
      <c r="V133" s="687"/>
      <c r="W133" s="687"/>
      <c r="X133" s="687"/>
      <c r="Y133" s="687"/>
      <c r="Z133" s="687"/>
      <c r="AA133" s="687"/>
      <c r="AB133" s="687"/>
      <c r="AC133" s="687"/>
      <c r="AD133" s="687"/>
      <c r="AE133" s="687"/>
      <c r="AF133" s="687"/>
      <c r="AG133" s="687"/>
      <c r="AH133" s="687"/>
      <c r="AI133" s="687"/>
      <c r="AJ133" s="687"/>
      <c r="AK133" s="687"/>
      <c r="AL133" s="687"/>
      <c r="AM133" s="687"/>
      <c r="AN133" s="687"/>
      <c r="AO133" s="687"/>
      <c r="AP133" s="687"/>
      <c r="AQ133" s="687"/>
      <c r="AR133" s="687"/>
      <c r="AS133" s="687"/>
      <c r="AT133" s="687"/>
      <c r="AU133" s="687"/>
      <c r="AV133" s="687"/>
      <c r="AW133" s="687"/>
      <c r="AX133" s="687"/>
      <c r="AY133" s="687"/>
      <c r="AZ133" s="687"/>
      <c r="BA133" s="687"/>
      <c r="BB133" s="687"/>
      <c r="BC133" s="687"/>
      <c r="BD133" s="687"/>
      <c r="BE133" s="687"/>
      <c r="BF133" s="687"/>
      <c r="BG133" s="687"/>
      <c r="BH133" s="687"/>
      <c r="BI133" s="687"/>
      <c r="BJ133" s="687"/>
      <c r="BK133" s="687"/>
      <c r="BL133" s="687"/>
      <c r="BM133" s="687"/>
      <c r="BN133" s="687"/>
      <c r="BO133" s="687"/>
      <c r="BP133" s="687"/>
      <c r="BQ133" s="687"/>
      <c r="BR133" s="687"/>
      <c r="BS133" s="687"/>
      <c r="BT133" s="687"/>
      <c r="BU133" s="687"/>
      <c r="BV133" s="687"/>
      <c r="BW133" s="687"/>
      <c r="BX133" s="687"/>
      <c r="BY133" s="687"/>
      <c r="BZ133" s="687"/>
      <c r="CA133" s="687"/>
      <c r="CB133" s="687"/>
      <c r="CC133" s="687"/>
      <c r="CD133" s="687"/>
      <c r="CE133" s="687"/>
      <c r="CF133" s="687"/>
      <c r="CG133" s="687"/>
      <c r="CH133" s="687"/>
      <c r="CI133" s="687"/>
      <c r="CJ133" s="687"/>
      <c r="CK133" s="687"/>
      <c r="CL133" s="687"/>
      <c r="CM133" s="687"/>
      <c r="CN133" s="687"/>
      <c r="CO133" s="687"/>
      <c r="CP133" s="687"/>
      <c r="CQ133" s="687"/>
      <c r="CR133" s="687"/>
      <c r="CS133" s="687"/>
      <c r="CT133" s="687"/>
      <c r="CU133" s="687"/>
      <c r="CV133" s="687"/>
      <c r="CW133" s="687"/>
      <c r="CX133" s="687"/>
      <c r="CY133" s="687"/>
      <c r="CZ133" s="687"/>
      <c r="DA133" s="687"/>
      <c r="DB133" s="687"/>
      <c r="DC133" s="687"/>
      <c r="DD133" s="687"/>
      <c r="DE133" s="687"/>
      <c r="DF133" s="687"/>
      <c r="DG133" s="687"/>
      <c r="DH133" s="687"/>
      <c r="DI133" s="687"/>
      <c r="DJ133" s="687"/>
      <c r="DK133" s="687"/>
      <c r="DL133" s="687"/>
      <c r="DM133" s="687"/>
      <c r="DN133" s="687"/>
      <c r="DO133" s="687"/>
      <c r="DP133" s="687"/>
      <c r="DQ133" s="687"/>
      <c r="DR133" s="687"/>
      <c r="DS133" s="687"/>
      <c r="DT133" s="687"/>
      <c r="DU133" s="687"/>
      <c r="DV133" s="687"/>
      <c r="DW133" s="687"/>
    </row>
    <row r="134" spans="2:127" x14ac:dyDescent="0.2">
      <c r="B134" s="718" t="s">
        <v>62</v>
      </c>
      <c r="C134" s="687" t="s">
        <v>562</v>
      </c>
      <c r="D134" s="687"/>
      <c r="E134" s="687"/>
      <c r="F134" s="687"/>
      <c r="G134" s="687"/>
      <c r="H134" s="687"/>
      <c r="I134" s="687"/>
      <c r="J134" s="687"/>
      <c r="K134" s="687"/>
      <c r="L134" s="687"/>
      <c r="M134" s="687"/>
      <c r="N134" s="687"/>
      <c r="O134" s="687"/>
      <c r="P134" s="687"/>
      <c r="Q134" s="687"/>
      <c r="R134" s="687"/>
      <c r="S134" s="687"/>
      <c r="T134" s="687"/>
      <c r="U134" s="687"/>
      <c r="V134" s="687"/>
      <c r="W134" s="687"/>
      <c r="X134" s="687"/>
      <c r="Y134" s="687"/>
      <c r="Z134" s="687"/>
      <c r="AA134" s="687"/>
      <c r="AB134" s="687"/>
      <c r="AC134" s="687"/>
      <c r="AD134" s="687"/>
      <c r="AE134" s="687"/>
      <c r="AF134" s="687"/>
      <c r="AG134" s="687"/>
      <c r="AH134" s="687"/>
      <c r="AI134" s="687"/>
      <c r="AJ134" s="687"/>
      <c r="AK134" s="687"/>
      <c r="AL134" s="687"/>
      <c r="AM134" s="687"/>
      <c r="AN134" s="687"/>
      <c r="AO134" s="687"/>
      <c r="AP134" s="687"/>
      <c r="AQ134" s="687"/>
      <c r="AR134" s="687"/>
      <c r="AS134" s="687"/>
      <c r="AT134" s="687"/>
      <c r="AU134" s="687"/>
      <c r="AV134" s="687"/>
      <c r="AW134" s="687"/>
      <c r="AX134" s="687"/>
      <c r="AY134" s="687"/>
      <c r="AZ134" s="687"/>
      <c r="BA134" s="687"/>
      <c r="BB134" s="687"/>
      <c r="BC134" s="687"/>
      <c r="BD134" s="687"/>
      <c r="BE134" s="687"/>
      <c r="BF134" s="687"/>
      <c r="BG134" s="687"/>
      <c r="BH134" s="687"/>
      <c r="BI134" s="687"/>
      <c r="BJ134" s="687"/>
      <c r="BK134" s="687"/>
      <c r="BL134" s="687"/>
      <c r="BM134" s="687"/>
      <c r="BN134" s="687"/>
      <c r="BO134" s="687"/>
      <c r="BP134" s="687"/>
      <c r="BQ134" s="687"/>
      <c r="BR134" s="687"/>
      <c r="BS134" s="687"/>
      <c r="BT134" s="687"/>
      <c r="BU134" s="687"/>
      <c r="BV134" s="687"/>
      <c r="BW134" s="687"/>
      <c r="BX134" s="687"/>
      <c r="BY134" s="687"/>
      <c r="BZ134" s="687"/>
      <c r="CA134" s="687"/>
      <c r="CB134" s="687"/>
      <c r="CC134" s="687"/>
      <c r="CD134" s="687"/>
      <c r="CE134" s="687"/>
      <c r="CF134" s="687"/>
      <c r="CG134" s="687"/>
      <c r="CH134" s="687"/>
      <c r="CI134" s="687"/>
      <c r="CJ134" s="687"/>
      <c r="CK134" s="687"/>
      <c r="CL134" s="687"/>
      <c r="CM134" s="687"/>
      <c r="CN134" s="687"/>
      <c r="CO134" s="687"/>
      <c r="CP134" s="687"/>
      <c r="CQ134" s="687"/>
      <c r="CR134" s="687"/>
      <c r="CS134" s="687"/>
      <c r="CT134" s="687"/>
      <c r="CU134" s="687"/>
      <c r="CV134" s="687"/>
      <c r="CW134" s="687"/>
      <c r="CX134" s="687"/>
      <c r="CY134" s="687"/>
      <c r="CZ134" s="687"/>
      <c r="DA134" s="687"/>
      <c r="DB134" s="687"/>
      <c r="DC134" s="687"/>
      <c r="DD134" s="687"/>
      <c r="DE134" s="687"/>
      <c r="DF134" s="687"/>
      <c r="DG134" s="687"/>
      <c r="DH134" s="687"/>
      <c r="DI134" s="687"/>
      <c r="DJ134" s="687"/>
      <c r="DK134" s="687"/>
      <c r="DL134" s="687"/>
      <c r="DM134" s="687"/>
      <c r="DN134" s="687"/>
      <c r="DO134" s="687"/>
      <c r="DP134" s="687"/>
      <c r="DQ134" s="687"/>
      <c r="DR134" s="687"/>
      <c r="DS134" s="687"/>
      <c r="DT134" s="687"/>
      <c r="DU134" s="687"/>
      <c r="DV134" s="687"/>
      <c r="DW134" s="687"/>
    </row>
    <row r="135" spans="2:127" x14ac:dyDescent="0.2">
      <c r="B135" s="718" t="s">
        <v>563</v>
      </c>
      <c r="C135" s="687" t="s">
        <v>564</v>
      </c>
      <c r="D135" s="687"/>
      <c r="E135" s="687"/>
      <c r="F135" s="687"/>
      <c r="G135" s="687"/>
      <c r="H135" s="687"/>
      <c r="I135" s="687"/>
      <c r="J135" s="687"/>
      <c r="K135" s="687"/>
      <c r="L135" s="687"/>
      <c r="M135" s="687"/>
      <c r="N135" s="687"/>
      <c r="O135" s="687"/>
      <c r="P135" s="687"/>
      <c r="Q135" s="687"/>
      <c r="R135" s="687"/>
      <c r="S135" s="687"/>
      <c r="T135" s="687"/>
      <c r="U135" s="687"/>
      <c r="V135" s="687"/>
      <c r="W135" s="687"/>
      <c r="X135" s="687"/>
      <c r="Y135" s="687"/>
      <c r="Z135" s="687"/>
      <c r="AA135" s="687"/>
      <c r="AB135" s="687"/>
      <c r="AC135" s="687"/>
      <c r="AD135" s="687"/>
      <c r="AE135" s="687"/>
      <c r="AF135" s="687"/>
      <c r="AG135" s="687"/>
      <c r="AH135" s="687"/>
      <c r="AI135" s="687"/>
      <c r="AJ135" s="687"/>
      <c r="AK135" s="687"/>
      <c r="AL135" s="687"/>
      <c r="AM135" s="687"/>
      <c r="AN135" s="687"/>
      <c r="AO135" s="687"/>
      <c r="AP135" s="687"/>
      <c r="AQ135" s="687"/>
      <c r="AR135" s="687"/>
      <c r="AS135" s="687"/>
      <c r="AT135" s="687"/>
      <c r="AU135" s="687"/>
      <c r="AV135" s="687"/>
      <c r="AW135" s="687"/>
      <c r="AX135" s="687"/>
      <c r="AY135" s="687"/>
      <c r="AZ135" s="687"/>
      <c r="BA135" s="687"/>
      <c r="BB135" s="687"/>
      <c r="BC135" s="687"/>
      <c r="BD135" s="687"/>
      <c r="BE135" s="687"/>
      <c r="BF135" s="687"/>
      <c r="BG135" s="687"/>
      <c r="BH135" s="687"/>
      <c r="BI135" s="687"/>
      <c r="BJ135" s="687"/>
      <c r="BK135" s="687"/>
      <c r="BL135" s="687"/>
      <c r="BM135" s="687"/>
      <c r="BN135" s="687"/>
      <c r="BO135" s="687"/>
      <c r="BP135" s="687"/>
      <c r="BQ135" s="687"/>
      <c r="BR135" s="687"/>
      <c r="BS135" s="687"/>
      <c r="BT135" s="687"/>
      <c r="BU135" s="687"/>
      <c r="BV135" s="687"/>
      <c r="BW135" s="687"/>
      <c r="BX135" s="687"/>
      <c r="BY135" s="687"/>
      <c r="BZ135" s="687"/>
      <c r="CA135" s="687"/>
      <c r="CB135" s="687"/>
      <c r="CC135" s="687"/>
      <c r="CD135" s="687"/>
      <c r="CE135" s="687"/>
      <c r="CF135" s="687"/>
      <c r="CG135" s="687"/>
      <c r="CH135" s="687"/>
      <c r="CI135" s="687"/>
      <c r="CJ135" s="687"/>
      <c r="CK135" s="687"/>
      <c r="CL135" s="687"/>
      <c r="CM135" s="687"/>
      <c r="CN135" s="687"/>
      <c r="CO135" s="687"/>
      <c r="CP135" s="687"/>
      <c r="CQ135" s="687"/>
      <c r="CR135" s="687"/>
      <c r="CS135" s="687"/>
      <c r="CT135" s="687"/>
      <c r="CU135" s="687"/>
      <c r="CV135" s="687"/>
      <c r="CW135" s="687"/>
      <c r="CX135" s="687"/>
      <c r="CY135" s="687"/>
      <c r="CZ135" s="687"/>
      <c r="DA135" s="687"/>
      <c r="DB135" s="687"/>
      <c r="DC135" s="687"/>
      <c r="DD135" s="687"/>
      <c r="DE135" s="687"/>
      <c r="DF135" s="687"/>
      <c r="DG135" s="687"/>
      <c r="DH135" s="687"/>
      <c r="DI135" s="687"/>
      <c r="DJ135" s="687"/>
      <c r="DK135" s="687"/>
      <c r="DL135" s="687"/>
      <c r="DM135" s="687"/>
      <c r="DN135" s="687"/>
      <c r="DO135" s="687"/>
      <c r="DP135" s="687"/>
      <c r="DQ135" s="687"/>
      <c r="DR135" s="687"/>
      <c r="DS135" s="687"/>
      <c r="DT135" s="687"/>
      <c r="DU135" s="687"/>
      <c r="DV135" s="687"/>
      <c r="DW135" s="687"/>
    </row>
    <row r="136" spans="2:127" x14ac:dyDescent="0.2">
      <c r="B136" s="718" t="s">
        <v>565</v>
      </c>
      <c r="C136" s="687" t="s">
        <v>566</v>
      </c>
      <c r="D136" s="687"/>
      <c r="E136" s="687"/>
      <c r="F136" s="687"/>
      <c r="G136" s="687"/>
      <c r="H136" s="687"/>
      <c r="I136" s="687"/>
      <c r="J136" s="687"/>
      <c r="K136" s="687"/>
      <c r="L136" s="687"/>
      <c r="M136" s="687"/>
      <c r="N136" s="687"/>
      <c r="O136" s="687"/>
      <c r="P136" s="687"/>
      <c r="Q136" s="687"/>
      <c r="R136" s="687"/>
      <c r="S136" s="687"/>
      <c r="T136" s="687"/>
      <c r="U136" s="687"/>
      <c r="V136" s="687"/>
      <c r="W136" s="687"/>
      <c r="X136" s="687"/>
      <c r="Y136" s="687"/>
      <c r="Z136" s="687"/>
      <c r="AA136" s="687"/>
      <c r="AB136" s="687"/>
      <c r="AC136" s="687"/>
      <c r="AD136" s="687"/>
      <c r="AE136" s="687"/>
      <c r="AF136" s="687"/>
      <c r="AG136" s="687"/>
      <c r="AH136" s="687"/>
      <c r="AI136" s="687"/>
      <c r="AJ136" s="687"/>
      <c r="AK136" s="687"/>
      <c r="AL136" s="687"/>
      <c r="AM136" s="687"/>
      <c r="AN136" s="687"/>
      <c r="AO136" s="687"/>
      <c r="AP136" s="687"/>
      <c r="AQ136" s="687"/>
      <c r="AR136" s="687"/>
      <c r="AS136" s="687"/>
      <c r="AT136" s="687"/>
      <c r="AU136" s="687"/>
      <c r="AV136" s="687"/>
      <c r="AW136" s="687"/>
      <c r="AX136" s="687"/>
      <c r="AY136" s="687"/>
      <c r="AZ136" s="687"/>
      <c r="BA136" s="687"/>
      <c r="BB136" s="687"/>
      <c r="BC136" s="687"/>
      <c r="BD136" s="687"/>
      <c r="BE136" s="687"/>
      <c r="BF136" s="687"/>
      <c r="BG136" s="687"/>
      <c r="BH136" s="687"/>
      <c r="BI136" s="687"/>
      <c r="BJ136" s="687"/>
      <c r="BK136" s="687"/>
      <c r="BL136" s="687"/>
      <c r="BM136" s="687"/>
      <c r="BN136" s="687"/>
      <c r="BO136" s="687"/>
      <c r="BP136" s="687"/>
      <c r="BQ136" s="687"/>
      <c r="BR136" s="687"/>
      <c r="BS136" s="687"/>
      <c r="BT136" s="687"/>
      <c r="BU136" s="687"/>
      <c r="BV136" s="687"/>
      <c r="BW136" s="687"/>
      <c r="BX136" s="687"/>
      <c r="BY136" s="687"/>
      <c r="BZ136" s="687"/>
      <c r="CA136" s="687"/>
      <c r="CB136" s="687"/>
      <c r="CC136" s="687"/>
      <c r="CD136" s="687"/>
      <c r="CE136" s="687"/>
      <c r="CF136" s="687"/>
      <c r="CG136" s="687"/>
      <c r="CH136" s="687"/>
      <c r="CI136" s="687"/>
      <c r="CJ136" s="687"/>
      <c r="CK136" s="687"/>
      <c r="CL136" s="687"/>
      <c r="CM136" s="687"/>
      <c r="CN136" s="687"/>
      <c r="CO136" s="687"/>
      <c r="CP136" s="687"/>
      <c r="CQ136" s="687"/>
      <c r="CR136" s="687"/>
      <c r="CS136" s="687"/>
      <c r="CT136" s="687"/>
      <c r="CU136" s="687"/>
      <c r="CV136" s="687"/>
      <c r="CW136" s="687"/>
      <c r="CX136" s="687"/>
      <c r="CY136" s="687"/>
      <c r="CZ136" s="687"/>
      <c r="DA136" s="687"/>
      <c r="DB136" s="687"/>
      <c r="DC136" s="687"/>
      <c r="DD136" s="687"/>
      <c r="DE136" s="687"/>
      <c r="DF136" s="687"/>
      <c r="DG136" s="687"/>
      <c r="DH136" s="687"/>
      <c r="DI136" s="687"/>
      <c r="DJ136" s="687"/>
      <c r="DK136" s="687"/>
      <c r="DL136" s="687"/>
      <c r="DM136" s="687"/>
      <c r="DN136" s="687"/>
      <c r="DO136" s="687"/>
      <c r="DP136" s="687"/>
      <c r="DQ136" s="687"/>
      <c r="DR136" s="687"/>
      <c r="DS136" s="687"/>
      <c r="DT136" s="687"/>
      <c r="DU136" s="687"/>
      <c r="DV136" s="687"/>
      <c r="DW136" s="687"/>
    </row>
    <row r="137" spans="2:127" x14ac:dyDescent="0.2">
      <c r="B137" s="718" t="s">
        <v>567</v>
      </c>
      <c r="C137" s="687"/>
      <c r="D137" s="687"/>
      <c r="E137" s="687"/>
      <c r="F137" s="687"/>
      <c r="G137" s="687"/>
      <c r="H137" s="687"/>
      <c r="I137" s="687"/>
      <c r="J137" s="687"/>
      <c r="K137" s="687"/>
      <c r="L137" s="687"/>
      <c r="M137" s="687"/>
      <c r="N137" s="687"/>
      <c r="O137" s="687"/>
      <c r="P137" s="687"/>
      <c r="Q137" s="687"/>
      <c r="R137" s="687"/>
      <c r="S137" s="687"/>
      <c r="T137" s="687"/>
      <c r="U137" s="687"/>
      <c r="V137" s="687"/>
      <c r="W137" s="687"/>
      <c r="X137" s="687"/>
      <c r="Y137" s="687"/>
      <c r="Z137" s="687"/>
      <c r="AA137" s="687"/>
      <c r="AB137" s="687"/>
      <c r="AC137" s="687"/>
      <c r="AD137" s="687"/>
      <c r="AE137" s="687"/>
      <c r="AF137" s="687"/>
      <c r="AG137" s="687"/>
      <c r="AH137" s="687"/>
      <c r="AI137" s="687"/>
      <c r="AJ137" s="687"/>
      <c r="AK137" s="687"/>
      <c r="AL137" s="687"/>
      <c r="AM137" s="687"/>
      <c r="AN137" s="687"/>
      <c r="AO137" s="687"/>
      <c r="AP137" s="687"/>
      <c r="AQ137" s="687"/>
      <c r="AR137" s="687"/>
      <c r="AS137" s="687"/>
      <c r="AT137" s="687"/>
      <c r="AU137" s="687"/>
      <c r="AV137" s="687"/>
      <c r="AW137" s="687"/>
      <c r="AX137" s="687"/>
      <c r="AY137" s="687"/>
      <c r="AZ137" s="687"/>
      <c r="BA137" s="687"/>
      <c r="BB137" s="687"/>
      <c r="BC137" s="687"/>
      <c r="BD137" s="687"/>
      <c r="BE137" s="687"/>
      <c r="BF137" s="687"/>
      <c r="BG137" s="687"/>
      <c r="BH137" s="687"/>
      <c r="BI137" s="687"/>
      <c r="BJ137" s="687"/>
      <c r="BK137" s="687"/>
      <c r="BL137" s="687"/>
      <c r="BM137" s="687"/>
      <c r="BN137" s="687"/>
      <c r="BO137" s="687"/>
      <c r="BP137" s="687"/>
      <c r="BQ137" s="687"/>
      <c r="BR137" s="687"/>
      <c r="BS137" s="687"/>
      <c r="BT137" s="687"/>
      <c r="BU137" s="687"/>
      <c r="BV137" s="687"/>
      <c r="BW137" s="687"/>
      <c r="BX137" s="687"/>
      <c r="BY137" s="687"/>
      <c r="BZ137" s="687"/>
      <c r="CA137" s="687"/>
      <c r="CB137" s="687"/>
      <c r="CC137" s="687"/>
      <c r="CD137" s="687"/>
      <c r="CE137" s="687"/>
      <c r="CF137" s="687"/>
      <c r="CG137" s="687"/>
      <c r="CH137" s="687"/>
      <c r="CI137" s="687"/>
      <c r="CJ137" s="687"/>
      <c r="CK137" s="687"/>
      <c r="CL137" s="687"/>
      <c r="CM137" s="687"/>
      <c r="CN137" s="687"/>
      <c r="CO137" s="687"/>
      <c r="CP137" s="687"/>
      <c r="CQ137" s="687"/>
      <c r="CR137" s="687"/>
      <c r="CS137" s="687"/>
      <c r="CT137" s="687"/>
      <c r="CU137" s="687"/>
      <c r="CV137" s="687"/>
      <c r="CW137" s="687"/>
      <c r="CX137" s="687"/>
      <c r="CY137" s="687"/>
      <c r="CZ137" s="687"/>
      <c r="DA137" s="687"/>
      <c r="DB137" s="687"/>
      <c r="DC137" s="687"/>
      <c r="DD137" s="687"/>
      <c r="DE137" s="687"/>
      <c r="DF137" s="687"/>
      <c r="DG137" s="687"/>
      <c r="DH137" s="687"/>
      <c r="DI137" s="687"/>
      <c r="DJ137" s="687"/>
      <c r="DK137" s="687"/>
      <c r="DL137" s="687"/>
      <c r="DM137" s="687"/>
      <c r="DN137" s="687"/>
      <c r="DO137" s="687"/>
      <c r="DP137" s="687"/>
      <c r="DQ137" s="687"/>
      <c r="DR137" s="687"/>
      <c r="DS137" s="687"/>
      <c r="DT137" s="687"/>
      <c r="DU137" s="687"/>
      <c r="DV137" s="687"/>
      <c r="DW137" s="687"/>
    </row>
    <row r="138" spans="2:127" x14ac:dyDescent="0.2">
      <c r="B138" s="718" t="s">
        <v>63</v>
      </c>
      <c r="C138" s="687"/>
      <c r="D138" s="687"/>
      <c r="E138" s="687"/>
      <c r="F138" s="687"/>
      <c r="G138" s="687"/>
      <c r="H138" s="687"/>
      <c r="I138" s="687"/>
      <c r="J138" s="687"/>
      <c r="K138" s="687"/>
      <c r="L138" s="687"/>
      <c r="M138" s="687"/>
      <c r="N138" s="687"/>
      <c r="O138" s="687"/>
      <c r="P138" s="687"/>
      <c r="Q138" s="687"/>
      <c r="R138" s="687"/>
      <c r="S138" s="687"/>
      <c r="T138" s="687"/>
      <c r="U138" s="687"/>
      <c r="V138" s="687"/>
      <c r="W138" s="687"/>
      <c r="X138" s="687"/>
      <c r="Y138" s="687"/>
      <c r="Z138" s="687"/>
      <c r="AA138" s="687"/>
      <c r="AB138" s="687"/>
      <c r="AC138" s="687"/>
      <c r="AD138" s="687"/>
      <c r="AE138" s="687"/>
      <c r="AF138" s="687"/>
      <c r="AG138" s="687"/>
      <c r="AH138" s="687"/>
      <c r="AI138" s="687"/>
      <c r="AJ138" s="687"/>
      <c r="AK138" s="687"/>
      <c r="AL138" s="687"/>
      <c r="AM138" s="687"/>
      <c r="AN138" s="687"/>
      <c r="AO138" s="687"/>
      <c r="AP138" s="687"/>
      <c r="AQ138" s="687"/>
      <c r="AR138" s="687"/>
      <c r="AS138" s="687"/>
      <c r="AT138" s="687"/>
      <c r="AU138" s="687"/>
      <c r="AV138" s="687"/>
      <c r="AW138" s="687"/>
      <c r="AX138" s="687"/>
      <c r="AY138" s="687"/>
      <c r="AZ138" s="687"/>
      <c r="BA138" s="687"/>
      <c r="BB138" s="687"/>
      <c r="BC138" s="687"/>
      <c r="BD138" s="687"/>
      <c r="BE138" s="687"/>
      <c r="BF138" s="687"/>
      <c r="BG138" s="687"/>
      <c r="BH138" s="687"/>
      <c r="BI138" s="687"/>
      <c r="BJ138" s="687"/>
      <c r="BK138" s="687"/>
      <c r="BL138" s="687"/>
      <c r="BM138" s="687"/>
      <c r="BN138" s="687"/>
      <c r="BO138" s="687"/>
      <c r="BP138" s="687"/>
      <c r="BQ138" s="687"/>
      <c r="BR138" s="687"/>
      <c r="BS138" s="687"/>
      <c r="BT138" s="687"/>
      <c r="BU138" s="687"/>
      <c r="BV138" s="687"/>
      <c r="BW138" s="687"/>
      <c r="BX138" s="687"/>
      <c r="BY138" s="687"/>
      <c r="BZ138" s="687"/>
      <c r="CA138" s="687"/>
      <c r="CB138" s="687"/>
      <c r="CC138" s="687"/>
      <c r="CD138" s="687"/>
      <c r="CE138" s="687"/>
      <c r="CF138" s="687"/>
      <c r="CG138" s="687"/>
      <c r="CH138" s="687"/>
      <c r="CI138" s="687"/>
      <c r="CJ138" s="687"/>
      <c r="CK138" s="687"/>
      <c r="CL138" s="687"/>
      <c r="CM138" s="687"/>
      <c r="CN138" s="687"/>
      <c r="CO138" s="687"/>
      <c r="CP138" s="687"/>
      <c r="CQ138" s="687"/>
      <c r="CR138" s="687"/>
      <c r="CS138" s="687"/>
      <c r="CT138" s="687"/>
      <c r="CU138" s="687"/>
      <c r="CV138" s="687"/>
      <c r="CW138" s="687"/>
      <c r="CX138" s="687"/>
      <c r="CY138" s="687"/>
      <c r="CZ138" s="687"/>
      <c r="DA138" s="687"/>
      <c r="DB138" s="687"/>
      <c r="DC138" s="687"/>
      <c r="DD138" s="687"/>
      <c r="DE138" s="687"/>
      <c r="DF138" s="687"/>
      <c r="DG138" s="687"/>
      <c r="DH138" s="687"/>
      <c r="DI138" s="687"/>
      <c r="DJ138" s="687"/>
      <c r="DK138" s="687"/>
      <c r="DL138" s="687"/>
      <c r="DM138" s="687"/>
      <c r="DN138" s="687"/>
      <c r="DO138" s="687"/>
      <c r="DP138" s="687"/>
      <c r="DQ138" s="687"/>
      <c r="DR138" s="687"/>
      <c r="DS138" s="687"/>
      <c r="DT138" s="687"/>
      <c r="DU138" s="687"/>
      <c r="DV138" s="687"/>
      <c r="DW138" s="687"/>
    </row>
    <row r="139" spans="2:127" x14ac:dyDescent="0.2">
      <c r="B139" s="718" t="s">
        <v>64</v>
      </c>
      <c r="C139" s="687" t="s">
        <v>568</v>
      </c>
      <c r="D139" s="687"/>
      <c r="E139" s="687"/>
      <c r="F139" s="687"/>
      <c r="G139" s="687"/>
      <c r="H139" s="687"/>
      <c r="I139" s="687"/>
      <c r="J139" s="687"/>
      <c r="K139" s="687"/>
      <c r="L139" s="687"/>
      <c r="M139" s="687"/>
      <c r="N139" s="687"/>
      <c r="O139" s="687"/>
      <c r="P139" s="687"/>
      <c r="Q139" s="687"/>
      <c r="R139" s="687"/>
      <c r="S139" s="687"/>
      <c r="T139" s="687"/>
      <c r="U139" s="687"/>
      <c r="V139" s="687"/>
      <c r="W139" s="687"/>
      <c r="X139" s="687"/>
      <c r="Y139" s="687"/>
      <c r="Z139" s="687"/>
      <c r="AA139" s="687"/>
      <c r="AB139" s="687"/>
      <c r="AC139" s="687"/>
      <c r="AD139" s="687"/>
      <c r="AE139" s="687"/>
      <c r="AF139" s="687"/>
      <c r="AG139" s="687"/>
      <c r="AH139" s="687"/>
      <c r="AI139" s="687"/>
      <c r="AJ139" s="687"/>
      <c r="AK139" s="687"/>
      <c r="AL139" s="687"/>
      <c r="AM139" s="687"/>
      <c r="AN139" s="687"/>
      <c r="AO139" s="687"/>
      <c r="AP139" s="687"/>
      <c r="AQ139" s="687"/>
      <c r="AR139" s="687"/>
      <c r="AS139" s="687"/>
      <c r="AT139" s="687"/>
      <c r="AU139" s="687"/>
      <c r="AV139" s="687"/>
      <c r="AW139" s="687"/>
      <c r="AX139" s="687"/>
      <c r="AY139" s="687"/>
      <c r="AZ139" s="687"/>
      <c r="BA139" s="687"/>
      <c r="BB139" s="687"/>
      <c r="BC139" s="687"/>
      <c r="BD139" s="687"/>
      <c r="BE139" s="687"/>
      <c r="BF139" s="687"/>
      <c r="BG139" s="687"/>
      <c r="BH139" s="687"/>
      <c r="BI139" s="687"/>
      <c r="BJ139" s="687"/>
      <c r="BK139" s="687"/>
      <c r="BL139" s="687"/>
      <c r="BM139" s="687"/>
      <c r="BN139" s="687"/>
      <c r="BO139" s="687"/>
      <c r="BP139" s="687"/>
      <c r="BQ139" s="687"/>
      <c r="BR139" s="687"/>
      <c r="BS139" s="687"/>
      <c r="BT139" s="687"/>
      <c r="BU139" s="687"/>
      <c r="BV139" s="687"/>
      <c r="BW139" s="687"/>
      <c r="BX139" s="687"/>
      <c r="BY139" s="687"/>
      <c r="BZ139" s="687"/>
      <c r="CA139" s="687"/>
      <c r="CB139" s="687"/>
      <c r="CC139" s="687"/>
      <c r="CD139" s="687"/>
      <c r="CE139" s="687"/>
      <c r="CF139" s="687"/>
      <c r="CG139" s="687"/>
      <c r="CH139" s="687"/>
      <c r="CI139" s="687"/>
      <c r="CJ139" s="687"/>
      <c r="CK139" s="687"/>
      <c r="CL139" s="687"/>
      <c r="CM139" s="687"/>
      <c r="CN139" s="687"/>
      <c r="CO139" s="687"/>
      <c r="CP139" s="687"/>
      <c r="CQ139" s="687"/>
      <c r="CR139" s="687"/>
      <c r="CS139" s="687"/>
      <c r="CT139" s="687"/>
      <c r="CU139" s="687"/>
      <c r="CV139" s="687"/>
      <c r="CW139" s="687"/>
      <c r="CX139" s="687"/>
      <c r="CY139" s="687"/>
      <c r="CZ139" s="687"/>
      <c r="DA139" s="687"/>
      <c r="DB139" s="687"/>
      <c r="DC139" s="687"/>
      <c r="DD139" s="687"/>
      <c r="DE139" s="687"/>
      <c r="DF139" s="687"/>
      <c r="DG139" s="687"/>
      <c r="DH139" s="687"/>
      <c r="DI139" s="687"/>
      <c r="DJ139" s="687"/>
      <c r="DK139" s="687"/>
      <c r="DL139" s="687"/>
      <c r="DM139" s="687"/>
      <c r="DN139" s="687"/>
      <c r="DO139" s="687"/>
      <c r="DP139" s="687"/>
      <c r="DQ139" s="687"/>
      <c r="DR139" s="687"/>
      <c r="DS139" s="687"/>
      <c r="DT139" s="687"/>
      <c r="DU139" s="687"/>
      <c r="DV139" s="687"/>
      <c r="DW139" s="687"/>
    </row>
    <row r="140" spans="2:127" x14ac:dyDescent="0.2">
      <c r="B140" s="718" t="s">
        <v>65</v>
      </c>
      <c r="C140" s="687" t="s">
        <v>493</v>
      </c>
      <c r="D140" s="687"/>
      <c r="E140" s="687"/>
      <c r="F140" s="687"/>
      <c r="G140" s="687"/>
      <c r="H140" s="687"/>
      <c r="I140" s="687"/>
      <c r="J140" s="687"/>
      <c r="K140" s="687"/>
      <c r="L140" s="687"/>
      <c r="M140" s="687"/>
      <c r="N140" s="687"/>
      <c r="O140" s="687"/>
      <c r="P140" s="687"/>
      <c r="Q140" s="687"/>
      <c r="R140" s="687"/>
      <c r="S140" s="687"/>
      <c r="T140" s="687"/>
      <c r="U140" s="687"/>
      <c r="V140" s="687"/>
      <c r="W140" s="687"/>
      <c r="X140" s="687"/>
      <c r="Y140" s="687"/>
      <c r="Z140" s="687"/>
      <c r="AA140" s="687"/>
      <c r="AB140" s="687"/>
      <c r="AC140" s="687"/>
      <c r="AD140" s="687"/>
      <c r="AE140" s="687"/>
      <c r="AF140" s="687"/>
      <c r="AG140" s="687"/>
      <c r="AH140" s="687"/>
      <c r="AI140" s="687"/>
      <c r="AJ140" s="687"/>
      <c r="AK140" s="687"/>
      <c r="AL140" s="687"/>
      <c r="AM140" s="687"/>
      <c r="AN140" s="687"/>
      <c r="AO140" s="687"/>
      <c r="AP140" s="687"/>
      <c r="AQ140" s="687"/>
      <c r="AR140" s="687"/>
      <c r="AS140" s="687"/>
      <c r="AT140" s="687"/>
      <c r="AU140" s="687"/>
      <c r="AV140" s="687"/>
      <c r="AW140" s="687"/>
      <c r="AX140" s="687"/>
      <c r="AY140" s="687"/>
      <c r="AZ140" s="687"/>
      <c r="BA140" s="687"/>
      <c r="BB140" s="687"/>
      <c r="BC140" s="687"/>
      <c r="BD140" s="687"/>
      <c r="BE140" s="687"/>
      <c r="BF140" s="687"/>
      <c r="BG140" s="687"/>
      <c r="BH140" s="687"/>
      <c r="BI140" s="687"/>
      <c r="BJ140" s="687"/>
      <c r="BK140" s="687"/>
      <c r="BL140" s="687"/>
      <c r="BM140" s="687"/>
      <c r="BN140" s="687"/>
      <c r="BO140" s="687"/>
      <c r="BP140" s="687"/>
      <c r="BQ140" s="687"/>
      <c r="BR140" s="687"/>
      <c r="BS140" s="687"/>
      <c r="BT140" s="687"/>
      <c r="BU140" s="687"/>
      <c r="BV140" s="687"/>
      <c r="BW140" s="687"/>
      <c r="BX140" s="687"/>
      <c r="BY140" s="687"/>
      <c r="BZ140" s="687"/>
      <c r="CA140" s="687"/>
      <c r="CB140" s="687"/>
      <c r="CC140" s="687"/>
      <c r="CD140" s="687"/>
      <c r="CE140" s="687"/>
      <c r="CF140" s="687"/>
      <c r="CG140" s="687"/>
      <c r="CH140" s="687"/>
      <c r="CI140" s="687"/>
      <c r="CJ140" s="687"/>
      <c r="CK140" s="687"/>
      <c r="CL140" s="687"/>
      <c r="CM140" s="687"/>
      <c r="CN140" s="687"/>
      <c r="CO140" s="687"/>
      <c r="CP140" s="687"/>
      <c r="CQ140" s="687"/>
      <c r="CR140" s="687"/>
      <c r="CS140" s="687"/>
      <c r="CT140" s="687"/>
      <c r="CU140" s="687"/>
      <c r="CV140" s="687"/>
      <c r="CW140" s="687"/>
      <c r="CX140" s="687"/>
      <c r="CY140" s="687"/>
      <c r="CZ140" s="687"/>
      <c r="DA140" s="687"/>
      <c r="DB140" s="687"/>
      <c r="DC140" s="687"/>
      <c r="DD140" s="687"/>
      <c r="DE140" s="687"/>
      <c r="DF140" s="687"/>
      <c r="DG140" s="687"/>
      <c r="DH140" s="687"/>
      <c r="DI140" s="687"/>
      <c r="DJ140" s="687"/>
      <c r="DK140" s="687"/>
      <c r="DL140" s="687"/>
      <c r="DM140" s="687"/>
      <c r="DN140" s="687"/>
      <c r="DO140" s="687"/>
      <c r="DP140" s="687"/>
      <c r="DQ140" s="687"/>
      <c r="DR140" s="687"/>
      <c r="DS140" s="687"/>
      <c r="DT140" s="687"/>
      <c r="DU140" s="687"/>
      <c r="DV140" s="687"/>
      <c r="DW140" s="687"/>
    </row>
    <row r="141" spans="2:127" x14ac:dyDescent="0.2">
      <c r="B141" s="718" t="s">
        <v>66</v>
      </c>
      <c r="C141" s="687" t="s">
        <v>569</v>
      </c>
      <c r="D141" s="687"/>
      <c r="E141" s="687"/>
      <c r="F141" s="687"/>
      <c r="G141" s="687"/>
      <c r="H141" s="687"/>
      <c r="I141" s="687"/>
      <c r="J141" s="687"/>
      <c r="K141" s="687"/>
      <c r="L141" s="687"/>
      <c r="M141" s="687"/>
      <c r="N141" s="687"/>
      <c r="O141" s="687"/>
      <c r="P141" s="687"/>
      <c r="Q141" s="687"/>
      <c r="R141" s="687"/>
      <c r="S141" s="687"/>
      <c r="T141" s="687"/>
      <c r="U141" s="687"/>
      <c r="V141" s="687"/>
      <c r="W141" s="687"/>
      <c r="X141" s="687"/>
      <c r="Y141" s="687"/>
      <c r="Z141" s="687"/>
      <c r="AA141" s="687"/>
      <c r="AB141" s="687"/>
      <c r="AC141" s="687"/>
      <c r="AD141" s="687"/>
      <c r="AE141" s="687"/>
      <c r="AF141" s="687"/>
      <c r="AG141" s="687"/>
      <c r="AH141" s="687"/>
      <c r="AI141" s="687"/>
      <c r="AJ141" s="687"/>
      <c r="AK141" s="687"/>
      <c r="AL141" s="687"/>
      <c r="AM141" s="687"/>
      <c r="AN141" s="687"/>
      <c r="AO141" s="687"/>
      <c r="AP141" s="687"/>
      <c r="AQ141" s="687"/>
      <c r="AR141" s="687"/>
      <c r="AS141" s="687"/>
      <c r="AT141" s="687"/>
      <c r="AU141" s="687"/>
      <c r="AV141" s="687"/>
      <c r="AW141" s="687"/>
      <c r="AX141" s="687"/>
      <c r="AY141" s="687"/>
      <c r="AZ141" s="687"/>
      <c r="BA141" s="687"/>
      <c r="BB141" s="687"/>
      <c r="BC141" s="687"/>
      <c r="BD141" s="687"/>
      <c r="BE141" s="687"/>
      <c r="BF141" s="687"/>
      <c r="BG141" s="687"/>
      <c r="BH141" s="687"/>
      <c r="BI141" s="687"/>
      <c r="BJ141" s="687"/>
      <c r="BK141" s="687"/>
      <c r="BL141" s="687"/>
      <c r="BM141" s="687"/>
      <c r="BN141" s="687"/>
      <c r="BO141" s="687"/>
      <c r="BP141" s="687"/>
      <c r="BQ141" s="687"/>
      <c r="BR141" s="687"/>
      <c r="BS141" s="687"/>
      <c r="BT141" s="687"/>
      <c r="BU141" s="687"/>
      <c r="BV141" s="687"/>
      <c r="BW141" s="687"/>
      <c r="BX141" s="687"/>
      <c r="BY141" s="687"/>
      <c r="BZ141" s="687"/>
      <c r="CA141" s="687"/>
      <c r="CB141" s="687"/>
      <c r="CC141" s="687"/>
      <c r="CD141" s="687"/>
      <c r="CE141" s="687"/>
      <c r="CF141" s="687"/>
      <c r="CG141" s="687"/>
      <c r="CH141" s="687"/>
      <c r="CI141" s="687"/>
      <c r="CJ141" s="687"/>
      <c r="CK141" s="687"/>
      <c r="CL141" s="687"/>
      <c r="CM141" s="687"/>
      <c r="CN141" s="687"/>
      <c r="CO141" s="687"/>
      <c r="CP141" s="687"/>
      <c r="CQ141" s="687"/>
      <c r="CR141" s="687"/>
      <c r="CS141" s="687"/>
      <c r="CT141" s="687"/>
      <c r="CU141" s="687"/>
      <c r="CV141" s="687"/>
      <c r="CW141" s="687"/>
      <c r="CX141" s="687"/>
      <c r="CY141" s="687"/>
      <c r="CZ141" s="687"/>
      <c r="DA141" s="687"/>
      <c r="DB141" s="687"/>
      <c r="DC141" s="687"/>
      <c r="DD141" s="687"/>
      <c r="DE141" s="687"/>
      <c r="DF141" s="687"/>
      <c r="DG141" s="687"/>
      <c r="DH141" s="687"/>
      <c r="DI141" s="687"/>
      <c r="DJ141" s="687"/>
      <c r="DK141" s="687"/>
      <c r="DL141" s="687"/>
      <c r="DM141" s="687"/>
      <c r="DN141" s="687"/>
      <c r="DO141" s="687"/>
      <c r="DP141" s="687"/>
      <c r="DQ141" s="687"/>
      <c r="DR141" s="687"/>
      <c r="DS141" s="687"/>
      <c r="DT141" s="687"/>
      <c r="DU141" s="687"/>
      <c r="DV141" s="687"/>
      <c r="DW141" s="687"/>
    </row>
    <row r="142" spans="2:127" x14ac:dyDescent="0.2">
      <c r="B142" s="718" t="s">
        <v>67</v>
      </c>
      <c r="C142" s="687" t="s">
        <v>570</v>
      </c>
      <c r="D142" s="687"/>
      <c r="E142" s="687"/>
      <c r="F142" s="687"/>
      <c r="G142" s="687"/>
      <c r="H142" s="687"/>
      <c r="I142" s="687"/>
      <c r="J142" s="687"/>
      <c r="K142" s="687"/>
      <c r="L142" s="687"/>
      <c r="M142" s="687"/>
      <c r="N142" s="687"/>
      <c r="O142" s="687"/>
      <c r="P142" s="687"/>
      <c r="Q142" s="687"/>
      <c r="R142" s="687"/>
      <c r="S142" s="687"/>
      <c r="T142" s="687"/>
      <c r="U142" s="687"/>
      <c r="V142" s="687"/>
      <c r="W142" s="687"/>
      <c r="X142" s="687"/>
      <c r="Y142" s="687"/>
      <c r="Z142" s="687"/>
      <c r="AA142" s="687"/>
      <c r="AB142" s="687"/>
      <c r="AC142" s="687"/>
      <c r="AD142" s="687"/>
      <c r="AE142" s="687"/>
      <c r="AF142" s="687"/>
      <c r="AG142" s="687"/>
      <c r="AH142" s="687"/>
      <c r="AI142" s="687"/>
      <c r="AJ142" s="687"/>
      <c r="AK142" s="687"/>
      <c r="AL142" s="687"/>
      <c r="AM142" s="687"/>
      <c r="AN142" s="687"/>
      <c r="AO142" s="687"/>
      <c r="AP142" s="687"/>
      <c r="AQ142" s="687"/>
      <c r="AR142" s="687"/>
      <c r="AS142" s="687"/>
      <c r="AT142" s="687"/>
      <c r="AU142" s="687"/>
      <c r="AV142" s="687"/>
      <c r="AW142" s="687"/>
      <c r="AX142" s="687"/>
      <c r="AY142" s="687"/>
      <c r="AZ142" s="687"/>
      <c r="BA142" s="687"/>
      <c r="BB142" s="687"/>
      <c r="BC142" s="687"/>
      <c r="BD142" s="687"/>
      <c r="BE142" s="687"/>
      <c r="BF142" s="687"/>
      <c r="BG142" s="687"/>
      <c r="BH142" s="687"/>
      <c r="BI142" s="687"/>
      <c r="BJ142" s="687"/>
      <c r="BK142" s="687"/>
      <c r="BL142" s="687"/>
      <c r="BM142" s="687"/>
      <c r="BN142" s="687"/>
      <c r="BO142" s="687"/>
      <c r="BP142" s="687"/>
      <c r="BQ142" s="687"/>
      <c r="BR142" s="687"/>
      <c r="BS142" s="687"/>
      <c r="BT142" s="687"/>
      <c r="BU142" s="687"/>
      <c r="BV142" s="687"/>
      <c r="BW142" s="687"/>
      <c r="BX142" s="687"/>
      <c r="BY142" s="687"/>
      <c r="BZ142" s="687"/>
      <c r="CA142" s="687"/>
      <c r="CB142" s="687"/>
      <c r="CC142" s="687"/>
      <c r="CD142" s="687"/>
      <c r="CE142" s="687"/>
      <c r="CF142" s="687"/>
      <c r="CG142" s="687"/>
      <c r="CH142" s="687"/>
      <c r="CI142" s="687"/>
      <c r="CJ142" s="687"/>
      <c r="CK142" s="687"/>
      <c r="CL142" s="687"/>
      <c r="CM142" s="687"/>
      <c r="CN142" s="687"/>
      <c r="CO142" s="687"/>
      <c r="CP142" s="687"/>
      <c r="CQ142" s="687"/>
      <c r="CR142" s="687"/>
      <c r="CS142" s="687"/>
      <c r="CT142" s="687"/>
      <c r="CU142" s="687"/>
      <c r="CV142" s="687"/>
      <c r="CW142" s="687"/>
      <c r="CX142" s="687"/>
      <c r="CY142" s="687"/>
      <c r="CZ142" s="687"/>
      <c r="DA142" s="687"/>
      <c r="DB142" s="687"/>
      <c r="DC142" s="687"/>
      <c r="DD142" s="687"/>
      <c r="DE142" s="687"/>
      <c r="DF142" s="687"/>
      <c r="DG142" s="687"/>
      <c r="DH142" s="687"/>
      <c r="DI142" s="687"/>
      <c r="DJ142" s="687"/>
      <c r="DK142" s="687"/>
      <c r="DL142" s="687"/>
      <c r="DM142" s="687"/>
      <c r="DN142" s="687"/>
      <c r="DO142" s="687"/>
      <c r="DP142" s="687"/>
      <c r="DQ142" s="687"/>
      <c r="DR142" s="687"/>
      <c r="DS142" s="687"/>
      <c r="DT142" s="687"/>
      <c r="DU142" s="687"/>
      <c r="DV142" s="687"/>
      <c r="DW142" s="687"/>
    </row>
    <row r="143" spans="2:127" x14ac:dyDescent="0.2">
      <c r="B143" s="718" t="s">
        <v>68</v>
      </c>
      <c r="C143" s="687" t="s">
        <v>571</v>
      </c>
      <c r="D143" s="687"/>
      <c r="E143" s="687"/>
      <c r="F143" s="687"/>
      <c r="G143" s="687"/>
      <c r="H143" s="687"/>
      <c r="I143" s="687"/>
      <c r="J143" s="687"/>
      <c r="K143" s="687"/>
      <c r="L143" s="687"/>
      <c r="M143" s="687"/>
      <c r="N143" s="687"/>
      <c r="O143" s="687"/>
      <c r="P143" s="687"/>
      <c r="Q143" s="687"/>
      <c r="R143" s="687"/>
      <c r="S143" s="687"/>
      <c r="T143" s="687"/>
      <c r="U143" s="687"/>
      <c r="V143" s="687"/>
      <c r="W143" s="687"/>
      <c r="X143" s="687"/>
      <c r="Y143" s="687"/>
      <c r="Z143" s="687"/>
      <c r="AA143" s="687"/>
      <c r="AB143" s="687"/>
      <c r="AC143" s="687"/>
      <c r="AD143" s="687"/>
      <c r="AE143" s="687"/>
      <c r="AF143" s="687"/>
      <c r="AG143" s="687"/>
      <c r="AH143" s="687"/>
      <c r="AI143" s="687"/>
      <c r="AJ143" s="687"/>
      <c r="AK143" s="687"/>
      <c r="AL143" s="687"/>
      <c r="AM143" s="687"/>
      <c r="AN143" s="687"/>
      <c r="AO143" s="687"/>
      <c r="AP143" s="687"/>
      <c r="AQ143" s="687"/>
      <c r="AR143" s="687"/>
      <c r="AS143" s="687"/>
      <c r="AT143" s="687"/>
      <c r="AU143" s="687"/>
      <c r="AV143" s="687"/>
      <c r="AW143" s="687"/>
      <c r="AX143" s="687"/>
      <c r="AY143" s="687"/>
      <c r="AZ143" s="687"/>
      <c r="BA143" s="687"/>
      <c r="BB143" s="687"/>
      <c r="BC143" s="687"/>
      <c r="BD143" s="687"/>
      <c r="BE143" s="687"/>
      <c r="BF143" s="687"/>
      <c r="BG143" s="687"/>
      <c r="BH143" s="687"/>
      <c r="BI143" s="687"/>
      <c r="BJ143" s="687"/>
      <c r="BK143" s="687"/>
      <c r="BL143" s="687"/>
      <c r="BM143" s="687"/>
      <c r="BN143" s="687"/>
      <c r="BO143" s="687"/>
      <c r="BP143" s="687"/>
      <c r="BQ143" s="687"/>
      <c r="BR143" s="687"/>
      <c r="BS143" s="687"/>
      <c r="BT143" s="687"/>
      <c r="BU143" s="687"/>
      <c r="BV143" s="687"/>
      <c r="BW143" s="687"/>
      <c r="BX143" s="687"/>
      <c r="BY143" s="687"/>
      <c r="BZ143" s="687"/>
      <c r="CA143" s="687"/>
      <c r="CB143" s="687"/>
      <c r="CC143" s="687"/>
      <c r="CD143" s="687"/>
      <c r="CE143" s="687"/>
      <c r="CF143" s="687"/>
      <c r="CG143" s="687"/>
      <c r="CH143" s="687"/>
      <c r="CI143" s="687"/>
      <c r="CJ143" s="687"/>
      <c r="CK143" s="687"/>
      <c r="CL143" s="687"/>
      <c r="CM143" s="687"/>
      <c r="CN143" s="687"/>
      <c r="CO143" s="687"/>
      <c r="CP143" s="687"/>
      <c r="CQ143" s="687"/>
      <c r="CR143" s="687"/>
      <c r="CS143" s="687"/>
      <c r="CT143" s="687"/>
      <c r="CU143" s="687"/>
      <c r="CV143" s="687"/>
      <c r="CW143" s="687"/>
      <c r="CX143" s="687"/>
      <c r="CY143" s="687"/>
      <c r="CZ143" s="687"/>
      <c r="DA143" s="687"/>
      <c r="DB143" s="687"/>
      <c r="DC143" s="687"/>
      <c r="DD143" s="687"/>
      <c r="DE143" s="687"/>
      <c r="DF143" s="687"/>
      <c r="DG143" s="687"/>
      <c r="DH143" s="687"/>
      <c r="DI143" s="687"/>
      <c r="DJ143" s="687"/>
      <c r="DK143" s="687"/>
      <c r="DL143" s="687"/>
      <c r="DM143" s="687"/>
      <c r="DN143" s="687"/>
      <c r="DO143" s="687"/>
      <c r="DP143" s="687"/>
      <c r="DQ143" s="687"/>
      <c r="DR143" s="687"/>
      <c r="DS143" s="687"/>
      <c r="DT143" s="687"/>
      <c r="DU143" s="687"/>
      <c r="DV143" s="687"/>
      <c r="DW143" s="687"/>
    </row>
    <row r="144" spans="2:127" x14ac:dyDescent="0.2">
      <c r="B144" s="718" t="s">
        <v>69</v>
      </c>
      <c r="C144" s="687" t="s">
        <v>572</v>
      </c>
      <c r="D144" s="687"/>
      <c r="E144" s="687"/>
      <c r="F144" s="687"/>
      <c r="G144" s="687"/>
      <c r="H144" s="687"/>
      <c r="I144" s="687"/>
      <c r="J144" s="687"/>
      <c r="K144" s="687"/>
      <c r="L144" s="687"/>
      <c r="M144" s="687"/>
      <c r="N144" s="687"/>
      <c r="O144" s="687"/>
      <c r="P144" s="687"/>
      <c r="Q144" s="687"/>
      <c r="R144" s="687"/>
      <c r="S144" s="687"/>
      <c r="T144" s="687"/>
      <c r="U144" s="687"/>
      <c r="V144" s="687"/>
      <c r="W144" s="687"/>
      <c r="X144" s="687"/>
      <c r="Y144" s="687"/>
      <c r="Z144" s="687"/>
      <c r="AA144" s="687"/>
      <c r="AB144" s="687"/>
      <c r="AC144" s="687"/>
      <c r="AD144" s="687"/>
      <c r="AE144" s="687"/>
      <c r="AF144" s="687"/>
      <c r="AG144" s="687"/>
      <c r="AH144" s="687"/>
      <c r="AI144" s="687"/>
      <c r="AJ144" s="687"/>
      <c r="AK144" s="687"/>
      <c r="AL144" s="687"/>
      <c r="AM144" s="687"/>
      <c r="AN144" s="687"/>
      <c r="AO144" s="687"/>
      <c r="AP144" s="687"/>
      <c r="AQ144" s="687"/>
      <c r="AR144" s="687"/>
      <c r="AS144" s="687"/>
      <c r="AT144" s="687"/>
      <c r="AU144" s="687"/>
      <c r="AV144" s="687"/>
      <c r="AW144" s="687"/>
      <c r="AX144" s="687"/>
      <c r="AY144" s="687"/>
      <c r="AZ144" s="687"/>
      <c r="BA144" s="687"/>
      <c r="BB144" s="687"/>
      <c r="BC144" s="687"/>
      <c r="BD144" s="687"/>
      <c r="BE144" s="687"/>
      <c r="BF144" s="687"/>
      <c r="BG144" s="687"/>
      <c r="BH144" s="687"/>
      <c r="BI144" s="687"/>
      <c r="BJ144" s="687"/>
      <c r="BK144" s="687"/>
      <c r="BL144" s="687"/>
      <c r="BM144" s="687"/>
      <c r="BN144" s="687"/>
      <c r="BO144" s="687"/>
      <c r="BP144" s="687"/>
      <c r="BQ144" s="687"/>
      <c r="BR144" s="687"/>
      <c r="BS144" s="687"/>
      <c r="BT144" s="687"/>
      <c r="BU144" s="687"/>
      <c r="BV144" s="687"/>
      <c r="BW144" s="687"/>
      <c r="BX144" s="687"/>
      <c r="BY144" s="687"/>
      <c r="BZ144" s="687"/>
      <c r="CA144" s="687"/>
      <c r="CB144" s="687"/>
      <c r="CC144" s="687"/>
      <c r="CD144" s="687"/>
      <c r="CE144" s="687"/>
      <c r="CF144" s="687"/>
      <c r="CG144" s="687"/>
      <c r="CH144" s="687"/>
      <c r="CI144" s="687"/>
      <c r="CJ144" s="687"/>
      <c r="CK144" s="687"/>
      <c r="CL144" s="687"/>
      <c r="CM144" s="687"/>
      <c r="CN144" s="687"/>
      <c r="CO144" s="687"/>
      <c r="CP144" s="687"/>
      <c r="CQ144" s="687"/>
      <c r="CR144" s="687"/>
      <c r="CS144" s="687"/>
      <c r="CT144" s="687"/>
      <c r="CU144" s="687"/>
      <c r="CV144" s="687"/>
      <c r="CW144" s="687"/>
      <c r="CX144" s="687"/>
      <c r="CY144" s="687"/>
      <c r="CZ144" s="687"/>
      <c r="DA144" s="687"/>
      <c r="DB144" s="687"/>
      <c r="DC144" s="687"/>
      <c r="DD144" s="687"/>
      <c r="DE144" s="687"/>
      <c r="DF144" s="687"/>
      <c r="DG144" s="687"/>
      <c r="DH144" s="687"/>
      <c r="DI144" s="687"/>
      <c r="DJ144" s="687"/>
      <c r="DK144" s="687"/>
      <c r="DL144" s="687"/>
      <c r="DM144" s="687"/>
      <c r="DN144" s="687"/>
      <c r="DO144" s="687"/>
      <c r="DP144" s="687"/>
      <c r="DQ144" s="687"/>
      <c r="DR144" s="687"/>
      <c r="DS144" s="687"/>
      <c r="DT144" s="687"/>
      <c r="DU144" s="687"/>
      <c r="DV144" s="687"/>
      <c r="DW144" s="687"/>
    </row>
    <row r="145" spans="2:127" x14ac:dyDescent="0.2">
      <c r="B145" s="718" t="s">
        <v>70</v>
      </c>
      <c r="C145" s="687" t="s">
        <v>573</v>
      </c>
      <c r="D145" s="687"/>
      <c r="E145" s="687"/>
      <c r="F145" s="687"/>
      <c r="G145" s="687"/>
      <c r="H145" s="687"/>
      <c r="I145" s="687"/>
      <c r="J145" s="687"/>
      <c r="K145" s="687"/>
      <c r="L145" s="687"/>
      <c r="M145" s="687"/>
      <c r="N145" s="687"/>
      <c r="O145" s="687"/>
      <c r="P145" s="687"/>
      <c r="Q145" s="687"/>
      <c r="R145" s="687"/>
      <c r="S145" s="687"/>
      <c r="T145" s="687"/>
      <c r="U145" s="687"/>
      <c r="V145" s="687"/>
      <c r="W145" s="687"/>
      <c r="X145" s="687"/>
      <c r="Y145" s="687"/>
      <c r="Z145" s="687"/>
      <c r="AA145" s="687"/>
      <c r="AB145" s="687"/>
      <c r="AC145" s="687"/>
      <c r="AD145" s="687"/>
      <c r="AE145" s="687"/>
      <c r="AF145" s="687"/>
      <c r="AG145" s="687"/>
      <c r="AH145" s="687"/>
      <c r="AI145" s="687"/>
      <c r="AJ145" s="687"/>
      <c r="AK145" s="687"/>
      <c r="AL145" s="687"/>
      <c r="AM145" s="687"/>
      <c r="AN145" s="687"/>
      <c r="AO145" s="687"/>
      <c r="AP145" s="687"/>
      <c r="AQ145" s="687"/>
      <c r="AR145" s="687"/>
      <c r="AS145" s="687"/>
      <c r="AT145" s="687"/>
      <c r="AU145" s="687"/>
      <c r="AV145" s="687"/>
      <c r="AW145" s="687"/>
      <c r="AX145" s="687"/>
      <c r="AY145" s="687"/>
      <c r="AZ145" s="687"/>
      <c r="BA145" s="687"/>
      <c r="BB145" s="687"/>
      <c r="BC145" s="687"/>
      <c r="BD145" s="687"/>
      <c r="BE145" s="687"/>
      <c r="BF145" s="687"/>
      <c r="BG145" s="687"/>
      <c r="BH145" s="687"/>
      <c r="BI145" s="687"/>
      <c r="BJ145" s="687"/>
      <c r="BK145" s="687"/>
      <c r="BL145" s="687"/>
      <c r="BM145" s="687"/>
      <c r="BN145" s="687"/>
      <c r="BO145" s="687"/>
      <c r="BP145" s="687"/>
      <c r="BQ145" s="687"/>
      <c r="BR145" s="687"/>
      <c r="BS145" s="687"/>
      <c r="BT145" s="687"/>
      <c r="BU145" s="687"/>
      <c r="BV145" s="687"/>
      <c r="BW145" s="687"/>
      <c r="BX145" s="687"/>
      <c r="BY145" s="687"/>
      <c r="BZ145" s="687"/>
      <c r="CA145" s="687"/>
      <c r="CB145" s="687"/>
      <c r="CC145" s="687"/>
      <c r="CD145" s="687"/>
      <c r="CE145" s="687"/>
      <c r="CF145" s="687"/>
      <c r="CG145" s="687"/>
      <c r="CH145" s="687"/>
      <c r="CI145" s="687"/>
      <c r="CJ145" s="687"/>
      <c r="CK145" s="687"/>
      <c r="CL145" s="687"/>
      <c r="CM145" s="687"/>
      <c r="CN145" s="687"/>
      <c r="CO145" s="687"/>
      <c r="CP145" s="687"/>
      <c r="CQ145" s="687"/>
      <c r="CR145" s="687"/>
      <c r="CS145" s="687"/>
      <c r="CT145" s="687"/>
      <c r="CU145" s="687"/>
      <c r="CV145" s="687"/>
      <c r="CW145" s="687"/>
      <c r="CX145" s="687"/>
      <c r="CY145" s="687"/>
      <c r="CZ145" s="687"/>
      <c r="DA145" s="687"/>
      <c r="DB145" s="687"/>
      <c r="DC145" s="687"/>
      <c r="DD145" s="687"/>
      <c r="DE145" s="687"/>
      <c r="DF145" s="687"/>
      <c r="DG145" s="687"/>
      <c r="DH145" s="687"/>
      <c r="DI145" s="687"/>
      <c r="DJ145" s="687"/>
      <c r="DK145" s="687"/>
      <c r="DL145" s="687"/>
      <c r="DM145" s="687"/>
      <c r="DN145" s="687"/>
      <c r="DO145" s="687"/>
      <c r="DP145" s="687"/>
      <c r="DQ145" s="687"/>
      <c r="DR145" s="687"/>
      <c r="DS145" s="687"/>
      <c r="DT145" s="687"/>
      <c r="DU145" s="687"/>
      <c r="DV145" s="687"/>
      <c r="DW145" s="687"/>
    </row>
    <row r="146" spans="2:127" x14ac:dyDescent="0.2">
      <c r="B146" s="718" t="s">
        <v>71</v>
      </c>
      <c r="C146" s="687" t="s">
        <v>574</v>
      </c>
      <c r="D146" s="687"/>
      <c r="E146" s="687"/>
      <c r="F146" s="687"/>
      <c r="G146" s="687"/>
      <c r="H146" s="687"/>
      <c r="I146" s="687"/>
      <c r="J146" s="687"/>
      <c r="K146" s="687"/>
      <c r="L146" s="687"/>
      <c r="M146" s="687"/>
      <c r="N146" s="687"/>
      <c r="O146" s="687"/>
      <c r="P146" s="687"/>
      <c r="Q146" s="687"/>
      <c r="R146" s="687"/>
      <c r="S146" s="687"/>
      <c r="T146" s="687"/>
      <c r="U146" s="687"/>
      <c r="V146" s="687"/>
      <c r="W146" s="687"/>
      <c r="X146" s="687"/>
      <c r="Y146" s="687"/>
      <c r="Z146" s="687"/>
      <c r="AA146" s="687"/>
      <c r="AB146" s="687"/>
      <c r="AC146" s="687"/>
      <c r="AD146" s="687"/>
      <c r="AE146" s="687"/>
      <c r="AF146" s="687"/>
      <c r="AG146" s="687"/>
      <c r="AH146" s="687"/>
      <c r="AI146" s="687"/>
      <c r="AJ146" s="687"/>
      <c r="AK146" s="687"/>
      <c r="AL146" s="687"/>
      <c r="AM146" s="687"/>
      <c r="AN146" s="687"/>
      <c r="AO146" s="687"/>
      <c r="AP146" s="687"/>
      <c r="AQ146" s="687"/>
      <c r="AR146" s="687"/>
      <c r="AS146" s="687"/>
      <c r="AT146" s="687"/>
      <c r="AU146" s="687"/>
      <c r="AV146" s="687"/>
      <c r="AW146" s="687"/>
      <c r="AX146" s="687"/>
      <c r="AY146" s="687"/>
      <c r="AZ146" s="687"/>
      <c r="BA146" s="687"/>
      <c r="BB146" s="687"/>
      <c r="BC146" s="687"/>
      <c r="BD146" s="687"/>
      <c r="BE146" s="687"/>
      <c r="BF146" s="687"/>
      <c r="BG146" s="687"/>
      <c r="BH146" s="687"/>
      <c r="BI146" s="687"/>
      <c r="BJ146" s="687"/>
      <c r="BK146" s="687"/>
      <c r="BL146" s="687"/>
      <c r="BM146" s="687"/>
      <c r="BN146" s="687"/>
      <c r="BO146" s="687"/>
      <c r="BP146" s="687"/>
      <c r="BQ146" s="687"/>
      <c r="BR146" s="687"/>
      <c r="BS146" s="687"/>
      <c r="BT146" s="687"/>
      <c r="BU146" s="687"/>
      <c r="BV146" s="687"/>
      <c r="BW146" s="687"/>
      <c r="BX146" s="687"/>
      <c r="BY146" s="687"/>
      <c r="BZ146" s="687"/>
      <c r="CA146" s="687"/>
      <c r="CB146" s="687"/>
      <c r="CC146" s="687"/>
      <c r="CD146" s="687"/>
      <c r="CE146" s="687"/>
      <c r="CF146" s="687"/>
      <c r="CG146" s="687"/>
      <c r="CH146" s="687"/>
      <c r="CI146" s="687"/>
      <c r="CJ146" s="687"/>
      <c r="CK146" s="687"/>
      <c r="CL146" s="687"/>
      <c r="CM146" s="687"/>
      <c r="CN146" s="687"/>
      <c r="CO146" s="687"/>
      <c r="CP146" s="687"/>
      <c r="CQ146" s="687"/>
      <c r="CR146" s="687"/>
      <c r="CS146" s="687"/>
      <c r="CT146" s="687"/>
      <c r="CU146" s="687"/>
      <c r="CV146" s="687"/>
      <c r="CW146" s="687"/>
      <c r="CX146" s="687"/>
      <c r="CY146" s="687"/>
      <c r="CZ146" s="687"/>
      <c r="DA146" s="687"/>
      <c r="DB146" s="687"/>
      <c r="DC146" s="687"/>
      <c r="DD146" s="687"/>
      <c r="DE146" s="687"/>
      <c r="DF146" s="687"/>
      <c r="DG146" s="687"/>
      <c r="DH146" s="687"/>
      <c r="DI146" s="687"/>
      <c r="DJ146" s="687"/>
      <c r="DK146" s="687"/>
      <c r="DL146" s="687"/>
      <c r="DM146" s="687"/>
      <c r="DN146" s="687"/>
      <c r="DO146" s="687"/>
      <c r="DP146" s="687"/>
      <c r="DQ146" s="687"/>
      <c r="DR146" s="687"/>
      <c r="DS146" s="687"/>
      <c r="DT146" s="687"/>
      <c r="DU146" s="687"/>
      <c r="DV146" s="687"/>
      <c r="DW146" s="687"/>
    </row>
    <row r="147" spans="2:127" x14ac:dyDescent="0.2">
      <c r="B147" s="718" t="s">
        <v>103</v>
      </c>
      <c r="C147" s="687"/>
      <c r="D147" s="687"/>
      <c r="E147" s="687"/>
      <c r="F147" s="687"/>
      <c r="G147" s="687"/>
      <c r="H147" s="687"/>
      <c r="I147" s="687"/>
      <c r="J147" s="687"/>
      <c r="K147" s="687"/>
      <c r="L147" s="687"/>
      <c r="M147" s="687"/>
      <c r="N147" s="687"/>
      <c r="O147" s="687"/>
      <c r="P147" s="687"/>
      <c r="Q147" s="687"/>
      <c r="R147" s="687"/>
      <c r="S147" s="687"/>
      <c r="T147" s="687"/>
      <c r="U147" s="687"/>
      <c r="V147" s="687"/>
      <c r="W147" s="687"/>
      <c r="X147" s="687"/>
      <c r="Y147" s="687"/>
      <c r="Z147" s="687"/>
      <c r="AA147" s="687"/>
      <c r="AB147" s="687"/>
      <c r="AC147" s="687"/>
      <c r="AD147" s="687"/>
      <c r="AE147" s="687"/>
      <c r="AF147" s="687"/>
      <c r="AG147" s="687"/>
      <c r="AH147" s="687"/>
      <c r="AI147" s="687"/>
      <c r="AJ147" s="687"/>
      <c r="AK147" s="687"/>
      <c r="AL147" s="687"/>
      <c r="AM147" s="687"/>
      <c r="AN147" s="687"/>
      <c r="AO147" s="687"/>
      <c r="AP147" s="687"/>
      <c r="AQ147" s="687"/>
      <c r="AR147" s="687"/>
      <c r="AS147" s="687"/>
      <c r="AT147" s="687"/>
      <c r="AU147" s="687"/>
      <c r="AV147" s="687"/>
      <c r="AW147" s="687"/>
      <c r="AX147" s="687"/>
      <c r="AY147" s="687"/>
      <c r="AZ147" s="687"/>
      <c r="BA147" s="687"/>
      <c r="BB147" s="687"/>
      <c r="BC147" s="687"/>
      <c r="BD147" s="687"/>
      <c r="BE147" s="687"/>
      <c r="BF147" s="687"/>
      <c r="BG147" s="687"/>
      <c r="BH147" s="687"/>
      <c r="BI147" s="687"/>
      <c r="BJ147" s="687"/>
      <c r="BK147" s="687"/>
      <c r="BL147" s="687"/>
      <c r="BM147" s="687"/>
      <c r="BN147" s="687"/>
      <c r="BO147" s="687"/>
      <c r="BP147" s="687"/>
      <c r="BQ147" s="687"/>
      <c r="BR147" s="687"/>
      <c r="BS147" s="687"/>
      <c r="BT147" s="687"/>
      <c r="BU147" s="687"/>
      <c r="BV147" s="687"/>
      <c r="BW147" s="687"/>
      <c r="BX147" s="687"/>
      <c r="BY147" s="687"/>
      <c r="BZ147" s="687"/>
      <c r="CA147" s="687"/>
      <c r="CB147" s="687"/>
      <c r="CC147" s="687"/>
      <c r="CD147" s="687"/>
      <c r="CE147" s="687"/>
      <c r="CF147" s="687"/>
      <c r="CG147" s="687"/>
      <c r="CH147" s="687"/>
      <c r="CI147" s="687"/>
      <c r="CJ147" s="687"/>
      <c r="CK147" s="687"/>
      <c r="CL147" s="687"/>
      <c r="CM147" s="687"/>
      <c r="CN147" s="687"/>
      <c r="CO147" s="687"/>
      <c r="CP147" s="687"/>
      <c r="CQ147" s="687"/>
      <c r="CR147" s="687"/>
      <c r="CS147" s="687"/>
      <c r="CT147" s="687"/>
      <c r="CU147" s="687"/>
      <c r="CV147" s="687"/>
      <c r="CW147" s="687"/>
      <c r="CX147" s="687"/>
      <c r="CY147" s="687"/>
      <c r="CZ147" s="687"/>
      <c r="DA147" s="687"/>
      <c r="DB147" s="687"/>
      <c r="DC147" s="687"/>
      <c r="DD147" s="687"/>
      <c r="DE147" s="687"/>
      <c r="DF147" s="687"/>
      <c r="DG147" s="687"/>
      <c r="DH147" s="687"/>
      <c r="DI147" s="687"/>
      <c r="DJ147" s="687"/>
      <c r="DK147" s="687"/>
      <c r="DL147" s="687"/>
      <c r="DM147" s="687"/>
      <c r="DN147" s="687"/>
      <c r="DO147" s="687"/>
      <c r="DP147" s="687"/>
      <c r="DQ147" s="687"/>
      <c r="DR147" s="687"/>
      <c r="DS147" s="687"/>
      <c r="DT147" s="687"/>
      <c r="DU147" s="687"/>
      <c r="DV147" s="687"/>
      <c r="DW147" s="687"/>
    </row>
    <row r="148" spans="2:127" x14ac:dyDescent="0.2">
      <c r="B148" s="718" t="s">
        <v>104</v>
      </c>
      <c r="C148" s="687"/>
      <c r="D148" s="687"/>
      <c r="E148" s="687"/>
      <c r="F148" s="687"/>
      <c r="G148" s="687"/>
      <c r="H148" s="687"/>
      <c r="I148" s="687"/>
      <c r="J148" s="687"/>
      <c r="K148" s="687"/>
      <c r="L148" s="687"/>
      <c r="M148" s="687"/>
      <c r="N148" s="687"/>
      <c r="O148" s="687"/>
      <c r="P148" s="687"/>
      <c r="Q148" s="687"/>
      <c r="R148" s="687"/>
      <c r="S148" s="687"/>
      <c r="T148" s="687"/>
      <c r="U148" s="687"/>
      <c r="V148" s="687"/>
      <c r="W148" s="687"/>
      <c r="X148" s="687"/>
      <c r="Y148" s="687"/>
      <c r="Z148" s="687"/>
      <c r="AA148" s="687"/>
      <c r="AB148" s="687"/>
      <c r="AC148" s="687"/>
      <c r="AD148" s="687"/>
      <c r="AE148" s="687"/>
      <c r="AF148" s="687"/>
      <c r="AG148" s="687"/>
      <c r="AH148" s="687"/>
      <c r="AI148" s="687"/>
      <c r="AJ148" s="687"/>
      <c r="AK148" s="687"/>
      <c r="AL148" s="687"/>
      <c r="AM148" s="687"/>
      <c r="AN148" s="687"/>
      <c r="AO148" s="687"/>
      <c r="AP148" s="687"/>
      <c r="AQ148" s="687"/>
      <c r="AR148" s="687"/>
      <c r="AS148" s="687"/>
      <c r="AT148" s="687"/>
      <c r="AU148" s="687"/>
      <c r="AV148" s="687"/>
      <c r="AW148" s="687"/>
      <c r="AX148" s="687"/>
      <c r="AY148" s="687"/>
      <c r="AZ148" s="687"/>
      <c r="BA148" s="687"/>
      <c r="BB148" s="687"/>
      <c r="BC148" s="687"/>
      <c r="BD148" s="687"/>
      <c r="BE148" s="687"/>
      <c r="BF148" s="687"/>
      <c r="BG148" s="687"/>
      <c r="BH148" s="687"/>
      <c r="BI148" s="687"/>
      <c r="BJ148" s="687"/>
      <c r="BK148" s="687"/>
      <c r="BL148" s="687"/>
      <c r="BM148" s="687"/>
      <c r="BN148" s="687"/>
      <c r="BO148" s="687"/>
      <c r="BP148" s="687"/>
      <c r="BQ148" s="687"/>
      <c r="BR148" s="687"/>
      <c r="BS148" s="687"/>
      <c r="BT148" s="687"/>
      <c r="BU148" s="687"/>
      <c r="BV148" s="687"/>
      <c r="BW148" s="687"/>
      <c r="BX148" s="687"/>
      <c r="BY148" s="687"/>
      <c r="BZ148" s="687"/>
      <c r="CA148" s="687"/>
      <c r="CB148" s="687"/>
      <c r="CC148" s="687"/>
      <c r="CD148" s="687"/>
      <c r="CE148" s="687"/>
      <c r="CF148" s="687"/>
      <c r="CG148" s="687"/>
      <c r="CH148" s="687"/>
      <c r="CI148" s="687"/>
      <c r="CJ148" s="687"/>
      <c r="CK148" s="687"/>
      <c r="CL148" s="687"/>
      <c r="CM148" s="687"/>
      <c r="CN148" s="687"/>
      <c r="CO148" s="687"/>
      <c r="CP148" s="687"/>
      <c r="CQ148" s="687"/>
      <c r="CR148" s="687"/>
      <c r="CS148" s="687"/>
      <c r="CT148" s="687"/>
      <c r="CU148" s="687"/>
      <c r="CV148" s="687"/>
      <c r="CW148" s="687"/>
      <c r="CX148" s="687"/>
      <c r="CY148" s="687"/>
      <c r="CZ148" s="687"/>
      <c r="DA148" s="687"/>
      <c r="DB148" s="687"/>
      <c r="DC148" s="687"/>
      <c r="DD148" s="687"/>
      <c r="DE148" s="687"/>
      <c r="DF148" s="687"/>
      <c r="DG148" s="687"/>
      <c r="DH148" s="687"/>
      <c r="DI148" s="687"/>
      <c r="DJ148" s="687"/>
      <c r="DK148" s="687"/>
      <c r="DL148" s="687"/>
      <c r="DM148" s="687"/>
      <c r="DN148" s="687"/>
      <c r="DO148" s="687"/>
      <c r="DP148" s="687"/>
      <c r="DQ148" s="687"/>
      <c r="DR148" s="687"/>
      <c r="DS148" s="687"/>
      <c r="DT148" s="687"/>
      <c r="DU148" s="687"/>
      <c r="DV148" s="687"/>
      <c r="DW148" s="687"/>
    </row>
    <row r="149" spans="2:127" x14ac:dyDescent="0.2">
      <c r="B149" s="718" t="s">
        <v>105</v>
      </c>
      <c r="C149" s="687" t="s">
        <v>575</v>
      </c>
      <c r="D149" s="687"/>
      <c r="E149" s="687"/>
      <c r="F149" s="687"/>
      <c r="G149" s="687"/>
      <c r="H149" s="687"/>
      <c r="I149" s="687"/>
      <c r="J149" s="687"/>
      <c r="K149" s="687"/>
      <c r="L149" s="687"/>
      <c r="M149" s="687"/>
      <c r="N149" s="687"/>
      <c r="O149" s="687"/>
      <c r="P149" s="687"/>
      <c r="Q149" s="687"/>
      <c r="R149" s="687"/>
      <c r="S149" s="687"/>
      <c r="T149" s="687"/>
      <c r="U149" s="687"/>
      <c r="V149" s="687"/>
      <c r="W149" s="687"/>
      <c r="X149" s="687"/>
      <c r="Y149" s="687"/>
      <c r="Z149" s="687"/>
      <c r="AA149" s="687"/>
      <c r="AB149" s="687"/>
      <c r="AC149" s="687"/>
      <c r="AD149" s="687"/>
      <c r="AE149" s="687"/>
      <c r="AF149" s="687"/>
      <c r="AG149" s="687"/>
      <c r="AH149" s="687"/>
      <c r="AI149" s="687"/>
      <c r="AJ149" s="687"/>
      <c r="AK149" s="687"/>
      <c r="AL149" s="687"/>
      <c r="AM149" s="687"/>
      <c r="AN149" s="687"/>
      <c r="AO149" s="687"/>
      <c r="AP149" s="687"/>
      <c r="AQ149" s="687"/>
      <c r="AR149" s="687"/>
      <c r="AS149" s="687"/>
      <c r="AT149" s="687"/>
      <c r="AU149" s="687"/>
      <c r="AV149" s="687"/>
      <c r="AW149" s="687"/>
      <c r="AX149" s="687"/>
      <c r="AY149" s="687"/>
      <c r="AZ149" s="687"/>
      <c r="BA149" s="687"/>
      <c r="BB149" s="687"/>
      <c r="BC149" s="687"/>
      <c r="BD149" s="687"/>
      <c r="BE149" s="687"/>
      <c r="BF149" s="687"/>
      <c r="BG149" s="687"/>
      <c r="BH149" s="687"/>
      <c r="BI149" s="687"/>
      <c r="BJ149" s="687"/>
      <c r="BK149" s="687"/>
      <c r="BL149" s="687"/>
      <c r="BM149" s="687"/>
      <c r="BN149" s="687"/>
      <c r="BO149" s="687"/>
      <c r="BP149" s="687"/>
      <c r="BQ149" s="687"/>
      <c r="BR149" s="687"/>
      <c r="BS149" s="687"/>
      <c r="BT149" s="687"/>
      <c r="BU149" s="687"/>
      <c r="BV149" s="687"/>
      <c r="BW149" s="687"/>
      <c r="BX149" s="687"/>
      <c r="BY149" s="687"/>
      <c r="BZ149" s="687"/>
      <c r="CA149" s="687"/>
      <c r="CB149" s="687"/>
      <c r="CC149" s="687"/>
      <c r="CD149" s="687"/>
      <c r="CE149" s="687"/>
      <c r="CF149" s="687"/>
      <c r="CG149" s="687"/>
      <c r="CH149" s="687"/>
      <c r="CI149" s="687"/>
      <c r="CJ149" s="687"/>
      <c r="CK149" s="687"/>
      <c r="CL149" s="687"/>
      <c r="CM149" s="687"/>
      <c r="CN149" s="687"/>
      <c r="CO149" s="687"/>
      <c r="CP149" s="687"/>
      <c r="CQ149" s="687"/>
      <c r="CR149" s="687"/>
      <c r="CS149" s="687"/>
      <c r="CT149" s="687"/>
      <c r="CU149" s="687"/>
      <c r="CV149" s="687"/>
      <c r="CW149" s="687"/>
      <c r="CX149" s="687"/>
      <c r="CY149" s="687"/>
      <c r="CZ149" s="687"/>
      <c r="DA149" s="687"/>
      <c r="DB149" s="687"/>
      <c r="DC149" s="687"/>
      <c r="DD149" s="687"/>
      <c r="DE149" s="687"/>
      <c r="DF149" s="687"/>
      <c r="DG149" s="687"/>
      <c r="DH149" s="687"/>
      <c r="DI149" s="687"/>
      <c r="DJ149" s="687"/>
      <c r="DK149" s="687"/>
      <c r="DL149" s="687"/>
      <c r="DM149" s="687"/>
      <c r="DN149" s="687"/>
      <c r="DO149" s="687"/>
      <c r="DP149" s="687"/>
      <c r="DQ149" s="687"/>
      <c r="DR149" s="687"/>
      <c r="DS149" s="687"/>
      <c r="DT149" s="687"/>
      <c r="DU149" s="687"/>
      <c r="DV149" s="687"/>
      <c r="DW149" s="687"/>
    </row>
    <row r="150" spans="2:127" x14ac:dyDescent="0.2">
      <c r="B150" s="718" t="s">
        <v>106</v>
      </c>
      <c r="C150" s="687" t="s">
        <v>576</v>
      </c>
      <c r="D150" s="687"/>
      <c r="E150" s="687"/>
      <c r="F150" s="687"/>
      <c r="G150" s="687"/>
      <c r="H150" s="687"/>
      <c r="I150" s="687"/>
      <c r="J150" s="687"/>
      <c r="K150" s="687"/>
      <c r="L150" s="687"/>
      <c r="M150" s="687"/>
      <c r="N150" s="687"/>
      <c r="O150" s="687"/>
      <c r="P150" s="687"/>
      <c r="Q150" s="687"/>
      <c r="R150" s="687"/>
      <c r="S150" s="687"/>
      <c r="T150" s="687"/>
      <c r="U150" s="687"/>
      <c r="V150" s="687"/>
      <c r="W150" s="687"/>
      <c r="X150" s="687"/>
      <c r="Y150" s="687"/>
      <c r="Z150" s="687"/>
      <c r="AA150" s="687"/>
      <c r="AB150" s="687"/>
      <c r="AC150" s="687"/>
      <c r="AD150" s="687"/>
      <c r="AE150" s="687"/>
      <c r="AF150" s="687"/>
      <c r="AG150" s="687"/>
      <c r="AH150" s="687"/>
      <c r="AI150" s="687"/>
      <c r="AJ150" s="687"/>
      <c r="AK150" s="687"/>
      <c r="AL150" s="687"/>
      <c r="AM150" s="687"/>
      <c r="AN150" s="687"/>
      <c r="AO150" s="687"/>
      <c r="AP150" s="687"/>
      <c r="AQ150" s="687"/>
      <c r="AR150" s="687"/>
      <c r="AS150" s="687"/>
      <c r="AT150" s="687"/>
      <c r="AU150" s="687"/>
      <c r="AV150" s="687"/>
      <c r="AW150" s="687"/>
      <c r="AX150" s="687"/>
      <c r="AY150" s="687"/>
      <c r="AZ150" s="687"/>
      <c r="BA150" s="687"/>
      <c r="BB150" s="687"/>
      <c r="BC150" s="687"/>
      <c r="BD150" s="687"/>
      <c r="BE150" s="687"/>
      <c r="BF150" s="687"/>
      <c r="BG150" s="687"/>
      <c r="BH150" s="687"/>
      <c r="BI150" s="687"/>
      <c r="BJ150" s="687"/>
      <c r="BK150" s="687"/>
      <c r="BL150" s="687"/>
      <c r="BM150" s="687"/>
      <c r="BN150" s="687"/>
      <c r="BO150" s="687"/>
      <c r="BP150" s="687"/>
      <c r="BQ150" s="687"/>
      <c r="BR150" s="687"/>
      <c r="BS150" s="687"/>
      <c r="BT150" s="687"/>
      <c r="BU150" s="687"/>
      <c r="BV150" s="687"/>
      <c r="BW150" s="687"/>
      <c r="BX150" s="687"/>
      <c r="BY150" s="687"/>
      <c r="BZ150" s="687"/>
      <c r="CA150" s="687"/>
      <c r="CB150" s="687"/>
      <c r="CC150" s="687"/>
      <c r="CD150" s="687"/>
      <c r="CE150" s="687"/>
      <c r="CF150" s="687"/>
      <c r="CG150" s="687"/>
      <c r="CH150" s="687"/>
      <c r="CI150" s="687"/>
      <c r="CJ150" s="687"/>
      <c r="CK150" s="687"/>
      <c r="CL150" s="687"/>
      <c r="CM150" s="687"/>
      <c r="CN150" s="687"/>
      <c r="CO150" s="687"/>
      <c r="CP150" s="687"/>
      <c r="CQ150" s="687"/>
      <c r="CR150" s="687"/>
      <c r="CS150" s="687"/>
      <c r="CT150" s="687"/>
      <c r="CU150" s="687"/>
      <c r="CV150" s="687"/>
      <c r="CW150" s="687"/>
      <c r="CX150" s="687"/>
      <c r="CY150" s="687"/>
      <c r="CZ150" s="687"/>
      <c r="DA150" s="687"/>
      <c r="DB150" s="687"/>
      <c r="DC150" s="687"/>
      <c r="DD150" s="687"/>
      <c r="DE150" s="687"/>
      <c r="DF150" s="687"/>
      <c r="DG150" s="687"/>
      <c r="DH150" s="687"/>
      <c r="DI150" s="687"/>
      <c r="DJ150" s="687"/>
      <c r="DK150" s="687"/>
      <c r="DL150" s="687"/>
      <c r="DM150" s="687"/>
      <c r="DN150" s="687"/>
      <c r="DO150" s="687"/>
      <c r="DP150" s="687"/>
      <c r="DQ150" s="687"/>
      <c r="DR150" s="687"/>
      <c r="DS150" s="687"/>
      <c r="DT150" s="687"/>
      <c r="DU150" s="687"/>
      <c r="DV150" s="687"/>
      <c r="DW150" s="687"/>
    </row>
    <row r="151" spans="2:127" x14ac:dyDescent="0.2">
      <c r="B151" s="718"/>
      <c r="C151" s="687"/>
      <c r="D151" s="687"/>
      <c r="E151" s="687"/>
      <c r="F151" s="687"/>
      <c r="G151" s="687"/>
      <c r="H151" s="687"/>
      <c r="I151" s="687"/>
      <c r="J151" s="687"/>
      <c r="K151" s="687"/>
      <c r="L151" s="687"/>
      <c r="M151" s="687"/>
      <c r="N151" s="687"/>
      <c r="O151" s="687"/>
      <c r="P151" s="687"/>
      <c r="Q151" s="687"/>
      <c r="R151" s="687"/>
      <c r="S151" s="687"/>
      <c r="T151" s="687"/>
      <c r="U151" s="687"/>
      <c r="V151" s="687"/>
      <c r="W151" s="687"/>
      <c r="X151" s="687"/>
      <c r="Y151" s="687"/>
      <c r="Z151" s="687"/>
      <c r="AA151" s="687"/>
      <c r="AB151" s="687"/>
      <c r="AC151" s="687"/>
      <c r="AD151" s="687"/>
      <c r="AE151" s="687"/>
      <c r="AF151" s="687"/>
      <c r="AG151" s="687"/>
      <c r="AH151" s="687"/>
      <c r="AI151" s="687"/>
      <c r="AJ151" s="687"/>
      <c r="AK151" s="687"/>
      <c r="AL151" s="687"/>
      <c r="AM151" s="687"/>
      <c r="AN151" s="687"/>
      <c r="AO151" s="687"/>
      <c r="AP151" s="687"/>
      <c r="AQ151" s="687"/>
      <c r="AR151" s="687"/>
      <c r="AS151" s="687"/>
      <c r="AT151" s="687"/>
      <c r="AU151" s="687"/>
      <c r="AV151" s="687"/>
      <c r="AW151" s="687"/>
      <c r="AX151" s="687"/>
      <c r="AY151" s="687"/>
      <c r="AZ151" s="687"/>
      <c r="BA151" s="687"/>
      <c r="BB151" s="687"/>
      <c r="BC151" s="687"/>
      <c r="BD151" s="687"/>
      <c r="BE151" s="687"/>
      <c r="BF151" s="687"/>
      <c r="BG151" s="687"/>
      <c r="BH151" s="687"/>
      <c r="BI151" s="687"/>
      <c r="BJ151" s="687"/>
      <c r="BK151" s="687"/>
      <c r="BL151" s="687"/>
      <c r="BM151" s="687"/>
      <c r="BN151" s="687"/>
      <c r="BO151" s="687"/>
      <c r="BP151" s="687"/>
      <c r="BQ151" s="687"/>
      <c r="BR151" s="687"/>
      <c r="BS151" s="687"/>
      <c r="BT151" s="687"/>
      <c r="BU151" s="687"/>
      <c r="BV151" s="687"/>
      <c r="BW151" s="687"/>
      <c r="BX151" s="687"/>
      <c r="BY151" s="687"/>
      <c r="BZ151" s="687"/>
      <c r="CA151" s="687"/>
      <c r="CB151" s="687"/>
      <c r="CC151" s="687"/>
      <c r="CD151" s="687"/>
      <c r="CE151" s="687"/>
      <c r="CF151" s="687"/>
      <c r="CG151" s="687"/>
      <c r="CH151" s="687"/>
      <c r="CI151" s="687"/>
      <c r="CJ151" s="687"/>
      <c r="CK151" s="687"/>
      <c r="CL151" s="687"/>
      <c r="CM151" s="687"/>
      <c r="CN151" s="687"/>
      <c r="CO151" s="687"/>
      <c r="CP151" s="687"/>
      <c r="CQ151" s="687"/>
      <c r="CR151" s="687"/>
      <c r="CS151" s="687"/>
      <c r="CT151" s="687"/>
      <c r="CU151" s="687"/>
      <c r="CV151" s="687"/>
      <c r="CW151" s="687"/>
      <c r="CX151" s="687"/>
      <c r="CY151" s="687"/>
      <c r="CZ151" s="687"/>
      <c r="DA151" s="687"/>
      <c r="DB151" s="687"/>
      <c r="DC151" s="687"/>
      <c r="DD151" s="687"/>
      <c r="DE151" s="687"/>
      <c r="DF151" s="687"/>
      <c r="DG151" s="687"/>
      <c r="DH151" s="687"/>
      <c r="DI151" s="687"/>
      <c r="DJ151" s="687"/>
      <c r="DK151" s="687"/>
      <c r="DL151" s="687"/>
      <c r="DM151" s="687"/>
      <c r="DN151" s="687"/>
      <c r="DO151" s="687"/>
      <c r="DP151" s="687"/>
      <c r="DQ151" s="687"/>
      <c r="DR151" s="687"/>
      <c r="DS151" s="687"/>
      <c r="DT151" s="687"/>
      <c r="DU151" s="687"/>
      <c r="DV151" s="687"/>
      <c r="DW151" s="687"/>
    </row>
    <row r="152" spans="2:127" x14ac:dyDescent="0.2">
      <c r="B152" s="718"/>
      <c r="C152" s="687"/>
      <c r="D152" s="687"/>
      <c r="E152" s="687"/>
      <c r="F152" s="687"/>
      <c r="G152" s="687"/>
      <c r="H152" s="687"/>
      <c r="I152" s="687"/>
      <c r="J152" s="687"/>
      <c r="K152" s="687"/>
      <c r="L152" s="687"/>
      <c r="M152" s="687"/>
      <c r="N152" s="687"/>
      <c r="O152" s="687"/>
      <c r="P152" s="687"/>
      <c r="Q152" s="687"/>
      <c r="R152" s="687"/>
      <c r="S152" s="687"/>
      <c r="T152" s="687"/>
      <c r="U152" s="687"/>
      <c r="V152" s="687"/>
      <c r="W152" s="687"/>
      <c r="X152" s="687"/>
      <c r="Y152" s="687"/>
      <c r="Z152" s="687"/>
      <c r="AA152" s="687"/>
      <c r="AB152" s="687"/>
      <c r="AC152" s="687"/>
      <c r="AD152" s="687"/>
      <c r="AE152" s="687"/>
      <c r="AF152" s="687"/>
      <c r="AG152" s="687"/>
      <c r="AH152" s="687"/>
      <c r="AI152" s="687"/>
      <c r="AJ152" s="687"/>
      <c r="AK152" s="687"/>
      <c r="AL152" s="687"/>
      <c r="AM152" s="687"/>
      <c r="AN152" s="687"/>
      <c r="AO152" s="687"/>
      <c r="AP152" s="687"/>
      <c r="AQ152" s="687"/>
      <c r="AR152" s="687"/>
      <c r="AS152" s="687"/>
      <c r="AT152" s="687"/>
      <c r="AU152" s="687"/>
      <c r="AV152" s="687"/>
      <c r="AW152" s="687"/>
      <c r="AX152" s="687"/>
      <c r="AY152" s="687"/>
      <c r="AZ152" s="687"/>
      <c r="BA152" s="687"/>
      <c r="BB152" s="687"/>
      <c r="BC152" s="687"/>
      <c r="BD152" s="687"/>
      <c r="BE152" s="687"/>
      <c r="BF152" s="687"/>
      <c r="BG152" s="687"/>
      <c r="BH152" s="687"/>
      <c r="BI152" s="687"/>
      <c r="BJ152" s="687"/>
      <c r="BK152" s="687"/>
      <c r="BL152" s="687"/>
      <c r="BM152" s="687"/>
      <c r="BN152" s="687"/>
      <c r="BO152" s="687"/>
      <c r="BP152" s="687"/>
      <c r="BQ152" s="687"/>
      <c r="BR152" s="687"/>
      <c r="BS152" s="687"/>
      <c r="BT152" s="687"/>
      <c r="BU152" s="687"/>
      <c r="BV152" s="687"/>
      <c r="BW152" s="687"/>
      <c r="BX152" s="687"/>
      <c r="BY152" s="687"/>
      <c r="BZ152" s="687"/>
      <c r="CA152" s="687"/>
      <c r="CB152" s="687"/>
      <c r="CC152" s="687"/>
      <c r="CD152" s="687"/>
      <c r="CE152" s="687"/>
      <c r="CF152" s="687"/>
      <c r="CG152" s="687"/>
      <c r="CH152" s="687"/>
      <c r="CI152" s="687"/>
      <c r="CJ152" s="687"/>
      <c r="CK152" s="687"/>
      <c r="CL152" s="687"/>
      <c r="CM152" s="687"/>
      <c r="CN152" s="687"/>
      <c r="CO152" s="687"/>
      <c r="CP152" s="687"/>
      <c r="CQ152" s="687"/>
      <c r="CR152" s="687"/>
      <c r="CS152" s="687"/>
      <c r="CT152" s="687"/>
      <c r="CU152" s="687"/>
      <c r="CV152" s="687"/>
      <c r="CW152" s="687"/>
      <c r="CX152" s="687"/>
      <c r="CY152" s="687"/>
      <c r="CZ152" s="687"/>
      <c r="DA152" s="687"/>
      <c r="DB152" s="687"/>
      <c r="DC152" s="687"/>
      <c r="DD152" s="687"/>
      <c r="DE152" s="687"/>
      <c r="DF152" s="687"/>
      <c r="DG152" s="687"/>
      <c r="DH152" s="687"/>
      <c r="DI152" s="687"/>
      <c r="DJ152" s="687"/>
      <c r="DK152" s="687"/>
      <c r="DL152" s="687"/>
      <c r="DM152" s="687"/>
      <c r="DN152" s="687"/>
      <c r="DO152" s="687"/>
      <c r="DP152" s="687"/>
      <c r="DQ152" s="687"/>
      <c r="DR152" s="687"/>
      <c r="DS152" s="687"/>
      <c r="DT152" s="687"/>
      <c r="DU152" s="687"/>
      <c r="DV152" s="687"/>
      <c r="DW152" s="687"/>
    </row>
    <row r="153" spans="2:127" x14ac:dyDescent="0.2">
      <c r="B153" s="718"/>
      <c r="C153" s="687" t="s">
        <v>577</v>
      </c>
      <c r="D153" s="687"/>
      <c r="E153" s="687"/>
      <c r="F153" s="687"/>
      <c r="G153" s="687"/>
      <c r="H153" s="687"/>
      <c r="I153" s="687"/>
      <c r="J153" s="687"/>
      <c r="K153" s="687"/>
      <c r="L153" s="687"/>
      <c r="M153" s="687"/>
      <c r="N153" s="687"/>
      <c r="O153" s="687"/>
      <c r="P153" s="687"/>
      <c r="Q153" s="687"/>
      <c r="R153" s="687"/>
      <c r="S153" s="687"/>
      <c r="T153" s="687"/>
      <c r="U153" s="687"/>
      <c r="V153" s="687"/>
      <c r="W153" s="687"/>
      <c r="X153" s="687"/>
      <c r="Y153" s="687"/>
      <c r="Z153" s="687"/>
      <c r="AA153" s="687"/>
      <c r="AB153" s="687"/>
      <c r="AC153" s="687"/>
      <c r="AD153" s="687"/>
      <c r="AE153" s="687"/>
      <c r="AF153" s="687"/>
      <c r="AG153" s="687"/>
      <c r="AH153" s="687"/>
      <c r="AI153" s="687"/>
      <c r="AJ153" s="687"/>
      <c r="AK153" s="687"/>
      <c r="AL153" s="687"/>
      <c r="AM153" s="687"/>
      <c r="AN153" s="687"/>
      <c r="AO153" s="687"/>
      <c r="AP153" s="687"/>
      <c r="AQ153" s="687"/>
      <c r="AR153" s="687"/>
      <c r="AS153" s="687"/>
      <c r="AT153" s="687"/>
      <c r="AU153" s="687"/>
      <c r="AV153" s="687"/>
      <c r="AW153" s="687"/>
      <c r="AX153" s="687"/>
      <c r="AY153" s="687"/>
      <c r="AZ153" s="687"/>
      <c r="BA153" s="687"/>
      <c r="BB153" s="687"/>
      <c r="BC153" s="687"/>
      <c r="BD153" s="687"/>
      <c r="BE153" s="687"/>
      <c r="BF153" s="687"/>
      <c r="BG153" s="687"/>
      <c r="BH153" s="687"/>
      <c r="BI153" s="687"/>
      <c r="BJ153" s="687"/>
      <c r="BK153" s="687"/>
      <c r="BL153" s="687"/>
      <c r="BM153" s="687"/>
      <c r="BN153" s="687"/>
      <c r="BO153" s="687"/>
      <c r="BP153" s="687"/>
      <c r="BQ153" s="687"/>
      <c r="BR153" s="687"/>
      <c r="BS153" s="687"/>
      <c r="BT153" s="687"/>
      <c r="BU153" s="687"/>
      <c r="BV153" s="687"/>
      <c r="BW153" s="687"/>
      <c r="BX153" s="687"/>
      <c r="BY153" s="687"/>
      <c r="BZ153" s="687"/>
      <c r="CA153" s="687"/>
      <c r="CB153" s="687"/>
      <c r="CC153" s="687"/>
      <c r="CD153" s="687"/>
      <c r="CE153" s="687"/>
      <c r="CF153" s="687"/>
      <c r="CG153" s="687"/>
      <c r="CH153" s="687"/>
      <c r="CI153" s="687"/>
      <c r="CJ153" s="687"/>
      <c r="CK153" s="687"/>
      <c r="CL153" s="687"/>
      <c r="CM153" s="687"/>
      <c r="CN153" s="687"/>
      <c r="CO153" s="687"/>
      <c r="CP153" s="687"/>
      <c r="CQ153" s="687"/>
      <c r="CR153" s="687"/>
      <c r="CS153" s="687"/>
      <c r="CT153" s="687"/>
      <c r="CU153" s="687"/>
      <c r="CV153" s="687"/>
      <c r="CW153" s="687"/>
      <c r="CX153" s="687"/>
      <c r="CY153" s="687"/>
      <c r="CZ153" s="687"/>
      <c r="DA153" s="687"/>
      <c r="DB153" s="687"/>
      <c r="DC153" s="687"/>
      <c r="DD153" s="687"/>
      <c r="DE153" s="687"/>
      <c r="DF153" s="687"/>
      <c r="DG153" s="687"/>
      <c r="DH153" s="687"/>
      <c r="DI153" s="687"/>
      <c r="DJ153" s="687"/>
      <c r="DK153" s="687"/>
      <c r="DL153" s="687"/>
      <c r="DM153" s="687"/>
      <c r="DN153" s="687"/>
      <c r="DO153" s="687"/>
      <c r="DP153" s="687"/>
      <c r="DQ153" s="687"/>
      <c r="DR153" s="687"/>
      <c r="DS153" s="687"/>
      <c r="DT153" s="687"/>
      <c r="DU153" s="687"/>
      <c r="DV153" s="687"/>
      <c r="DW153" s="687"/>
    </row>
    <row r="154" spans="2:127" x14ac:dyDescent="0.2">
      <c r="B154" s="718"/>
      <c r="C154" s="687" t="s">
        <v>578</v>
      </c>
      <c r="D154" s="687"/>
      <c r="E154" s="687"/>
      <c r="F154" s="687"/>
      <c r="G154" s="687"/>
      <c r="H154" s="687"/>
      <c r="I154" s="687"/>
      <c r="J154" s="687"/>
      <c r="K154" s="687"/>
      <c r="L154" s="687"/>
      <c r="M154" s="687"/>
      <c r="N154" s="687"/>
      <c r="O154" s="687"/>
      <c r="P154" s="687"/>
      <c r="Q154" s="687"/>
      <c r="R154" s="687"/>
      <c r="S154" s="687"/>
      <c r="T154" s="687"/>
      <c r="U154" s="687"/>
      <c r="V154" s="687"/>
      <c r="W154" s="687"/>
      <c r="X154" s="687"/>
      <c r="Y154" s="687"/>
      <c r="Z154" s="687"/>
      <c r="AA154" s="687"/>
      <c r="AB154" s="687"/>
      <c r="AC154" s="687"/>
      <c r="AD154" s="687"/>
      <c r="AE154" s="687"/>
      <c r="AF154" s="687"/>
      <c r="AG154" s="687"/>
      <c r="AH154" s="687"/>
      <c r="AI154" s="687"/>
      <c r="AJ154" s="687"/>
      <c r="AK154" s="687"/>
      <c r="AL154" s="687"/>
      <c r="AM154" s="687"/>
      <c r="AN154" s="687"/>
      <c r="AO154" s="687"/>
      <c r="AP154" s="687"/>
      <c r="AQ154" s="687"/>
      <c r="AR154" s="687"/>
      <c r="AS154" s="687"/>
      <c r="AT154" s="687"/>
      <c r="AU154" s="687"/>
      <c r="AV154" s="687"/>
      <c r="AW154" s="687"/>
      <c r="AX154" s="687"/>
      <c r="AY154" s="687"/>
      <c r="AZ154" s="687"/>
      <c r="BA154" s="687"/>
      <c r="BB154" s="687"/>
      <c r="BC154" s="687"/>
      <c r="BD154" s="687"/>
      <c r="BE154" s="687"/>
      <c r="BF154" s="687"/>
      <c r="BG154" s="687"/>
      <c r="BH154" s="687"/>
      <c r="BI154" s="687"/>
      <c r="BJ154" s="687"/>
      <c r="BK154" s="687"/>
      <c r="BL154" s="687"/>
      <c r="BM154" s="687"/>
      <c r="BN154" s="687"/>
      <c r="BO154" s="687"/>
      <c r="BP154" s="687"/>
      <c r="BQ154" s="687"/>
      <c r="BR154" s="687"/>
      <c r="BS154" s="687"/>
      <c r="BT154" s="687"/>
      <c r="BU154" s="687"/>
      <c r="BV154" s="687"/>
      <c r="BW154" s="687"/>
      <c r="BX154" s="687"/>
      <c r="BY154" s="687"/>
      <c r="BZ154" s="687"/>
      <c r="CA154" s="687"/>
      <c r="CB154" s="687"/>
      <c r="CC154" s="687"/>
      <c r="CD154" s="687"/>
      <c r="CE154" s="687"/>
      <c r="CF154" s="687"/>
      <c r="CG154" s="687"/>
      <c r="CH154" s="687"/>
      <c r="CI154" s="687"/>
      <c r="CJ154" s="687"/>
      <c r="CK154" s="687"/>
      <c r="CL154" s="687"/>
      <c r="CM154" s="687"/>
      <c r="CN154" s="687"/>
      <c r="CO154" s="687"/>
      <c r="CP154" s="687"/>
      <c r="CQ154" s="687"/>
      <c r="CR154" s="687"/>
      <c r="CS154" s="687"/>
      <c r="CT154" s="687"/>
      <c r="CU154" s="687"/>
      <c r="CV154" s="687"/>
      <c r="CW154" s="687"/>
      <c r="CX154" s="687"/>
      <c r="CY154" s="687"/>
      <c r="CZ154" s="687"/>
      <c r="DA154" s="687"/>
      <c r="DB154" s="687"/>
      <c r="DC154" s="687"/>
      <c r="DD154" s="687"/>
      <c r="DE154" s="687"/>
      <c r="DF154" s="687"/>
      <c r="DG154" s="687"/>
      <c r="DH154" s="687"/>
      <c r="DI154" s="687"/>
      <c r="DJ154" s="687"/>
      <c r="DK154" s="687"/>
      <c r="DL154" s="687"/>
      <c r="DM154" s="687"/>
      <c r="DN154" s="687"/>
      <c r="DO154" s="687"/>
      <c r="DP154" s="687"/>
      <c r="DQ154" s="687"/>
      <c r="DR154" s="687"/>
      <c r="DS154" s="687"/>
      <c r="DT154" s="687"/>
      <c r="DU154" s="687"/>
      <c r="DV154" s="687"/>
      <c r="DW154" s="687"/>
    </row>
    <row r="155" spans="2:127" x14ac:dyDescent="0.2">
      <c r="B155" s="718"/>
      <c r="C155" s="687" t="s">
        <v>579</v>
      </c>
      <c r="D155" s="687"/>
      <c r="E155" s="687"/>
      <c r="F155" s="687"/>
      <c r="G155" s="687"/>
      <c r="H155" s="687"/>
      <c r="I155" s="687"/>
      <c r="J155" s="687"/>
      <c r="K155" s="687"/>
      <c r="L155" s="687"/>
      <c r="M155" s="687"/>
      <c r="N155" s="687"/>
      <c r="O155" s="687"/>
      <c r="P155" s="687"/>
      <c r="Q155" s="687"/>
      <c r="R155" s="687"/>
      <c r="S155" s="687"/>
      <c r="T155" s="687"/>
      <c r="U155" s="687"/>
      <c r="V155" s="687"/>
      <c r="W155" s="687"/>
      <c r="X155" s="687"/>
      <c r="Y155" s="687"/>
      <c r="Z155" s="687"/>
      <c r="AA155" s="687"/>
      <c r="AB155" s="687"/>
      <c r="AC155" s="687"/>
      <c r="AD155" s="687"/>
      <c r="AE155" s="687"/>
      <c r="AF155" s="687"/>
      <c r="AG155" s="687"/>
      <c r="AH155" s="687"/>
      <c r="AI155" s="687"/>
      <c r="AJ155" s="687"/>
      <c r="AK155" s="687"/>
      <c r="AL155" s="687"/>
      <c r="AM155" s="687"/>
      <c r="AN155" s="687"/>
      <c r="AO155" s="687"/>
      <c r="AP155" s="687"/>
      <c r="AQ155" s="687"/>
      <c r="AR155" s="687"/>
      <c r="AS155" s="687"/>
      <c r="AT155" s="687"/>
      <c r="AU155" s="687"/>
      <c r="AV155" s="687"/>
      <c r="AW155" s="687"/>
      <c r="AX155" s="687"/>
      <c r="AY155" s="687"/>
      <c r="AZ155" s="687"/>
      <c r="BA155" s="687"/>
      <c r="BB155" s="687"/>
      <c r="BC155" s="687"/>
      <c r="BD155" s="687"/>
      <c r="BE155" s="687"/>
      <c r="BF155" s="687"/>
      <c r="BG155" s="687"/>
      <c r="BH155" s="687"/>
      <c r="BI155" s="687"/>
      <c r="BJ155" s="687"/>
      <c r="BK155" s="687"/>
      <c r="BL155" s="687"/>
      <c r="BM155" s="687"/>
      <c r="BN155" s="687"/>
      <c r="BO155" s="687"/>
      <c r="BP155" s="687"/>
      <c r="BQ155" s="687"/>
      <c r="BR155" s="687"/>
      <c r="BS155" s="687"/>
      <c r="BT155" s="687"/>
      <c r="BU155" s="687"/>
      <c r="BV155" s="687"/>
      <c r="BW155" s="687"/>
      <c r="BX155" s="687"/>
      <c r="BY155" s="687"/>
      <c r="BZ155" s="687"/>
      <c r="CA155" s="687"/>
      <c r="CB155" s="687"/>
      <c r="CC155" s="687"/>
      <c r="CD155" s="687"/>
      <c r="CE155" s="687"/>
      <c r="CF155" s="687"/>
      <c r="CG155" s="687"/>
      <c r="CH155" s="687"/>
      <c r="CI155" s="687"/>
      <c r="CJ155" s="687"/>
      <c r="CK155" s="687"/>
      <c r="CL155" s="687"/>
      <c r="CM155" s="687"/>
      <c r="CN155" s="687"/>
      <c r="CO155" s="687"/>
      <c r="CP155" s="687"/>
      <c r="CQ155" s="687"/>
      <c r="CR155" s="687"/>
      <c r="CS155" s="687"/>
      <c r="CT155" s="687"/>
      <c r="CU155" s="687"/>
      <c r="CV155" s="687"/>
      <c r="CW155" s="687"/>
      <c r="CX155" s="687"/>
      <c r="CY155" s="687"/>
      <c r="CZ155" s="687"/>
      <c r="DA155" s="687"/>
      <c r="DB155" s="687"/>
      <c r="DC155" s="687"/>
      <c r="DD155" s="687"/>
      <c r="DE155" s="687"/>
      <c r="DF155" s="687"/>
      <c r="DG155" s="687"/>
      <c r="DH155" s="687"/>
      <c r="DI155" s="687"/>
      <c r="DJ155" s="687"/>
      <c r="DK155" s="687"/>
      <c r="DL155" s="687"/>
      <c r="DM155" s="687"/>
      <c r="DN155" s="687"/>
      <c r="DO155" s="687"/>
      <c r="DP155" s="687"/>
      <c r="DQ155" s="687"/>
      <c r="DR155" s="687"/>
      <c r="DS155" s="687"/>
      <c r="DT155" s="687"/>
      <c r="DU155" s="687"/>
      <c r="DV155" s="687"/>
      <c r="DW155" s="687"/>
    </row>
    <row r="156" spans="2:127" x14ac:dyDescent="0.2">
      <c r="B156" s="718"/>
      <c r="C156" s="687" t="s">
        <v>580</v>
      </c>
      <c r="D156" s="687"/>
      <c r="E156" s="687"/>
      <c r="F156" s="687"/>
      <c r="G156" s="687"/>
      <c r="H156" s="687"/>
      <c r="I156" s="687"/>
      <c r="J156" s="687"/>
      <c r="K156" s="687"/>
      <c r="L156" s="687"/>
      <c r="M156" s="687"/>
      <c r="N156" s="687"/>
      <c r="O156" s="687"/>
      <c r="P156" s="687"/>
      <c r="Q156" s="687"/>
      <c r="R156" s="687"/>
      <c r="S156" s="687"/>
      <c r="T156" s="687"/>
      <c r="U156" s="687"/>
      <c r="V156" s="687"/>
      <c r="W156" s="687"/>
      <c r="X156" s="687"/>
      <c r="Y156" s="687"/>
      <c r="Z156" s="687"/>
      <c r="AA156" s="687"/>
      <c r="AB156" s="687"/>
      <c r="AC156" s="687"/>
      <c r="AD156" s="687"/>
      <c r="AE156" s="687"/>
      <c r="AF156" s="687"/>
      <c r="AG156" s="687"/>
      <c r="AH156" s="687"/>
      <c r="AI156" s="687"/>
      <c r="AJ156" s="687"/>
      <c r="AK156" s="687"/>
      <c r="AL156" s="687"/>
      <c r="AM156" s="687"/>
      <c r="AN156" s="687"/>
      <c r="AO156" s="687"/>
      <c r="AP156" s="687"/>
      <c r="AQ156" s="687"/>
      <c r="AR156" s="687"/>
      <c r="AS156" s="687"/>
      <c r="AT156" s="687"/>
      <c r="AU156" s="687"/>
      <c r="AV156" s="687"/>
      <c r="AW156" s="687"/>
      <c r="AX156" s="687"/>
      <c r="AY156" s="687"/>
      <c r="AZ156" s="687"/>
      <c r="BA156" s="687"/>
      <c r="BB156" s="687"/>
      <c r="BC156" s="687"/>
      <c r="BD156" s="687"/>
      <c r="BE156" s="687"/>
      <c r="BF156" s="687"/>
      <c r="BG156" s="687"/>
      <c r="BH156" s="687"/>
      <c r="BI156" s="687"/>
      <c r="BJ156" s="687"/>
      <c r="BK156" s="687"/>
      <c r="BL156" s="687"/>
      <c r="BM156" s="687"/>
      <c r="BN156" s="687"/>
      <c r="BO156" s="687"/>
      <c r="BP156" s="687"/>
      <c r="BQ156" s="687"/>
      <c r="BR156" s="687"/>
      <c r="BS156" s="687"/>
      <c r="BT156" s="687"/>
      <c r="BU156" s="687"/>
      <c r="BV156" s="687"/>
      <c r="BW156" s="687"/>
      <c r="BX156" s="687"/>
      <c r="BY156" s="687"/>
      <c r="BZ156" s="687"/>
      <c r="CA156" s="687"/>
      <c r="CB156" s="687"/>
      <c r="CC156" s="687"/>
      <c r="CD156" s="687"/>
      <c r="CE156" s="687"/>
      <c r="CF156" s="687"/>
      <c r="CG156" s="687"/>
      <c r="CH156" s="687"/>
      <c r="CI156" s="687"/>
      <c r="CJ156" s="687"/>
      <c r="CK156" s="687"/>
      <c r="CL156" s="687"/>
      <c r="CM156" s="687"/>
      <c r="CN156" s="687"/>
      <c r="CO156" s="687"/>
      <c r="CP156" s="687"/>
      <c r="CQ156" s="687"/>
      <c r="CR156" s="687"/>
      <c r="CS156" s="687"/>
      <c r="CT156" s="687"/>
      <c r="CU156" s="687"/>
      <c r="CV156" s="687"/>
      <c r="CW156" s="687"/>
      <c r="CX156" s="687"/>
      <c r="CY156" s="687"/>
      <c r="CZ156" s="687"/>
      <c r="DA156" s="687"/>
      <c r="DB156" s="687"/>
      <c r="DC156" s="687"/>
      <c r="DD156" s="687"/>
      <c r="DE156" s="687"/>
      <c r="DF156" s="687"/>
      <c r="DG156" s="687"/>
      <c r="DH156" s="687"/>
      <c r="DI156" s="687"/>
      <c r="DJ156" s="687"/>
      <c r="DK156" s="687"/>
      <c r="DL156" s="687"/>
      <c r="DM156" s="687"/>
      <c r="DN156" s="687"/>
      <c r="DO156" s="687"/>
      <c r="DP156" s="687"/>
      <c r="DQ156" s="687"/>
      <c r="DR156" s="687"/>
      <c r="DS156" s="687"/>
      <c r="DT156" s="687"/>
      <c r="DU156" s="687"/>
      <c r="DV156" s="687"/>
      <c r="DW156" s="687"/>
    </row>
    <row r="157" spans="2:127" x14ac:dyDescent="0.2">
      <c r="B157" s="718"/>
      <c r="C157" s="687" t="s">
        <v>581</v>
      </c>
      <c r="D157" s="687"/>
      <c r="E157" s="687"/>
      <c r="F157" s="687"/>
      <c r="G157" s="687"/>
      <c r="H157" s="687"/>
      <c r="I157" s="687"/>
      <c r="J157" s="687"/>
      <c r="K157" s="687"/>
      <c r="L157" s="687"/>
      <c r="M157" s="687"/>
      <c r="N157" s="687"/>
      <c r="O157" s="687"/>
      <c r="P157" s="687"/>
      <c r="Q157" s="687"/>
      <c r="R157" s="687"/>
      <c r="S157" s="687"/>
      <c r="T157" s="687"/>
      <c r="U157" s="687"/>
      <c r="V157" s="687"/>
      <c r="W157" s="687"/>
      <c r="X157" s="687"/>
      <c r="Y157" s="687"/>
      <c r="Z157" s="687"/>
      <c r="AA157" s="687"/>
      <c r="AB157" s="687"/>
      <c r="AC157" s="687"/>
      <c r="AD157" s="687"/>
      <c r="AE157" s="687"/>
      <c r="AF157" s="687"/>
      <c r="AG157" s="687"/>
      <c r="AH157" s="687"/>
      <c r="AI157" s="687"/>
      <c r="AJ157" s="687"/>
      <c r="AK157" s="687"/>
      <c r="AL157" s="687"/>
      <c r="AM157" s="687"/>
      <c r="AN157" s="687"/>
      <c r="AO157" s="687"/>
      <c r="AP157" s="687"/>
      <c r="AQ157" s="687"/>
      <c r="AR157" s="687"/>
      <c r="AS157" s="687"/>
      <c r="AT157" s="687"/>
      <c r="AU157" s="687"/>
      <c r="AV157" s="687"/>
      <c r="AW157" s="687"/>
      <c r="AX157" s="687"/>
      <c r="AY157" s="687"/>
      <c r="AZ157" s="687"/>
      <c r="BA157" s="687"/>
      <c r="BB157" s="687"/>
      <c r="BC157" s="687"/>
      <c r="BD157" s="687"/>
      <c r="BE157" s="687"/>
      <c r="BF157" s="687"/>
      <c r="BG157" s="687"/>
      <c r="BH157" s="687"/>
      <c r="BI157" s="687"/>
      <c r="BJ157" s="687"/>
      <c r="BK157" s="687"/>
      <c r="BL157" s="687"/>
      <c r="BM157" s="687"/>
      <c r="BN157" s="687"/>
      <c r="BO157" s="687"/>
      <c r="BP157" s="687"/>
      <c r="BQ157" s="687"/>
      <c r="BR157" s="687"/>
      <c r="BS157" s="687"/>
      <c r="BT157" s="687"/>
      <c r="BU157" s="687"/>
      <c r="BV157" s="687"/>
      <c r="BW157" s="687"/>
      <c r="BX157" s="687"/>
      <c r="BY157" s="687"/>
      <c r="BZ157" s="687"/>
      <c r="CA157" s="687"/>
      <c r="CB157" s="687"/>
      <c r="CC157" s="687"/>
      <c r="CD157" s="687"/>
      <c r="CE157" s="687"/>
      <c r="CF157" s="687"/>
      <c r="CG157" s="687"/>
      <c r="CH157" s="687"/>
      <c r="CI157" s="687"/>
      <c r="CJ157" s="687"/>
      <c r="CK157" s="687"/>
      <c r="CL157" s="687"/>
      <c r="CM157" s="687"/>
      <c r="CN157" s="687"/>
      <c r="CO157" s="687"/>
      <c r="CP157" s="687"/>
      <c r="CQ157" s="687"/>
      <c r="CR157" s="687"/>
      <c r="CS157" s="687"/>
      <c r="CT157" s="687"/>
      <c r="CU157" s="687"/>
      <c r="CV157" s="687"/>
      <c r="CW157" s="687"/>
      <c r="CX157" s="687"/>
      <c r="CY157" s="687"/>
      <c r="CZ157" s="687"/>
      <c r="DA157" s="687"/>
      <c r="DB157" s="687"/>
      <c r="DC157" s="687"/>
      <c r="DD157" s="687"/>
      <c r="DE157" s="687"/>
      <c r="DF157" s="687"/>
      <c r="DG157" s="687"/>
      <c r="DH157" s="687"/>
      <c r="DI157" s="687"/>
      <c r="DJ157" s="687"/>
      <c r="DK157" s="687"/>
      <c r="DL157" s="687"/>
      <c r="DM157" s="687"/>
      <c r="DN157" s="687"/>
      <c r="DO157" s="687"/>
      <c r="DP157" s="687"/>
      <c r="DQ157" s="687"/>
      <c r="DR157" s="687"/>
      <c r="DS157" s="687"/>
      <c r="DT157" s="687"/>
      <c r="DU157" s="687"/>
      <c r="DV157" s="687"/>
      <c r="DW157" s="687"/>
    </row>
    <row r="158" spans="2:127" x14ac:dyDescent="0.2">
      <c r="B158" s="718"/>
      <c r="C158" s="687" t="s">
        <v>582</v>
      </c>
      <c r="D158" s="687"/>
      <c r="E158" s="687"/>
      <c r="F158" s="687"/>
      <c r="G158" s="687"/>
      <c r="H158" s="687"/>
      <c r="I158" s="687"/>
      <c r="J158" s="687"/>
      <c r="K158" s="687"/>
      <c r="L158" s="687"/>
      <c r="M158" s="687"/>
      <c r="N158" s="687"/>
      <c r="O158" s="687"/>
      <c r="P158" s="687"/>
      <c r="Q158" s="687"/>
      <c r="R158" s="687"/>
      <c r="S158" s="687"/>
      <c r="T158" s="687"/>
      <c r="U158" s="687"/>
      <c r="V158" s="687"/>
      <c r="W158" s="687"/>
      <c r="X158" s="687"/>
      <c r="Y158" s="687"/>
      <c r="Z158" s="687"/>
      <c r="AA158" s="687"/>
      <c r="AB158" s="687"/>
      <c r="AC158" s="687"/>
      <c r="AD158" s="687"/>
      <c r="AE158" s="687"/>
      <c r="AF158" s="687"/>
      <c r="AG158" s="687"/>
      <c r="AH158" s="687"/>
      <c r="AI158" s="687"/>
      <c r="AJ158" s="687"/>
      <c r="AK158" s="687"/>
      <c r="AL158" s="687"/>
      <c r="AM158" s="687"/>
      <c r="AN158" s="687"/>
      <c r="AO158" s="687"/>
      <c r="AP158" s="687"/>
      <c r="AQ158" s="687"/>
      <c r="AR158" s="687"/>
      <c r="AS158" s="687"/>
      <c r="AT158" s="687"/>
      <c r="AU158" s="687"/>
      <c r="AV158" s="687"/>
      <c r="AW158" s="687"/>
      <c r="AX158" s="687"/>
      <c r="AY158" s="687"/>
      <c r="AZ158" s="687"/>
      <c r="BA158" s="687"/>
      <c r="BB158" s="687"/>
      <c r="BC158" s="687"/>
      <c r="BD158" s="687"/>
      <c r="BE158" s="687"/>
      <c r="BF158" s="687"/>
      <c r="BG158" s="687"/>
      <c r="BH158" s="687"/>
      <c r="BI158" s="687"/>
      <c r="BJ158" s="687"/>
      <c r="BK158" s="687"/>
      <c r="BL158" s="687"/>
      <c r="BM158" s="687"/>
      <c r="BN158" s="687"/>
      <c r="BO158" s="687"/>
      <c r="BP158" s="687"/>
      <c r="BQ158" s="687"/>
      <c r="BR158" s="687"/>
      <c r="BS158" s="687"/>
      <c r="BT158" s="687"/>
      <c r="BU158" s="687"/>
      <c r="BV158" s="687"/>
      <c r="BW158" s="687"/>
      <c r="BX158" s="687"/>
      <c r="BY158" s="687"/>
      <c r="BZ158" s="687"/>
      <c r="CA158" s="687"/>
      <c r="CB158" s="687"/>
      <c r="CC158" s="687"/>
      <c r="CD158" s="687"/>
      <c r="CE158" s="687"/>
      <c r="CF158" s="687"/>
      <c r="CG158" s="687"/>
      <c r="CH158" s="687"/>
      <c r="CI158" s="687"/>
      <c r="CJ158" s="687"/>
      <c r="CK158" s="687"/>
      <c r="CL158" s="687"/>
      <c r="CM158" s="687"/>
      <c r="CN158" s="687"/>
      <c r="CO158" s="687"/>
      <c r="CP158" s="687"/>
      <c r="CQ158" s="687"/>
      <c r="CR158" s="687"/>
      <c r="CS158" s="687"/>
      <c r="CT158" s="687"/>
      <c r="CU158" s="687"/>
      <c r="CV158" s="687"/>
      <c r="CW158" s="687"/>
      <c r="CX158" s="687"/>
      <c r="CY158" s="687"/>
      <c r="CZ158" s="687"/>
      <c r="DA158" s="687"/>
      <c r="DB158" s="687"/>
      <c r="DC158" s="687"/>
      <c r="DD158" s="687"/>
      <c r="DE158" s="687"/>
      <c r="DF158" s="687"/>
      <c r="DG158" s="687"/>
      <c r="DH158" s="687"/>
      <c r="DI158" s="687"/>
      <c r="DJ158" s="687"/>
      <c r="DK158" s="687"/>
      <c r="DL158" s="687"/>
      <c r="DM158" s="687"/>
      <c r="DN158" s="687"/>
      <c r="DO158" s="687"/>
      <c r="DP158" s="687"/>
      <c r="DQ158" s="687"/>
      <c r="DR158" s="687"/>
      <c r="DS158" s="687"/>
      <c r="DT158" s="687"/>
      <c r="DU158" s="687"/>
      <c r="DV158" s="687"/>
      <c r="DW158" s="687"/>
    </row>
    <row r="159" spans="2:127" x14ac:dyDescent="0.2">
      <c r="B159" s="718"/>
      <c r="C159" s="687" t="s">
        <v>583</v>
      </c>
      <c r="D159" s="687"/>
      <c r="E159" s="687"/>
      <c r="F159" s="687"/>
      <c r="G159" s="687"/>
      <c r="H159" s="687"/>
      <c r="I159" s="687"/>
      <c r="J159" s="687"/>
      <c r="K159" s="687"/>
      <c r="L159" s="687"/>
      <c r="M159" s="687"/>
      <c r="N159" s="687"/>
      <c r="O159" s="687"/>
      <c r="P159" s="687"/>
      <c r="Q159" s="687"/>
      <c r="R159" s="687"/>
      <c r="S159" s="687"/>
      <c r="T159" s="687"/>
      <c r="U159" s="687"/>
      <c r="V159" s="687"/>
      <c r="W159" s="687"/>
      <c r="X159" s="687"/>
      <c r="Y159" s="687"/>
      <c r="Z159" s="687"/>
      <c r="AA159" s="687"/>
      <c r="AB159" s="687"/>
      <c r="AC159" s="687"/>
      <c r="AD159" s="687"/>
      <c r="AE159" s="687"/>
      <c r="AF159" s="687"/>
      <c r="AG159" s="687"/>
      <c r="AH159" s="687"/>
      <c r="AI159" s="687"/>
      <c r="AJ159" s="687"/>
      <c r="AK159" s="687"/>
      <c r="AL159" s="687"/>
      <c r="AM159" s="687"/>
      <c r="AN159" s="687"/>
      <c r="AO159" s="687"/>
      <c r="AP159" s="687"/>
      <c r="AQ159" s="687"/>
      <c r="AR159" s="687"/>
      <c r="AS159" s="687"/>
      <c r="AT159" s="687"/>
      <c r="AU159" s="687"/>
      <c r="AV159" s="687"/>
      <c r="AW159" s="687"/>
      <c r="AX159" s="687"/>
      <c r="AY159" s="687"/>
      <c r="AZ159" s="687"/>
      <c r="BA159" s="687"/>
      <c r="BB159" s="687"/>
      <c r="BC159" s="687"/>
      <c r="BD159" s="687"/>
      <c r="BE159" s="687"/>
      <c r="BF159" s="687"/>
      <c r="BG159" s="687"/>
      <c r="BH159" s="687"/>
      <c r="BI159" s="687"/>
      <c r="BJ159" s="687"/>
      <c r="BK159" s="687"/>
      <c r="BL159" s="687"/>
      <c r="BM159" s="687"/>
      <c r="BN159" s="687"/>
      <c r="BO159" s="687"/>
      <c r="BP159" s="687"/>
      <c r="BQ159" s="687"/>
      <c r="BR159" s="687"/>
      <c r="BS159" s="687"/>
      <c r="BT159" s="687"/>
      <c r="BU159" s="687"/>
      <c r="BV159" s="687"/>
      <c r="BW159" s="687"/>
      <c r="BX159" s="687"/>
      <c r="BY159" s="687"/>
      <c r="BZ159" s="687"/>
      <c r="CA159" s="687"/>
      <c r="CB159" s="687"/>
      <c r="CC159" s="687"/>
      <c r="CD159" s="687"/>
      <c r="CE159" s="687"/>
      <c r="CF159" s="687"/>
      <c r="CG159" s="687"/>
      <c r="CH159" s="687"/>
      <c r="CI159" s="687"/>
      <c r="CJ159" s="687"/>
      <c r="CK159" s="687"/>
      <c r="CL159" s="687"/>
      <c r="CM159" s="687"/>
      <c r="CN159" s="687"/>
      <c r="CO159" s="687"/>
      <c r="CP159" s="687"/>
      <c r="CQ159" s="687"/>
      <c r="CR159" s="687"/>
      <c r="CS159" s="687"/>
      <c r="CT159" s="687"/>
      <c r="CU159" s="687"/>
      <c r="CV159" s="687"/>
      <c r="CW159" s="687"/>
      <c r="CX159" s="687"/>
      <c r="CY159" s="687"/>
      <c r="CZ159" s="687"/>
      <c r="DA159" s="687"/>
      <c r="DB159" s="687"/>
      <c r="DC159" s="687"/>
      <c r="DD159" s="687"/>
      <c r="DE159" s="687"/>
      <c r="DF159" s="687"/>
      <c r="DG159" s="687"/>
      <c r="DH159" s="687"/>
      <c r="DI159" s="687"/>
      <c r="DJ159" s="687"/>
      <c r="DK159" s="687"/>
      <c r="DL159" s="687"/>
      <c r="DM159" s="687"/>
      <c r="DN159" s="687"/>
      <c r="DO159" s="687"/>
      <c r="DP159" s="687"/>
      <c r="DQ159" s="687"/>
      <c r="DR159" s="687"/>
      <c r="DS159" s="687"/>
      <c r="DT159" s="687"/>
      <c r="DU159" s="687"/>
      <c r="DV159" s="687"/>
      <c r="DW159" s="687"/>
    </row>
    <row r="160" spans="2:127" x14ac:dyDescent="0.2">
      <c r="B160" s="718"/>
      <c r="C160" s="687" t="s">
        <v>584</v>
      </c>
      <c r="D160" s="687"/>
      <c r="E160" s="687"/>
      <c r="F160" s="687"/>
      <c r="G160" s="687"/>
      <c r="H160" s="687"/>
      <c r="I160" s="687"/>
      <c r="J160" s="687"/>
      <c r="K160" s="687"/>
      <c r="L160" s="687"/>
      <c r="M160" s="687"/>
      <c r="N160" s="687"/>
      <c r="O160" s="687"/>
      <c r="P160" s="687"/>
      <c r="Q160" s="687"/>
      <c r="R160" s="687"/>
      <c r="S160" s="687"/>
      <c r="T160" s="687"/>
      <c r="U160" s="687"/>
      <c r="V160" s="687"/>
      <c r="W160" s="687"/>
      <c r="X160" s="687"/>
      <c r="Y160" s="687"/>
      <c r="Z160" s="687"/>
      <c r="AA160" s="687"/>
      <c r="AB160" s="687"/>
      <c r="AC160" s="687"/>
      <c r="AD160" s="687"/>
      <c r="AE160" s="687"/>
      <c r="AF160" s="687"/>
      <c r="AG160" s="687"/>
      <c r="AH160" s="687"/>
      <c r="AI160" s="687"/>
      <c r="AJ160" s="687"/>
      <c r="AK160" s="687"/>
      <c r="AL160" s="687"/>
      <c r="AM160" s="687"/>
      <c r="AN160" s="687"/>
      <c r="AO160" s="687"/>
      <c r="AP160" s="687"/>
      <c r="AQ160" s="687"/>
      <c r="AR160" s="687"/>
      <c r="AS160" s="687"/>
      <c r="AT160" s="687"/>
      <c r="AU160" s="687"/>
      <c r="AV160" s="687"/>
      <c r="AW160" s="687"/>
      <c r="AX160" s="687"/>
      <c r="AY160" s="687"/>
      <c r="AZ160" s="687"/>
      <c r="BA160" s="687"/>
      <c r="BB160" s="687"/>
      <c r="BC160" s="687"/>
      <c r="BD160" s="687"/>
      <c r="BE160" s="687"/>
      <c r="BF160" s="687"/>
      <c r="BG160" s="687"/>
      <c r="BH160" s="687"/>
      <c r="BI160" s="687"/>
      <c r="BJ160" s="687"/>
      <c r="BK160" s="687"/>
      <c r="BL160" s="687"/>
      <c r="BM160" s="687"/>
      <c r="BN160" s="687"/>
      <c r="BO160" s="687"/>
      <c r="BP160" s="687"/>
      <c r="BQ160" s="687"/>
      <c r="BR160" s="687"/>
      <c r="BS160" s="687"/>
      <c r="BT160" s="687"/>
      <c r="BU160" s="687"/>
      <c r="BV160" s="687"/>
      <c r="BW160" s="687"/>
      <c r="BX160" s="687"/>
      <c r="BY160" s="687"/>
      <c r="BZ160" s="687"/>
      <c r="CA160" s="687"/>
      <c r="CB160" s="687"/>
      <c r="CC160" s="687"/>
      <c r="CD160" s="687"/>
      <c r="CE160" s="687"/>
      <c r="CF160" s="687"/>
      <c r="CG160" s="687"/>
      <c r="CH160" s="687"/>
      <c r="CI160" s="687"/>
      <c r="CJ160" s="687"/>
      <c r="CK160" s="687"/>
      <c r="CL160" s="687"/>
      <c r="CM160" s="687"/>
      <c r="CN160" s="687"/>
      <c r="CO160" s="687"/>
      <c r="CP160" s="687"/>
      <c r="CQ160" s="687"/>
      <c r="CR160" s="687"/>
      <c r="CS160" s="687"/>
      <c r="CT160" s="687"/>
      <c r="CU160" s="687"/>
      <c r="CV160" s="687"/>
      <c r="CW160" s="687"/>
      <c r="CX160" s="687"/>
      <c r="CY160" s="687"/>
      <c r="CZ160" s="687"/>
      <c r="DA160" s="687"/>
      <c r="DB160" s="687"/>
      <c r="DC160" s="687"/>
      <c r="DD160" s="687"/>
      <c r="DE160" s="687"/>
      <c r="DF160" s="687"/>
      <c r="DG160" s="687"/>
      <c r="DH160" s="687"/>
      <c r="DI160" s="687"/>
      <c r="DJ160" s="687"/>
      <c r="DK160" s="687"/>
      <c r="DL160" s="687"/>
      <c r="DM160" s="687"/>
      <c r="DN160" s="687"/>
      <c r="DO160" s="687"/>
      <c r="DP160" s="687"/>
      <c r="DQ160" s="687"/>
      <c r="DR160" s="687"/>
      <c r="DS160" s="687"/>
      <c r="DT160" s="687"/>
      <c r="DU160" s="687"/>
      <c r="DV160" s="687"/>
      <c r="DW160" s="687"/>
    </row>
    <row r="161" spans="2:127" x14ac:dyDescent="0.2">
      <c r="B161" s="718"/>
      <c r="C161" s="687" t="s">
        <v>585</v>
      </c>
      <c r="D161" s="687"/>
      <c r="E161" s="687"/>
      <c r="F161" s="687"/>
      <c r="G161" s="687"/>
      <c r="H161" s="687"/>
      <c r="I161" s="687"/>
      <c r="J161" s="687"/>
      <c r="K161" s="687"/>
      <c r="L161" s="687"/>
      <c r="M161" s="687"/>
      <c r="N161" s="687"/>
      <c r="O161" s="687"/>
      <c r="P161" s="687"/>
      <c r="Q161" s="687"/>
      <c r="R161" s="687"/>
      <c r="S161" s="687"/>
      <c r="T161" s="687"/>
      <c r="U161" s="687"/>
      <c r="V161" s="687"/>
      <c r="W161" s="687"/>
      <c r="X161" s="687"/>
      <c r="Y161" s="687"/>
      <c r="Z161" s="687"/>
      <c r="AA161" s="687"/>
      <c r="AB161" s="687"/>
      <c r="AC161" s="687"/>
      <c r="AD161" s="687"/>
      <c r="AE161" s="687"/>
      <c r="AF161" s="687"/>
      <c r="AG161" s="687"/>
      <c r="AH161" s="687"/>
      <c r="AI161" s="687"/>
      <c r="AJ161" s="687"/>
      <c r="AK161" s="687"/>
      <c r="AL161" s="687"/>
      <c r="AM161" s="687"/>
      <c r="AN161" s="687"/>
      <c r="AO161" s="687"/>
      <c r="AP161" s="687"/>
      <c r="AQ161" s="687"/>
      <c r="AR161" s="687"/>
      <c r="AS161" s="687"/>
      <c r="AT161" s="687"/>
      <c r="AU161" s="687"/>
      <c r="AV161" s="687"/>
      <c r="AW161" s="687"/>
      <c r="AX161" s="687"/>
      <c r="AY161" s="687"/>
      <c r="AZ161" s="687"/>
      <c r="BA161" s="687"/>
      <c r="BB161" s="687"/>
      <c r="BC161" s="687"/>
      <c r="BD161" s="687"/>
      <c r="BE161" s="687"/>
      <c r="BF161" s="687"/>
      <c r="BG161" s="687"/>
      <c r="BH161" s="687"/>
      <c r="BI161" s="687"/>
      <c r="BJ161" s="687"/>
      <c r="BK161" s="687"/>
      <c r="BL161" s="687"/>
      <c r="BM161" s="687"/>
      <c r="BN161" s="687"/>
      <c r="BO161" s="687"/>
      <c r="BP161" s="687"/>
      <c r="BQ161" s="687"/>
      <c r="BR161" s="687"/>
      <c r="BS161" s="687"/>
      <c r="BT161" s="687"/>
      <c r="BU161" s="687"/>
      <c r="BV161" s="687"/>
      <c r="BW161" s="687"/>
      <c r="BX161" s="687"/>
      <c r="BY161" s="687"/>
      <c r="BZ161" s="687"/>
      <c r="CA161" s="687"/>
      <c r="CB161" s="687"/>
      <c r="CC161" s="687"/>
      <c r="CD161" s="687"/>
      <c r="CE161" s="687"/>
      <c r="CF161" s="687"/>
      <c r="CG161" s="687"/>
      <c r="CH161" s="687"/>
      <c r="CI161" s="687"/>
      <c r="CJ161" s="687"/>
      <c r="CK161" s="687"/>
      <c r="CL161" s="687"/>
      <c r="CM161" s="687"/>
      <c r="CN161" s="687"/>
      <c r="CO161" s="687"/>
      <c r="CP161" s="687"/>
      <c r="CQ161" s="687"/>
      <c r="CR161" s="687"/>
      <c r="CS161" s="687"/>
      <c r="CT161" s="687"/>
      <c r="CU161" s="687"/>
      <c r="CV161" s="687"/>
      <c r="CW161" s="687"/>
      <c r="CX161" s="687"/>
      <c r="CY161" s="687"/>
      <c r="CZ161" s="687"/>
      <c r="DA161" s="687"/>
      <c r="DB161" s="687"/>
      <c r="DC161" s="687"/>
      <c r="DD161" s="687"/>
      <c r="DE161" s="687"/>
      <c r="DF161" s="687"/>
      <c r="DG161" s="687"/>
      <c r="DH161" s="687"/>
      <c r="DI161" s="687"/>
      <c r="DJ161" s="687"/>
      <c r="DK161" s="687"/>
      <c r="DL161" s="687"/>
      <c r="DM161" s="687"/>
      <c r="DN161" s="687"/>
      <c r="DO161" s="687"/>
      <c r="DP161" s="687"/>
      <c r="DQ161" s="687"/>
      <c r="DR161" s="687"/>
      <c r="DS161" s="687"/>
      <c r="DT161" s="687"/>
      <c r="DU161" s="687"/>
      <c r="DV161" s="687"/>
      <c r="DW161" s="687"/>
    </row>
    <row r="162" spans="2:127" x14ac:dyDescent="0.2">
      <c r="B162" s="718"/>
      <c r="C162" s="687" t="s">
        <v>586</v>
      </c>
      <c r="D162" s="687"/>
      <c r="E162" s="687"/>
      <c r="F162" s="687"/>
      <c r="G162" s="687"/>
      <c r="H162" s="687"/>
      <c r="I162" s="687"/>
      <c r="J162" s="687"/>
      <c r="K162" s="687"/>
      <c r="L162" s="687"/>
      <c r="M162" s="687"/>
      <c r="N162" s="687"/>
      <c r="O162" s="687"/>
      <c r="P162" s="687"/>
      <c r="Q162" s="687"/>
      <c r="R162" s="687"/>
      <c r="S162" s="687"/>
      <c r="T162" s="687"/>
      <c r="U162" s="687"/>
      <c r="V162" s="687"/>
      <c r="W162" s="687"/>
      <c r="X162" s="687"/>
      <c r="Y162" s="687"/>
      <c r="Z162" s="687"/>
      <c r="AA162" s="687"/>
      <c r="AB162" s="687"/>
      <c r="AC162" s="687"/>
      <c r="AD162" s="687"/>
      <c r="AE162" s="687"/>
      <c r="AF162" s="687"/>
      <c r="AG162" s="687"/>
      <c r="AH162" s="687"/>
      <c r="AI162" s="687"/>
      <c r="AJ162" s="687"/>
      <c r="AK162" s="687"/>
      <c r="AL162" s="687"/>
      <c r="AM162" s="687"/>
      <c r="AN162" s="687"/>
      <c r="AO162" s="687"/>
      <c r="AP162" s="687"/>
      <c r="AQ162" s="687"/>
      <c r="AR162" s="687"/>
      <c r="AS162" s="687"/>
      <c r="AT162" s="687"/>
      <c r="AU162" s="687"/>
      <c r="AV162" s="687"/>
      <c r="AW162" s="687"/>
      <c r="AX162" s="687"/>
      <c r="AY162" s="687"/>
      <c r="AZ162" s="687"/>
      <c r="BA162" s="687"/>
      <c r="BB162" s="687"/>
      <c r="BC162" s="687"/>
      <c r="BD162" s="687"/>
      <c r="BE162" s="687"/>
      <c r="BF162" s="687"/>
      <c r="BG162" s="687"/>
      <c r="BH162" s="687"/>
      <c r="BI162" s="687"/>
      <c r="BJ162" s="687"/>
      <c r="BK162" s="687"/>
      <c r="BL162" s="687"/>
      <c r="BM162" s="687"/>
      <c r="BN162" s="687"/>
      <c r="BO162" s="687"/>
      <c r="BP162" s="687"/>
      <c r="BQ162" s="687"/>
      <c r="BR162" s="687"/>
      <c r="BS162" s="687"/>
      <c r="BT162" s="687"/>
      <c r="BU162" s="687"/>
      <c r="BV162" s="687"/>
      <c r="BW162" s="687"/>
      <c r="BX162" s="687"/>
      <c r="BY162" s="687"/>
      <c r="BZ162" s="687"/>
      <c r="CA162" s="687"/>
      <c r="CB162" s="687"/>
      <c r="CC162" s="687"/>
      <c r="CD162" s="687"/>
      <c r="CE162" s="687"/>
      <c r="CF162" s="687"/>
      <c r="CG162" s="687"/>
      <c r="CH162" s="687"/>
      <c r="CI162" s="687"/>
      <c r="CJ162" s="687"/>
      <c r="CK162" s="687"/>
      <c r="CL162" s="687"/>
      <c r="CM162" s="687"/>
      <c r="CN162" s="687"/>
      <c r="CO162" s="687"/>
      <c r="CP162" s="687"/>
      <c r="CQ162" s="687"/>
      <c r="CR162" s="687"/>
      <c r="CS162" s="687"/>
      <c r="CT162" s="687"/>
      <c r="CU162" s="687"/>
      <c r="CV162" s="687"/>
      <c r="CW162" s="687"/>
      <c r="CX162" s="687"/>
      <c r="CY162" s="687"/>
      <c r="CZ162" s="687"/>
      <c r="DA162" s="687"/>
      <c r="DB162" s="687"/>
      <c r="DC162" s="687"/>
      <c r="DD162" s="687"/>
      <c r="DE162" s="687"/>
      <c r="DF162" s="687"/>
      <c r="DG162" s="687"/>
      <c r="DH162" s="687"/>
      <c r="DI162" s="687"/>
      <c r="DJ162" s="687"/>
      <c r="DK162" s="687"/>
      <c r="DL162" s="687"/>
      <c r="DM162" s="687"/>
      <c r="DN162" s="687"/>
      <c r="DO162" s="687"/>
      <c r="DP162" s="687"/>
      <c r="DQ162" s="687"/>
      <c r="DR162" s="687"/>
      <c r="DS162" s="687"/>
      <c r="DT162" s="687"/>
      <c r="DU162" s="687"/>
      <c r="DV162" s="687"/>
      <c r="DW162" s="687"/>
    </row>
    <row r="163" spans="2:127" x14ac:dyDescent="0.2">
      <c r="B163" s="718"/>
      <c r="C163" s="687" t="s">
        <v>587</v>
      </c>
      <c r="D163" s="687"/>
      <c r="E163" s="687"/>
      <c r="F163" s="687"/>
      <c r="G163" s="687"/>
      <c r="H163" s="687"/>
      <c r="I163" s="687"/>
      <c r="J163" s="687"/>
      <c r="K163" s="687"/>
      <c r="L163" s="687"/>
      <c r="M163" s="687"/>
      <c r="N163" s="687"/>
      <c r="O163" s="687"/>
      <c r="P163" s="687"/>
      <c r="Q163" s="687"/>
      <c r="R163" s="687"/>
      <c r="S163" s="687"/>
      <c r="T163" s="687"/>
      <c r="U163" s="687"/>
      <c r="V163" s="687"/>
      <c r="W163" s="687"/>
      <c r="X163" s="687"/>
      <c r="Y163" s="687"/>
      <c r="Z163" s="687"/>
      <c r="AA163" s="687"/>
      <c r="AB163" s="687"/>
      <c r="AC163" s="687"/>
      <c r="AD163" s="687"/>
      <c r="AE163" s="687"/>
      <c r="AF163" s="687"/>
      <c r="AG163" s="687"/>
      <c r="AH163" s="687"/>
      <c r="AI163" s="687"/>
      <c r="AJ163" s="687"/>
      <c r="AK163" s="687"/>
      <c r="AL163" s="687"/>
      <c r="AM163" s="687"/>
      <c r="AN163" s="687"/>
      <c r="AO163" s="687"/>
      <c r="AP163" s="687"/>
      <c r="AQ163" s="687"/>
      <c r="AR163" s="687"/>
      <c r="AS163" s="687"/>
      <c r="AT163" s="687"/>
      <c r="AU163" s="687"/>
      <c r="AV163" s="687"/>
      <c r="AW163" s="687"/>
      <c r="AX163" s="687"/>
      <c r="AY163" s="687"/>
      <c r="AZ163" s="687"/>
      <c r="BA163" s="687"/>
      <c r="BB163" s="687"/>
      <c r="BC163" s="687"/>
      <c r="BD163" s="687"/>
      <c r="BE163" s="687"/>
      <c r="BF163" s="687"/>
      <c r="BG163" s="687"/>
      <c r="BH163" s="687"/>
      <c r="BI163" s="687"/>
      <c r="BJ163" s="687"/>
      <c r="BK163" s="687"/>
      <c r="BL163" s="687"/>
      <c r="BM163" s="687"/>
      <c r="BN163" s="687"/>
      <c r="BO163" s="687"/>
      <c r="BP163" s="687"/>
      <c r="BQ163" s="687"/>
      <c r="BR163" s="687"/>
      <c r="BS163" s="687"/>
      <c r="BT163" s="687"/>
      <c r="BU163" s="687"/>
      <c r="BV163" s="687"/>
      <c r="BW163" s="687"/>
      <c r="BX163" s="687"/>
      <c r="BY163" s="687"/>
      <c r="BZ163" s="687"/>
      <c r="CA163" s="687"/>
      <c r="CB163" s="687"/>
      <c r="CC163" s="687"/>
      <c r="CD163" s="687"/>
      <c r="CE163" s="687"/>
      <c r="CF163" s="687"/>
      <c r="CG163" s="687"/>
      <c r="CH163" s="687"/>
      <c r="CI163" s="687"/>
      <c r="CJ163" s="687"/>
      <c r="CK163" s="687"/>
      <c r="CL163" s="687"/>
      <c r="CM163" s="687"/>
      <c r="CN163" s="687"/>
      <c r="CO163" s="687"/>
      <c r="CP163" s="687"/>
      <c r="CQ163" s="687"/>
      <c r="CR163" s="687"/>
      <c r="CS163" s="687"/>
      <c r="CT163" s="687"/>
      <c r="CU163" s="687"/>
      <c r="CV163" s="687"/>
      <c r="CW163" s="687"/>
      <c r="CX163" s="687"/>
      <c r="CY163" s="687"/>
      <c r="CZ163" s="687"/>
      <c r="DA163" s="687"/>
      <c r="DB163" s="687"/>
      <c r="DC163" s="687"/>
      <c r="DD163" s="687"/>
      <c r="DE163" s="687"/>
      <c r="DF163" s="687"/>
      <c r="DG163" s="687"/>
      <c r="DH163" s="687"/>
      <c r="DI163" s="687"/>
      <c r="DJ163" s="687"/>
      <c r="DK163" s="687"/>
      <c r="DL163" s="687"/>
      <c r="DM163" s="687"/>
      <c r="DN163" s="687"/>
      <c r="DO163" s="687"/>
      <c r="DP163" s="687"/>
      <c r="DQ163" s="687"/>
      <c r="DR163" s="687"/>
      <c r="DS163" s="687"/>
      <c r="DT163" s="687"/>
      <c r="DU163" s="687"/>
      <c r="DV163" s="687"/>
      <c r="DW163" s="687"/>
    </row>
    <row r="164" spans="2:127" x14ac:dyDescent="0.2">
      <c r="B164" s="718"/>
      <c r="C164" s="687" t="s">
        <v>588</v>
      </c>
      <c r="D164" s="687"/>
      <c r="E164" s="687"/>
      <c r="F164" s="687"/>
      <c r="G164" s="687"/>
      <c r="H164" s="687"/>
      <c r="I164" s="687"/>
      <c r="J164" s="687"/>
      <c r="K164" s="687"/>
      <c r="L164" s="687"/>
      <c r="M164" s="687"/>
      <c r="N164" s="687"/>
      <c r="O164" s="687"/>
      <c r="P164" s="687"/>
      <c r="Q164" s="687"/>
      <c r="R164" s="687"/>
      <c r="S164" s="687"/>
      <c r="T164" s="687"/>
      <c r="U164" s="687"/>
      <c r="V164" s="687"/>
      <c r="W164" s="687"/>
      <c r="X164" s="687"/>
      <c r="Y164" s="687"/>
      <c r="Z164" s="687"/>
      <c r="AA164" s="687"/>
      <c r="AB164" s="687"/>
      <c r="AC164" s="687"/>
      <c r="AD164" s="687"/>
      <c r="AE164" s="687"/>
      <c r="AF164" s="687"/>
      <c r="AG164" s="687"/>
      <c r="AH164" s="687"/>
      <c r="AI164" s="687"/>
      <c r="AJ164" s="687"/>
      <c r="AK164" s="687"/>
      <c r="AL164" s="687"/>
      <c r="AM164" s="687"/>
      <c r="AN164" s="687"/>
      <c r="AO164" s="687"/>
      <c r="AP164" s="687"/>
      <c r="AQ164" s="687"/>
      <c r="AR164" s="687"/>
      <c r="AS164" s="687"/>
      <c r="AT164" s="687"/>
      <c r="AU164" s="687"/>
      <c r="AV164" s="687"/>
      <c r="AW164" s="687"/>
      <c r="AX164" s="687"/>
      <c r="AY164" s="687"/>
      <c r="AZ164" s="687"/>
      <c r="BA164" s="687"/>
      <c r="BB164" s="687"/>
      <c r="BC164" s="687"/>
      <c r="BD164" s="687"/>
      <c r="BE164" s="687"/>
      <c r="BF164" s="687"/>
      <c r="BG164" s="687"/>
      <c r="BH164" s="687"/>
      <c r="BI164" s="687"/>
      <c r="BJ164" s="687"/>
      <c r="BK164" s="687"/>
      <c r="BL164" s="687"/>
      <c r="BM164" s="687"/>
      <c r="BN164" s="687"/>
      <c r="BO164" s="687"/>
      <c r="BP164" s="687"/>
      <c r="BQ164" s="687"/>
      <c r="BR164" s="687"/>
      <c r="BS164" s="687"/>
      <c r="BT164" s="687"/>
      <c r="BU164" s="687"/>
      <c r="BV164" s="687"/>
      <c r="BW164" s="687"/>
      <c r="BX164" s="687"/>
      <c r="BY164" s="687"/>
      <c r="BZ164" s="687"/>
      <c r="CA164" s="687"/>
      <c r="CB164" s="687"/>
      <c r="CC164" s="687"/>
      <c r="CD164" s="687"/>
      <c r="CE164" s="687"/>
      <c r="CF164" s="687"/>
      <c r="CG164" s="687"/>
      <c r="CH164" s="687"/>
      <c r="CI164" s="687"/>
      <c r="CJ164" s="687"/>
      <c r="CK164" s="687"/>
      <c r="CL164" s="687"/>
      <c r="CM164" s="687"/>
      <c r="CN164" s="687"/>
      <c r="CO164" s="687"/>
      <c r="CP164" s="687"/>
      <c r="CQ164" s="687"/>
      <c r="CR164" s="687"/>
      <c r="CS164" s="687"/>
      <c r="CT164" s="687"/>
      <c r="CU164" s="687"/>
      <c r="CV164" s="687"/>
      <c r="CW164" s="687"/>
      <c r="CX164" s="687"/>
      <c r="CY164" s="687"/>
      <c r="CZ164" s="687"/>
      <c r="DA164" s="687"/>
      <c r="DB164" s="687"/>
      <c r="DC164" s="687"/>
      <c r="DD164" s="687"/>
      <c r="DE164" s="687"/>
      <c r="DF164" s="687"/>
      <c r="DG164" s="687"/>
      <c r="DH164" s="687"/>
      <c r="DI164" s="687"/>
      <c r="DJ164" s="687"/>
      <c r="DK164" s="687"/>
      <c r="DL164" s="687"/>
      <c r="DM164" s="687"/>
      <c r="DN164" s="687"/>
      <c r="DO164" s="687"/>
      <c r="DP164" s="687"/>
      <c r="DQ164" s="687"/>
      <c r="DR164" s="687"/>
      <c r="DS164" s="687"/>
      <c r="DT164" s="687"/>
      <c r="DU164" s="687"/>
      <c r="DV164" s="687"/>
      <c r="DW164" s="687"/>
    </row>
    <row r="165" spans="2:127" x14ac:dyDescent="0.2">
      <c r="B165" s="716"/>
      <c r="C165" s="687" t="s">
        <v>589</v>
      </c>
      <c r="D165" s="687"/>
      <c r="E165" s="687"/>
      <c r="F165" s="687"/>
      <c r="G165" s="687"/>
      <c r="H165" s="687"/>
      <c r="I165" s="687"/>
      <c r="J165" s="687"/>
      <c r="K165" s="687"/>
      <c r="L165" s="687"/>
      <c r="M165" s="687"/>
      <c r="N165" s="687"/>
      <c r="O165" s="687"/>
      <c r="P165" s="687"/>
      <c r="Q165" s="687"/>
      <c r="R165" s="687"/>
      <c r="S165" s="687"/>
      <c r="T165" s="687"/>
      <c r="U165" s="687"/>
      <c r="V165" s="687"/>
      <c r="W165" s="687"/>
      <c r="X165" s="687"/>
      <c r="Y165" s="687"/>
      <c r="Z165" s="687"/>
      <c r="AA165" s="687"/>
      <c r="AB165" s="687"/>
      <c r="AC165" s="687"/>
      <c r="AD165" s="687"/>
      <c r="AE165" s="687"/>
      <c r="AF165" s="687"/>
      <c r="AG165" s="687"/>
      <c r="AH165" s="687"/>
      <c r="AI165" s="687"/>
      <c r="AJ165" s="687"/>
      <c r="AK165" s="687"/>
      <c r="AL165" s="687"/>
      <c r="AM165" s="687"/>
      <c r="AN165" s="687"/>
      <c r="AO165" s="687"/>
      <c r="AP165" s="687"/>
      <c r="AQ165" s="687"/>
      <c r="AR165" s="687"/>
      <c r="AS165" s="687"/>
      <c r="AT165" s="687"/>
      <c r="AU165" s="687"/>
      <c r="AV165" s="687"/>
      <c r="AW165" s="687"/>
      <c r="AX165" s="687"/>
      <c r="AY165" s="687"/>
      <c r="AZ165" s="687"/>
      <c r="BA165" s="687"/>
      <c r="BB165" s="687"/>
      <c r="BC165" s="687"/>
      <c r="BD165" s="687"/>
      <c r="BE165" s="687"/>
      <c r="BF165" s="687"/>
      <c r="BG165" s="687"/>
      <c r="BH165" s="687"/>
      <c r="BI165" s="687"/>
      <c r="BJ165" s="687"/>
      <c r="BK165" s="687"/>
      <c r="BL165" s="687"/>
      <c r="BM165" s="687"/>
      <c r="BN165" s="687"/>
      <c r="BO165" s="687"/>
      <c r="BP165" s="687"/>
      <c r="BQ165" s="687"/>
      <c r="BR165" s="687"/>
      <c r="BS165" s="687"/>
      <c r="BT165" s="687"/>
      <c r="BU165" s="687"/>
      <c r="BV165" s="687"/>
      <c r="BW165" s="687"/>
      <c r="BX165" s="687"/>
      <c r="BY165" s="687"/>
      <c r="BZ165" s="687"/>
      <c r="CA165" s="687"/>
      <c r="CB165" s="687"/>
      <c r="CC165" s="687"/>
      <c r="CD165" s="687"/>
      <c r="CE165" s="687"/>
      <c r="CF165" s="687"/>
      <c r="CG165" s="687"/>
      <c r="CH165" s="687"/>
      <c r="CI165" s="687"/>
      <c r="CJ165" s="687"/>
      <c r="CK165" s="687"/>
      <c r="CL165" s="687"/>
      <c r="CM165" s="687"/>
      <c r="CN165" s="687"/>
      <c r="CO165" s="687"/>
      <c r="CP165" s="687"/>
      <c r="CQ165" s="687"/>
      <c r="CR165" s="687"/>
      <c r="CS165" s="687"/>
      <c r="CT165" s="687"/>
      <c r="CU165" s="687"/>
      <c r="CV165" s="687"/>
      <c r="CW165" s="687"/>
      <c r="CX165" s="687"/>
      <c r="CY165" s="687"/>
      <c r="CZ165" s="687"/>
      <c r="DA165" s="687"/>
      <c r="DB165" s="687"/>
      <c r="DC165" s="687"/>
      <c r="DD165" s="687"/>
      <c r="DE165" s="687"/>
      <c r="DF165" s="687"/>
      <c r="DG165" s="687"/>
      <c r="DH165" s="687"/>
      <c r="DI165" s="687"/>
      <c r="DJ165" s="687"/>
      <c r="DK165" s="687"/>
      <c r="DL165" s="687"/>
      <c r="DM165" s="687"/>
      <c r="DN165" s="687"/>
      <c r="DO165" s="687"/>
      <c r="DP165" s="687"/>
      <c r="DQ165" s="687"/>
      <c r="DR165" s="687"/>
      <c r="DS165" s="687"/>
      <c r="DT165" s="687"/>
      <c r="DU165" s="687"/>
      <c r="DV165" s="687"/>
      <c r="DW165" s="687"/>
    </row>
    <row r="166" spans="2:127" x14ac:dyDescent="0.2">
      <c r="B166" s="716"/>
      <c r="C166" s="687" t="s">
        <v>590</v>
      </c>
      <c r="D166" s="687"/>
      <c r="E166" s="687"/>
      <c r="F166" s="687"/>
      <c r="G166" s="687"/>
      <c r="H166" s="687"/>
      <c r="I166" s="687"/>
      <c r="J166" s="687"/>
      <c r="K166" s="687"/>
      <c r="L166" s="687"/>
      <c r="M166" s="687"/>
      <c r="N166" s="687"/>
      <c r="O166" s="687"/>
      <c r="P166" s="687"/>
      <c r="Q166" s="687"/>
      <c r="R166" s="687"/>
      <c r="S166" s="687"/>
      <c r="T166" s="687"/>
      <c r="U166" s="687"/>
      <c r="V166" s="687"/>
      <c r="W166" s="687"/>
      <c r="X166" s="687"/>
      <c r="Y166" s="687"/>
      <c r="Z166" s="687"/>
      <c r="AA166" s="687"/>
      <c r="AB166" s="687"/>
      <c r="AC166" s="687"/>
      <c r="AD166" s="687"/>
      <c r="AE166" s="687"/>
      <c r="AF166" s="687"/>
      <c r="AG166" s="687"/>
      <c r="AH166" s="687"/>
      <c r="AI166" s="687"/>
      <c r="AJ166" s="687"/>
      <c r="AK166" s="687"/>
      <c r="AL166" s="687"/>
      <c r="AM166" s="687"/>
      <c r="AN166" s="687"/>
      <c r="AO166" s="687"/>
      <c r="AP166" s="687"/>
      <c r="AQ166" s="687"/>
      <c r="AR166" s="687"/>
      <c r="AS166" s="687"/>
      <c r="AT166" s="687"/>
      <c r="AU166" s="687"/>
      <c r="AV166" s="687"/>
      <c r="AW166" s="687"/>
      <c r="AX166" s="687"/>
      <c r="AY166" s="687"/>
      <c r="AZ166" s="687"/>
      <c r="BA166" s="687"/>
      <c r="BB166" s="687"/>
      <c r="BC166" s="687"/>
      <c r="BD166" s="687"/>
      <c r="BE166" s="687"/>
      <c r="BF166" s="687"/>
      <c r="BG166" s="687"/>
      <c r="BH166" s="687"/>
      <c r="BI166" s="687"/>
      <c r="BJ166" s="687"/>
      <c r="BK166" s="687"/>
      <c r="BL166" s="687"/>
      <c r="BM166" s="687"/>
      <c r="BN166" s="687"/>
      <c r="BO166" s="687"/>
      <c r="BP166" s="687"/>
      <c r="BQ166" s="687"/>
      <c r="BR166" s="687"/>
      <c r="BS166" s="687"/>
      <c r="BT166" s="687"/>
      <c r="BU166" s="687"/>
      <c r="BV166" s="687"/>
      <c r="BW166" s="687"/>
      <c r="BX166" s="687"/>
      <c r="BY166" s="687"/>
      <c r="BZ166" s="687"/>
      <c r="CA166" s="687"/>
      <c r="CB166" s="687"/>
      <c r="CC166" s="687"/>
      <c r="CD166" s="687"/>
      <c r="CE166" s="687"/>
      <c r="CF166" s="687"/>
      <c r="CG166" s="687"/>
      <c r="CH166" s="687"/>
      <c r="CI166" s="687"/>
      <c r="CJ166" s="687"/>
      <c r="CK166" s="687"/>
      <c r="CL166" s="687"/>
      <c r="CM166" s="687"/>
      <c r="CN166" s="687"/>
      <c r="CO166" s="687"/>
      <c r="CP166" s="687"/>
      <c r="CQ166" s="687"/>
      <c r="CR166" s="687"/>
      <c r="CS166" s="687"/>
      <c r="CT166" s="687"/>
      <c r="CU166" s="687"/>
      <c r="CV166" s="687"/>
      <c r="CW166" s="687"/>
      <c r="CX166" s="687"/>
      <c r="CY166" s="687"/>
      <c r="CZ166" s="687"/>
      <c r="DA166" s="687"/>
      <c r="DB166" s="687"/>
      <c r="DC166" s="687"/>
      <c r="DD166" s="687"/>
      <c r="DE166" s="687"/>
      <c r="DF166" s="687"/>
      <c r="DG166" s="687"/>
      <c r="DH166" s="687"/>
      <c r="DI166" s="687"/>
      <c r="DJ166" s="687"/>
      <c r="DK166" s="687"/>
      <c r="DL166" s="687"/>
      <c r="DM166" s="687"/>
      <c r="DN166" s="687"/>
      <c r="DO166" s="687"/>
      <c r="DP166" s="687"/>
      <c r="DQ166" s="687"/>
      <c r="DR166" s="687"/>
      <c r="DS166" s="687"/>
      <c r="DT166" s="687"/>
      <c r="DU166" s="687"/>
      <c r="DV166" s="687"/>
      <c r="DW166" s="687"/>
    </row>
    <row r="167" spans="2:127" x14ac:dyDescent="0.2">
      <c r="B167" s="716"/>
      <c r="C167" s="687"/>
      <c r="D167" s="687"/>
      <c r="E167" s="687"/>
      <c r="F167" s="687"/>
      <c r="G167" s="687"/>
      <c r="H167" s="687"/>
      <c r="I167" s="687"/>
      <c r="J167" s="687"/>
      <c r="K167" s="687"/>
      <c r="L167" s="687"/>
      <c r="M167" s="687"/>
      <c r="N167" s="687"/>
      <c r="O167" s="687"/>
      <c r="P167" s="687"/>
      <c r="Q167" s="687"/>
      <c r="R167" s="687"/>
      <c r="S167" s="687"/>
      <c r="T167" s="687"/>
      <c r="U167" s="687"/>
      <c r="V167" s="687"/>
      <c r="W167" s="687"/>
      <c r="X167" s="687"/>
      <c r="Y167" s="687"/>
      <c r="Z167" s="687"/>
      <c r="AA167" s="687"/>
      <c r="AB167" s="687"/>
      <c r="AC167" s="687"/>
      <c r="AD167" s="687"/>
      <c r="AE167" s="687"/>
      <c r="AF167" s="687"/>
      <c r="AG167" s="687"/>
      <c r="AH167" s="687"/>
      <c r="AI167" s="687"/>
      <c r="AJ167" s="687"/>
      <c r="AK167" s="687"/>
      <c r="AL167" s="687"/>
      <c r="AM167" s="687"/>
      <c r="AN167" s="687"/>
      <c r="AO167" s="687"/>
      <c r="AP167" s="687"/>
      <c r="AQ167" s="687"/>
      <c r="AR167" s="687"/>
      <c r="AS167" s="687"/>
      <c r="AT167" s="687"/>
      <c r="AU167" s="687"/>
      <c r="AV167" s="687"/>
      <c r="AW167" s="687"/>
      <c r="AX167" s="687"/>
      <c r="AY167" s="687"/>
      <c r="AZ167" s="687"/>
      <c r="BA167" s="687"/>
      <c r="BB167" s="687"/>
      <c r="BC167" s="687"/>
      <c r="BD167" s="687"/>
      <c r="BE167" s="687"/>
      <c r="BF167" s="687"/>
      <c r="BG167" s="687"/>
      <c r="BH167" s="687"/>
      <c r="BI167" s="687"/>
      <c r="BJ167" s="687"/>
      <c r="BK167" s="687"/>
      <c r="BL167" s="687"/>
      <c r="BM167" s="687"/>
      <c r="BN167" s="687"/>
      <c r="BO167" s="687"/>
      <c r="BP167" s="687"/>
      <c r="BQ167" s="687"/>
      <c r="BR167" s="687"/>
      <c r="BS167" s="687"/>
      <c r="BT167" s="687"/>
      <c r="BU167" s="687"/>
      <c r="BV167" s="687"/>
      <c r="BW167" s="687"/>
      <c r="BX167" s="687"/>
      <c r="BY167" s="687"/>
      <c r="BZ167" s="687"/>
      <c r="CA167" s="687"/>
      <c r="CB167" s="687"/>
      <c r="CC167" s="687"/>
      <c r="CD167" s="687"/>
      <c r="CE167" s="687"/>
      <c r="CF167" s="687"/>
      <c r="CG167" s="687"/>
      <c r="CH167" s="687"/>
      <c r="CI167" s="687"/>
      <c r="CJ167" s="687"/>
      <c r="CK167" s="687"/>
      <c r="CL167" s="687"/>
      <c r="CM167" s="687"/>
      <c r="CN167" s="687"/>
      <c r="CO167" s="687"/>
      <c r="CP167" s="687"/>
      <c r="CQ167" s="687"/>
      <c r="CR167" s="687"/>
      <c r="CS167" s="687"/>
      <c r="CT167" s="687"/>
      <c r="CU167" s="687"/>
      <c r="CV167" s="687"/>
      <c r="CW167" s="687"/>
      <c r="CX167" s="687"/>
      <c r="CY167" s="687"/>
      <c r="CZ167" s="687"/>
      <c r="DA167" s="687"/>
      <c r="DB167" s="687"/>
      <c r="DC167" s="687"/>
      <c r="DD167" s="687"/>
      <c r="DE167" s="687"/>
      <c r="DF167" s="687"/>
      <c r="DG167" s="687"/>
      <c r="DH167" s="687"/>
      <c r="DI167" s="687"/>
      <c r="DJ167" s="687"/>
      <c r="DK167" s="687"/>
      <c r="DL167" s="687"/>
      <c r="DM167" s="687"/>
      <c r="DN167" s="687"/>
      <c r="DO167" s="687"/>
      <c r="DP167" s="687"/>
      <c r="DQ167" s="687"/>
      <c r="DR167" s="687"/>
      <c r="DS167" s="687"/>
      <c r="DT167" s="687"/>
      <c r="DU167" s="687"/>
      <c r="DV167" s="687"/>
      <c r="DW167" s="687"/>
    </row>
  </sheetData>
  <sheetProtection algorithmName="SHA-512" hashValue="d2viWvIyV4bAcmWs1kRG4Gq3fbTeBcbVNJpnIKNWQgvgP4V80u9UiqwGaT+abrBs2GKRhLQyTDOPCchNRl4PfA==" saltValue="iiPrN1IzypJaNvT7ua/7jw==" spinCount="100000" sheet="1" objects="1" scenarios="1"/>
  <mergeCells count="1">
    <mergeCell ref="W2:W3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2"/>
  <sheetViews>
    <sheetView zoomScale="80" zoomScaleNormal="80" workbookViewId="0">
      <selection activeCell="B1" sqref="B1"/>
    </sheetView>
  </sheetViews>
  <sheetFormatPr defaultColWidth="8.88671875" defaultRowHeight="15" x14ac:dyDescent="0.2"/>
  <cols>
    <col min="1" max="1" width="1.33203125" customWidth="1"/>
    <col min="2" max="2" width="8" customWidth="1"/>
    <col min="3" max="3" width="45.109375" customWidth="1"/>
    <col min="4" max="4" width="18" customWidth="1"/>
    <col min="5" max="5" width="18" hidden="1" customWidth="1"/>
    <col min="6" max="7" width="10.21875" customWidth="1"/>
    <col min="8" max="36" width="11.44140625" customWidth="1"/>
    <col min="37" max="39" width="11" bestFit="1" customWidth="1"/>
    <col min="40" max="40" width="10.44140625" bestFit="1" customWidth="1"/>
    <col min="252" max="252" width="1.33203125" customWidth="1"/>
    <col min="253" max="253" width="8" customWidth="1"/>
    <col min="254" max="254" width="45.109375" customWidth="1"/>
    <col min="255" max="255" width="18" customWidth="1"/>
    <col min="256" max="257" width="10.21875" customWidth="1"/>
    <col min="258" max="286" width="11.44140625" customWidth="1"/>
    <col min="508" max="508" width="1.33203125" customWidth="1"/>
    <col min="509" max="509" width="8" customWidth="1"/>
    <col min="510" max="510" width="45.109375" customWidth="1"/>
    <col min="511" max="511" width="18" customWidth="1"/>
    <col min="512" max="513" width="10.21875" customWidth="1"/>
    <col min="514" max="542" width="11.44140625" customWidth="1"/>
    <col min="764" max="764" width="1.33203125" customWidth="1"/>
    <col min="765" max="765" width="8" customWidth="1"/>
    <col min="766" max="766" width="45.109375" customWidth="1"/>
    <col min="767" max="767" width="18" customWidth="1"/>
    <col min="768" max="769" width="10.21875" customWidth="1"/>
    <col min="770" max="798" width="11.44140625" customWidth="1"/>
    <col min="1020" max="1020" width="1.33203125" customWidth="1"/>
    <col min="1021" max="1021" width="8" customWidth="1"/>
    <col min="1022" max="1022" width="45.109375" customWidth="1"/>
    <col min="1023" max="1023" width="18" customWidth="1"/>
    <col min="1024" max="1025" width="10.21875" customWidth="1"/>
    <col min="1026" max="1054" width="11.44140625" customWidth="1"/>
    <col min="1276" max="1276" width="1.33203125" customWidth="1"/>
    <col min="1277" max="1277" width="8" customWidth="1"/>
    <col min="1278" max="1278" width="45.109375" customWidth="1"/>
    <col min="1279" max="1279" width="18" customWidth="1"/>
    <col min="1280" max="1281" width="10.21875" customWidth="1"/>
    <col min="1282" max="1310" width="11.44140625" customWidth="1"/>
    <col min="1532" max="1532" width="1.33203125" customWidth="1"/>
    <col min="1533" max="1533" width="8" customWidth="1"/>
    <col min="1534" max="1534" width="45.109375" customWidth="1"/>
    <col min="1535" max="1535" width="18" customWidth="1"/>
    <col min="1536" max="1537" width="10.21875" customWidth="1"/>
    <col min="1538" max="1566" width="11.44140625" customWidth="1"/>
    <col min="1788" max="1788" width="1.33203125" customWidth="1"/>
    <col min="1789" max="1789" width="8" customWidth="1"/>
    <col min="1790" max="1790" width="45.109375" customWidth="1"/>
    <col min="1791" max="1791" width="18" customWidth="1"/>
    <col min="1792" max="1793" width="10.21875" customWidth="1"/>
    <col min="1794" max="1822" width="11.44140625" customWidth="1"/>
    <col min="2044" max="2044" width="1.33203125" customWidth="1"/>
    <col min="2045" max="2045" width="8" customWidth="1"/>
    <col min="2046" max="2046" width="45.109375" customWidth="1"/>
    <col min="2047" max="2047" width="18" customWidth="1"/>
    <col min="2048" max="2049" width="10.21875" customWidth="1"/>
    <col min="2050" max="2078" width="11.44140625" customWidth="1"/>
    <col min="2300" max="2300" width="1.33203125" customWidth="1"/>
    <col min="2301" max="2301" width="8" customWidth="1"/>
    <col min="2302" max="2302" width="45.109375" customWidth="1"/>
    <col min="2303" max="2303" width="18" customWidth="1"/>
    <col min="2304" max="2305" width="10.21875" customWidth="1"/>
    <col min="2306" max="2334" width="11.44140625" customWidth="1"/>
    <col min="2556" max="2556" width="1.33203125" customWidth="1"/>
    <col min="2557" max="2557" width="8" customWidth="1"/>
    <col min="2558" max="2558" width="45.109375" customWidth="1"/>
    <col min="2559" max="2559" width="18" customWidth="1"/>
    <col min="2560" max="2561" width="10.21875" customWidth="1"/>
    <col min="2562" max="2590" width="11.44140625" customWidth="1"/>
    <col min="2812" max="2812" width="1.33203125" customWidth="1"/>
    <col min="2813" max="2813" width="8" customWidth="1"/>
    <col min="2814" max="2814" width="45.109375" customWidth="1"/>
    <col min="2815" max="2815" width="18" customWidth="1"/>
    <col min="2816" max="2817" width="10.21875" customWidth="1"/>
    <col min="2818" max="2846" width="11.44140625" customWidth="1"/>
    <col min="3068" max="3068" width="1.33203125" customWidth="1"/>
    <col min="3069" max="3069" width="8" customWidth="1"/>
    <col min="3070" max="3070" width="45.109375" customWidth="1"/>
    <col min="3071" max="3071" width="18" customWidth="1"/>
    <col min="3072" max="3073" width="10.21875" customWidth="1"/>
    <col min="3074" max="3102" width="11.44140625" customWidth="1"/>
    <col min="3324" max="3324" width="1.33203125" customWidth="1"/>
    <col min="3325" max="3325" width="8" customWidth="1"/>
    <col min="3326" max="3326" width="45.109375" customWidth="1"/>
    <col min="3327" max="3327" width="18" customWidth="1"/>
    <col min="3328" max="3329" width="10.21875" customWidth="1"/>
    <col min="3330" max="3358" width="11.44140625" customWidth="1"/>
    <col min="3580" max="3580" width="1.33203125" customWidth="1"/>
    <col min="3581" max="3581" width="8" customWidth="1"/>
    <col min="3582" max="3582" width="45.109375" customWidth="1"/>
    <col min="3583" max="3583" width="18" customWidth="1"/>
    <col min="3584" max="3585" width="10.21875" customWidth="1"/>
    <col min="3586" max="3614" width="11.44140625" customWidth="1"/>
    <col min="3836" max="3836" width="1.33203125" customWidth="1"/>
    <col min="3837" max="3837" width="8" customWidth="1"/>
    <col min="3838" max="3838" width="45.109375" customWidth="1"/>
    <col min="3839" max="3839" width="18" customWidth="1"/>
    <col min="3840" max="3841" width="10.21875" customWidth="1"/>
    <col min="3842" max="3870" width="11.44140625" customWidth="1"/>
    <col min="4092" max="4092" width="1.33203125" customWidth="1"/>
    <col min="4093" max="4093" width="8" customWidth="1"/>
    <col min="4094" max="4094" width="45.109375" customWidth="1"/>
    <col min="4095" max="4095" width="18" customWidth="1"/>
    <col min="4096" max="4097" width="10.21875" customWidth="1"/>
    <col min="4098" max="4126" width="11.44140625" customWidth="1"/>
    <col min="4348" max="4348" width="1.33203125" customWidth="1"/>
    <col min="4349" max="4349" width="8" customWidth="1"/>
    <col min="4350" max="4350" width="45.109375" customWidth="1"/>
    <col min="4351" max="4351" width="18" customWidth="1"/>
    <col min="4352" max="4353" width="10.21875" customWidth="1"/>
    <col min="4354" max="4382" width="11.44140625" customWidth="1"/>
    <col min="4604" max="4604" width="1.33203125" customWidth="1"/>
    <col min="4605" max="4605" width="8" customWidth="1"/>
    <col min="4606" max="4606" width="45.109375" customWidth="1"/>
    <col min="4607" max="4607" width="18" customWidth="1"/>
    <col min="4608" max="4609" width="10.21875" customWidth="1"/>
    <col min="4610" max="4638" width="11.44140625" customWidth="1"/>
    <col min="4860" max="4860" width="1.33203125" customWidth="1"/>
    <col min="4861" max="4861" width="8" customWidth="1"/>
    <col min="4862" max="4862" width="45.109375" customWidth="1"/>
    <col min="4863" max="4863" width="18" customWidth="1"/>
    <col min="4864" max="4865" width="10.21875" customWidth="1"/>
    <col min="4866" max="4894" width="11.44140625" customWidth="1"/>
    <col min="5116" max="5116" width="1.33203125" customWidth="1"/>
    <col min="5117" max="5117" width="8" customWidth="1"/>
    <col min="5118" max="5118" width="45.109375" customWidth="1"/>
    <col min="5119" max="5119" width="18" customWidth="1"/>
    <col min="5120" max="5121" width="10.21875" customWidth="1"/>
    <col min="5122" max="5150" width="11.44140625" customWidth="1"/>
    <col min="5372" max="5372" width="1.33203125" customWidth="1"/>
    <col min="5373" max="5373" width="8" customWidth="1"/>
    <col min="5374" max="5374" width="45.109375" customWidth="1"/>
    <col min="5375" max="5375" width="18" customWidth="1"/>
    <col min="5376" max="5377" width="10.21875" customWidth="1"/>
    <col min="5378" max="5406" width="11.44140625" customWidth="1"/>
    <col min="5628" max="5628" width="1.33203125" customWidth="1"/>
    <col min="5629" max="5629" width="8" customWidth="1"/>
    <col min="5630" max="5630" width="45.109375" customWidth="1"/>
    <col min="5631" max="5631" width="18" customWidth="1"/>
    <col min="5632" max="5633" width="10.21875" customWidth="1"/>
    <col min="5634" max="5662" width="11.44140625" customWidth="1"/>
    <col min="5884" max="5884" width="1.33203125" customWidth="1"/>
    <col min="5885" max="5885" width="8" customWidth="1"/>
    <col min="5886" max="5886" width="45.109375" customWidth="1"/>
    <col min="5887" max="5887" width="18" customWidth="1"/>
    <col min="5888" max="5889" width="10.21875" customWidth="1"/>
    <col min="5890" max="5918" width="11.44140625" customWidth="1"/>
    <col min="6140" max="6140" width="1.33203125" customWidth="1"/>
    <col min="6141" max="6141" width="8" customWidth="1"/>
    <col min="6142" max="6142" width="45.109375" customWidth="1"/>
    <col min="6143" max="6143" width="18" customWidth="1"/>
    <col min="6144" max="6145" width="10.21875" customWidth="1"/>
    <col min="6146" max="6174" width="11.44140625" customWidth="1"/>
    <col min="6396" max="6396" width="1.33203125" customWidth="1"/>
    <col min="6397" max="6397" width="8" customWidth="1"/>
    <col min="6398" max="6398" width="45.109375" customWidth="1"/>
    <col min="6399" max="6399" width="18" customWidth="1"/>
    <col min="6400" max="6401" width="10.21875" customWidth="1"/>
    <col min="6402" max="6430" width="11.44140625" customWidth="1"/>
    <col min="6652" max="6652" width="1.33203125" customWidth="1"/>
    <col min="6653" max="6653" width="8" customWidth="1"/>
    <col min="6654" max="6654" width="45.109375" customWidth="1"/>
    <col min="6655" max="6655" width="18" customWidth="1"/>
    <col min="6656" max="6657" width="10.21875" customWidth="1"/>
    <col min="6658" max="6686" width="11.44140625" customWidth="1"/>
    <col min="6908" max="6908" width="1.33203125" customWidth="1"/>
    <col min="6909" max="6909" width="8" customWidth="1"/>
    <col min="6910" max="6910" width="45.109375" customWidth="1"/>
    <col min="6911" max="6911" width="18" customWidth="1"/>
    <col min="6912" max="6913" width="10.21875" customWidth="1"/>
    <col min="6914" max="6942" width="11.44140625" customWidth="1"/>
    <col min="7164" max="7164" width="1.33203125" customWidth="1"/>
    <col min="7165" max="7165" width="8" customWidth="1"/>
    <col min="7166" max="7166" width="45.109375" customWidth="1"/>
    <col min="7167" max="7167" width="18" customWidth="1"/>
    <col min="7168" max="7169" width="10.21875" customWidth="1"/>
    <col min="7170" max="7198" width="11.44140625" customWidth="1"/>
    <col min="7420" max="7420" width="1.33203125" customWidth="1"/>
    <col min="7421" max="7421" width="8" customWidth="1"/>
    <col min="7422" max="7422" width="45.109375" customWidth="1"/>
    <col min="7423" max="7423" width="18" customWidth="1"/>
    <col min="7424" max="7425" width="10.21875" customWidth="1"/>
    <col min="7426" max="7454" width="11.44140625" customWidth="1"/>
    <col min="7676" max="7676" width="1.33203125" customWidth="1"/>
    <col min="7677" max="7677" width="8" customWidth="1"/>
    <col min="7678" max="7678" width="45.109375" customWidth="1"/>
    <col min="7679" max="7679" width="18" customWidth="1"/>
    <col min="7680" max="7681" width="10.21875" customWidth="1"/>
    <col min="7682" max="7710" width="11.44140625" customWidth="1"/>
    <col min="7932" max="7932" width="1.33203125" customWidth="1"/>
    <col min="7933" max="7933" width="8" customWidth="1"/>
    <col min="7934" max="7934" width="45.109375" customWidth="1"/>
    <col min="7935" max="7935" width="18" customWidth="1"/>
    <col min="7936" max="7937" width="10.21875" customWidth="1"/>
    <col min="7938" max="7966" width="11.44140625" customWidth="1"/>
    <col min="8188" max="8188" width="1.33203125" customWidth="1"/>
    <col min="8189" max="8189" width="8" customWidth="1"/>
    <col min="8190" max="8190" width="45.109375" customWidth="1"/>
    <col min="8191" max="8191" width="18" customWidth="1"/>
    <col min="8192" max="8193" width="10.21875" customWidth="1"/>
    <col min="8194" max="8222" width="11.44140625" customWidth="1"/>
    <col min="8444" max="8444" width="1.33203125" customWidth="1"/>
    <col min="8445" max="8445" width="8" customWidth="1"/>
    <col min="8446" max="8446" width="45.109375" customWidth="1"/>
    <col min="8447" max="8447" width="18" customWidth="1"/>
    <col min="8448" max="8449" width="10.21875" customWidth="1"/>
    <col min="8450" max="8478" width="11.44140625" customWidth="1"/>
    <col min="8700" max="8700" width="1.33203125" customWidth="1"/>
    <col min="8701" max="8701" width="8" customWidth="1"/>
    <col min="8702" max="8702" width="45.109375" customWidth="1"/>
    <col min="8703" max="8703" width="18" customWidth="1"/>
    <col min="8704" max="8705" width="10.21875" customWidth="1"/>
    <col min="8706" max="8734" width="11.44140625" customWidth="1"/>
    <col min="8956" max="8956" width="1.33203125" customWidth="1"/>
    <col min="8957" max="8957" width="8" customWidth="1"/>
    <col min="8958" max="8958" width="45.109375" customWidth="1"/>
    <col min="8959" max="8959" width="18" customWidth="1"/>
    <col min="8960" max="8961" width="10.21875" customWidth="1"/>
    <col min="8962" max="8990" width="11.44140625" customWidth="1"/>
    <col min="9212" max="9212" width="1.33203125" customWidth="1"/>
    <col min="9213" max="9213" width="8" customWidth="1"/>
    <col min="9214" max="9214" width="45.109375" customWidth="1"/>
    <col min="9215" max="9215" width="18" customWidth="1"/>
    <col min="9216" max="9217" width="10.21875" customWidth="1"/>
    <col min="9218" max="9246" width="11.44140625" customWidth="1"/>
    <col min="9468" max="9468" width="1.33203125" customWidth="1"/>
    <col min="9469" max="9469" width="8" customWidth="1"/>
    <col min="9470" max="9470" width="45.109375" customWidth="1"/>
    <col min="9471" max="9471" width="18" customWidth="1"/>
    <col min="9472" max="9473" width="10.21875" customWidth="1"/>
    <col min="9474" max="9502" width="11.44140625" customWidth="1"/>
    <col min="9724" max="9724" width="1.33203125" customWidth="1"/>
    <col min="9725" max="9725" width="8" customWidth="1"/>
    <col min="9726" max="9726" width="45.109375" customWidth="1"/>
    <col min="9727" max="9727" width="18" customWidth="1"/>
    <col min="9728" max="9729" width="10.21875" customWidth="1"/>
    <col min="9730" max="9758" width="11.44140625" customWidth="1"/>
    <col min="9980" max="9980" width="1.33203125" customWidth="1"/>
    <col min="9981" max="9981" width="8" customWidth="1"/>
    <col min="9982" max="9982" width="45.109375" customWidth="1"/>
    <col min="9983" max="9983" width="18" customWidth="1"/>
    <col min="9984" max="9985" width="10.21875" customWidth="1"/>
    <col min="9986" max="10014" width="11.44140625" customWidth="1"/>
    <col min="10236" max="10236" width="1.33203125" customWidth="1"/>
    <col min="10237" max="10237" width="8" customWidth="1"/>
    <col min="10238" max="10238" width="45.109375" customWidth="1"/>
    <col min="10239" max="10239" width="18" customWidth="1"/>
    <col min="10240" max="10241" width="10.21875" customWidth="1"/>
    <col min="10242" max="10270" width="11.44140625" customWidth="1"/>
    <col min="10492" max="10492" width="1.33203125" customWidth="1"/>
    <col min="10493" max="10493" width="8" customWidth="1"/>
    <col min="10494" max="10494" width="45.109375" customWidth="1"/>
    <col min="10495" max="10495" width="18" customWidth="1"/>
    <col min="10496" max="10497" width="10.21875" customWidth="1"/>
    <col min="10498" max="10526" width="11.44140625" customWidth="1"/>
    <col min="10748" max="10748" width="1.33203125" customWidth="1"/>
    <col min="10749" max="10749" width="8" customWidth="1"/>
    <col min="10750" max="10750" width="45.109375" customWidth="1"/>
    <col min="10751" max="10751" width="18" customWidth="1"/>
    <col min="10752" max="10753" width="10.21875" customWidth="1"/>
    <col min="10754" max="10782" width="11.44140625" customWidth="1"/>
    <col min="11004" max="11004" width="1.33203125" customWidth="1"/>
    <col min="11005" max="11005" width="8" customWidth="1"/>
    <col min="11006" max="11006" width="45.109375" customWidth="1"/>
    <col min="11007" max="11007" width="18" customWidth="1"/>
    <col min="11008" max="11009" width="10.21875" customWidth="1"/>
    <col min="11010" max="11038" width="11.44140625" customWidth="1"/>
    <col min="11260" max="11260" width="1.33203125" customWidth="1"/>
    <col min="11261" max="11261" width="8" customWidth="1"/>
    <col min="11262" max="11262" width="45.109375" customWidth="1"/>
    <col min="11263" max="11263" width="18" customWidth="1"/>
    <col min="11264" max="11265" width="10.21875" customWidth="1"/>
    <col min="11266" max="11294" width="11.44140625" customWidth="1"/>
    <col min="11516" max="11516" width="1.33203125" customWidth="1"/>
    <col min="11517" max="11517" width="8" customWidth="1"/>
    <col min="11518" max="11518" width="45.109375" customWidth="1"/>
    <col min="11519" max="11519" width="18" customWidth="1"/>
    <col min="11520" max="11521" width="10.21875" customWidth="1"/>
    <col min="11522" max="11550" width="11.44140625" customWidth="1"/>
    <col min="11772" max="11772" width="1.33203125" customWidth="1"/>
    <col min="11773" max="11773" width="8" customWidth="1"/>
    <col min="11774" max="11774" width="45.109375" customWidth="1"/>
    <col min="11775" max="11775" width="18" customWidth="1"/>
    <col min="11776" max="11777" width="10.21875" customWidth="1"/>
    <col min="11778" max="11806" width="11.44140625" customWidth="1"/>
    <col min="12028" max="12028" width="1.33203125" customWidth="1"/>
    <col min="12029" max="12029" width="8" customWidth="1"/>
    <col min="12030" max="12030" width="45.109375" customWidth="1"/>
    <col min="12031" max="12031" width="18" customWidth="1"/>
    <col min="12032" max="12033" width="10.21875" customWidth="1"/>
    <col min="12034" max="12062" width="11.44140625" customWidth="1"/>
    <col min="12284" max="12284" width="1.33203125" customWidth="1"/>
    <col min="12285" max="12285" width="8" customWidth="1"/>
    <col min="12286" max="12286" width="45.109375" customWidth="1"/>
    <col min="12287" max="12287" width="18" customWidth="1"/>
    <col min="12288" max="12289" width="10.21875" customWidth="1"/>
    <col min="12290" max="12318" width="11.44140625" customWidth="1"/>
    <col min="12540" max="12540" width="1.33203125" customWidth="1"/>
    <col min="12541" max="12541" width="8" customWidth="1"/>
    <col min="12542" max="12542" width="45.109375" customWidth="1"/>
    <col min="12543" max="12543" width="18" customWidth="1"/>
    <col min="12544" max="12545" width="10.21875" customWidth="1"/>
    <col min="12546" max="12574" width="11.44140625" customWidth="1"/>
    <col min="12796" max="12796" width="1.33203125" customWidth="1"/>
    <col min="12797" max="12797" width="8" customWidth="1"/>
    <col min="12798" max="12798" width="45.109375" customWidth="1"/>
    <col min="12799" max="12799" width="18" customWidth="1"/>
    <col min="12800" max="12801" width="10.21875" customWidth="1"/>
    <col min="12802" max="12830" width="11.44140625" customWidth="1"/>
    <col min="13052" max="13052" width="1.33203125" customWidth="1"/>
    <col min="13053" max="13053" width="8" customWidth="1"/>
    <col min="13054" max="13054" width="45.109375" customWidth="1"/>
    <col min="13055" max="13055" width="18" customWidth="1"/>
    <col min="13056" max="13057" width="10.21875" customWidth="1"/>
    <col min="13058" max="13086" width="11.44140625" customWidth="1"/>
    <col min="13308" max="13308" width="1.33203125" customWidth="1"/>
    <col min="13309" max="13309" width="8" customWidth="1"/>
    <col min="13310" max="13310" width="45.109375" customWidth="1"/>
    <col min="13311" max="13311" width="18" customWidth="1"/>
    <col min="13312" max="13313" width="10.21875" customWidth="1"/>
    <col min="13314" max="13342" width="11.44140625" customWidth="1"/>
    <col min="13564" max="13564" width="1.33203125" customWidth="1"/>
    <col min="13565" max="13565" width="8" customWidth="1"/>
    <col min="13566" max="13566" width="45.109375" customWidth="1"/>
    <col min="13567" max="13567" width="18" customWidth="1"/>
    <col min="13568" max="13569" width="10.21875" customWidth="1"/>
    <col min="13570" max="13598" width="11.44140625" customWidth="1"/>
    <col min="13820" max="13820" width="1.33203125" customWidth="1"/>
    <col min="13821" max="13821" width="8" customWidth="1"/>
    <col min="13822" max="13822" width="45.109375" customWidth="1"/>
    <col min="13823" max="13823" width="18" customWidth="1"/>
    <col min="13824" max="13825" width="10.21875" customWidth="1"/>
    <col min="13826" max="13854" width="11.44140625" customWidth="1"/>
    <col min="14076" max="14076" width="1.33203125" customWidth="1"/>
    <col min="14077" max="14077" width="8" customWidth="1"/>
    <col min="14078" max="14078" width="45.109375" customWidth="1"/>
    <col min="14079" max="14079" width="18" customWidth="1"/>
    <col min="14080" max="14081" width="10.21875" customWidth="1"/>
    <col min="14082" max="14110" width="11.44140625" customWidth="1"/>
    <col min="14332" max="14332" width="1.33203125" customWidth="1"/>
    <col min="14333" max="14333" width="8" customWidth="1"/>
    <col min="14334" max="14334" width="45.109375" customWidth="1"/>
    <col min="14335" max="14335" width="18" customWidth="1"/>
    <col min="14336" max="14337" width="10.21875" customWidth="1"/>
    <col min="14338" max="14366" width="11.44140625" customWidth="1"/>
    <col min="14588" max="14588" width="1.33203125" customWidth="1"/>
    <col min="14589" max="14589" width="8" customWidth="1"/>
    <col min="14590" max="14590" width="45.109375" customWidth="1"/>
    <col min="14591" max="14591" width="18" customWidth="1"/>
    <col min="14592" max="14593" width="10.21875" customWidth="1"/>
    <col min="14594" max="14622" width="11.44140625" customWidth="1"/>
    <col min="14844" max="14844" width="1.33203125" customWidth="1"/>
    <col min="14845" max="14845" width="8" customWidth="1"/>
    <col min="14846" max="14846" width="45.109375" customWidth="1"/>
    <col min="14847" max="14847" width="18" customWidth="1"/>
    <col min="14848" max="14849" width="10.21875" customWidth="1"/>
    <col min="14850" max="14878" width="11.44140625" customWidth="1"/>
    <col min="15100" max="15100" width="1.33203125" customWidth="1"/>
    <col min="15101" max="15101" width="8" customWidth="1"/>
    <col min="15102" max="15102" width="45.109375" customWidth="1"/>
    <col min="15103" max="15103" width="18" customWidth="1"/>
    <col min="15104" max="15105" width="10.21875" customWidth="1"/>
    <col min="15106" max="15134" width="11.44140625" customWidth="1"/>
    <col min="15356" max="15356" width="1.33203125" customWidth="1"/>
    <col min="15357" max="15357" width="8" customWidth="1"/>
    <col min="15358" max="15358" width="45.109375" customWidth="1"/>
    <col min="15359" max="15359" width="18" customWidth="1"/>
    <col min="15360" max="15361" width="10.21875" customWidth="1"/>
    <col min="15362" max="15390" width="11.44140625" customWidth="1"/>
    <col min="15612" max="15612" width="1.33203125" customWidth="1"/>
    <col min="15613" max="15613" width="8" customWidth="1"/>
    <col min="15614" max="15614" width="45.109375" customWidth="1"/>
    <col min="15615" max="15615" width="18" customWidth="1"/>
    <col min="15616" max="15617" width="10.21875" customWidth="1"/>
    <col min="15618" max="15646" width="11.44140625" customWidth="1"/>
    <col min="15868" max="15868" width="1.33203125" customWidth="1"/>
    <col min="15869" max="15869" width="8" customWidth="1"/>
    <col min="15870" max="15870" width="45.109375" customWidth="1"/>
    <col min="15871" max="15871" width="18" customWidth="1"/>
    <col min="15872" max="15873" width="10.21875" customWidth="1"/>
    <col min="15874" max="15902" width="11.44140625" customWidth="1"/>
    <col min="16124" max="16124" width="1.33203125" customWidth="1"/>
    <col min="16125" max="16125" width="8" customWidth="1"/>
    <col min="16126" max="16126" width="45.109375" customWidth="1"/>
    <col min="16127" max="16127" width="18" customWidth="1"/>
    <col min="16128" max="16129" width="10.21875" customWidth="1"/>
    <col min="16130" max="16158" width="11.44140625" customWidth="1"/>
  </cols>
  <sheetData>
    <row r="1" spans="1:37" ht="18" x14ac:dyDescent="0.25">
      <c r="A1" s="187"/>
      <c r="B1" s="188" t="s">
        <v>591</v>
      </c>
      <c r="C1" s="189"/>
      <c r="D1" s="190"/>
      <c r="E1" s="190"/>
      <c r="F1" s="191"/>
      <c r="G1" s="191"/>
      <c r="H1" s="191"/>
      <c r="I1" s="192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93"/>
      <c r="AI1" s="193"/>
      <c r="AJ1" s="193"/>
    </row>
    <row r="2" spans="1:37" ht="15.75" thickBot="1" x14ac:dyDescent="0.25">
      <c r="A2" s="194"/>
      <c r="B2" s="195"/>
      <c r="C2" s="196"/>
      <c r="D2" s="124"/>
      <c r="E2" s="124"/>
      <c r="F2" s="100"/>
      <c r="G2" s="100"/>
      <c r="H2" s="938" t="s">
        <v>592</v>
      </c>
      <c r="I2" s="939"/>
      <c r="J2" s="939"/>
      <c r="K2" s="939"/>
      <c r="L2" s="939"/>
      <c r="M2" s="939"/>
      <c r="N2" s="939"/>
      <c r="O2" s="939"/>
      <c r="P2" s="939"/>
      <c r="Q2" s="939"/>
      <c r="R2" s="939"/>
      <c r="S2" s="939"/>
      <c r="T2" s="939"/>
      <c r="U2" s="939"/>
      <c r="V2" s="939"/>
      <c r="W2" s="939"/>
      <c r="X2" s="939"/>
      <c r="Y2" s="939"/>
      <c r="Z2" s="939"/>
      <c r="AA2" s="939"/>
      <c r="AB2" s="939"/>
      <c r="AC2" s="939"/>
      <c r="AD2" s="939"/>
      <c r="AE2" s="939"/>
      <c r="AF2" s="939"/>
      <c r="AG2" s="939"/>
      <c r="AH2" s="939"/>
      <c r="AI2" s="939"/>
      <c r="AJ2" s="939"/>
    </row>
    <row r="3" spans="1:37" ht="31.5" x14ac:dyDescent="0.2">
      <c r="A3" s="197"/>
      <c r="B3" s="198" t="s">
        <v>593</v>
      </c>
      <c r="C3" s="265" t="s">
        <v>594</v>
      </c>
      <c r="D3" s="266" t="s">
        <v>595</v>
      </c>
      <c r="E3" s="266"/>
      <c r="F3" s="267" t="s">
        <v>140</v>
      </c>
      <c r="G3" s="267" t="s">
        <v>188</v>
      </c>
      <c r="H3" s="268" t="str">
        <f>'TITLE PAGE'!D14</f>
        <v>2016-17</v>
      </c>
      <c r="I3" s="269" t="str">
        <f>'WRZ summary'!E3</f>
        <v>For info 2017-18</v>
      </c>
      <c r="J3" s="269" t="str">
        <f>'WRZ summary'!F3</f>
        <v>For info 2018-19</v>
      </c>
      <c r="K3" s="269" t="str">
        <f>'WRZ summary'!G3</f>
        <v>For info 2019-20</v>
      </c>
      <c r="L3" s="266" t="str">
        <f>'WRZ summary'!H3</f>
        <v>2020-21</v>
      </c>
      <c r="M3" s="266" t="str">
        <f>'WRZ summary'!I3</f>
        <v>2021-22</v>
      </c>
      <c r="N3" s="266" t="str">
        <f>'WRZ summary'!J3</f>
        <v>2022-23</v>
      </c>
      <c r="O3" s="266" t="str">
        <f>'WRZ summary'!K3</f>
        <v>2023-24</v>
      </c>
      <c r="P3" s="266" t="str">
        <f>'WRZ summary'!L3</f>
        <v>2024-25</v>
      </c>
      <c r="Q3" s="266" t="str">
        <f>'WRZ summary'!M3</f>
        <v>2025-26</v>
      </c>
      <c r="R3" s="266" t="str">
        <f>'WRZ summary'!N3</f>
        <v>2026-27</v>
      </c>
      <c r="S3" s="266" t="str">
        <f>'WRZ summary'!O3</f>
        <v>2027-28</v>
      </c>
      <c r="T3" s="266" t="str">
        <f>'WRZ summary'!P3</f>
        <v>2028-29</v>
      </c>
      <c r="U3" s="266" t="str">
        <f>'WRZ summary'!Q3</f>
        <v>2029-30</v>
      </c>
      <c r="V3" s="266" t="str">
        <f>'WRZ summary'!R3</f>
        <v>2030-31</v>
      </c>
      <c r="W3" s="266" t="str">
        <f>'WRZ summary'!S3</f>
        <v>2031-32</v>
      </c>
      <c r="X3" s="266" t="str">
        <f>'WRZ summary'!T3</f>
        <v>2032-33</v>
      </c>
      <c r="Y3" s="266" t="str">
        <f>'WRZ summary'!U3</f>
        <v>2033-34</v>
      </c>
      <c r="Z3" s="266" t="str">
        <f>'WRZ summary'!V3</f>
        <v>2034-35</v>
      </c>
      <c r="AA3" s="266" t="str">
        <f>'WRZ summary'!W3</f>
        <v>2035-36</v>
      </c>
      <c r="AB3" s="266" t="str">
        <f>'WRZ summary'!X3</f>
        <v>2036-37</v>
      </c>
      <c r="AC3" s="266" t="str">
        <f>'WRZ summary'!Y3</f>
        <v>2037-38</v>
      </c>
      <c r="AD3" s="266" t="str">
        <f>'WRZ summary'!Z3</f>
        <v>2038-39</v>
      </c>
      <c r="AE3" s="266" t="str">
        <f>'WRZ summary'!AA3</f>
        <v>2039-40</v>
      </c>
      <c r="AF3" s="266" t="str">
        <f>'WRZ summary'!AB3</f>
        <v>2040-41</v>
      </c>
      <c r="AG3" s="266" t="str">
        <f>'WRZ summary'!AC3</f>
        <v>2041-42</v>
      </c>
      <c r="AH3" s="266" t="str">
        <f>'WRZ summary'!AD3</f>
        <v>2042-43</v>
      </c>
      <c r="AI3" s="266" t="str">
        <f>'WRZ summary'!AE3</f>
        <v>2043-44</v>
      </c>
      <c r="AJ3" s="266" t="str">
        <f>'WRZ summary'!AF3</f>
        <v>2044-45</v>
      </c>
      <c r="AK3" s="264"/>
    </row>
    <row r="4" spans="1:37" x14ac:dyDescent="0.2">
      <c r="A4" s="442"/>
      <c r="B4" s="199">
        <v>58</v>
      </c>
      <c r="C4" s="201" t="s">
        <v>596</v>
      </c>
      <c r="D4" s="200" t="s">
        <v>123</v>
      </c>
      <c r="E4" s="200"/>
      <c r="F4" s="201" t="s">
        <v>75</v>
      </c>
      <c r="G4" s="201">
        <v>2</v>
      </c>
      <c r="H4" s="726">
        <f>SUM(H5,H8,H11,-H14,-H18,-H21,-H24,H27)</f>
        <v>0</v>
      </c>
      <c r="I4" s="727">
        <f>SUM(I5,I8,I11,-I14,-I18,-I21,-I24,I27)</f>
        <v>0</v>
      </c>
      <c r="J4" s="727">
        <f>SUM(J5,J8,J11,-J14,-J18,-J21,-J24,J27)</f>
        <v>0</v>
      </c>
      <c r="K4" s="727">
        <f>SUM(K5,K8,K11,-K14,-K18,-K21,-K24,K27)</f>
        <v>0</v>
      </c>
      <c r="L4" s="320">
        <f>SUM(L5,L8,L11,-L14,-L18,-L21,-L24,L27)</f>
        <v>0</v>
      </c>
      <c r="M4" s="320">
        <f t="shared" ref="M4:AJ4" si="0">SUM(M5,M8,M11,-M14,-M18,-M21,-M24,M27)</f>
        <v>0</v>
      </c>
      <c r="N4" s="320">
        <f t="shared" si="0"/>
        <v>0</v>
      </c>
      <c r="O4" s="320">
        <f t="shared" si="0"/>
        <v>0</v>
      </c>
      <c r="P4" s="320">
        <f t="shared" si="0"/>
        <v>0</v>
      </c>
      <c r="Q4" s="320">
        <f t="shared" si="0"/>
        <v>0</v>
      </c>
      <c r="R4" s="320">
        <f t="shared" si="0"/>
        <v>0</v>
      </c>
      <c r="S4" s="320">
        <f t="shared" si="0"/>
        <v>0</v>
      </c>
      <c r="T4" s="320">
        <f t="shared" si="0"/>
        <v>0</v>
      </c>
      <c r="U4" s="320">
        <f t="shared" si="0"/>
        <v>0</v>
      </c>
      <c r="V4" s="320">
        <f t="shared" si="0"/>
        <v>0</v>
      </c>
      <c r="W4" s="320">
        <f t="shared" si="0"/>
        <v>0</v>
      </c>
      <c r="X4" s="320">
        <f t="shared" si="0"/>
        <v>0</v>
      </c>
      <c r="Y4" s="320">
        <f t="shared" si="0"/>
        <v>0</v>
      </c>
      <c r="Z4" s="320">
        <f t="shared" si="0"/>
        <v>0</v>
      </c>
      <c r="AA4" s="320">
        <f t="shared" si="0"/>
        <v>0</v>
      </c>
      <c r="AB4" s="320">
        <f t="shared" si="0"/>
        <v>0</v>
      </c>
      <c r="AC4" s="320">
        <f t="shared" si="0"/>
        <v>0</v>
      </c>
      <c r="AD4" s="320">
        <f t="shared" si="0"/>
        <v>0</v>
      </c>
      <c r="AE4" s="320">
        <f t="shared" si="0"/>
        <v>0</v>
      </c>
      <c r="AF4" s="320">
        <f t="shared" si="0"/>
        <v>0</v>
      </c>
      <c r="AG4" s="320">
        <f t="shared" si="0"/>
        <v>0</v>
      </c>
      <c r="AH4" s="320">
        <f t="shared" si="0"/>
        <v>0</v>
      </c>
      <c r="AI4" s="320">
        <f t="shared" si="0"/>
        <v>0</v>
      </c>
      <c r="AJ4" s="728">
        <f t="shared" si="0"/>
        <v>0</v>
      </c>
      <c r="AK4" s="264"/>
    </row>
    <row r="5" spans="1:37" x14ac:dyDescent="0.2">
      <c r="A5" s="100"/>
      <c r="B5" s="421">
        <f>B4+0.1</f>
        <v>58.1</v>
      </c>
      <c r="C5" s="422" t="s">
        <v>597</v>
      </c>
      <c r="D5" s="434" t="s">
        <v>123</v>
      </c>
      <c r="E5" s="434"/>
      <c r="F5" s="422" t="s">
        <v>75</v>
      </c>
      <c r="G5" s="422">
        <v>2</v>
      </c>
      <c r="H5" s="353">
        <f t="shared" ref="H5:AJ5" si="1">SUM(H6:H7)</f>
        <v>0</v>
      </c>
      <c r="I5" s="259">
        <f t="shared" si="1"/>
        <v>0</v>
      </c>
      <c r="J5" s="259">
        <f t="shared" si="1"/>
        <v>0</v>
      </c>
      <c r="K5" s="259">
        <f t="shared" si="1"/>
        <v>0</v>
      </c>
      <c r="L5" s="314">
        <f t="shared" si="1"/>
        <v>0</v>
      </c>
      <c r="M5" s="314">
        <f t="shared" si="1"/>
        <v>0</v>
      </c>
      <c r="N5" s="314">
        <f t="shared" si="1"/>
        <v>0</v>
      </c>
      <c r="O5" s="314">
        <f t="shared" si="1"/>
        <v>0</v>
      </c>
      <c r="P5" s="314">
        <f t="shared" si="1"/>
        <v>0</v>
      </c>
      <c r="Q5" s="314">
        <f t="shared" si="1"/>
        <v>0</v>
      </c>
      <c r="R5" s="314">
        <f t="shared" si="1"/>
        <v>0</v>
      </c>
      <c r="S5" s="314">
        <f t="shared" si="1"/>
        <v>0</v>
      </c>
      <c r="T5" s="314">
        <f t="shared" si="1"/>
        <v>0</v>
      </c>
      <c r="U5" s="314">
        <f t="shared" si="1"/>
        <v>0</v>
      </c>
      <c r="V5" s="314">
        <f t="shared" si="1"/>
        <v>0</v>
      </c>
      <c r="W5" s="314">
        <f t="shared" si="1"/>
        <v>0</v>
      </c>
      <c r="X5" s="314">
        <f t="shared" si="1"/>
        <v>0</v>
      </c>
      <c r="Y5" s="314">
        <f t="shared" si="1"/>
        <v>0</v>
      </c>
      <c r="Z5" s="314">
        <f t="shared" si="1"/>
        <v>0</v>
      </c>
      <c r="AA5" s="314">
        <f t="shared" si="1"/>
        <v>0</v>
      </c>
      <c r="AB5" s="314">
        <f t="shared" si="1"/>
        <v>0</v>
      </c>
      <c r="AC5" s="314">
        <f t="shared" si="1"/>
        <v>0</v>
      </c>
      <c r="AD5" s="314">
        <f t="shared" si="1"/>
        <v>0</v>
      </c>
      <c r="AE5" s="314">
        <f t="shared" si="1"/>
        <v>0</v>
      </c>
      <c r="AF5" s="314">
        <f t="shared" si="1"/>
        <v>0</v>
      </c>
      <c r="AG5" s="314">
        <f t="shared" si="1"/>
        <v>0</v>
      </c>
      <c r="AH5" s="314">
        <f t="shared" si="1"/>
        <v>0</v>
      </c>
      <c r="AI5" s="314">
        <f t="shared" si="1"/>
        <v>0</v>
      </c>
      <c r="AJ5" s="314">
        <f t="shared" si="1"/>
        <v>0</v>
      </c>
      <c r="AK5" s="264"/>
    </row>
    <row r="6" spans="1:37" x14ac:dyDescent="0.2">
      <c r="A6" s="100"/>
      <c r="B6" s="203" t="s">
        <v>123</v>
      </c>
      <c r="C6" s="443"/>
      <c r="D6" s="443"/>
      <c r="E6" s="443"/>
      <c r="F6" s="423" t="s">
        <v>75</v>
      </c>
      <c r="G6" s="423">
        <v>2</v>
      </c>
      <c r="H6" s="353"/>
      <c r="I6" s="259"/>
      <c r="J6" s="259"/>
      <c r="K6" s="259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  <c r="AD6" s="294"/>
      <c r="AE6" s="294"/>
      <c r="AF6" s="294"/>
      <c r="AG6" s="294"/>
      <c r="AH6" s="294"/>
      <c r="AI6" s="294"/>
      <c r="AJ6" s="318"/>
      <c r="AK6" s="264"/>
    </row>
    <row r="7" spans="1:37" x14ac:dyDescent="0.2">
      <c r="A7" s="100"/>
      <c r="B7" s="354" t="s">
        <v>123</v>
      </c>
      <c r="C7" s="219" t="s">
        <v>598</v>
      </c>
      <c r="D7" s="424" t="s">
        <v>123</v>
      </c>
      <c r="E7" s="424"/>
      <c r="F7" s="350" t="s">
        <v>123</v>
      </c>
      <c r="G7" s="350"/>
      <c r="H7" s="349" t="s">
        <v>123</v>
      </c>
      <c r="I7" s="274" t="s">
        <v>123</v>
      </c>
      <c r="J7" s="274" t="s">
        <v>123</v>
      </c>
      <c r="K7" s="274" t="s">
        <v>123</v>
      </c>
      <c r="L7" s="562" t="s">
        <v>123</v>
      </c>
      <c r="M7" s="562" t="s">
        <v>123</v>
      </c>
      <c r="N7" s="562" t="s">
        <v>123</v>
      </c>
      <c r="O7" s="562" t="s">
        <v>123</v>
      </c>
      <c r="P7" s="562" t="s">
        <v>123</v>
      </c>
      <c r="Q7" s="562" t="s">
        <v>123</v>
      </c>
      <c r="R7" s="562" t="s">
        <v>123</v>
      </c>
      <c r="S7" s="562" t="s">
        <v>123</v>
      </c>
      <c r="T7" s="562" t="s">
        <v>123</v>
      </c>
      <c r="U7" s="562" t="s">
        <v>123</v>
      </c>
      <c r="V7" s="562" t="s">
        <v>123</v>
      </c>
      <c r="W7" s="562" t="s">
        <v>123</v>
      </c>
      <c r="X7" s="562" t="s">
        <v>123</v>
      </c>
      <c r="Y7" s="562" t="s">
        <v>123</v>
      </c>
      <c r="Z7" s="562" t="s">
        <v>123</v>
      </c>
      <c r="AA7" s="562" t="s">
        <v>123</v>
      </c>
      <c r="AB7" s="562" t="s">
        <v>123</v>
      </c>
      <c r="AC7" s="562" t="s">
        <v>123</v>
      </c>
      <c r="AD7" s="562" t="s">
        <v>123</v>
      </c>
      <c r="AE7" s="562" t="s">
        <v>123</v>
      </c>
      <c r="AF7" s="562" t="s">
        <v>123</v>
      </c>
      <c r="AG7" s="562" t="s">
        <v>123</v>
      </c>
      <c r="AH7" s="562" t="s">
        <v>123</v>
      </c>
      <c r="AI7" s="562" t="s">
        <v>123</v>
      </c>
      <c r="AJ7" s="319" t="s">
        <v>123</v>
      </c>
      <c r="AK7" s="264"/>
    </row>
    <row r="8" spans="1:37" x14ac:dyDescent="0.2">
      <c r="A8" s="100"/>
      <c r="B8" s="421">
        <f>B5+0.1</f>
        <v>58.2</v>
      </c>
      <c r="C8" s="422" t="s">
        <v>599</v>
      </c>
      <c r="D8" s="435" t="s">
        <v>123</v>
      </c>
      <c r="E8" s="435"/>
      <c r="F8" s="422" t="s">
        <v>75</v>
      </c>
      <c r="G8" s="422">
        <v>2</v>
      </c>
      <c r="H8" s="353">
        <f t="shared" ref="H8:AJ8" si="2">SUM(H9:H10)</f>
        <v>0</v>
      </c>
      <c r="I8" s="259">
        <f t="shared" si="2"/>
        <v>0</v>
      </c>
      <c r="J8" s="259">
        <f t="shared" si="2"/>
        <v>0</v>
      </c>
      <c r="K8" s="259">
        <f t="shared" si="2"/>
        <v>0</v>
      </c>
      <c r="L8" s="314">
        <f t="shared" si="2"/>
        <v>0</v>
      </c>
      <c r="M8" s="314">
        <f t="shared" si="2"/>
        <v>0</v>
      </c>
      <c r="N8" s="314">
        <f t="shared" si="2"/>
        <v>0</v>
      </c>
      <c r="O8" s="314">
        <f t="shared" si="2"/>
        <v>0</v>
      </c>
      <c r="P8" s="314">
        <f t="shared" si="2"/>
        <v>0</v>
      </c>
      <c r="Q8" s="314">
        <f t="shared" si="2"/>
        <v>0</v>
      </c>
      <c r="R8" s="314">
        <f t="shared" si="2"/>
        <v>0</v>
      </c>
      <c r="S8" s="314">
        <f t="shared" si="2"/>
        <v>0</v>
      </c>
      <c r="T8" s="314">
        <f t="shared" si="2"/>
        <v>0</v>
      </c>
      <c r="U8" s="314">
        <f t="shared" si="2"/>
        <v>0</v>
      </c>
      <c r="V8" s="314">
        <f t="shared" si="2"/>
        <v>0</v>
      </c>
      <c r="W8" s="314">
        <f t="shared" si="2"/>
        <v>0</v>
      </c>
      <c r="X8" s="314">
        <f t="shared" si="2"/>
        <v>0</v>
      </c>
      <c r="Y8" s="314">
        <f t="shared" si="2"/>
        <v>0</v>
      </c>
      <c r="Z8" s="314">
        <f t="shared" si="2"/>
        <v>0</v>
      </c>
      <c r="AA8" s="314">
        <f t="shared" si="2"/>
        <v>0</v>
      </c>
      <c r="AB8" s="314">
        <f t="shared" si="2"/>
        <v>0</v>
      </c>
      <c r="AC8" s="314">
        <f t="shared" si="2"/>
        <v>0</v>
      </c>
      <c r="AD8" s="314">
        <f t="shared" si="2"/>
        <v>0</v>
      </c>
      <c r="AE8" s="314">
        <f t="shared" si="2"/>
        <v>0</v>
      </c>
      <c r="AF8" s="314">
        <f t="shared" si="2"/>
        <v>0</v>
      </c>
      <c r="AG8" s="314">
        <f t="shared" si="2"/>
        <v>0</v>
      </c>
      <c r="AH8" s="314">
        <f t="shared" si="2"/>
        <v>0</v>
      </c>
      <c r="AI8" s="314">
        <f t="shared" si="2"/>
        <v>0</v>
      </c>
      <c r="AJ8" s="314">
        <f t="shared" si="2"/>
        <v>0</v>
      </c>
      <c r="AK8" s="264"/>
    </row>
    <row r="9" spans="1:37" x14ac:dyDescent="0.2">
      <c r="A9" s="100"/>
      <c r="B9" s="203" t="s">
        <v>123</v>
      </c>
      <c r="C9" s="443"/>
      <c r="D9" s="443"/>
      <c r="E9" s="443"/>
      <c r="F9" s="311" t="s">
        <v>75</v>
      </c>
      <c r="G9" s="311">
        <v>2</v>
      </c>
      <c r="H9" s="353"/>
      <c r="I9" s="259"/>
      <c r="J9" s="259"/>
      <c r="K9" s="259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4"/>
      <c r="Z9" s="294"/>
      <c r="AA9" s="294"/>
      <c r="AB9" s="294"/>
      <c r="AC9" s="294"/>
      <c r="AD9" s="294"/>
      <c r="AE9" s="294"/>
      <c r="AF9" s="294"/>
      <c r="AG9" s="294"/>
      <c r="AH9" s="294"/>
      <c r="AI9" s="294"/>
      <c r="AJ9" s="318"/>
      <c r="AK9" s="264"/>
    </row>
    <row r="10" spans="1:37" x14ac:dyDescent="0.2">
      <c r="A10" s="444"/>
      <c r="B10" s="354" t="s">
        <v>123</v>
      </c>
      <c r="C10" s="219" t="s">
        <v>598</v>
      </c>
      <c r="D10" s="424" t="s">
        <v>123</v>
      </c>
      <c r="E10" s="424"/>
      <c r="F10" s="361" t="s">
        <v>123</v>
      </c>
      <c r="G10" s="350"/>
      <c r="H10" s="349" t="s">
        <v>123</v>
      </c>
      <c r="I10" s="274" t="s">
        <v>123</v>
      </c>
      <c r="J10" s="274" t="s">
        <v>123</v>
      </c>
      <c r="K10" s="274" t="s">
        <v>123</v>
      </c>
      <c r="L10" s="562" t="s">
        <v>123</v>
      </c>
      <c r="M10" s="562" t="s">
        <v>123</v>
      </c>
      <c r="N10" s="562" t="s">
        <v>123</v>
      </c>
      <c r="O10" s="562" t="s">
        <v>123</v>
      </c>
      <c r="P10" s="562" t="s">
        <v>123</v>
      </c>
      <c r="Q10" s="562" t="s">
        <v>123</v>
      </c>
      <c r="R10" s="562" t="s">
        <v>123</v>
      </c>
      <c r="S10" s="562" t="s">
        <v>123</v>
      </c>
      <c r="T10" s="562" t="s">
        <v>123</v>
      </c>
      <c r="U10" s="562" t="s">
        <v>123</v>
      </c>
      <c r="V10" s="562" t="s">
        <v>123</v>
      </c>
      <c r="W10" s="562" t="s">
        <v>123</v>
      </c>
      <c r="X10" s="562" t="s">
        <v>123</v>
      </c>
      <c r="Y10" s="562" t="s">
        <v>123</v>
      </c>
      <c r="Z10" s="562" t="s">
        <v>123</v>
      </c>
      <c r="AA10" s="562" t="s">
        <v>123</v>
      </c>
      <c r="AB10" s="562" t="s">
        <v>123</v>
      </c>
      <c r="AC10" s="562" t="s">
        <v>123</v>
      </c>
      <c r="AD10" s="562" t="s">
        <v>123</v>
      </c>
      <c r="AE10" s="562" t="s">
        <v>123</v>
      </c>
      <c r="AF10" s="562" t="s">
        <v>123</v>
      </c>
      <c r="AG10" s="562" t="s">
        <v>123</v>
      </c>
      <c r="AH10" s="562" t="s">
        <v>123</v>
      </c>
      <c r="AI10" s="562" t="s">
        <v>123</v>
      </c>
      <c r="AJ10" s="319" t="s">
        <v>123</v>
      </c>
      <c r="AK10" s="264"/>
    </row>
    <row r="11" spans="1:37" x14ac:dyDescent="0.2">
      <c r="A11" s="100"/>
      <c r="B11" s="421">
        <f>B8+0.1</f>
        <v>58.300000000000004</v>
      </c>
      <c r="C11" s="422" t="s">
        <v>600</v>
      </c>
      <c r="D11" s="436" t="s">
        <v>123</v>
      </c>
      <c r="E11" s="436"/>
      <c r="F11" s="331" t="s">
        <v>75</v>
      </c>
      <c r="G11" s="331">
        <v>2</v>
      </c>
      <c r="H11" s="353">
        <f t="shared" ref="H11:AJ11" si="3">SUM(H12:H13)</f>
        <v>0</v>
      </c>
      <c r="I11" s="259">
        <f t="shared" si="3"/>
        <v>0</v>
      </c>
      <c r="J11" s="259">
        <f t="shared" si="3"/>
        <v>0</v>
      </c>
      <c r="K11" s="259">
        <f t="shared" si="3"/>
        <v>0</v>
      </c>
      <c r="L11" s="314">
        <f t="shared" si="3"/>
        <v>0</v>
      </c>
      <c r="M11" s="314">
        <f t="shared" si="3"/>
        <v>0</v>
      </c>
      <c r="N11" s="314">
        <f t="shared" si="3"/>
        <v>0</v>
      </c>
      <c r="O11" s="314">
        <f t="shared" si="3"/>
        <v>0</v>
      </c>
      <c r="P11" s="314">
        <f t="shared" si="3"/>
        <v>0</v>
      </c>
      <c r="Q11" s="314">
        <f t="shared" si="3"/>
        <v>0</v>
      </c>
      <c r="R11" s="314">
        <f t="shared" si="3"/>
        <v>0</v>
      </c>
      <c r="S11" s="314">
        <f t="shared" si="3"/>
        <v>0</v>
      </c>
      <c r="T11" s="314">
        <f t="shared" si="3"/>
        <v>0</v>
      </c>
      <c r="U11" s="314">
        <f t="shared" si="3"/>
        <v>0</v>
      </c>
      <c r="V11" s="314">
        <f t="shared" si="3"/>
        <v>0</v>
      </c>
      <c r="W11" s="314">
        <f t="shared" si="3"/>
        <v>0</v>
      </c>
      <c r="X11" s="314">
        <f t="shared" si="3"/>
        <v>0</v>
      </c>
      <c r="Y11" s="314">
        <f t="shared" si="3"/>
        <v>0</v>
      </c>
      <c r="Z11" s="314">
        <f t="shared" si="3"/>
        <v>0</v>
      </c>
      <c r="AA11" s="314">
        <f t="shared" si="3"/>
        <v>0</v>
      </c>
      <c r="AB11" s="314">
        <f t="shared" si="3"/>
        <v>0</v>
      </c>
      <c r="AC11" s="314">
        <f t="shared" si="3"/>
        <v>0</v>
      </c>
      <c r="AD11" s="314">
        <f t="shared" si="3"/>
        <v>0</v>
      </c>
      <c r="AE11" s="314">
        <f t="shared" si="3"/>
        <v>0</v>
      </c>
      <c r="AF11" s="314">
        <f t="shared" si="3"/>
        <v>0</v>
      </c>
      <c r="AG11" s="314">
        <f t="shared" si="3"/>
        <v>0</v>
      </c>
      <c r="AH11" s="314">
        <f t="shared" si="3"/>
        <v>0</v>
      </c>
      <c r="AI11" s="314">
        <f t="shared" si="3"/>
        <v>0</v>
      </c>
      <c r="AJ11" s="314">
        <f t="shared" si="3"/>
        <v>0</v>
      </c>
    </row>
    <row r="12" spans="1:37" x14ac:dyDescent="0.2">
      <c r="A12" s="100"/>
      <c r="B12" s="203" t="s">
        <v>123</v>
      </c>
      <c r="C12" s="443"/>
      <c r="D12" s="443"/>
      <c r="E12" s="443"/>
      <c r="F12" s="311" t="s">
        <v>75</v>
      </c>
      <c r="G12" s="311">
        <v>2</v>
      </c>
      <c r="H12" s="353"/>
      <c r="I12" s="259"/>
      <c r="J12" s="259"/>
      <c r="K12" s="259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294"/>
      <c r="AD12" s="294"/>
      <c r="AE12" s="294"/>
      <c r="AF12" s="294"/>
      <c r="AG12" s="294"/>
      <c r="AH12" s="294"/>
      <c r="AI12" s="294"/>
      <c r="AJ12" s="318"/>
    </row>
    <row r="13" spans="1:37" x14ac:dyDescent="0.2">
      <c r="A13" s="100"/>
      <c r="B13" s="354" t="s">
        <v>123</v>
      </c>
      <c r="C13" s="219" t="s">
        <v>598</v>
      </c>
      <c r="D13" s="424" t="s">
        <v>123</v>
      </c>
      <c r="E13" s="424"/>
      <c r="F13" s="361" t="s">
        <v>123</v>
      </c>
      <c r="G13" s="350"/>
      <c r="H13" s="349" t="s">
        <v>123</v>
      </c>
      <c r="I13" s="274" t="s">
        <v>123</v>
      </c>
      <c r="J13" s="274" t="s">
        <v>123</v>
      </c>
      <c r="K13" s="274" t="s">
        <v>123</v>
      </c>
      <c r="L13" s="562" t="s">
        <v>123</v>
      </c>
      <c r="M13" s="562" t="s">
        <v>123</v>
      </c>
      <c r="N13" s="562" t="s">
        <v>123</v>
      </c>
      <c r="O13" s="562" t="s">
        <v>123</v>
      </c>
      <c r="P13" s="562" t="s">
        <v>123</v>
      </c>
      <c r="Q13" s="562" t="s">
        <v>123</v>
      </c>
      <c r="R13" s="562" t="s">
        <v>123</v>
      </c>
      <c r="S13" s="562" t="s">
        <v>123</v>
      </c>
      <c r="T13" s="562" t="s">
        <v>123</v>
      </c>
      <c r="U13" s="562" t="s">
        <v>123</v>
      </c>
      <c r="V13" s="562" t="s">
        <v>123</v>
      </c>
      <c r="W13" s="562" t="s">
        <v>123</v>
      </c>
      <c r="X13" s="562" t="s">
        <v>123</v>
      </c>
      <c r="Y13" s="562" t="s">
        <v>123</v>
      </c>
      <c r="Z13" s="562" t="s">
        <v>123</v>
      </c>
      <c r="AA13" s="562" t="s">
        <v>123</v>
      </c>
      <c r="AB13" s="562" t="s">
        <v>123</v>
      </c>
      <c r="AC13" s="562" t="s">
        <v>123</v>
      </c>
      <c r="AD13" s="562" t="s">
        <v>123</v>
      </c>
      <c r="AE13" s="562" t="s">
        <v>123</v>
      </c>
      <c r="AF13" s="562" t="s">
        <v>123</v>
      </c>
      <c r="AG13" s="562" t="s">
        <v>123</v>
      </c>
      <c r="AH13" s="562" t="s">
        <v>123</v>
      </c>
      <c r="AI13" s="562" t="s">
        <v>123</v>
      </c>
      <c r="AJ13" s="319" t="s">
        <v>123</v>
      </c>
    </row>
    <row r="14" spans="1:37" ht="25.5" x14ac:dyDescent="0.2">
      <c r="A14" s="100"/>
      <c r="B14" s="421">
        <f>B11+0.1</f>
        <v>58.400000000000006</v>
      </c>
      <c r="C14" s="422" t="s">
        <v>601</v>
      </c>
      <c r="D14" s="436" t="s">
        <v>123</v>
      </c>
      <c r="E14" s="436"/>
      <c r="F14" s="331" t="s">
        <v>75</v>
      </c>
      <c r="G14" s="331">
        <v>2</v>
      </c>
      <c r="H14" s="353">
        <f t="shared" ref="H14:AJ14" si="4">SUM(H15:H16)</f>
        <v>0</v>
      </c>
      <c r="I14" s="259">
        <f t="shared" si="4"/>
        <v>0</v>
      </c>
      <c r="J14" s="259">
        <f t="shared" si="4"/>
        <v>0</v>
      </c>
      <c r="K14" s="259">
        <f t="shared" si="4"/>
        <v>0</v>
      </c>
      <c r="L14" s="314">
        <f t="shared" si="4"/>
        <v>0</v>
      </c>
      <c r="M14" s="314">
        <f t="shared" si="4"/>
        <v>0</v>
      </c>
      <c r="N14" s="314">
        <f t="shared" si="4"/>
        <v>0</v>
      </c>
      <c r="O14" s="314">
        <f t="shared" si="4"/>
        <v>0</v>
      </c>
      <c r="P14" s="314">
        <f t="shared" si="4"/>
        <v>0</v>
      </c>
      <c r="Q14" s="314">
        <f t="shared" si="4"/>
        <v>0</v>
      </c>
      <c r="R14" s="314">
        <f t="shared" si="4"/>
        <v>0</v>
      </c>
      <c r="S14" s="314">
        <f t="shared" si="4"/>
        <v>0</v>
      </c>
      <c r="T14" s="314">
        <f t="shared" si="4"/>
        <v>0</v>
      </c>
      <c r="U14" s="314">
        <f t="shared" si="4"/>
        <v>0</v>
      </c>
      <c r="V14" s="314">
        <f t="shared" si="4"/>
        <v>0</v>
      </c>
      <c r="W14" s="314">
        <f t="shared" si="4"/>
        <v>0</v>
      </c>
      <c r="X14" s="314">
        <f t="shared" si="4"/>
        <v>0</v>
      </c>
      <c r="Y14" s="314">
        <f t="shared" si="4"/>
        <v>0</v>
      </c>
      <c r="Z14" s="314">
        <f t="shared" si="4"/>
        <v>0</v>
      </c>
      <c r="AA14" s="314">
        <f t="shared" si="4"/>
        <v>0</v>
      </c>
      <c r="AB14" s="314">
        <f t="shared" si="4"/>
        <v>0</v>
      </c>
      <c r="AC14" s="314">
        <f t="shared" si="4"/>
        <v>0</v>
      </c>
      <c r="AD14" s="314">
        <f t="shared" si="4"/>
        <v>0</v>
      </c>
      <c r="AE14" s="314">
        <f t="shared" si="4"/>
        <v>0</v>
      </c>
      <c r="AF14" s="314">
        <f t="shared" si="4"/>
        <v>0</v>
      </c>
      <c r="AG14" s="314">
        <f t="shared" si="4"/>
        <v>0</v>
      </c>
      <c r="AH14" s="314">
        <f t="shared" si="4"/>
        <v>0</v>
      </c>
      <c r="AI14" s="314">
        <f t="shared" si="4"/>
        <v>0</v>
      </c>
      <c r="AJ14" s="314">
        <f t="shared" si="4"/>
        <v>0</v>
      </c>
    </row>
    <row r="15" spans="1:37" x14ac:dyDescent="0.2">
      <c r="A15" s="100"/>
      <c r="B15" s="203" t="s">
        <v>123</v>
      </c>
      <c r="C15" s="443"/>
      <c r="D15" s="443"/>
      <c r="E15" s="443"/>
      <c r="F15" s="311" t="s">
        <v>75</v>
      </c>
      <c r="G15" s="311">
        <v>2</v>
      </c>
      <c r="H15" s="353"/>
      <c r="I15" s="259"/>
      <c r="J15" s="259"/>
      <c r="K15" s="259"/>
      <c r="L15" s="294"/>
      <c r="M15" s="294"/>
      <c r="N15" s="294"/>
      <c r="O15" s="294"/>
      <c r="P15" s="294"/>
      <c r="Q15" s="294"/>
      <c r="R15" s="294"/>
      <c r="S15" s="294"/>
      <c r="T15" s="294"/>
      <c r="U15" s="294"/>
      <c r="V15" s="294"/>
      <c r="W15" s="294"/>
      <c r="X15" s="294"/>
      <c r="Y15" s="294"/>
      <c r="Z15" s="294"/>
      <c r="AA15" s="294"/>
      <c r="AB15" s="294"/>
      <c r="AC15" s="294"/>
      <c r="AD15" s="294"/>
      <c r="AE15" s="294"/>
      <c r="AF15" s="294"/>
      <c r="AG15" s="294"/>
      <c r="AH15" s="294"/>
      <c r="AI15" s="294"/>
      <c r="AJ15" s="318"/>
    </row>
    <row r="16" spans="1:37" x14ac:dyDescent="0.2">
      <c r="A16" s="100"/>
      <c r="B16" s="354" t="s">
        <v>123</v>
      </c>
      <c r="C16" s="219" t="s">
        <v>598</v>
      </c>
      <c r="D16" s="424" t="s">
        <v>123</v>
      </c>
      <c r="E16" s="424"/>
      <c r="F16" s="361" t="s">
        <v>123</v>
      </c>
      <c r="G16" s="350"/>
      <c r="H16" s="349" t="s">
        <v>123</v>
      </c>
      <c r="I16" s="259" t="s">
        <v>123</v>
      </c>
      <c r="J16" s="259" t="s">
        <v>123</v>
      </c>
      <c r="K16" s="259" t="s">
        <v>123</v>
      </c>
      <c r="L16" s="562" t="s">
        <v>123</v>
      </c>
      <c r="M16" s="562" t="s">
        <v>123</v>
      </c>
      <c r="N16" s="562" t="s">
        <v>123</v>
      </c>
      <c r="O16" s="562" t="s">
        <v>123</v>
      </c>
      <c r="P16" s="562" t="s">
        <v>123</v>
      </c>
      <c r="Q16" s="562" t="s">
        <v>123</v>
      </c>
      <c r="R16" s="562" t="s">
        <v>123</v>
      </c>
      <c r="S16" s="562" t="s">
        <v>123</v>
      </c>
      <c r="T16" s="562" t="s">
        <v>123</v>
      </c>
      <c r="U16" s="562" t="s">
        <v>123</v>
      </c>
      <c r="V16" s="562" t="s">
        <v>123</v>
      </c>
      <c r="W16" s="562" t="s">
        <v>123</v>
      </c>
      <c r="X16" s="562" t="s">
        <v>123</v>
      </c>
      <c r="Y16" s="562" t="s">
        <v>123</v>
      </c>
      <c r="Z16" s="562" t="s">
        <v>123</v>
      </c>
      <c r="AA16" s="562" t="s">
        <v>123</v>
      </c>
      <c r="AB16" s="562" t="s">
        <v>123</v>
      </c>
      <c r="AC16" s="562" t="s">
        <v>123</v>
      </c>
      <c r="AD16" s="562" t="s">
        <v>123</v>
      </c>
      <c r="AE16" s="562" t="s">
        <v>123</v>
      </c>
      <c r="AF16" s="562" t="s">
        <v>123</v>
      </c>
      <c r="AG16" s="562" t="s">
        <v>123</v>
      </c>
      <c r="AH16" s="562" t="s">
        <v>123</v>
      </c>
      <c r="AI16" s="562" t="s">
        <v>123</v>
      </c>
      <c r="AJ16" s="319" t="s">
        <v>123</v>
      </c>
    </row>
    <row r="17" spans="1:36" x14ac:dyDescent="0.2">
      <c r="A17" s="100"/>
      <c r="B17" s="421">
        <f>B14+0.1</f>
        <v>58.500000000000007</v>
      </c>
      <c r="C17" s="445" t="s">
        <v>602</v>
      </c>
      <c r="D17" s="437"/>
      <c r="E17" s="437"/>
      <c r="F17" s="331" t="s">
        <v>75</v>
      </c>
      <c r="G17" s="425">
        <v>2</v>
      </c>
      <c r="H17" s="349">
        <f t="shared" ref="H17:AJ17" si="5">SUM(H18+H21)</f>
        <v>0</v>
      </c>
      <c r="I17" s="259">
        <f t="shared" si="5"/>
        <v>0</v>
      </c>
      <c r="J17" s="259">
        <f t="shared" si="5"/>
        <v>0</v>
      </c>
      <c r="K17" s="259">
        <f t="shared" si="5"/>
        <v>0</v>
      </c>
      <c r="L17" s="314">
        <f t="shared" si="5"/>
        <v>0</v>
      </c>
      <c r="M17" s="314">
        <f t="shared" si="5"/>
        <v>0</v>
      </c>
      <c r="N17" s="314">
        <f t="shared" si="5"/>
        <v>0</v>
      </c>
      <c r="O17" s="314">
        <f t="shared" si="5"/>
        <v>0</v>
      </c>
      <c r="P17" s="314">
        <f t="shared" si="5"/>
        <v>0</v>
      </c>
      <c r="Q17" s="314">
        <f t="shared" si="5"/>
        <v>0</v>
      </c>
      <c r="R17" s="314">
        <f t="shared" si="5"/>
        <v>0</v>
      </c>
      <c r="S17" s="314">
        <f t="shared" si="5"/>
        <v>0</v>
      </c>
      <c r="T17" s="314">
        <f t="shared" si="5"/>
        <v>0</v>
      </c>
      <c r="U17" s="314">
        <f t="shared" si="5"/>
        <v>0</v>
      </c>
      <c r="V17" s="314">
        <f t="shared" si="5"/>
        <v>0</v>
      </c>
      <c r="W17" s="314">
        <f t="shared" si="5"/>
        <v>0</v>
      </c>
      <c r="X17" s="314">
        <f t="shared" si="5"/>
        <v>0</v>
      </c>
      <c r="Y17" s="314">
        <f t="shared" si="5"/>
        <v>0</v>
      </c>
      <c r="Z17" s="314">
        <f t="shared" si="5"/>
        <v>0</v>
      </c>
      <c r="AA17" s="314">
        <f t="shared" si="5"/>
        <v>0</v>
      </c>
      <c r="AB17" s="314">
        <f t="shared" si="5"/>
        <v>0</v>
      </c>
      <c r="AC17" s="314">
        <f t="shared" si="5"/>
        <v>0</v>
      </c>
      <c r="AD17" s="314">
        <f t="shared" si="5"/>
        <v>0</v>
      </c>
      <c r="AE17" s="314">
        <f t="shared" si="5"/>
        <v>0</v>
      </c>
      <c r="AF17" s="314">
        <f t="shared" si="5"/>
        <v>0</v>
      </c>
      <c r="AG17" s="314">
        <f t="shared" si="5"/>
        <v>0</v>
      </c>
      <c r="AH17" s="314">
        <f t="shared" si="5"/>
        <v>0</v>
      </c>
      <c r="AI17" s="314">
        <f t="shared" si="5"/>
        <v>0</v>
      </c>
      <c r="AJ17" s="314">
        <f t="shared" si="5"/>
        <v>0</v>
      </c>
    </row>
    <row r="18" spans="1:36" x14ac:dyDescent="0.2">
      <c r="A18" s="100"/>
      <c r="B18" s="421">
        <f>B17+0.01</f>
        <v>58.510000000000005</v>
      </c>
      <c r="C18" s="422" t="s">
        <v>603</v>
      </c>
      <c r="D18" s="436" t="s">
        <v>123</v>
      </c>
      <c r="E18" s="436"/>
      <c r="F18" s="331" t="s">
        <v>75</v>
      </c>
      <c r="G18" s="331">
        <v>2</v>
      </c>
      <c r="H18" s="353">
        <f t="shared" ref="H18:AJ18" si="6">SUM(H19:H20)</f>
        <v>0</v>
      </c>
      <c r="I18" s="259">
        <f t="shared" si="6"/>
        <v>0</v>
      </c>
      <c r="J18" s="259">
        <f t="shared" si="6"/>
        <v>0</v>
      </c>
      <c r="K18" s="259">
        <f t="shared" si="6"/>
        <v>0</v>
      </c>
      <c r="L18" s="314">
        <f t="shared" si="6"/>
        <v>0</v>
      </c>
      <c r="M18" s="314">
        <f t="shared" si="6"/>
        <v>0</v>
      </c>
      <c r="N18" s="314">
        <f t="shared" si="6"/>
        <v>0</v>
      </c>
      <c r="O18" s="314">
        <f t="shared" si="6"/>
        <v>0</v>
      </c>
      <c r="P18" s="314">
        <f t="shared" si="6"/>
        <v>0</v>
      </c>
      <c r="Q18" s="314">
        <f t="shared" si="6"/>
        <v>0</v>
      </c>
      <c r="R18" s="314">
        <f t="shared" si="6"/>
        <v>0</v>
      </c>
      <c r="S18" s="314">
        <f t="shared" si="6"/>
        <v>0</v>
      </c>
      <c r="T18" s="314">
        <f t="shared" si="6"/>
        <v>0</v>
      </c>
      <c r="U18" s="314">
        <f t="shared" si="6"/>
        <v>0</v>
      </c>
      <c r="V18" s="314">
        <f t="shared" si="6"/>
        <v>0</v>
      </c>
      <c r="W18" s="314">
        <f t="shared" si="6"/>
        <v>0</v>
      </c>
      <c r="X18" s="314">
        <f t="shared" si="6"/>
        <v>0</v>
      </c>
      <c r="Y18" s="314">
        <f t="shared" si="6"/>
        <v>0</v>
      </c>
      <c r="Z18" s="314">
        <f t="shared" si="6"/>
        <v>0</v>
      </c>
      <c r="AA18" s="314">
        <f t="shared" si="6"/>
        <v>0</v>
      </c>
      <c r="AB18" s="314">
        <f t="shared" si="6"/>
        <v>0</v>
      </c>
      <c r="AC18" s="314">
        <f t="shared" si="6"/>
        <v>0</v>
      </c>
      <c r="AD18" s="314">
        <f t="shared" si="6"/>
        <v>0</v>
      </c>
      <c r="AE18" s="314">
        <f t="shared" si="6"/>
        <v>0</v>
      </c>
      <c r="AF18" s="314">
        <f t="shared" si="6"/>
        <v>0</v>
      </c>
      <c r="AG18" s="314">
        <f t="shared" si="6"/>
        <v>0</v>
      </c>
      <c r="AH18" s="314">
        <f t="shared" si="6"/>
        <v>0</v>
      </c>
      <c r="AI18" s="314">
        <f t="shared" si="6"/>
        <v>0</v>
      </c>
      <c r="AJ18" s="314">
        <f t="shared" si="6"/>
        <v>0</v>
      </c>
    </row>
    <row r="19" spans="1:36" x14ac:dyDescent="0.2">
      <c r="A19" s="100"/>
      <c r="B19" s="203" t="s">
        <v>123</v>
      </c>
      <c r="C19" s="443"/>
      <c r="D19" s="443"/>
      <c r="E19" s="443"/>
      <c r="F19" s="311" t="s">
        <v>75</v>
      </c>
      <c r="G19" s="311">
        <v>2</v>
      </c>
      <c r="H19" s="353"/>
      <c r="I19" s="259"/>
      <c r="J19" s="259"/>
      <c r="K19" s="259"/>
      <c r="L19" s="294"/>
      <c r="M19" s="294"/>
      <c r="N19" s="294"/>
      <c r="O19" s="294"/>
      <c r="P19" s="294"/>
      <c r="Q19" s="294"/>
      <c r="R19" s="294"/>
      <c r="S19" s="294"/>
      <c r="T19" s="294"/>
      <c r="U19" s="294"/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318"/>
    </row>
    <row r="20" spans="1:36" x14ac:dyDescent="0.2">
      <c r="A20" s="100"/>
      <c r="B20" s="354" t="s">
        <v>123</v>
      </c>
      <c r="C20" s="219" t="s">
        <v>598</v>
      </c>
      <c r="D20" s="424" t="s">
        <v>123</v>
      </c>
      <c r="E20" s="424"/>
      <c r="F20" s="361" t="s">
        <v>123</v>
      </c>
      <c r="G20" s="350"/>
      <c r="H20" s="349" t="s">
        <v>123</v>
      </c>
      <c r="I20" s="274" t="s">
        <v>123</v>
      </c>
      <c r="J20" s="274" t="s">
        <v>123</v>
      </c>
      <c r="K20" s="274" t="s">
        <v>123</v>
      </c>
      <c r="L20" s="562" t="s">
        <v>123</v>
      </c>
      <c r="M20" s="562" t="s">
        <v>123</v>
      </c>
      <c r="N20" s="562" t="s">
        <v>123</v>
      </c>
      <c r="O20" s="562" t="s">
        <v>123</v>
      </c>
      <c r="P20" s="562" t="s">
        <v>123</v>
      </c>
      <c r="Q20" s="562" t="s">
        <v>123</v>
      </c>
      <c r="R20" s="562" t="s">
        <v>123</v>
      </c>
      <c r="S20" s="562" t="s">
        <v>123</v>
      </c>
      <c r="T20" s="562" t="s">
        <v>123</v>
      </c>
      <c r="U20" s="562" t="s">
        <v>123</v>
      </c>
      <c r="V20" s="562" t="s">
        <v>123</v>
      </c>
      <c r="W20" s="562" t="s">
        <v>123</v>
      </c>
      <c r="X20" s="562" t="s">
        <v>123</v>
      </c>
      <c r="Y20" s="562" t="s">
        <v>123</v>
      </c>
      <c r="Z20" s="562" t="s">
        <v>123</v>
      </c>
      <c r="AA20" s="562" t="s">
        <v>123</v>
      </c>
      <c r="AB20" s="562" t="s">
        <v>123</v>
      </c>
      <c r="AC20" s="562" t="s">
        <v>123</v>
      </c>
      <c r="AD20" s="562" t="s">
        <v>123</v>
      </c>
      <c r="AE20" s="562" t="s">
        <v>123</v>
      </c>
      <c r="AF20" s="562" t="s">
        <v>123</v>
      </c>
      <c r="AG20" s="562" t="s">
        <v>123</v>
      </c>
      <c r="AH20" s="562" t="s">
        <v>123</v>
      </c>
      <c r="AI20" s="562" t="s">
        <v>123</v>
      </c>
      <c r="AJ20" s="319" t="s">
        <v>123</v>
      </c>
    </row>
    <row r="21" spans="1:36" x14ac:dyDescent="0.2">
      <c r="A21" s="100"/>
      <c r="B21" s="421">
        <f>B18+0.01</f>
        <v>58.52</v>
      </c>
      <c r="C21" s="422" t="s">
        <v>604</v>
      </c>
      <c r="D21" s="436" t="s">
        <v>123</v>
      </c>
      <c r="E21" s="436"/>
      <c r="F21" s="331" t="s">
        <v>75</v>
      </c>
      <c r="G21" s="331">
        <v>2</v>
      </c>
      <c r="H21" s="353">
        <f t="shared" ref="H21:AJ21" si="7">SUM(H22:H23)</f>
        <v>0</v>
      </c>
      <c r="I21" s="259">
        <f t="shared" si="7"/>
        <v>0</v>
      </c>
      <c r="J21" s="259">
        <f t="shared" si="7"/>
        <v>0</v>
      </c>
      <c r="K21" s="259">
        <f t="shared" si="7"/>
        <v>0</v>
      </c>
      <c r="L21" s="314">
        <f t="shared" si="7"/>
        <v>0</v>
      </c>
      <c r="M21" s="314">
        <f t="shared" si="7"/>
        <v>0</v>
      </c>
      <c r="N21" s="314">
        <f t="shared" si="7"/>
        <v>0</v>
      </c>
      <c r="O21" s="314">
        <f t="shared" si="7"/>
        <v>0</v>
      </c>
      <c r="P21" s="314">
        <f t="shared" si="7"/>
        <v>0</v>
      </c>
      <c r="Q21" s="314">
        <f t="shared" si="7"/>
        <v>0</v>
      </c>
      <c r="R21" s="314">
        <f t="shared" si="7"/>
        <v>0</v>
      </c>
      <c r="S21" s="314">
        <f t="shared" si="7"/>
        <v>0</v>
      </c>
      <c r="T21" s="314">
        <f t="shared" si="7"/>
        <v>0</v>
      </c>
      <c r="U21" s="314">
        <f t="shared" si="7"/>
        <v>0</v>
      </c>
      <c r="V21" s="314">
        <f t="shared" si="7"/>
        <v>0</v>
      </c>
      <c r="W21" s="314">
        <f t="shared" si="7"/>
        <v>0</v>
      </c>
      <c r="X21" s="314">
        <f t="shared" si="7"/>
        <v>0</v>
      </c>
      <c r="Y21" s="314">
        <f t="shared" si="7"/>
        <v>0</v>
      </c>
      <c r="Z21" s="314">
        <f t="shared" si="7"/>
        <v>0</v>
      </c>
      <c r="AA21" s="314">
        <f t="shared" si="7"/>
        <v>0</v>
      </c>
      <c r="AB21" s="314">
        <f t="shared" si="7"/>
        <v>0</v>
      </c>
      <c r="AC21" s="314">
        <f t="shared" si="7"/>
        <v>0</v>
      </c>
      <c r="AD21" s="314">
        <f t="shared" si="7"/>
        <v>0</v>
      </c>
      <c r="AE21" s="314">
        <f t="shared" si="7"/>
        <v>0</v>
      </c>
      <c r="AF21" s="314">
        <f t="shared" si="7"/>
        <v>0</v>
      </c>
      <c r="AG21" s="314">
        <f t="shared" si="7"/>
        <v>0</v>
      </c>
      <c r="AH21" s="314">
        <f t="shared" si="7"/>
        <v>0</v>
      </c>
      <c r="AI21" s="314">
        <f t="shared" si="7"/>
        <v>0</v>
      </c>
      <c r="AJ21" s="314">
        <f t="shared" si="7"/>
        <v>0</v>
      </c>
    </row>
    <row r="22" spans="1:36" x14ac:dyDescent="0.2">
      <c r="A22" s="100"/>
      <c r="B22" s="203" t="s">
        <v>123</v>
      </c>
      <c r="C22" s="443"/>
      <c r="D22" s="443"/>
      <c r="E22" s="443"/>
      <c r="F22" s="311" t="s">
        <v>75</v>
      </c>
      <c r="G22" s="311">
        <v>2</v>
      </c>
      <c r="H22" s="353"/>
      <c r="I22" s="259"/>
      <c r="J22" s="259"/>
      <c r="K22" s="259"/>
      <c r="L22" s="294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318"/>
    </row>
    <row r="23" spans="1:36" x14ac:dyDescent="0.2">
      <c r="A23" s="100"/>
      <c r="B23" s="354" t="s">
        <v>123</v>
      </c>
      <c r="C23" s="219" t="s">
        <v>598</v>
      </c>
      <c r="D23" s="424" t="s">
        <v>123</v>
      </c>
      <c r="E23" s="424"/>
      <c r="F23" s="361" t="s">
        <v>123</v>
      </c>
      <c r="G23" s="350"/>
      <c r="H23" s="349" t="s">
        <v>123</v>
      </c>
      <c r="I23" s="274" t="s">
        <v>123</v>
      </c>
      <c r="J23" s="274" t="s">
        <v>123</v>
      </c>
      <c r="K23" s="274" t="s">
        <v>123</v>
      </c>
      <c r="L23" s="562" t="s">
        <v>123</v>
      </c>
      <c r="M23" s="562" t="s">
        <v>123</v>
      </c>
      <c r="N23" s="562" t="s">
        <v>123</v>
      </c>
      <c r="O23" s="562" t="s">
        <v>123</v>
      </c>
      <c r="P23" s="562" t="s">
        <v>123</v>
      </c>
      <c r="Q23" s="562" t="s">
        <v>123</v>
      </c>
      <c r="R23" s="562" t="s">
        <v>123</v>
      </c>
      <c r="S23" s="562" t="s">
        <v>123</v>
      </c>
      <c r="T23" s="562" t="s">
        <v>123</v>
      </c>
      <c r="U23" s="562" t="s">
        <v>123</v>
      </c>
      <c r="V23" s="562" t="s">
        <v>123</v>
      </c>
      <c r="W23" s="562" t="s">
        <v>123</v>
      </c>
      <c r="X23" s="562" t="s">
        <v>123</v>
      </c>
      <c r="Y23" s="562" t="s">
        <v>123</v>
      </c>
      <c r="Z23" s="562" t="s">
        <v>123</v>
      </c>
      <c r="AA23" s="562" t="s">
        <v>123</v>
      </c>
      <c r="AB23" s="562" t="s">
        <v>123</v>
      </c>
      <c r="AC23" s="562" t="s">
        <v>123</v>
      </c>
      <c r="AD23" s="562" t="s">
        <v>123</v>
      </c>
      <c r="AE23" s="562" t="s">
        <v>123</v>
      </c>
      <c r="AF23" s="562" t="s">
        <v>123</v>
      </c>
      <c r="AG23" s="562" t="s">
        <v>123</v>
      </c>
      <c r="AH23" s="562" t="s">
        <v>123</v>
      </c>
      <c r="AI23" s="562" t="s">
        <v>123</v>
      </c>
      <c r="AJ23" s="319" t="s">
        <v>123</v>
      </c>
    </row>
    <row r="24" spans="1:36" x14ac:dyDescent="0.2">
      <c r="A24" s="100"/>
      <c r="B24" s="421">
        <f>B17+0.1</f>
        <v>58.600000000000009</v>
      </c>
      <c r="C24" s="422" t="s">
        <v>605</v>
      </c>
      <c r="D24" s="436" t="s">
        <v>123</v>
      </c>
      <c r="E24" s="436"/>
      <c r="F24" s="331" t="s">
        <v>75</v>
      </c>
      <c r="G24" s="331"/>
      <c r="H24" s="353">
        <f t="shared" ref="H24:AJ24" si="8">SUM(H25:H26)</f>
        <v>0</v>
      </c>
      <c r="I24" s="259">
        <f t="shared" si="8"/>
        <v>0</v>
      </c>
      <c r="J24" s="259">
        <f t="shared" si="8"/>
        <v>0</v>
      </c>
      <c r="K24" s="259">
        <f t="shared" si="8"/>
        <v>0</v>
      </c>
      <c r="L24" s="314">
        <f t="shared" si="8"/>
        <v>0</v>
      </c>
      <c r="M24" s="314">
        <f t="shared" si="8"/>
        <v>0</v>
      </c>
      <c r="N24" s="314">
        <f t="shared" si="8"/>
        <v>0</v>
      </c>
      <c r="O24" s="314">
        <f t="shared" si="8"/>
        <v>0</v>
      </c>
      <c r="P24" s="314">
        <f t="shared" si="8"/>
        <v>0</v>
      </c>
      <c r="Q24" s="314">
        <f t="shared" si="8"/>
        <v>0</v>
      </c>
      <c r="R24" s="314">
        <f t="shared" si="8"/>
        <v>0</v>
      </c>
      <c r="S24" s="314">
        <f t="shared" si="8"/>
        <v>0</v>
      </c>
      <c r="T24" s="314">
        <f t="shared" si="8"/>
        <v>0</v>
      </c>
      <c r="U24" s="314">
        <f t="shared" si="8"/>
        <v>0</v>
      </c>
      <c r="V24" s="314">
        <f t="shared" si="8"/>
        <v>0</v>
      </c>
      <c r="W24" s="314">
        <f t="shared" si="8"/>
        <v>0</v>
      </c>
      <c r="X24" s="314">
        <f t="shared" si="8"/>
        <v>0</v>
      </c>
      <c r="Y24" s="314">
        <f t="shared" si="8"/>
        <v>0</v>
      </c>
      <c r="Z24" s="314">
        <f t="shared" si="8"/>
        <v>0</v>
      </c>
      <c r="AA24" s="314">
        <f t="shared" si="8"/>
        <v>0</v>
      </c>
      <c r="AB24" s="314">
        <f t="shared" si="8"/>
        <v>0</v>
      </c>
      <c r="AC24" s="314">
        <f t="shared" si="8"/>
        <v>0</v>
      </c>
      <c r="AD24" s="314">
        <f t="shared" si="8"/>
        <v>0</v>
      </c>
      <c r="AE24" s="314">
        <f t="shared" si="8"/>
        <v>0</v>
      </c>
      <c r="AF24" s="314">
        <f t="shared" si="8"/>
        <v>0</v>
      </c>
      <c r="AG24" s="314">
        <f t="shared" si="8"/>
        <v>0</v>
      </c>
      <c r="AH24" s="314">
        <f t="shared" si="8"/>
        <v>0</v>
      </c>
      <c r="AI24" s="314">
        <f t="shared" si="8"/>
        <v>0</v>
      </c>
      <c r="AJ24" s="314">
        <f t="shared" si="8"/>
        <v>0</v>
      </c>
    </row>
    <row r="25" spans="1:36" x14ac:dyDescent="0.2">
      <c r="A25" s="100"/>
      <c r="B25" s="203" t="s">
        <v>123</v>
      </c>
      <c r="C25" s="443"/>
      <c r="D25" s="443"/>
      <c r="E25" s="443"/>
      <c r="F25" s="311" t="s">
        <v>75</v>
      </c>
      <c r="G25" s="311">
        <v>2</v>
      </c>
      <c r="H25" s="353"/>
      <c r="I25" s="259"/>
      <c r="J25" s="259"/>
      <c r="K25" s="259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318"/>
    </row>
    <row r="26" spans="1:36" x14ac:dyDescent="0.2">
      <c r="A26" s="100"/>
      <c r="B26" s="354" t="s">
        <v>123</v>
      </c>
      <c r="C26" s="219" t="s">
        <v>598</v>
      </c>
      <c r="D26" s="424" t="s">
        <v>123</v>
      </c>
      <c r="E26" s="424"/>
      <c r="F26" s="361" t="s">
        <v>123</v>
      </c>
      <c r="G26" s="350"/>
      <c r="H26" s="349" t="s">
        <v>123</v>
      </c>
      <c r="I26" s="274" t="s">
        <v>123</v>
      </c>
      <c r="J26" s="274" t="s">
        <v>123</v>
      </c>
      <c r="K26" s="274" t="s">
        <v>123</v>
      </c>
      <c r="L26" s="562" t="s">
        <v>123</v>
      </c>
      <c r="M26" s="562" t="s">
        <v>123</v>
      </c>
      <c r="N26" s="562" t="s">
        <v>123</v>
      </c>
      <c r="O26" s="562" t="s">
        <v>123</v>
      </c>
      <c r="P26" s="562" t="s">
        <v>123</v>
      </c>
      <c r="Q26" s="562" t="s">
        <v>123</v>
      </c>
      <c r="R26" s="562" t="s">
        <v>123</v>
      </c>
      <c r="S26" s="562" t="s">
        <v>123</v>
      </c>
      <c r="T26" s="562" t="s">
        <v>123</v>
      </c>
      <c r="U26" s="562" t="s">
        <v>123</v>
      </c>
      <c r="V26" s="562" t="s">
        <v>123</v>
      </c>
      <c r="W26" s="562" t="s">
        <v>123</v>
      </c>
      <c r="X26" s="562" t="s">
        <v>123</v>
      </c>
      <c r="Y26" s="562" t="s">
        <v>123</v>
      </c>
      <c r="Z26" s="562" t="s">
        <v>123</v>
      </c>
      <c r="AA26" s="562" t="s">
        <v>123</v>
      </c>
      <c r="AB26" s="562" t="s">
        <v>123</v>
      </c>
      <c r="AC26" s="562" t="s">
        <v>123</v>
      </c>
      <c r="AD26" s="562" t="s">
        <v>123</v>
      </c>
      <c r="AE26" s="562" t="s">
        <v>123</v>
      </c>
      <c r="AF26" s="562" t="s">
        <v>123</v>
      </c>
      <c r="AG26" s="562" t="s">
        <v>123</v>
      </c>
      <c r="AH26" s="562" t="s">
        <v>123</v>
      </c>
      <c r="AI26" s="562" t="s">
        <v>123</v>
      </c>
      <c r="AJ26" s="319" t="s">
        <v>123</v>
      </c>
    </row>
    <row r="27" spans="1:36" x14ac:dyDescent="0.2">
      <c r="A27" s="100"/>
      <c r="B27" s="421">
        <f>B24+0.1</f>
        <v>58.70000000000001</v>
      </c>
      <c r="C27" s="422" t="s">
        <v>606</v>
      </c>
      <c r="D27" s="438" t="s">
        <v>123</v>
      </c>
      <c r="E27" s="438"/>
      <c r="F27" s="331" t="s">
        <v>75</v>
      </c>
      <c r="G27" s="331"/>
      <c r="H27" s="353">
        <f t="shared" ref="H27:AJ27" si="9">SUM(H28:H29)</f>
        <v>0</v>
      </c>
      <c r="I27" s="259">
        <f t="shared" si="9"/>
        <v>0</v>
      </c>
      <c r="J27" s="259">
        <f t="shared" si="9"/>
        <v>0</v>
      </c>
      <c r="K27" s="259">
        <f t="shared" si="9"/>
        <v>0</v>
      </c>
      <c r="L27" s="314">
        <f t="shared" si="9"/>
        <v>0</v>
      </c>
      <c r="M27" s="314">
        <f t="shared" si="9"/>
        <v>0</v>
      </c>
      <c r="N27" s="314">
        <f t="shared" si="9"/>
        <v>0</v>
      </c>
      <c r="O27" s="314">
        <f t="shared" si="9"/>
        <v>0</v>
      </c>
      <c r="P27" s="314">
        <f t="shared" si="9"/>
        <v>0</v>
      </c>
      <c r="Q27" s="314">
        <f t="shared" si="9"/>
        <v>0</v>
      </c>
      <c r="R27" s="314">
        <f t="shared" si="9"/>
        <v>0</v>
      </c>
      <c r="S27" s="314">
        <f t="shared" si="9"/>
        <v>0</v>
      </c>
      <c r="T27" s="314">
        <f t="shared" si="9"/>
        <v>0</v>
      </c>
      <c r="U27" s="314">
        <f t="shared" si="9"/>
        <v>0</v>
      </c>
      <c r="V27" s="314">
        <f t="shared" si="9"/>
        <v>0</v>
      </c>
      <c r="W27" s="314">
        <f t="shared" si="9"/>
        <v>0</v>
      </c>
      <c r="X27" s="314">
        <f t="shared" si="9"/>
        <v>0</v>
      </c>
      <c r="Y27" s="314">
        <f t="shared" si="9"/>
        <v>0</v>
      </c>
      <c r="Z27" s="314">
        <f t="shared" si="9"/>
        <v>0</v>
      </c>
      <c r="AA27" s="314">
        <f t="shared" si="9"/>
        <v>0</v>
      </c>
      <c r="AB27" s="314">
        <f t="shared" si="9"/>
        <v>0</v>
      </c>
      <c r="AC27" s="314">
        <f t="shared" si="9"/>
        <v>0</v>
      </c>
      <c r="AD27" s="314">
        <f t="shared" si="9"/>
        <v>0</v>
      </c>
      <c r="AE27" s="314">
        <f t="shared" si="9"/>
        <v>0</v>
      </c>
      <c r="AF27" s="314">
        <f t="shared" si="9"/>
        <v>0</v>
      </c>
      <c r="AG27" s="314">
        <f t="shared" si="9"/>
        <v>0</v>
      </c>
      <c r="AH27" s="314">
        <f t="shared" si="9"/>
        <v>0</v>
      </c>
      <c r="AI27" s="314">
        <f t="shared" si="9"/>
        <v>0</v>
      </c>
      <c r="AJ27" s="314">
        <f t="shared" si="9"/>
        <v>0</v>
      </c>
    </row>
    <row r="28" spans="1:36" x14ac:dyDescent="0.2">
      <c r="A28" s="100"/>
      <c r="B28" s="203" t="s">
        <v>123</v>
      </c>
      <c r="C28" s="443"/>
      <c r="D28" s="443"/>
      <c r="E28" s="443"/>
      <c r="F28" s="311" t="s">
        <v>75</v>
      </c>
      <c r="G28" s="426">
        <v>2</v>
      </c>
      <c r="H28" s="349"/>
      <c r="I28" s="274"/>
      <c r="J28" s="274"/>
      <c r="K28" s="274"/>
      <c r="L28" s="562"/>
      <c r="M28" s="562"/>
      <c r="N28" s="562"/>
      <c r="O28" s="562"/>
      <c r="P28" s="562"/>
      <c r="Q28" s="562"/>
      <c r="R28" s="562"/>
      <c r="S28" s="562"/>
      <c r="T28" s="562"/>
      <c r="U28" s="562"/>
      <c r="V28" s="562"/>
      <c r="W28" s="562"/>
      <c r="X28" s="562"/>
      <c r="Y28" s="562"/>
      <c r="Z28" s="562"/>
      <c r="AA28" s="562"/>
      <c r="AB28" s="562"/>
      <c r="AC28" s="562"/>
      <c r="AD28" s="562"/>
      <c r="AE28" s="562"/>
      <c r="AF28" s="562"/>
      <c r="AG28" s="562"/>
      <c r="AH28" s="562"/>
      <c r="AI28" s="562"/>
      <c r="AJ28" s="319"/>
    </row>
    <row r="29" spans="1:36" x14ac:dyDescent="0.2">
      <c r="A29" s="100"/>
      <c r="B29" s="354" t="s">
        <v>123</v>
      </c>
      <c r="C29" s="219" t="s">
        <v>598</v>
      </c>
      <c r="D29" s="424" t="s">
        <v>123</v>
      </c>
      <c r="E29" s="424"/>
      <c r="F29" s="361" t="s">
        <v>123</v>
      </c>
      <c r="G29" s="350"/>
      <c r="H29" s="349" t="s">
        <v>123</v>
      </c>
      <c r="I29" s="274" t="s">
        <v>123</v>
      </c>
      <c r="J29" s="274" t="s">
        <v>123</v>
      </c>
      <c r="K29" s="274" t="s">
        <v>123</v>
      </c>
      <c r="L29" s="562" t="s">
        <v>123</v>
      </c>
      <c r="M29" s="562" t="s">
        <v>123</v>
      </c>
      <c r="N29" s="562" t="s">
        <v>123</v>
      </c>
      <c r="O29" s="562" t="s">
        <v>123</v>
      </c>
      <c r="P29" s="562" t="s">
        <v>123</v>
      </c>
      <c r="Q29" s="562" t="s">
        <v>123</v>
      </c>
      <c r="R29" s="562" t="s">
        <v>123</v>
      </c>
      <c r="S29" s="562" t="s">
        <v>123</v>
      </c>
      <c r="T29" s="562" t="s">
        <v>123</v>
      </c>
      <c r="U29" s="562" t="s">
        <v>123</v>
      </c>
      <c r="V29" s="562" t="s">
        <v>123</v>
      </c>
      <c r="W29" s="562" t="s">
        <v>123</v>
      </c>
      <c r="X29" s="562" t="s">
        <v>123</v>
      </c>
      <c r="Y29" s="562" t="s">
        <v>123</v>
      </c>
      <c r="Z29" s="562" t="s">
        <v>123</v>
      </c>
      <c r="AA29" s="562" t="s">
        <v>123</v>
      </c>
      <c r="AB29" s="562" t="s">
        <v>123</v>
      </c>
      <c r="AC29" s="562" t="s">
        <v>123</v>
      </c>
      <c r="AD29" s="562" t="s">
        <v>123</v>
      </c>
      <c r="AE29" s="562" t="s">
        <v>123</v>
      </c>
      <c r="AF29" s="562" t="s">
        <v>123</v>
      </c>
      <c r="AG29" s="562" t="s">
        <v>123</v>
      </c>
      <c r="AH29" s="562" t="s">
        <v>123</v>
      </c>
      <c r="AI29" s="562" t="s">
        <v>123</v>
      </c>
      <c r="AJ29" s="319" t="s">
        <v>123</v>
      </c>
    </row>
    <row r="30" spans="1:36" x14ac:dyDescent="0.2">
      <c r="A30" s="442"/>
      <c r="B30" s="199">
        <f>B4+1</f>
        <v>59</v>
      </c>
      <c r="C30" s="201" t="s">
        <v>607</v>
      </c>
      <c r="D30" s="205" t="s">
        <v>123</v>
      </c>
      <c r="E30" s="205"/>
      <c r="F30" s="206"/>
      <c r="G30" s="206"/>
      <c r="H30" s="349">
        <f t="shared" ref="H30:AJ30" si="10">SUM(H31,H34)</f>
        <v>0</v>
      </c>
      <c r="I30" s="274">
        <f t="shared" si="10"/>
        <v>0</v>
      </c>
      <c r="J30" s="274">
        <f t="shared" si="10"/>
        <v>0</v>
      </c>
      <c r="K30" s="274">
        <f t="shared" si="10"/>
        <v>0</v>
      </c>
      <c r="L30" s="314">
        <f t="shared" si="10"/>
        <v>-3.3463057282101527E-4</v>
      </c>
      <c r="M30" s="314">
        <f t="shared" si="10"/>
        <v>-4.1122600636278595E-4</v>
      </c>
      <c r="N30" s="314">
        <f t="shared" si="10"/>
        <v>-4.8637790672978465E-4</v>
      </c>
      <c r="O30" s="314">
        <f t="shared" si="10"/>
        <v>-5.6005736109543403E-4</v>
      </c>
      <c r="P30" s="314">
        <f t="shared" si="10"/>
        <v>-6.323369591386685E-4</v>
      </c>
      <c r="Q30" s="314">
        <f t="shared" si="10"/>
        <v>-3.4303218934679136E-2</v>
      </c>
      <c r="R30" s="314">
        <f t="shared" si="10"/>
        <v>-6.7972740035810886E-2</v>
      </c>
      <c r="S30" s="314">
        <f t="shared" si="10"/>
        <v>-0.10164093311659561</v>
      </c>
      <c r="T30" s="314">
        <f t="shared" si="10"/>
        <v>-0.1353078056222673</v>
      </c>
      <c r="U30" s="314">
        <f t="shared" si="10"/>
        <v>-0.163657763010431</v>
      </c>
      <c r="V30" s="314">
        <f t="shared" si="10"/>
        <v>-0.19237920336886349</v>
      </c>
      <c r="W30" s="314">
        <f t="shared" si="10"/>
        <v>-0.22100233572466399</v>
      </c>
      <c r="X30" s="314">
        <f t="shared" si="10"/>
        <v>-0.24962428982623108</v>
      </c>
      <c r="Y30" s="314">
        <f t="shared" si="10"/>
        <v>-0.27824506412624495</v>
      </c>
      <c r="Z30" s="314">
        <f t="shared" si="10"/>
        <v>-0.30686469462491861</v>
      </c>
      <c r="AA30" s="314">
        <f t="shared" si="10"/>
        <v>-0.32310718163647056</v>
      </c>
      <c r="AB30" s="314">
        <f t="shared" si="10"/>
        <v>-0.33934856111455891</v>
      </c>
      <c r="AC30" s="314">
        <f t="shared" si="10"/>
        <v>-0.35558883541195441</v>
      </c>
      <c r="AD30" s="314">
        <f t="shared" si="10"/>
        <v>-0.3718280404589146</v>
      </c>
      <c r="AE30" s="314">
        <f t="shared" si="10"/>
        <v>-0.3880662477493908</v>
      </c>
      <c r="AF30" s="314">
        <f t="shared" si="10"/>
        <v>-0.40268502197003209</v>
      </c>
      <c r="AG30" s="314">
        <f t="shared" si="10"/>
        <v>-0.41799365936050215</v>
      </c>
      <c r="AH30" s="314">
        <f t="shared" si="10"/>
        <v>-0.43328888745950966</v>
      </c>
      <c r="AI30" s="314">
        <f t="shared" si="10"/>
        <v>-0.44857092000627152</v>
      </c>
      <c r="AJ30" s="314">
        <f t="shared" si="10"/>
        <v>-0.46384004186705974</v>
      </c>
    </row>
    <row r="31" spans="1:36" x14ac:dyDescent="0.2">
      <c r="A31" s="100"/>
      <c r="B31" s="427">
        <f>B30+0.1</f>
        <v>59.1</v>
      </c>
      <c r="C31" s="422" t="s">
        <v>608</v>
      </c>
      <c r="D31" s="428" t="s">
        <v>123</v>
      </c>
      <c r="E31" s="428"/>
      <c r="F31" s="331" t="s">
        <v>75</v>
      </c>
      <c r="G31" s="331">
        <v>2</v>
      </c>
      <c r="H31" s="353">
        <f t="shared" ref="H31:AJ31" si="11">SUM(H32:H33)</f>
        <v>0</v>
      </c>
      <c r="I31" s="274">
        <f t="shared" si="11"/>
        <v>0</v>
      </c>
      <c r="J31" s="274">
        <f t="shared" si="11"/>
        <v>0</v>
      </c>
      <c r="K31" s="274">
        <f t="shared" si="11"/>
        <v>0</v>
      </c>
      <c r="L31" s="314">
        <f t="shared" si="11"/>
        <v>-3.3463057282101527E-4</v>
      </c>
      <c r="M31" s="314">
        <f t="shared" si="11"/>
        <v>-4.1122600636278595E-4</v>
      </c>
      <c r="N31" s="314">
        <f t="shared" si="11"/>
        <v>-4.8637790672978465E-4</v>
      </c>
      <c r="O31" s="314">
        <f t="shared" si="11"/>
        <v>-5.6005736109543403E-4</v>
      </c>
      <c r="P31" s="314">
        <f t="shared" si="11"/>
        <v>-6.323369591386685E-4</v>
      </c>
      <c r="Q31" s="314">
        <f t="shared" si="11"/>
        <v>-3.4303218934679136E-2</v>
      </c>
      <c r="R31" s="314">
        <f t="shared" si="11"/>
        <v>-6.7972740035810886E-2</v>
      </c>
      <c r="S31" s="314">
        <f t="shared" si="11"/>
        <v>-0.10164093311659561</v>
      </c>
      <c r="T31" s="314">
        <f t="shared" si="11"/>
        <v>-0.1353078056222673</v>
      </c>
      <c r="U31" s="314">
        <f t="shared" si="11"/>
        <v>-0.163657763010431</v>
      </c>
      <c r="V31" s="314">
        <f t="shared" si="11"/>
        <v>-0.19237920336886349</v>
      </c>
      <c r="W31" s="314">
        <f t="shared" si="11"/>
        <v>-0.22100233572466399</v>
      </c>
      <c r="X31" s="314">
        <f t="shared" si="11"/>
        <v>-0.24962428982623108</v>
      </c>
      <c r="Y31" s="314">
        <f t="shared" si="11"/>
        <v>-0.27824506412624495</v>
      </c>
      <c r="Z31" s="314">
        <f t="shared" si="11"/>
        <v>-0.30686469462491861</v>
      </c>
      <c r="AA31" s="314">
        <f t="shared" si="11"/>
        <v>-0.32310718163647056</v>
      </c>
      <c r="AB31" s="314">
        <f t="shared" si="11"/>
        <v>-0.33934856111455891</v>
      </c>
      <c r="AC31" s="314">
        <f t="shared" si="11"/>
        <v>-0.35558883541195441</v>
      </c>
      <c r="AD31" s="314">
        <f t="shared" si="11"/>
        <v>-0.3718280404589146</v>
      </c>
      <c r="AE31" s="314">
        <f t="shared" si="11"/>
        <v>-0.3880662477493908</v>
      </c>
      <c r="AF31" s="314">
        <f t="shared" si="11"/>
        <v>-0.40268502197003209</v>
      </c>
      <c r="AG31" s="314">
        <f t="shared" si="11"/>
        <v>-0.41799365936050215</v>
      </c>
      <c r="AH31" s="314">
        <f t="shared" si="11"/>
        <v>-0.43328888745950966</v>
      </c>
      <c r="AI31" s="314">
        <f t="shared" si="11"/>
        <v>-0.44857092000627152</v>
      </c>
      <c r="AJ31" s="314">
        <f t="shared" si="11"/>
        <v>-0.46384004186705974</v>
      </c>
    </row>
    <row r="32" spans="1:36" x14ac:dyDescent="0.2">
      <c r="A32" s="100"/>
      <c r="B32" s="358"/>
      <c r="C32" s="443" t="s">
        <v>798</v>
      </c>
      <c r="D32" s="443" t="s">
        <v>822</v>
      </c>
      <c r="E32" s="443"/>
      <c r="F32" s="311" t="s">
        <v>75</v>
      </c>
      <c r="G32" s="311">
        <v>2</v>
      </c>
      <c r="H32" s="353"/>
      <c r="I32" s="259"/>
      <c r="J32" s="259"/>
      <c r="K32" s="259"/>
      <c r="L32" s="294">
        <v>-3.3463057282101527E-4</v>
      </c>
      <c r="M32" s="294">
        <v>-4.1122600636278595E-4</v>
      </c>
      <c r="N32" s="294">
        <v>-4.8637790672978465E-4</v>
      </c>
      <c r="O32" s="294">
        <v>-5.6005736109543403E-4</v>
      </c>
      <c r="P32" s="294">
        <v>-6.323369591386685E-4</v>
      </c>
      <c r="Q32" s="294">
        <v>-3.4303218934679136E-2</v>
      </c>
      <c r="R32" s="294">
        <v>-6.7972740035810886E-2</v>
      </c>
      <c r="S32" s="294">
        <v>-0.10164093311659561</v>
      </c>
      <c r="T32" s="294">
        <v>-0.1353078056222673</v>
      </c>
      <c r="U32" s="294">
        <v>-0.163657763010431</v>
      </c>
      <c r="V32" s="294">
        <v>-0.19237920336886349</v>
      </c>
      <c r="W32" s="294">
        <v>-0.22100233572466399</v>
      </c>
      <c r="X32" s="294">
        <v>-0.24962428982623108</v>
      </c>
      <c r="Y32" s="294">
        <v>-0.27824506412624495</v>
      </c>
      <c r="Z32" s="294">
        <v>-0.30686469462491861</v>
      </c>
      <c r="AA32" s="294">
        <v>-0.32310718163647056</v>
      </c>
      <c r="AB32" s="294">
        <v>-0.33934856111455891</v>
      </c>
      <c r="AC32" s="294">
        <v>-0.35558883541195441</v>
      </c>
      <c r="AD32" s="294">
        <v>-0.3718280404589146</v>
      </c>
      <c r="AE32" s="294">
        <v>-0.3880662477493908</v>
      </c>
      <c r="AF32" s="294">
        <v>-0.40268502197003209</v>
      </c>
      <c r="AG32" s="294">
        <v>-0.41799365936050215</v>
      </c>
      <c r="AH32" s="294">
        <v>-0.43328888745950966</v>
      </c>
      <c r="AI32" s="294">
        <v>-0.44857092000627152</v>
      </c>
      <c r="AJ32" s="318">
        <v>-0.46384004186705974</v>
      </c>
    </row>
    <row r="33" spans="1:36" x14ac:dyDescent="0.2">
      <c r="A33" s="100"/>
      <c r="B33" s="354" t="s">
        <v>123</v>
      </c>
      <c r="C33" s="219" t="s">
        <v>598</v>
      </c>
      <c r="D33" s="424" t="s">
        <v>123</v>
      </c>
      <c r="E33" s="424"/>
      <c r="F33" s="361" t="s">
        <v>123</v>
      </c>
      <c r="G33" s="350"/>
      <c r="H33" s="349" t="s">
        <v>123</v>
      </c>
      <c r="I33" s="274" t="s">
        <v>123</v>
      </c>
      <c r="J33" s="274" t="s">
        <v>123</v>
      </c>
      <c r="K33" s="274" t="s">
        <v>123</v>
      </c>
      <c r="L33" s="562" t="s">
        <v>123</v>
      </c>
      <c r="M33" s="562" t="s">
        <v>123</v>
      </c>
      <c r="N33" s="562" t="s">
        <v>123</v>
      </c>
      <c r="O33" s="562" t="s">
        <v>123</v>
      </c>
      <c r="P33" s="562" t="s">
        <v>123</v>
      </c>
      <c r="Q33" s="562" t="s">
        <v>123</v>
      </c>
      <c r="R33" s="562" t="s">
        <v>123</v>
      </c>
      <c r="S33" s="562" t="s">
        <v>123</v>
      </c>
      <c r="T33" s="562" t="s">
        <v>123</v>
      </c>
      <c r="U33" s="562" t="s">
        <v>123</v>
      </c>
      <c r="V33" s="562" t="s">
        <v>123</v>
      </c>
      <c r="W33" s="562" t="s">
        <v>123</v>
      </c>
      <c r="X33" s="562" t="s">
        <v>123</v>
      </c>
      <c r="Y33" s="562" t="s">
        <v>123</v>
      </c>
      <c r="Z33" s="562" t="s">
        <v>123</v>
      </c>
      <c r="AA33" s="562" t="s">
        <v>123</v>
      </c>
      <c r="AB33" s="562" t="s">
        <v>123</v>
      </c>
      <c r="AC33" s="562" t="s">
        <v>123</v>
      </c>
      <c r="AD33" s="562" t="s">
        <v>123</v>
      </c>
      <c r="AE33" s="562" t="s">
        <v>123</v>
      </c>
      <c r="AF33" s="562" t="s">
        <v>123</v>
      </c>
      <c r="AG33" s="562" t="s">
        <v>123</v>
      </c>
      <c r="AH33" s="562" t="s">
        <v>123</v>
      </c>
      <c r="AI33" s="562" t="s">
        <v>123</v>
      </c>
      <c r="AJ33" s="319" t="s">
        <v>123</v>
      </c>
    </row>
    <row r="34" spans="1:36" x14ac:dyDescent="0.2">
      <c r="A34" s="100"/>
      <c r="B34" s="427">
        <f>B31+0.1</f>
        <v>59.2</v>
      </c>
      <c r="C34" s="422" t="s">
        <v>609</v>
      </c>
      <c r="D34" s="429" t="s">
        <v>123</v>
      </c>
      <c r="E34" s="429"/>
      <c r="F34" s="422" t="s">
        <v>75</v>
      </c>
      <c r="G34" s="422">
        <v>2</v>
      </c>
      <c r="H34" s="353">
        <f t="shared" ref="H34:AJ34" si="12">SUM(H35:H36)</f>
        <v>0</v>
      </c>
      <c r="I34" s="259">
        <f t="shared" si="12"/>
        <v>0</v>
      </c>
      <c r="J34" s="259">
        <f t="shared" si="12"/>
        <v>0</v>
      </c>
      <c r="K34" s="259">
        <f t="shared" si="12"/>
        <v>0</v>
      </c>
      <c r="L34" s="314">
        <f t="shared" si="12"/>
        <v>0</v>
      </c>
      <c r="M34" s="314">
        <f t="shared" si="12"/>
        <v>0</v>
      </c>
      <c r="N34" s="314">
        <f t="shared" si="12"/>
        <v>0</v>
      </c>
      <c r="O34" s="314">
        <f t="shared" si="12"/>
        <v>0</v>
      </c>
      <c r="P34" s="314">
        <f t="shared" si="12"/>
        <v>0</v>
      </c>
      <c r="Q34" s="314">
        <f t="shared" si="12"/>
        <v>0</v>
      </c>
      <c r="R34" s="314">
        <f t="shared" si="12"/>
        <v>0</v>
      </c>
      <c r="S34" s="314">
        <f t="shared" si="12"/>
        <v>0</v>
      </c>
      <c r="T34" s="314">
        <f t="shared" si="12"/>
        <v>0</v>
      </c>
      <c r="U34" s="314">
        <f t="shared" si="12"/>
        <v>0</v>
      </c>
      <c r="V34" s="314">
        <f t="shared" si="12"/>
        <v>0</v>
      </c>
      <c r="W34" s="314">
        <f t="shared" si="12"/>
        <v>0</v>
      </c>
      <c r="X34" s="314">
        <f t="shared" si="12"/>
        <v>0</v>
      </c>
      <c r="Y34" s="314">
        <f t="shared" si="12"/>
        <v>0</v>
      </c>
      <c r="Z34" s="314">
        <f t="shared" si="12"/>
        <v>0</v>
      </c>
      <c r="AA34" s="314">
        <f t="shared" si="12"/>
        <v>0</v>
      </c>
      <c r="AB34" s="314">
        <f t="shared" si="12"/>
        <v>0</v>
      </c>
      <c r="AC34" s="314">
        <f t="shared" si="12"/>
        <v>0</v>
      </c>
      <c r="AD34" s="314">
        <f t="shared" si="12"/>
        <v>0</v>
      </c>
      <c r="AE34" s="314">
        <f t="shared" si="12"/>
        <v>0</v>
      </c>
      <c r="AF34" s="314">
        <f t="shared" si="12"/>
        <v>0</v>
      </c>
      <c r="AG34" s="314">
        <f t="shared" si="12"/>
        <v>0</v>
      </c>
      <c r="AH34" s="314">
        <f t="shared" si="12"/>
        <v>0</v>
      </c>
      <c r="AI34" s="314">
        <f t="shared" si="12"/>
        <v>0</v>
      </c>
      <c r="AJ34" s="314">
        <f t="shared" si="12"/>
        <v>0</v>
      </c>
    </row>
    <row r="35" spans="1:36" x14ac:dyDescent="0.2">
      <c r="A35" s="100"/>
      <c r="B35" s="203" t="s">
        <v>123</v>
      </c>
      <c r="C35" s="443"/>
      <c r="D35" s="443"/>
      <c r="E35" s="443"/>
      <c r="F35" s="423" t="s">
        <v>75</v>
      </c>
      <c r="G35" s="423">
        <v>2</v>
      </c>
      <c r="H35" s="349"/>
      <c r="I35" s="274"/>
      <c r="J35" s="274"/>
      <c r="K35" s="274"/>
      <c r="L35" s="562"/>
      <c r="M35" s="562"/>
      <c r="N35" s="562"/>
      <c r="O35" s="562"/>
      <c r="P35" s="562"/>
      <c r="Q35" s="562"/>
      <c r="R35" s="562"/>
      <c r="S35" s="562"/>
      <c r="T35" s="562"/>
      <c r="U35" s="562"/>
      <c r="V35" s="562"/>
      <c r="W35" s="562"/>
      <c r="X35" s="562"/>
      <c r="Y35" s="562"/>
      <c r="Z35" s="562"/>
      <c r="AA35" s="562"/>
      <c r="AB35" s="562"/>
      <c r="AC35" s="562"/>
      <c r="AD35" s="562"/>
      <c r="AE35" s="562"/>
      <c r="AF35" s="562"/>
      <c r="AG35" s="562"/>
      <c r="AH35" s="562"/>
      <c r="AI35" s="562"/>
      <c r="AJ35" s="319"/>
    </row>
    <row r="36" spans="1:36" x14ac:dyDescent="0.2">
      <c r="A36" s="100"/>
      <c r="B36" s="354" t="s">
        <v>123</v>
      </c>
      <c r="C36" s="219" t="s">
        <v>598</v>
      </c>
      <c r="D36" s="424" t="s">
        <v>123</v>
      </c>
      <c r="E36" s="424"/>
      <c r="F36" s="350" t="s">
        <v>123</v>
      </c>
      <c r="G36" s="350"/>
      <c r="H36" s="349" t="s">
        <v>123</v>
      </c>
      <c r="I36" s="274" t="s">
        <v>123</v>
      </c>
      <c r="J36" s="274" t="s">
        <v>123</v>
      </c>
      <c r="K36" s="274" t="s">
        <v>123</v>
      </c>
      <c r="L36" s="562" t="s">
        <v>123</v>
      </c>
      <c r="M36" s="562" t="s">
        <v>123</v>
      </c>
      <c r="N36" s="562" t="s">
        <v>123</v>
      </c>
      <c r="O36" s="562" t="s">
        <v>123</v>
      </c>
      <c r="P36" s="562" t="s">
        <v>123</v>
      </c>
      <c r="Q36" s="562" t="s">
        <v>123</v>
      </c>
      <c r="R36" s="562" t="s">
        <v>123</v>
      </c>
      <c r="S36" s="562" t="s">
        <v>123</v>
      </c>
      <c r="T36" s="562" t="s">
        <v>123</v>
      </c>
      <c r="U36" s="562" t="s">
        <v>123</v>
      </c>
      <c r="V36" s="562" t="s">
        <v>123</v>
      </c>
      <c r="W36" s="562" t="s">
        <v>123</v>
      </c>
      <c r="X36" s="562" t="s">
        <v>123</v>
      </c>
      <c r="Y36" s="562" t="s">
        <v>123</v>
      </c>
      <c r="Z36" s="562" t="s">
        <v>123</v>
      </c>
      <c r="AA36" s="562" t="s">
        <v>123</v>
      </c>
      <c r="AB36" s="562" t="s">
        <v>123</v>
      </c>
      <c r="AC36" s="562" t="s">
        <v>123</v>
      </c>
      <c r="AD36" s="562" t="s">
        <v>123</v>
      </c>
      <c r="AE36" s="562" t="s">
        <v>123</v>
      </c>
      <c r="AF36" s="562" t="s">
        <v>123</v>
      </c>
      <c r="AG36" s="562" t="s">
        <v>123</v>
      </c>
      <c r="AH36" s="562" t="s">
        <v>123</v>
      </c>
      <c r="AI36" s="562" t="s">
        <v>123</v>
      </c>
      <c r="AJ36" s="319" t="s">
        <v>123</v>
      </c>
    </row>
    <row r="37" spans="1:36" x14ac:dyDescent="0.2">
      <c r="A37" s="442"/>
      <c r="B37" s="199">
        <f>B30+1</f>
        <v>60</v>
      </c>
      <c r="C37" s="201" t="s">
        <v>610</v>
      </c>
      <c r="D37" s="200" t="s">
        <v>123</v>
      </c>
      <c r="E37" s="200"/>
      <c r="F37" s="207"/>
      <c r="G37" s="207">
        <v>2</v>
      </c>
      <c r="H37" s="349">
        <f t="shared" ref="H37:AJ37" si="13">SUM(H38,H41)</f>
        <v>0</v>
      </c>
      <c r="I37" s="274">
        <f t="shared" si="13"/>
        <v>0</v>
      </c>
      <c r="J37" s="274">
        <f t="shared" si="13"/>
        <v>0</v>
      </c>
      <c r="K37" s="274">
        <f t="shared" si="13"/>
        <v>0</v>
      </c>
      <c r="L37" s="314">
        <f t="shared" si="13"/>
        <v>0</v>
      </c>
      <c r="M37" s="314">
        <f t="shared" si="13"/>
        <v>0</v>
      </c>
      <c r="N37" s="314">
        <f t="shared" si="13"/>
        <v>0</v>
      </c>
      <c r="O37" s="314">
        <f t="shared" si="13"/>
        <v>0</v>
      </c>
      <c r="P37" s="314">
        <f t="shared" si="13"/>
        <v>0</v>
      </c>
      <c r="Q37" s="314">
        <f t="shared" si="13"/>
        <v>0</v>
      </c>
      <c r="R37" s="314">
        <f t="shared" si="13"/>
        <v>0</v>
      </c>
      <c r="S37" s="314">
        <f t="shared" si="13"/>
        <v>0</v>
      </c>
      <c r="T37" s="314">
        <f t="shared" si="13"/>
        <v>0</v>
      </c>
      <c r="U37" s="314">
        <f t="shared" si="13"/>
        <v>0</v>
      </c>
      <c r="V37" s="314">
        <f t="shared" si="13"/>
        <v>0</v>
      </c>
      <c r="W37" s="314">
        <f t="shared" si="13"/>
        <v>0</v>
      </c>
      <c r="X37" s="314">
        <f t="shared" si="13"/>
        <v>0</v>
      </c>
      <c r="Y37" s="314">
        <f t="shared" si="13"/>
        <v>0</v>
      </c>
      <c r="Z37" s="314">
        <f t="shared" si="13"/>
        <v>0</v>
      </c>
      <c r="AA37" s="314">
        <f t="shared" si="13"/>
        <v>0</v>
      </c>
      <c r="AB37" s="314">
        <f t="shared" si="13"/>
        <v>0</v>
      </c>
      <c r="AC37" s="314">
        <f t="shared" si="13"/>
        <v>0</v>
      </c>
      <c r="AD37" s="314">
        <f t="shared" si="13"/>
        <v>0</v>
      </c>
      <c r="AE37" s="314">
        <f t="shared" si="13"/>
        <v>0</v>
      </c>
      <c r="AF37" s="314">
        <f t="shared" si="13"/>
        <v>0</v>
      </c>
      <c r="AG37" s="314">
        <f t="shared" si="13"/>
        <v>0</v>
      </c>
      <c r="AH37" s="314">
        <f t="shared" si="13"/>
        <v>0</v>
      </c>
      <c r="AI37" s="314">
        <f t="shared" si="13"/>
        <v>0</v>
      </c>
      <c r="AJ37" s="314">
        <f t="shared" si="13"/>
        <v>0</v>
      </c>
    </row>
    <row r="38" spans="1:36" x14ac:dyDescent="0.2">
      <c r="A38" s="100"/>
      <c r="B38" s="427">
        <f>B37+0.1</f>
        <v>60.1</v>
      </c>
      <c r="C38" s="422" t="s">
        <v>611</v>
      </c>
      <c r="D38" s="429" t="s">
        <v>123</v>
      </c>
      <c r="E38" s="429"/>
      <c r="F38" s="422" t="s">
        <v>75</v>
      </c>
      <c r="G38" s="422">
        <v>2</v>
      </c>
      <c r="H38" s="353">
        <f>SUM(H39:H40)</f>
        <v>0</v>
      </c>
      <c r="I38" s="274">
        <f>SUM(I39:I40)</f>
        <v>0</v>
      </c>
      <c r="J38" s="274">
        <f>SUM(J39:J40)</f>
        <v>0</v>
      </c>
      <c r="K38" s="274">
        <f>SUM(K39:K40)</f>
        <v>0</v>
      </c>
      <c r="L38" s="314">
        <f>SUM(L39:L40)</f>
        <v>0</v>
      </c>
      <c r="M38" s="314">
        <f t="shared" ref="M38:AJ38" si="14">SUM(M39:M40)</f>
        <v>0</v>
      </c>
      <c r="N38" s="314">
        <f t="shared" si="14"/>
        <v>0</v>
      </c>
      <c r="O38" s="314">
        <f t="shared" si="14"/>
        <v>0</v>
      </c>
      <c r="P38" s="314">
        <f t="shared" si="14"/>
        <v>0</v>
      </c>
      <c r="Q38" s="314">
        <f t="shared" si="14"/>
        <v>0</v>
      </c>
      <c r="R38" s="314">
        <f t="shared" si="14"/>
        <v>0</v>
      </c>
      <c r="S38" s="314">
        <f t="shared" si="14"/>
        <v>0</v>
      </c>
      <c r="T38" s="314">
        <f t="shared" si="14"/>
        <v>0</v>
      </c>
      <c r="U38" s="314">
        <f t="shared" si="14"/>
        <v>0</v>
      </c>
      <c r="V38" s="314">
        <f t="shared" si="14"/>
        <v>0</v>
      </c>
      <c r="W38" s="314">
        <f t="shared" si="14"/>
        <v>0</v>
      </c>
      <c r="X38" s="314">
        <f t="shared" si="14"/>
        <v>0</v>
      </c>
      <c r="Y38" s="314">
        <f t="shared" si="14"/>
        <v>0</v>
      </c>
      <c r="Z38" s="314">
        <f t="shared" si="14"/>
        <v>0</v>
      </c>
      <c r="AA38" s="314">
        <f t="shared" si="14"/>
        <v>0</v>
      </c>
      <c r="AB38" s="314">
        <f t="shared" si="14"/>
        <v>0</v>
      </c>
      <c r="AC38" s="314">
        <f t="shared" si="14"/>
        <v>0</v>
      </c>
      <c r="AD38" s="314">
        <f t="shared" si="14"/>
        <v>0</v>
      </c>
      <c r="AE38" s="314">
        <f t="shared" si="14"/>
        <v>0</v>
      </c>
      <c r="AF38" s="314">
        <f t="shared" si="14"/>
        <v>0</v>
      </c>
      <c r="AG38" s="314">
        <f t="shared" si="14"/>
        <v>0</v>
      </c>
      <c r="AH38" s="314">
        <f t="shared" si="14"/>
        <v>0</v>
      </c>
      <c r="AI38" s="314">
        <f t="shared" si="14"/>
        <v>0</v>
      </c>
      <c r="AJ38" s="314">
        <f t="shared" si="14"/>
        <v>0</v>
      </c>
    </row>
    <row r="39" spans="1:36" x14ac:dyDescent="0.2">
      <c r="A39" s="100"/>
      <c r="B39" s="203" t="s">
        <v>123</v>
      </c>
      <c r="C39" s="443"/>
      <c r="D39" s="443"/>
      <c r="E39" s="443"/>
      <c r="F39" s="423" t="s">
        <v>75</v>
      </c>
      <c r="G39" s="423">
        <v>2</v>
      </c>
      <c r="H39" s="353"/>
      <c r="I39" s="259"/>
      <c r="J39" s="259"/>
      <c r="K39" s="259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318"/>
    </row>
    <row r="40" spans="1:36" x14ac:dyDescent="0.2">
      <c r="A40" s="100"/>
      <c r="B40" s="354" t="s">
        <v>123</v>
      </c>
      <c r="C40" s="219" t="s">
        <v>598</v>
      </c>
      <c r="D40" s="424" t="s">
        <v>123</v>
      </c>
      <c r="E40" s="424"/>
      <c r="F40" s="350" t="s">
        <v>123</v>
      </c>
      <c r="G40" s="350"/>
      <c r="H40" s="349" t="s">
        <v>123</v>
      </c>
      <c r="I40" s="274" t="s">
        <v>123</v>
      </c>
      <c r="J40" s="274" t="s">
        <v>123</v>
      </c>
      <c r="K40" s="274" t="s">
        <v>123</v>
      </c>
      <c r="L40" s="562" t="s">
        <v>123</v>
      </c>
      <c r="M40" s="562" t="s">
        <v>123</v>
      </c>
      <c r="N40" s="562" t="s">
        <v>123</v>
      </c>
      <c r="O40" s="562" t="s">
        <v>123</v>
      </c>
      <c r="P40" s="562" t="s">
        <v>123</v>
      </c>
      <c r="Q40" s="562" t="s">
        <v>123</v>
      </c>
      <c r="R40" s="562" t="s">
        <v>123</v>
      </c>
      <c r="S40" s="562" t="s">
        <v>123</v>
      </c>
      <c r="T40" s="562" t="s">
        <v>123</v>
      </c>
      <c r="U40" s="562" t="s">
        <v>123</v>
      </c>
      <c r="V40" s="562" t="s">
        <v>123</v>
      </c>
      <c r="W40" s="562" t="s">
        <v>123</v>
      </c>
      <c r="X40" s="562" t="s">
        <v>123</v>
      </c>
      <c r="Y40" s="562" t="s">
        <v>123</v>
      </c>
      <c r="Z40" s="562" t="s">
        <v>123</v>
      </c>
      <c r="AA40" s="562" t="s">
        <v>123</v>
      </c>
      <c r="AB40" s="562" t="s">
        <v>123</v>
      </c>
      <c r="AC40" s="562" t="s">
        <v>123</v>
      </c>
      <c r="AD40" s="562" t="s">
        <v>123</v>
      </c>
      <c r="AE40" s="562" t="s">
        <v>123</v>
      </c>
      <c r="AF40" s="562" t="s">
        <v>123</v>
      </c>
      <c r="AG40" s="562" t="s">
        <v>123</v>
      </c>
      <c r="AH40" s="562" t="s">
        <v>123</v>
      </c>
      <c r="AI40" s="562" t="s">
        <v>123</v>
      </c>
      <c r="AJ40" s="319" t="s">
        <v>123</v>
      </c>
    </row>
    <row r="41" spans="1:36" x14ac:dyDescent="0.2">
      <c r="A41" s="100"/>
      <c r="B41" s="427">
        <f>B38+0.1</f>
        <v>60.2</v>
      </c>
      <c r="C41" s="422" t="s">
        <v>612</v>
      </c>
      <c r="D41" s="429" t="s">
        <v>123</v>
      </c>
      <c r="E41" s="429"/>
      <c r="F41" s="422" t="s">
        <v>75</v>
      </c>
      <c r="G41" s="422">
        <v>2</v>
      </c>
      <c r="H41" s="353">
        <f t="shared" ref="H41:AJ41" si="15">SUM(H42:H43)</f>
        <v>0</v>
      </c>
      <c r="I41" s="259">
        <f t="shared" si="15"/>
        <v>0</v>
      </c>
      <c r="J41" s="259">
        <f t="shared" si="15"/>
        <v>0</v>
      </c>
      <c r="K41" s="259">
        <f t="shared" si="15"/>
        <v>0</v>
      </c>
      <c r="L41" s="314">
        <f t="shared" si="15"/>
        <v>0</v>
      </c>
      <c r="M41" s="314">
        <f t="shared" si="15"/>
        <v>0</v>
      </c>
      <c r="N41" s="314">
        <f t="shared" si="15"/>
        <v>0</v>
      </c>
      <c r="O41" s="314">
        <f t="shared" si="15"/>
        <v>0</v>
      </c>
      <c r="P41" s="314">
        <f t="shared" si="15"/>
        <v>0</v>
      </c>
      <c r="Q41" s="314">
        <f t="shared" si="15"/>
        <v>0</v>
      </c>
      <c r="R41" s="314">
        <f t="shared" si="15"/>
        <v>0</v>
      </c>
      <c r="S41" s="314">
        <f t="shared" si="15"/>
        <v>0</v>
      </c>
      <c r="T41" s="314">
        <f t="shared" si="15"/>
        <v>0</v>
      </c>
      <c r="U41" s="314">
        <f t="shared" si="15"/>
        <v>0</v>
      </c>
      <c r="V41" s="314">
        <f t="shared" si="15"/>
        <v>0</v>
      </c>
      <c r="W41" s="314">
        <f t="shared" si="15"/>
        <v>0</v>
      </c>
      <c r="X41" s="314">
        <f t="shared" si="15"/>
        <v>0</v>
      </c>
      <c r="Y41" s="314">
        <f t="shared" si="15"/>
        <v>0</v>
      </c>
      <c r="Z41" s="314">
        <f t="shared" si="15"/>
        <v>0</v>
      </c>
      <c r="AA41" s="314">
        <f t="shared" si="15"/>
        <v>0</v>
      </c>
      <c r="AB41" s="314">
        <f t="shared" si="15"/>
        <v>0</v>
      </c>
      <c r="AC41" s="314">
        <f t="shared" si="15"/>
        <v>0</v>
      </c>
      <c r="AD41" s="314">
        <f t="shared" si="15"/>
        <v>0</v>
      </c>
      <c r="AE41" s="314">
        <f t="shared" si="15"/>
        <v>0</v>
      </c>
      <c r="AF41" s="314">
        <f t="shared" si="15"/>
        <v>0</v>
      </c>
      <c r="AG41" s="314">
        <f t="shared" si="15"/>
        <v>0</v>
      </c>
      <c r="AH41" s="314">
        <f t="shared" si="15"/>
        <v>0</v>
      </c>
      <c r="AI41" s="314">
        <f t="shared" si="15"/>
        <v>0</v>
      </c>
      <c r="AJ41" s="314">
        <f t="shared" si="15"/>
        <v>0</v>
      </c>
    </row>
    <row r="42" spans="1:36" x14ac:dyDescent="0.2">
      <c r="A42" s="446"/>
      <c r="B42" s="203" t="s">
        <v>123</v>
      </c>
      <c r="C42" s="443"/>
      <c r="D42" s="443"/>
      <c r="E42" s="443"/>
      <c r="F42" s="423" t="s">
        <v>75</v>
      </c>
      <c r="G42" s="423">
        <v>2</v>
      </c>
      <c r="H42" s="353"/>
      <c r="I42" s="259"/>
      <c r="J42" s="259"/>
      <c r="K42" s="259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318"/>
    </row>
    <row r="43" spans="1:36" x14ac:dyDescent="0.2">
      <c r="A43" s="100"/>
      <c r="B43" s="354" t="s">
        <v>123</v>
      </c>
      <c r="C43" s="219" t="s">
        <v>598</v>
      </c>
      <c r="D43" s="424" t="s">
        <v>123</v>
      </c>
      <c r="E43" s="424"/>
      <c r="F43" s="361" t="s">
        <v>123</v>
      </c>
      <c r="G43" s="350"/>
      <c r="H43" s="349" t="s">
        <v>123</v>
      </c>
      <c r="I43" s="259" t="s">
        <v>123</v>
      </c>
      <c r="J43" s="259" t="s">
        <v>123</v>
      </c>
      <c r="K43" s="274" t="s">
        <v>123</v>
      </c>
      <c r="L43" s="562" t="s">
        <v>123</v>
      </c>
      <c r="M43" s="562" t="s">
        <v>123</v>
      </c>
      <c r="N43" s="562" t="s">
        <v>123</v>
      </c>
      <c r="O43" s="562" t="s">
        <v>123</v>
      </c>
      <c r="P43" s="562" t="s">
        <v>123</v>
      </c>
      <c r="Q43" s="562" t="s">
        <v>123</v>
      </c>
      <c r="R43" s="562" t="s">
        <v>123</v>
      </c>
      <c r="S43" s="562" t="s">
        <v>123</v>
      </c>
      <c r="T43" s="562" t="s">
        <v>123</v>
      </c>
      <c r="U43" s="562" t="s">
        <v>123</v>
      </c>
      <c r="V43" s="562" t="s">
        <v>123</v>
      </c>
      <c r="W43" s="562" t="s">
        <v>123</v>
      </c>
      <c r="X43" s="562" t="s">
        <v>123</v>
      </c>
      <c r="Y43" s="562" t="s">
        <v>123</v>
      </c>
      <c r="Z43" s="562" t="s">
        <v>123</v>
      </c>
      <c r="AA43" s="562" t="s">
        <v>123</v>
      </c>
      <c r="AB43" s="562" t="s">
        <v>123</v>
      </c>
      <c r="AC43" s="562" t="s">
        <v>123</v>
      </c>
      <c r="AD43" s="562" t="s">
        <v>123</v>
      </c>
      <c r="AE43" s="562" t="s">
        <v>123</v>
      </c>
      <c r="AF43" s="562" t="s">
        <v>123</v>
      </c>
      <c r="AG43" s="562" t="s">
        <v>123</v>
      </c>
      <c r="AH43" s="562" t="s">
        <v>123</v>
      </c>
      <c r="AI43" s="562" t="s">
        <v>123</v>
      </c>
      <c r="AJ43" s="319" t="s">
        <v>123</v>
      </c>
    </row>
    <row r="44" spans="1:36" x14ac:dyDescent="0.2">
      <c r="A44" s="447"/>
      <c r="B44" s="208">
        <f>B37+1</f>
        <v>61</v>
      </c>
      <c r="C44" s="263" t="s">
        <v>613</v>
      </c>
      <c r="D44" s="205" t="s">
        <v>123</v>
      </c>
      <c r="E44" s="205"/>
      <c r="F44" s="206"/>
      <c r="G44" s="206">
        <v>2</v>
      </c>
      <c r="H44" s="353">
        <f t="shared" ref="H44:AJ44" si="16">SUM(H45+H48+H51+H55+H58+H61+H64+H67+H70+H73)</f>
        <v>0</v>
      </c>
      <c r="I44" s="259">
        <f t="shared" si="16"/>
        <v>0</v>
      </c>
      <c r="J44" s="259">
        <f t="shared" si="16"/>
        <v>0</v>
      </c>
      <c r="K44" s="259">
        <f t="shared" si="16"/>
        <v>0</v>
      </c>
      <c r="L44" s="314">
        <f t="shared" si="16"/>
        <v>0</v>
      </c>
      <c r="M44" s="314">
        <f t="shared" si="16"/>
        <v>0</v>
      </c>
      <c r="N44" s="314">
        <f t="shared" si="16"/>
        <v>0</v>
      </c>
      <c r="O44" s="314">
        <f t="shared" si="16"/>
        <v>0</v>
      </c>
      <c r="P44" s="314">
        <f t="shared" si="16"/>
        <v>0</v>
      </c>
      <c r="Q44" s="314">
        <f t="shared" si="16"/>
        <v>0</v>
      </c>
      <c r="R44" s="314">
        <f t="shared" si="16"/>
        <v>0</v>
      </c>
      <c r="S44" s="314">
        <f t="shared" si="16"/>
        <v>0</v>
      </c>
      <c r="T44" s="314">
        <f t="shared" si="16"/>
        <v>0</v>
      </c>
      <c r="U44" s="314">
        <f t="shared" si="16"/>
        <v>-4.6923779854876613E-2</v>
      </c>
      <c r="V44" s="314">
        <f t="shared" si="16"/>
        <v>-4.6240077095438543E-2</v>
      </c>
      <c r="W44" s="314">
        <f t="shared" si="16"/>
        <v>-4.6657714167914983E-2</v>
      </c>
      <c r="X44" s="314">
        <f t="shared" si="16"/>
        <v>-4.6117308584740842E-2</v>
      </c>
      <c r="Y44" s="314">
        <f t="shared" si="16"/>
        <v>-3.6621127412176054E-2</v>
      </c>
      <c r="Z44" s="314">
        <f t="shared" si="16"/>
        <v>-5.3367324852827365E-2</v>
      </c>
      <c r="AA44" s="314">
        <f t="shared" si="16"/>
        <v>-7.7526698675600914E-2</v>
      </c>
      <c r="AB44" s="314">
        <f t="shared" si="16"/>
        <v>-6.7613893385507884E-2</v>
      </c>
      <c r="AC44" s="314">
        <f t="shared" si="16"/>
        <v>-6.6741885101204323E-2</v>
      </c>
      <c r="AD44" s="314">
        <f t="shared" si="16"/>
        <v>-6.5899943300946617E-2</v>
      </c>
      <c r="AE44" s="314">
        <f t="shared" si="16"/>
        <v>-6.5108700512724105E-2</v>
      </c>
      <c r="AF44" s="314">
        <f t="shared" si="16"/>
        <v>-6.4354228219155318E-2</v>
      </c>
      <c r="AG44" s="314">
        <f t="shared" si="16"/>
        <v>-6.3636280077451868E-2</v>
      </c>
      <c r="AH44" s="314">
        <f t="shared" si="16"/>
        <v>-5.3962022550997586E-2</v>
      </c>
      <c r="AI44" s="314">
        <f t="shared" si="16"/>
        <v>-2.8644697325604436E-2</v>
      </c>
      <c r="AJ44" s="314">
        <f t="shared" si="16"/>
        <v>-1.90410541692781E-2</v>
      </c>
    </row>
    <row r="45" spans="1:36" ht="25.5" x14ac:dyDescent="0.2">
      <c r="A45" s="446"/>
      <c r="B45" s="427">
        <f>B44+0.1</f>
        <v>61.1</v>
      </c>
      <c r="C45" s="448" t="s">
        <v>614</v>
      </c>
      <c r="D45" s="428" t="s">
        <v>123</v>
      </c>
      <c r="E45" s="428"/>
      <c r="F45" s="331" t="s">
        <v>75</v>
      </c>
      <c r="G45" s="331">
        <v>2</v>
      </c>
      <c r="H45" s="353">
        <f t="shared" ref="H45:AJ45" si="17">SUM(H46:H47)</f>
        <v>0</v>
      </c>
      <c r="I45" s="259">
        <f t="shared" si="17"/>
        <v>0</v>
      </c>
      <c r="J45" s="259">
        <f t="shared" si="17"/>
        <v>0</v>
      </c>
      <c r="K45" s="259">
        <f t="shared" si="17"/>
        <v>0</v>
      </c>
      <c r="L45" s="314">
        <f t="shared" si="17"/>
        <v>0</v>
      </c>
      <c r="M45" s="314">
        <f t="shared" si="17"/>
        <v>0</v>
      </c>
      <c r="N45" s="314">
        <f t="shared" si="17"/>
        <v>0</v>
      </c>
      <c r="O45" s="314">
        <f t="shared" si="17"/>
        <v>0</v>
      </c>
      <c r="P45" s="314">
        <f t="shared" si="17"/>
        <v>0</v>
      </c>
      <c r="Q45" s="314">
        <f t="shared" si="17"/>
        <v>0</v>
      </c>
      <c r="R45" s="314">
        <f t="shared" si="17"/>
        <v>0</v>
      </c>
      <c r="S45" s="314">
        <f t="shared" si="17"/>
        <v>0</v>
      </c>
      <c r="T45" s="314">
        <f t="shared" si="17"/>
        <v>0</v>
      </c>
      <c r="U45" s="314">
        <f t="shared" si="17"/>
        <v>0</v>
      </c>
      <c r="V45" s="314">
        <f t="shared" si="17"/>
        <v>0</v>
      </c>
      <c r="W45" s="314">
        <f t="shared" si="17"/>
        <v>0</v>
      </c>
      <c r="X45" s="314">
        <f t="shared" si="17"/>
        <v>0</v>
      </c>
      <c r="Y45" s="314">
        <f t="shared" si="17"/>
        <v>0</v>
      </c>
      <c r="Z45" s="314">
        <f t="shared" si="17"/>
        <v>0</v>
      </c>
      <c r="AA45" s="314">
        <f t="shared" si="17"/>
        <v>0</v>
      </c>
      <c r="AB45" s="314">
        <f t="shared" si="17"/>
        <v>0</v>
      </c>
      <c r="AC45" s="314">
        <f t="shared" si="17"/>
        <v>0</v>
      </c>
      <c r="AD45" s="314">
        <f t="shared" si="17"/>
        <v>0</v>
      </c>
      <c r="AE45" s="314">
        <f t="shared" si="17"/>
        <v>0</v>
      </c>
      <c r="AF45" s="314">
        <f t="shared" si="17"/>
        <v>0</v>
      </c>
      <c r="AG45" s="314">
        <f t="shared" si="17"/>
        <v>0</v>
      </c>
      <c r="AH45" s="314">
        <f t="shared" si="17"/>
        <v>0</v>
      </c>
      <c r="AI45" s="314">
        <f t="shared" si="17"/>
        <v>0</v>
      </c>
      <c r="AJ45" s="314">
        <f t="shared" si="17"/>
        <v>0</v>
      </c>
    </row>
    <row r="46" spans="1:36" x14ac:dyDescent="0.2">
      <c r="A46" s="446"/>
      <c r="B46" s="203" t="s">
        <v>123</v>
      </c>
      <c r="C46" s="443"/>
      <c r="D46" s="443"/>
      <c r="E46" s="443"/>
      <c r="F46" s="311" t="s">
        <v>75</v>
      </c>
      <c r="G46" s="311">
        <v>2</v>
      </c>
      <c r="H46" s="353"/>
      <c r="I46" s="259"/>
      <c r="J46" s="259"/>
      <c r="K46" s="259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318"/>
    </row>
    <row r="47" spans="1:36" x14ac:dyDescent="0.2">
      <c r="A47" s="446"/>
      <c r="B47" s="354" t="s">
        <v>123</v>
      </c>
      <c r="C47" s="219" t="s">
        <v>598</v>
      </c>
      <c r="D47" s="424" t="s">
        <v>123</v>
      </c>
      <c r="E47" s="424"/>
      <c r="F47" s="361" t="s">
        <v>123</v>
      </c>
      <c r="G47" s="350"/>
      <c r="H47" s="349" t="s">
        <v>123</v>
      </c>
      <c r="I47" s="259" t="s">
        <v>123</v>
      </c>
      <c r="J47" s="259" t="s">
        <v>123</v>
      </c>
      <c r="K47" s="274" t="s">
        <v>123</v>
      </c>
      <c r="L47" s="562" t="s">
        <v>123</v>
      </c>
      <c r="M47" s="562" t="s">
        <v>123</v>
      </c>
      <c r="N47" s="562" t="s">
        <v>123</v>
      </c>
      <c r="O47" s="562" t="s">
        <v>123</v>
      </c>
      <c r="P47" s="562" t="s">
        <v>123</v>
      </c>
      <c r="Q47" s="562" t="s">
        <v>123</v>
      </c>
      <c r="R47" s="562" t="s">
        <v>123</v>
      </c>
      <c r="S47" s="562" t="s">
        <v>123</v>
      </c>
      <c r="T47" s="562" t="s">
        <v>123</v>
      </c>
      <c r="U47" s="562" t="s">
        <v>123</v>
      </c>
      <c r="V47" s="562" t="s">
        <v>123</v>
      </c>
      <c r="W47" s="562" t="s">
        <v>123</v>
      </c>
      <c r="X47" s="562" t="s">
        <v>123</v>
      </c>
      <c r="Y47" s="562" t="s">
        <v>123</v>
      </c>
      <c r="Z47" s="562" t="s">
        <v>123</v>
      </c>
      <c r="AA47" s="562" t="s">
        <v>123</v>
      </c>
      <c r="AB47" s="562" t="s">
        <v>123</v>
      </c>
      <c r="AC47" s="562" t="s">
        <v>123</v>
      </c>
      <c r="AD47" s="562" t="s">
        <v>123</v>
      </c>
      <c r="AE47" s="562" t="s">
        <v>123</v>
      </c>
      <c r="AF47" s="562" t="s">
        <v>123</v>
      </c>
      <c r="AG47" s="562" t="s">
        <v>123</v>
      </c>
      <c r="AH47" s="562" t="s">
        <v>123</v>
      </c>
      <c r="AI47" s="562" t="s">
        <v>123</v>
      </c>
      <c r="AJ47" s="319" t="s">
        <v>123</v>
      </c>
    </row>
    <row r="48" spans="1:36" ht="25.5" x14ac:dyDescent="0.2">
      <c r="A48" s="446"/>
      <c r="B48" s="427">
        <f>B45+0.1</f>
        <v>61.2</v>
      </c>
      <c r="C48" s="448" t="s">
        <v>615</v>
      </c>
      <c r="D48" s="428" t="s">
        <v>123</v>
      </c>
      <c r="E48" s="428"/>
      <c r="F48" s="331" t="s">
        <v>75</v>
      </c>
      <c r="G48" s="331">
        <v>2</v>
      </c>
      <c r="H48" s="353">
        <f>SUM(H49:H50)</f>
        <v>0</v>
      </c>
      <c r="I48" s="259">
        <f>SUM(I49:I50)</f>
        <v>0</v>
      </c>
      <c r="J48" s="259">
        <f>SUM(J49:J50)</f>
        <v>0</v>
      </c>
      <c r="K48" s="259">
        <f>SUM(K49:K50)</f>
        <v>0</v>
      </c>
      <c r="L48" s="314">
        <f>SUM(L49:L50)</f>
        <v>0</v>
      </c>
      <c r="M48" s="314">
        <f t="shared" ref="M48:AJ48" si="18">SUM(M49:M50)</f>
        <v>0</v>
      </c>
      <c r="N48" s="314">
        <f t="shared" si="18"/>
        <v>0</v>
      </c>
      <c r="O48" s="314">
        <f t="shared" si="18"/>
        <v>0</v>
      </c>
      <c r="P48" s="314">
        <f t="shared" si="18"/>
        <v>0</v>
      </c>
      <c r="Q48" s="314">
        <f t="shared" si="18"/>
        <v>0</v>
      </c>
      <c r="R48" s="314">
        <f t="shared" si="18"/>
        <v>0</v>
      </c>
      <c r="S48" s="314">
        <f t="shared" si="18"/>
        <v>0</v>
      </c>
      <c r="T48" s="314">
        <f t="shared" si="18"/>
        <v>0</v>
      </c>
      <c r="U48" s="314">
        <f t="shared" si="18"/>
        <v>0</v>
      </c>
      <c r="V48" s="314">
        <f t="shared" si="18"/>
        <v>0</v>
      </c>
      <c r="W48" s="314">
        <f t="shared" si="18"/>
        <v>0</v>
      </c>
      <c r="X48" s="314">
        <f t="shared" si="18"/>
        <v>0</v>
      </c>
      <c r="Y48" s="314">
        <f t="shared" si="18"/>
        <v>0</v>
      </c>
      <c r="Z48" s="314">
        <f t="shared" si="18"/>
        <v>0</v>
      </c>
      <c r="AA48" s="314">
        <f t="shared" si="18"/>
        <v>0</v>
      </c>
      <c r="AB48" s="314">
        <f t="shared" si="18"/>
        <v>0</v>
      </c>
      <c r="AC48" s="314">
        <f t="shared" si="18"/>
        <v>0</v>
      </c>
      <c r="AD48" s="314">
        <f t="shared" si="18"/>
        <v>0</v>
      </c>
      <c r="AE48" s="314">
        <f t="shared" si="18"/>
        <v>0</v>
      </c>
      <c r="AF48" s="314">
        <f t="shared" si="18"/>
        <v>0</v>
      </c>
      <c r="AG48" s="314">
        <f t="shared" si="18"/>
        <v>0</v>
      </c>
      <c r="AH48" s="314">
        <f t="shared" si="18"/>
        <v>0</v>
      </c>
      <c r="AI48" s="314">
        <f t="shared" si="18"/>
        <v>0</v>
      </c>
      <c r="AJ48" s="314">
        <f t="shared" si="18"/>
        <v>0</v>
      </c>
    </row>
    <row r="49" spans="1:36" x14ac:dyDescent="0.2">
      <c r="A49" s="446"/>
      <c r="B49" s="203" t="s">
        <v>123</v>
      </c>
      <c r="C49" s="443"/>
      <c r="D49" s="443"/>
      <c r="E49" s="443"/>
      <c r="F49" s="311" t="s">
        <v>75</v>
      </c>
      <c r="G49" s="311">
        <v>2</v>
      </c>
      <c r="H49" s="353"/>
      <c r="I49" s="259"/>
      <c r="J49" s="259"/>
      <c r="K49" s="259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318"/>
    </row>
    <row r="50" spans="1:36" x14ac:dyDescent="0.2">
      <c r="A50" s="446"/>
      <c r="B50" s="354" t="s">
        <v>123</v>
      </c>
      <c r="C50" s="219" t="s">
        <v>598</v>
      </c>
      <c r="D50" s="424" t="s">
        <v>123</v>
      </c>
      <c r="E50" s="424"/>
      <c r="F50" s="361" t="s">
        <v>123</v>
      </c>
      <c r="G50" s="350"/>
      <c r="H50" s="349" t="s">
        <v>123</v>
      </c>
      <c r="I50" s="259" t="s">
        <v>123</v>
      </c>
      <c r="J50" s="259" t="s">
        <v>123</v>
      </c>
      <c r="K50" s="274" t="s">
        <v>123</v>
      </c>
      <c r="L50" s="562" t="s">
        <v>123</v>
      </c>
      <c r="M50" s="562" t="s">
        <v>123</v>
      </c>
      <c r="N50" s="562" t="s">
        <v>123</v>
      </c>
      <c r="O50" s="562" t="s">
        <v>123</v>
      </c>
      <c r="P50" s="562" t="s">
        <v>123</v>
      </c>
      <c r="Q50" s="562" t="s">
        <v>123</v>
      </c>
      <c r="R50" s="562" t="s">
        <v>123</v>
      </c>
      <c r="S50" s="562" t="s">
        <v>123</v>
      </c>
      <c r="T50" s="562" t="s">
        <v>123</v>
      </c>
      <c r="U50" s="562" t="s">
        <v>123</v>
      </c>
      <c r="V50" s="562" t="s">
        <v>123</v>
      </c>
      <c r="W50" s="562" t="s">
        <v>123</v>
      </c>
      <c r="X50" s="562" t="s">
        <v>123</v>
      </c>
      <c r="Y50" s="562" t="s">
        <v>123</v>
      </c>
      <c r="Z50" s="562" t="s">
        <v>123</v>
      </c>
      <c r="AA50" s="562" t="s">
        <v>123</v>
      </c>
      <c r="AB50" s="562" t="s">
        <v>123</v>
      </c>
      <c r="AC50" s="562" t="s">
        <v>123</v>
      </c>
      <c r="AD50" s="562" t="s">
        <v>123</v>
      </c>
      <c r="AE50" s="562" t="s">
        <v>123</v>
      </c>
      <c r="AF50" s="562" t="s">
        <v>123</v>
      </c>
      <c r="AG50" s="562" t="s">
        <v>123</v>
      </c>
      <c r="AH50" s="562" t="s">
        <v>123</v>
      </c>
      <c r="AI50" s="562" t="s">
        <v>123</v>
      </c>
      <c r="AJ50" s="319" t="s">
        <v>123</v>
      </c>
    </row>
    <row r="51" spans="1:36" ht="25.5" x14ac:dyDescent="0.2">
      <c r="A51" s="446"/>
      <c r="B51" s="427">
        <f>B48+0.1</f>
        <v>61.300000000000004</v>
      </c>
      <c r="C51" s="448" t="s">
        <v>616</v>
      </c>
      <c r="D51" s="428" t="s">
        <v>123</v>
      </c>
      <c r="E51" s="428"/>
      <c r="F51" s="331" t="s">
        <v>75</v>
      </c>
      <c r="G51" s="331">
        <v>2</v>
      </c>
      <c r="H51" s="353">
        <f>SUM(H52:H54)</f>
        <v>0</v>
      </c>
      <c r="I51" s="259">
        <f>SUM(I52:I54)</f>
        <v>0</v>
      </c>
      <c r="J51" s="259">
        <f>SUM(J52:J54)</f>
        <v>0</v>
      </c>
      <c r="K51" s="259">
        <f>SUM(K52:K54)</f>
        <v>0</v>
      </c>
      <c r="L51" s="314">
        <f>SUM(L52:L54)</f>
        <v>0</v>
      </c>
      <c r="M51" s="314">
        <f t="shared" ref="M51:AJ51" si="19">SUM(M52:M54)</f>
        <v>0</v>
      </c>
      <c r="N51" s="314">
        <f t="shared" si="19"/>
        <v>0</v>
      </c>
      <c r="O51" s="314">
        <f t="shared" si="19"/>
        <v>0</v>
      </c>
      <c r="P51" s="314">
        <f t="shared" si="19"/>
        <v>0</v>
      </c>
      <c r="Q51" s="314">
        <f t="shared" si="19"/>
        <v>0</v>
      </c>
      <c r="R51" s="314">
        <f t="shared" si="19"/>
        <v>0</v>
      </c>
      <c r="S51" s="314">
        <f t="shared" si="19"/>
        <v>0</v>
      </c>
      <c r="T51" s="314">
        <f t="shared" si="19"/>
        <v>0</v>
      </c>
      <c r="U51" s="314">
        <f t="shared" si="19"/>
        <v>0.60447302525586022</v>
      </c>
      <c r="V51" s="314">
        <f t="shared" si="19"/>
        <v>0.58919358480431772</v>
      </c>
      <c r="W51" s="314">
        <f t="shared" si="19"/>
        <v>0.57295231845660632</v>
      </c>
      <c r="X51" s="314">
        <f t="shared" si="19"/>
        <v>0.55808866820803948</v>
      </c>
      <c r="Y51" s="314">
        <f t="shared" si="19"/>
        <v>0.55262303765495668</v>
      </c>
      <c r="Z51" s="314">
        <f t="shared" si="19"/>
        <v>0.52118881462081712</v>
      </c>
      <c r="AA51" s="314">
        <f t="shared" si="19"/>
        <v>0.48309661902577894</v>
      </c>
      <c r="AB51" s="314">
        <f t="shared" si="19"/>
        <v>0.47940026141494169</v>
      </c>
      <c r="AC51" s="314">
        <f t="shared" si="19"/>
        <v>0.46697518685621014</v>
      </c>
      <c r="AD51" s="314">
        <f t="shared" si="19"/>
        <v>0.45472651065389014</v>
      </c>
      <c r="AE51" s="314">
        <f t="shared" si="19"/>
        <v>0.44284154555988808</v>
      </c>
      <c r="AF51" s="314">
        <f t="shared" si="19"/>
        <v>0.43119655491776948</v>
      </c>
      <c r="AG51" s="314">
        <f t="shared" si="19"/>
        <v>0.41979089164243816</v>
      </c>
      <c r="AH51" s="314">
        <f t="shared" si="19"/>
        <v>0.41769061390434925</v>
      </c>
      <c r="AI51" s="314">
        <f t="shared" si="19"/>
        <v>0.43149640687581059</v>
      </c>
      <c r="AJ51" s="314">
        <f t="shared" si="19"/>
        <v>0.42965237846887366</v>
      </c>
    </row>
    <row r="52" spans="1:36" x14ac:dyDescent="0.2">
      <c r="A52" s="446"/>
      <c r="B52" s="358"/>
      <c r="C52" s="443" t="s">
        <v>823</v>
      </c>
      <c r="D52" s="443" t="s">
        <v>816</v>
      </c>
      <c r="E52" s="443"/>
      <c r="F52" s="311" t="s">
        <v>75</v>
      </c>
      <c r="G52" s="311">
        <v>2</v>
      </c>
      <c r="H52" s="353"/>
      <c r="I52" s="259"/>
      <c r="J52" s="259"/>
      <c r="K52" s="259"/>
      <c r="L52" s="294">
        <v>0</v>
      </c>
      <c r="M52" s="294">
        <v>0</v>
      </c>
      <c r="N52" s="294">
        <v>0</v>
      </c>
      <c r="O52" s="294">
        <v>0</v>
      </c>
      <c r="P52" s="294">
        <v>0</v>
      </c>
      <c r="Q52" s="294">
        <v>0</v>
      </c>
      <c r="R52" s="294">
        <v>0</v>
      </c>
      <c r="S52" s="294">
        <v>0</v>
      </c>
      <c r="T52" s="294">
        <v>0</v>
      </c>
      <c r="U52" s="294">
        <v>0</v>
      </c>
      <c r="V52" s="294">
        <v>0</v>
      </c>
      <c r="W52" s="294">
        <v>0</v>
      </c>
      <c r="X52" s="294">
        <v>0</v>
      </c>
      <c r="Y52" s="294">
        <v>0</v>
      </c>
      <c r="Z52" s="294">
        <v>-7.2150000000000001E-3</v>
      </c>
      <c r="AA52" s="294">
        <v>-3.1767655999999998E-2</v>
      </c>
      <c r="AB52" s="294">
        <v>-3.1215766999999998E-2</v>
      </c>
      <c r="AC52" s="294">
        <v>-3.0673466999999999E-2</v>
      </c>
      <c r="AD52" s="294">
        <v>-3.0140587E-2</v>
      </c>
      <c r="AE52" s="294">
        <v>-2.9616964999999999E-2</v>
      </c>
      <c r="AF52" s="294">
        <v>-2.9102439000000001E-2</v>
      </c>
      <c r="AG52" s="294">
        <v>-2.8596851999999999E-2</v>
      </c>
      <c r="AH52" s="294">
        <v>-2.8100047999999999E-2</v>
      </c>
      <c r="AI52" s="294">
        <v>-2.9338760000000002E-3</v>
      </c>
      <c r="AJ52" s="294">
        <v>6.5250000000000004E-3</v>
      </c>
    </row>
    <row r="53" spans="1:36" x14ac:dyDescent="0.2">
      <c r="A53" s="446"/>
      <c r="B53" s="358"/>
      <c r="C53" s="443" t="s">
        <v>799</v>
      </c>
      <c r="D53" s="443"/>
      <c r="E53" s="443"/>
      <c r="F53" s="311" t="s">
        <v>75</v>
      </c>
      <c r="G53" s="426">
        <v>2</v>
      </c>
      <c r="H53" s="349"/>
      <c r="I53" s="259"/>
      <c r="J53" s="259"/>
      <c r="K53" s="274"/>
      <c r="L53" s="562">
        <v>0</v>
      </c>
      <c r="M53" s="562">
        <v>0</v>
      </c>
      <c r="N53" s="562">
        <v>0</v>
      </c>
      <c r="O53" s="562">
        <v>0</v>
      </c>
      <c r="P53" s="562">
        <v>0</v>
      </c>
      <c r="Q53" s="562">
        <v>0</v>
      </c>
      <c r="R53" s="562">
        <v>0</v>
      </c>
      <c r="S53" s="562">
        <v>0</v>
      </c>
      <c r="T53" s="562">
        <v>0</v>
      </c>
      <c r="U53" s="562">
        <v>0.60447302525586022</v>
      </c>
      <c r="V53" s="562">
        <v>0.58919358480431772</v>
      </c>
      <c r="W53" s="562">
        <v>0.57295231845660632</v>
      </c>
      <c r="X53" s="562">
        <v>0.55808866820803948</v>
      </c>
      <c r="Y53" s="562">
        <v>0.55262303765495668</v>
      </c>
      <c r="Z53" s="562">
        <v>0.52840381462081709</v>
      </c>
      <c r="AA53" s="562">
        <v>0.51486427502577892</v>
      </c>
      <c r="AB53" s="562">
        <v>0.51061602841494169</v>
      </c>
      <c r="AC53" s="562">
        <v>0.49764865385621015</v>
      </c>
      <c r="AD53" s="562">
        <v>0.48486709765389013</v>
      </c>
      <c r="AE53" s="562">
        <v>0.47245851055988808</v>
      </c>
      <c r="AF53" s="562">
        <v>0.46029899391776946</v>
      </c>
      <c r="AG53" s="562">
        <v>0.44838774364243816</v>
      </c>
      <c r="AH53" s="562">
        <v>0.44579066190434924</v>
      </c>
      <c r="AI53" s="562">
        <v>0.43443028287581059</v>
      </c>
      <c r="AJ53" s="430">
        <v>0.42312737846887366</v>
      </c>
    </row>
    <row r="54" spans="1:36" x14ac:dyDescent="0.2">
      <c r="A54" s="446"/>
      <c r="B54" s="354" t="s">
        <v>123</v>
      </c>
      <c r="C54" s="219" t="s">
        <v>598</v>
      </c>
      <c r="D54" s="424" t="s">
        <v>123</v>
      </c>
      <c r="E54" s="424"/>
      <c r="F54" s="361" t="s">
        <v>123</v>
      </c>
      <c r="G54" s="350"/>
      <c r="H54" s="349" t="s">
        <v>123</v>
      </c>
      <c r="I54" s="259" t="s">
        <v>123</v>
      </c>
      <c r="J54" s="259" t="s">
        <v>123</v>
      </c>
      <c r="K54" s="274" t="s">
        <v>123</v>
      </c>
      <c r="L54" s="562" t="s">
        <v>123</v>
      </c>
      <c r="M54" s="562" t="s">
        <v>123</v>
      </c>
      <c r="N54" s="562" t="s">
        <v>123</v>
      </c>
      <c r="O54" s="562" t="s">
        <v>123</v>
      </c>
      <c r="P54" s="562" t="s">
        <v>123</v>
      </c>
      <c r="Q54" s="562" t="s">
        <v>123</v>
      </c>
      <c r="R54" s="562" t="s">
        <v>123</v>
      </c>
      <c r="S54" s="562" t="s">
        <v>123</v>
      </c>
      <c r="T54" s="562" t="s">
        <v>123</v>
      </c>
      <c r="U54" s="562" t="s">
        <v>123</v>
      </c>
      <c r="V54" s="562" t="s">
        <v>123</v>
      </c>
      <c r="W54" s="562" t="s">
        <v>123</v>
      </c>
      <c r="X54" s="562" t="s">
        <v>123</v>
      </c>
      <c r="Y54" s="562" t="s">
        <v>123</v>
      </c>
      <c r="Z54" s="562" t="s">
        <v>123</v>
      </c>
      <c r="AA54" s="562" t="s">
        <v>123</v>
      </c>
      <c r="AB54" s="562" t="s">
        <v>123</v>
      </c>
      <c r="AC54" s="562" t="s">
        <v>123</v>
      </c>
      <c r="AD54" s="562" t="s">
        <v>123</v>
      </c>
      <c r="AE54" s="562" t="s">
        <v>123</v>
      </c>
      <c r="AF54" s="562" t="s">
        <v>123</v>
      </c>
      <c r="AG54" s="562" t="s">
        <v>123</v>
      </c>
      <c r="AH54" s="562" t="s">
        <v>123</v>
      </c>
      <c r="AI54" s="562" t="s">
        <v>123</v>
      </c>
      <c r="AJ54" s="319" t="s">
        <v>123</v>
      </c>
    </row>
    <row r="55" spans="1:36" ht="25.5" x14ac:dyDescent="0.2">
      <c r="A55" s="446"/>
      <c r="B55" s="427">
        <f>B51+0.1</f>
        <v>61.400000000000006</v>
      </c>
      <c r="C55" s="448" t="s">
        <v>617</v>
      </c>
      <c r="D55" s="428" t="s">
        <v>123</v>
      </c>
      <c r="E55" s="428"/>
      <c r="F55" s="331" t="s">
        <v>75</v>
      </c>
      <c r="G55" s="331">
        <v>2</v>
      </c>
      <c r="H55" s="353">
        <f t="shared" ref="H55:AJ55" si="20">SUM(H56:H57)</f>
        <v>0</v>
      </c>
      <c r="I55" s="259">
        <f t="shared" si="20"/>
        <v>0</v>
      </c>
      <c r="J55" s="259">
        <f t="shared" si="20"/>
        <v>0</v>
      </c>
      <c r="K55" s="259">
        <f t="shared" si="20"/>
        <v>0</v>
      </c>
      <c r="L55" s="314">
        <f t="shared" si="20"/>
        <v>0</v>
      </c>
      <c r="M55" s="314">
        <f t="shared" si="20"/>
        <v>0</v>
      </c>
      <c r="N55" s="314">
        <f t="shared" si="20"/>
        <v>0</v>
      </c>
      <c r="O55" s="314">
        <f t="shared" si="20"/>
        <v>0</v>
      </c>
      <c r="P55" s="314">
        <f t="shared" si="20"/>
        <v>0</v>
      </c>
      <c r="Q55" s="314">
        <f t="shared" si="20"/>
        <v>0</v>
      </c>
      <c r="R55" s="314">
        <f t="shared" si="20"/>
        <v>0</v>
      </c>
      <c r="S55" s="314">
        <f t="shared" si="20"/>
        <v>0</v>
      </c>
      <c r="T55" s="314">
        <f t="shared" si="20"/>
        <v>0</v>
      </c>
      <c r="U55" s="314">
        <f t="shared" si="20"/>
        <v>-0.64608113917317811</v>
      </c>
      <c r="V55" s="314">
        <f t="shared" si="20"/>
        <v>-0.63021509422701971</v>
      </c>
      <c r="W55" s="314">
        <f t="shared" si="20"/>
        <v>-0.61439146495178476</v>
      </c>
      <c r="X55" s="314">
        <f t="shared" si="20"/>
        <v>-0.59898740912004378</v>
      </c>
      <c r="Y55" s="314">
        <f t="shared" si="20"/>
        <v>-0.58402559739439619</v>
      </c>
      <c r="Z55" s="314">
        <f t="shared" si="20"/>
        <v>-0.56933757180090794</v>
      </c>
      <c r="AA55" s="314">
        <f t="shared" si="20"/>
        <v>-0.55540475002864331</v>
      </c>
      <c r="AB55" s="314">
        <f t="shared" si="20"/>
        <v>-0.54179558712771303</v>
      </c>
      <c r="AC55" s="314">
        <f t="shared" si="20"/>
        <v>-0.52849850428467793</v>
      </c>
      <c r="AD55" s="314">
        <f t="shared" si="20"/>
        <v>-0.51540788628210021</v>
      </c>
      <c r="AE55" s="314">
        <f t="shared" si="20"/>
        <v>-0.50273167839987565</v>
      </c>
      <c r="AF55" s="314">
        <f t="shared" si="20"/>
        <v>-0.49033221546418826</v>
      </c>
      <c r="AG55" s="314">
        <f t="shared" si="20"/>
        <v>-0.47820860404715348</v>
      </c>
      <c r="AH55" s="314">
        <f t="shared" si="20"/>
        <v>-0.46643406878261029</v>
      </c>
      <c r="AI55" s="314">
        <f t="shared" si="20"/>
        <v>-0.45492253652867848</v>
      </c>
      <c r="AJ55" s="314">
        <f t="shared" si="20"/>
        <v>-0.44347486496541522</v>
      </c>
    </row>
    <row r="56" spans="1:36" x14ac:dyDescent="0.2">
      <c r="A56" s="446"/>
      <c r="B56" s="203"/>
      <c r="C56" s="443" t="s">
        <v>799</v>
      </c>
      <c r="D56" s="443"/>
      <c r="E56" s="443"/>
      <c r="F56" s="311" t="s">
        <v>75</v>
      </c>
      <c r="G56" s="426">
        <v>2</v>
      </c>
      <c r="H56" s="349"/>
      <c r="I56" s="259"/>
      <c r="J56" s="259"/>
      <c r="K56" s="274"/>
      <c r="L56" s="562">
        <v>0</v>
      </c>
      <c r="M56" s="562">
        <v>0</v>
      </c>
      <c r="N56" s="562">
        <v>0</v>
      </c>
      <c r="O56" s="562">
        <v>0</v>
      </c>
      <c r="P56" s="562">
        <v>0</v>
      </c>
      <c r="Q56" s="562">
        <v>0</v>
      </c>
      <c r="R56" s="562">
        <v>0</v>
      </c>
      <c r="S56" s="562">
        <v>0</v>
      </c>
      <c r="T56" s="562">
        <v>0</v>
      </c>
      <c r="U56" s="562">
        <v>-0.64608113917317811</v>
      </c>
      <c r="V56" s="562">
        <v>-0.63021509422701971</v>
      </c>
      <c r="W56" s="562">
        <v>-0.61439146495178476</v>
      </c>
      <c r="X56" s="562">
        <v>-0.59898740912004378</v>
      </c>
      <c r="Y56" s="562">
        <v>-0.58402559739439619</v>
      </c>
      <c r="Z56" s="562">
        <v>-0.56933757180090794</v>
      </c>
      <c r="AA56" s="562">
        <v>-0.55540475002864331</v>
      </c>
      <c r="AB56" s="562">
        <v>-0.54179558712771303</v>
      </c>
      <c r="AC56" s="562">
        <v>-0.52849850428467793</v>
      </c>
      <c r="AD56" s="562">
        <v>-0.51540788628210021</v>
      </c>
      <c r="AE56" s="562">
        <v>-0.50273167839987565</v>
      </c>
      <c r="AF56" s="562">
        <v>-0.49033221546418826</v>
      </c>
      <c r="AG56" s="562">
        <v>-0.47820860404715348</v>
      </c>
      <c r="AH56" s="562">
        <v>-0.46643406878261029</v>
      </c>
      <c r="AI56" s="562">
        <v>-0.45492253652867848</v>
      </c>
      <c r="AJ56" s="319">
        <v>-0.44347486496541522</v>
      </c>
    </row>
    <row r="57" spans="1:36" x14ac:dyDescent="0.2">
      <c r="A57" s="446"/>
      <c r="B57" s="354" t="s">
        <v>123</v>
      </c>
      <c r="C57" s="219" t="s">
        <v>598</v>
      </c>
      <c r="D57" s="424" t="s">
        <v>123</v>
      </c>
      <c r="E57" s="424"/>
      <c r="F57" s="361" t="s">
        <v>123</v>
      </c>
      <c r="G57" s="350"/>
      <c r="H57" s="349" t="s">
        <v>123</v>
      </c>
      <c r="I57" s="259" t="s">
        <v>123</v>
      </c>
      <c r="J57" s="259" t="s">
        <v>123</v>
      </c>
      <c r="K57" s="274" t="s">
        <v>123</v>
      </c>
      <c r="L57" s="562" t="s">
        <v>123</v>
      </c>
      <c r="M57" s="562" t="s">
        <v>123</v>
      </c>
      <c r="N57" s="562" t="s">
        <v>123</v>
      </c>
      <c r="O57" s="562" t="s">
        <v>123</v>
      </c>
      <c r="P57" s="562" t="s">
        <v>123</v>
      </c>
      <c r="Q57" s="562" t="s">
        <v>123</v>
      </c>
      <c r="R57" s="562" t="s">
        <v>123</v>
      </c>
      <c r="S57" s="562" t="s">
        <v>123</v>
      </c>
      <c r="T57" s="562" t="s">
        <v>123</v>
      </c>
      <c r="U57" s="562" t="s">
        <v>123</v>
      </c>
      <c r="V57" s="562" t="s">
        <v>123</v>
      </c>
      <c r="W57" s="562" t="s">
        <v>123</v>
      </c>
      <c r="X57" s="562" t="s">
        <v>123</v>
      </c>
      <c r="Y57" s="562" t="s">
        <v>123</v>
      </c>
      <c r="Z57" s="562" t="s">
        <v>123</v>
      </c>
      <c r="AA57" s="562" t="s">
        <v>123</v>
      </c>
      <c r="AB57" s="562" t="s">
        <v>123</v>
      </c>
      <c r="AC57" s="562" t="s">
        <v>123</v>
      </c>
      <c r="AD57" s="562" t="s">
        <v>123</v>
      </c>
      <c r="AE57" s="562" t="s">
        <v>123</v>
      </c>
      <c r="AF57" s="562" t="s">
        <v>123</v>
      </c>
      <c r="AG57" s="562" t="s">
        <v>123</v>
      </c>
      <c r="AH57" s="562" t="s">
        <v>123</v>
      </c>
      <c r="AI57" s="562" t="s">
        <v>123</v>
      </c>
      <c r="AJ57" s="319" t="s">
        <v>123</v>
      </c>
    </row>
    <row r="58" spans="1:36" x14ac:dyDescent="0.2">
      <c r="A58" s="446"/>
      <c r="B58" s="427">
        <f>B55+0.1</f>
        <v>61.500000000000007</v>
      </c>
      <c r="C58" s="448" t="s">
        <v>618</v>
      </c>
      <c r="D58" s="428" t="s">
        <v>123</v>
      </c>
      <c r="E58" s="428"/>
      <c r="F58" s="331" t="s">
        <v>75</v>
      </c>
      <c r="G58" s="331">
        <v>2</v>
      </c>
      <c r="H58" s="353">
        <f t="shared" ref="H58:AJ58" si="21">SUM(H59:H60)</f>
        <v>0</v>
      </c>
      <c r="I58" s="259">
        <f t="shared" si="21"/>
        <v>0</v>
      </c>
      <c r="J58" s="259">
        <f t="shared" si="21"/>
        <v>0</v>
      </c>
      <c r="K58" s="259">
        <f t="shared" si="21"/>
        <v>0</v>
      </c>
      <c r="L58" s="314">
        <f t="shared" si="21"/>
        <v>0</v>
      </c>
      <c r="M58" s="314">
        <f t="shared" si="21"/>
        <v>0</v>
      </c>
      <c r="N58" s="314">
        <f t="shared" si="21"/>
        <v>0</v>
      </c>
      <c r="O58" s="314">
        <f t="shared" si="21"/>
        <v>0</v>
      </c>
      <c r="P58" s="314">
        <f t="shared" si="21"/>
        <v>0</v>
      </c>
      <c r="Q58" s="314">
        <f t="shared" si="21"/>
        <v>0</v>
      </c>
      <c r="R58" s="314">
        <f t="shared" si="21"/>
        <v>0</v>
      </c>
      <c r="S58" s="314">
        <f t="shared" si="21"/>
        <v>0</v>
      </c>
      <c r="T58" s="314">
        <f t="shared" si="21"/>
        <v>0</v>
      </c>
      <c r="U58" s="314">
        <f t="shared" si="21"/>
        <v>0</v>
      </c>
      <c r="V58" s="314">
        <f t="shared" si="21"/>
        <v>0</v>
      </c>
      <c r="W58" s="314">
        <f t="shared" si="21"/>
        <v>0</v>
      </c>
      <c r="X58" s="314">
        <f t="shared" si="21"/>
        <v>0</v>
      </c>
      <c r="Y58" s="314">
        <f t="shared" si="21"/>
        <v>0</v>
      </c>
      <c r="Z58" s="314">
        <f t="shared" si="21"/>
        <v>0</v>
      </c>
      <c r="AA58" s="314">
        <f t="shared" si="21"/>
        <v>0</v>
      </c>
      <c r="AB58" s="314">
        <f t="shared" si="21"/>
        <v>0</v>
      </c>
      <c r="AC58" s="314">
        <f t="shared" si="21"/>
        <v>0</v>
      </c>
      <c r="AD58" s="314">
        <f t="shared" si="21"/>
        <v>0</v>
      </c>
      <c r="AE58" s="314">
        <f t="shared" si="21"/>
        <v>0</v>
      </c>
      <c r="AF58" s="314">
        <f t="shared" si="21"/>
        <v>0</v>
      </c>
      <c r="AG58" s="314">
        <f t="shared" si="21"/>
        <v>0</v>
      </c>
      <c r="AH58" s="314">
        <f t="shared" si="21"/>
        <v>0</v>
      </c>
      <c r="AI58" s="314">
        <f t="shared" si="21"/>
        <v>0</v>
      </c>
      <c r="AJ58" s="314">
        <f t="shared" si="21"/>
        <v>0</v>
      </c>
    </row>
    <row r="59" spans="1:36" x14ac:dyDescent="0.2">
      <c r="A59" s="446"/>
      <c r="B59" s="203" t="s">
        <v>123</v>
      </c>
      <c r="C59" s="443"/>
      <c r="D59" s="443"/>
      <c r="E59" s="443"/>
      <c r="F59" s="423" t="s">
        <v>75</v>
      </c>
      <c r="G59" s="423">
        <v>2</v>
      </c>
      <c r="H59" s="353"/>
      <c r="I59" s="259"/>
      <c r="J59" s="259"/>
      <c r="K59" s="259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318"/>
    </row>
    <row r="60" spans="1:36" x14ac:dyDescent="0.2">
      <c r="A60" s="446"/>
      <c r="B60" s="354" t="s">
        <v>123</v>
      </c>
      <c r="C60" s="219" t="s">
        <v>598</v>
      </c>
      <c r="D60" s="424" t="s">
        <v>123</v>
      </c>
      <c r="E60" s="424"/>
      <c r="F60" s="350" t="s">
        <v>123</v>
      </c>
      <c r="G60" s="350"/>
      <c r="H60" s="349" t="s">
        <v>123</v>
      </c>
      <c r="I60" s="274" t="s">
        <v>123</v>
      </c>
      <c r="J60" s="274" t="s">
        <v>123</v>
      </c>
      <c r="K60" s="274" t="s">
        <v>123</v>
      </c>
      <c r="L60" s="562" t="s">
        <v>123</v>
      </c>
      <c r="M60" s="562" t="s">
        <v>123</v>
      </c>
      <c r="N60" s="562" t="s">
        <v>123</v>
      </c>
      <c r="O60" s="562" t="s">
        <v>123</v>
      </c>
      <c r="P60" s="562" t="s">
        <v>123</v>
      </c>
      <c r="Q60" s="562" t="s">
        <v>123</v>
      </c>
      <c r="R60" s="562" t="s">
        <v>123</v>
      </c>
      <c r="S60" s="562" t="s">
        <v>123</v>
      </c>
      <c r="T60" s="562" t="s">
        <v>123</v>
      </c>
      <c r="U60" s="562" t="s">
        <v>123</v>
      </c>
      <c r="V60" s="562" t="s">
        <v>123</v>
      </c>
      <c r="W60" s="562" t="s">
        <v>123</v>
      </c>
      <c r="X60" s="562" t="s">
        <v>123</v>
      </c>
      <c r="Y60" s="562" t="s">
        <v>123</v>
      </c>
      <c r="Z60" s="562" t="s">
        <v>123</v>
      </c>
      <c r="AA60" s="562" t="s">
        <v>123</v>
      </c>
      <c r="AB60" s="562" t="s">
        <v>123</v>
      </c>
      <c r="AC60" s="562" t="s">
        <v>123</v>
      </c>
      <c r="AD60" s="562" t="s">
        <v>123</v>
      </c>
      <c r="AE60" s="562" t="s">
        <v>123</v>
      </c>
      <c r="AF60" s="562" t="s">
        <v>123</v>
      </c>
      <c r="AG60" s="562" t="s">
        <v>123</v>
      </c>
      <c r="AH60" s="562" t="s">
        <v>123</v>
      </c>
      <c r="AI60" s="562" t="s">
        <v>123</v>
      </c>
      <c r="AJ60" s="319" t="s">
        <v>123</v>
      </c>
    </row>
    <row r="61" spans="1:36" ht="25.5" x14ac:dyDescent="0.2">
      <c r="A61" s="444"/>
      <c r="B61" s="427">
        <f>B58+0.1</f>
        <v>61.600000000000009</v>
      </c>
      <c r="C61" s="331" t="s">
        <v>619</v>
      </c>
      <c r="D61" s="439"/>
      <c r="E61" s="719"/>
      <c r="F61" s="431" t="s">
        <v>620</v>
      </c>
      <c r="G61" s="431">
        <v>2</v>
      </c>
      <c r="H61" s="353">
        <f t="shared" ref="H61:AJ61" si="22">SUM(H62:H63)</f>
        <v>0</v>
      </c>
      <c r="I61" s="259">
        <f t="shared" si="22"/>
        <v>0</v>
      </c>
      <c r="J61" s="259">
        <f t="shared" si="22"/>
        <v>0</v>
      </c>
      <c r="K61" s="259">
        <f t="shared" si="22"/>
        <v>0</v>
      </c>
      <c r="L61" s="314">
        <f t="shared" si="22"/>
        <v>0</v>
      </c>
      <c r="M61" s="314">
        <f t="shared" si="22"/>
        <v>0</v>
      </c>
      <c r="N61" s="314">
        <f t="shared" si="22"/>
        <v>0</v>
      </c>
      <c r="O61" s="314">
        <f t="shared" si="22"/>
        <v>0</v>
      </c>
      <c r="P61" s="314">
        <f t="shared" si="22"/>
        <v>0</v>
      </c>
      <c r="Q61" s="314">
        <f t="shared" si="22"/>
        <v>0</v>
      </c>
      <c r="R61" s="314">
        <f t="shared" si="22"/>
        <v>0</v>
      </c>
      <c r="S61" s="314">
        <f t="shared" si="22"/>
        <v>0</v>
      </c>
      <c r="T61" s="314">
        <f t="shared" si="22"/>
        <v>0</v>
      </c>
      <c r="U61" s="314">
        <f t="shared" si="22"/>
        <v>0</v>
      </c>
      <c r="V61" s="314">
        <f t="shared" si="22"/>
        <v>0</v>
      </c>
      <c r="W61" s="314">
        <f t="shared" si="22"/>
        <v>0</v>
      </c>
      <c r="X61" s="314">
        <f t="shared" si="22"/>
        <v>0</v>
      </c>
      <c r="Y61" s="314">
        <f t="shared" si="22"/>
        <v>0</v>
      </c>
      <c r="Z61" s="314">
        <f t="shared" si="22"/>
        <v>0</v>
      </c>
      <c r="AA61" s="314">
        <f t="shared" si="22"/>
        <v>0</v>
      </c>
      <c r="AB61" s="314">
        <f t="shared" si="22"/>
        <v>0</v>
      </c>
      <c r="AC61" s="314">
        <f t="shared" si="22"/>
        <v>0</v>
      </c>
      <c r="AD61" s="314">
        <f t="shared" si="22"/>
        <v>0</v>
      </c>
      <c r="AE61" s="314">
        <f t="shared" si="22"/>
        <v>0</v>
      </c>
      <c r="AF61" s="314">
        <f t="shared" si="22"/>
        <v>0</v>
      </c>
      <c r="AG61" s="314">
        <f t="shared" si="22"/>
        <v>0</v>
      </c>
      <c r="AH61" s="314">
        <f t="shared" si="22"/>
        <v>0</v>
      </c>
      <c r="AI61" s="314">
        <f t="shared" si="22"/>
        <v>0</v>
      </c>
      <c r="AJ61" s="314">
        <f t="shared" si="22"/>
        <v>0</v>
      </c>
    </row>
    <row r="62" spans="1:36" x14ac:dyDescent="0.2">
      <c r="A62" s="444"/>
      <c r="B62" s="203" t="s">
        <v>123</v>
      </c>
      <c r="C62" s="443"/>
      <c r="D62" s="443"/>
      <c r="E62" s="443"/>
      <c r="F62" s="423" t="s">
        <v>75</v>
      </c>
      <c r="G62" s="423">
        <v>2</v>
      </c>
      <c r="H62" s="353"/>
      <c r="I62" s="259"/>
      <c r="J62" s="259"/>
      <c r="K62" s="259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318"/>
    </row>
    <row r="63" spans="1:36" x14ac:dyDescent="0.2">
      <c r="A63" s="444"/>
      <c r="B63" s="354" t="s">
        <v>123</v>
      </c>
      <c r="C63" s="219" t="s">
        <v>598</v>
      </c>
      <c r="D63" s="424" t="s">
        <v>123</v>
      </c>
      <c r="E63" s="424"/>
      <c r="F63" s="350" t="s">
        <v>123</v>
      </c>
      <c r="G63" s="350"/>
      <c r="H63" s="349" t="s">
        <v>123</v>
      </c>
      <c r="I63" s="274" t="s">
        <v>123</v>
      </c>
      <c r="J63" s="274" t="s">
        <v>123</v>
      </c>
      <c r="K63" s="274" t="s">
        <v>123</v>
      </c>
      <c r="L63" s="562" t="s">
        <v>123</v>
      </c>
      <c r="M63" s="562" t="s">
        <v>123</v>
      </c>
      <c r="N63" s="562" t="s">
        <v>123</v>
      </c>
      <c r="O63" s="562" t="s">
        <v>123</v>
      </c>
      <c r="P63" s="562" t="s">
        <v>123</v>
      </c>
      <c r="Q63" s="562" t="s">
        <v>123</v>
      </c>
      <c r="R63" s="562" t="s">
        <v>123</v>
      </c>
      <c r="S63" s="562" t="s">
        <v>123</v>
      </c>
      <c r="T63" s="562" t="s">
        <v>123</v>
      </c>
      <c r="U63" s="562" t="s">
        <v>123</v>
      </c>
      <c r="V63" s="562" t="s">
        <v>123</v>
      </c>
      <c r="W63" s="562" t="s">
        <v>123</v>
      </c>
      <c r="X63" s="562" t="s">
        <v>123</v>
      </c>
      <c r="Y63" s="562" t="s">
        <v>123</v>
      </c>
      <c r="Z63" s="562" t="s">
        <v>123</v>
      </c>
      <c r="AA63" s="562" t="s">
        <v>123</v>
      </c>
      <c r="AB63" s="562" t="s">
        <v>123</v>
      </c>
      <c r="AC63" s="562" t="s">
        <v>123</v>
      </c>
      <c r="AD63" s="562" t="s">
        <v>123</v>
      </c>
      <c r="AE63" s="562" t="s">
        <v>123</v>
      </c>
      <c r="AF63" s="562" t="s">
        <v>123</v>
      </c>
      <c r="AG63" s="562" t="s">
        <v>123</v>
      </c>
      <c r="AH63" s="562" t="s">
        <v>123</v>
      </c>
      <c r="AI63" s="562" t="s">
        <v>123</v>
      </c>
      <c r="AJ63" s="319" t="s">
        <v>123</v>
      </c>
    </row>
    <row r="64" spans="1:36" ht="25.5" x14ac:dyDescent="0.2">
      <c r="A64" s="444"/>
      <c r="B64" s="427">
        <f>B61+0.1</f>
        <v>61.70000000000001</v>
      </c>
      <c r="C64" s="331" t="s">
        <v>621</v>
      </c>
      <c r="D64" s="439"/>
      <c r="E64" s="719"/>
      <c r="F64" s="431" t="s">
        <v>620</v>
      </c>
      <c r="G64" s="431">
        <v>2</v>
      </c>
      <c r="H64" s="353">
        <f t="shared" ref="H64:AJ64" si="23">SUM(H65:H66)</f>
        <v>0</v>
      </c>
      <c r="I64" s="259">
        <f t="shared" si="23"/>
        <v>0</v>
      </c>
      <c r="J64" s="259">
        <f t="shared" si="23"/>
        <v>0</v>
      </c>
      <c r="K64" s="259">
        <f t="shared" si="23"/>
        <v>0</v>
      </c>
      <c r="L64" s="314">
        <f t="shared" si="23"/>
        <v>0</v>
      </c>
      <c r="M64" s="314">
        <f t="shared" si="23"/>
        <v>0</v>
      </c>
      <c r="N64" s="314">
        <f t="shared" si="23"/>
        <v>0</v>
      </c>
      <c r="O64" s="314">
        <f t="shared" si="23"/>
        <v>0</v>
      </c>
      <c r="P64" s="314">
        <f t="shared" si="23"/>
        <v>0</v>
      </c>
      <c r="Q64" s="314">
        <f t="shared" si="23"/>
        <v>0</v>
      </c>
      <c r="R64" s="314">
        <f t="shared" si="23"/>
        <v>0</v>
      </c>
      <c r="S64" s="314">
        <f t="shared" si="23"/>
        <v>0</v>
      </c>
      <c r="T64" s="314">
        <f t="shared" si="23"/>
        <v>0</v>
      </c>
      <c r="U64" s="314">
        <f t="shared" si="23"/>
        <v>0</v>
      </c>
      <c r="V64" s="314">
        <f t="shared" si="23"/>
        <v>0</v>
      </c>
      <c r="W64" s="314">
        <f t="shared" si="23"/>
        <v>0</v>
      </c>
      <c r="X64" s="314">
        <f t="shared" si="23"/>
        <v>0</v>
      </c>
      <c r="Y64" s="314">
        <f t="shared" si="23"/>
        <v>0</v>
      </c>
      <c r="Z64" s="314">
        <f t="shared" si="23"/>
        <v>0</v>
      </c>
      <c r="AA64" s="314">
        <f t="shared" si="23"/>
        <v>0</v>
      </c>
      <c r="AB64" s="314">
        <f t="shared" si="23"/>
        <v>0</v>
      </c>
      <c r="AC64" s="314">
        <f t="shared" si="23"/>
        <v>0</v>
      </c>
      <c r="AD64" s="314">
        <f t="shared" si="23"/>
        <v>0</v>
      </c>
      <c r="AE64" s="314">
        <f t="shared" si="23"/>
        <v>0</v>
      </c>
      <c r="AF64" s="314">
        <f t="shared" si="23"/>
        <v>0</v>
      </c>
      <c r="AG64" s="314">
        <f t="shared" si="23"/>
        <v>0</v>
      </c>
      <c r="AH64" s="314">
        <f t="shared" si="23"/>
        <v>0</v>
      </c>
      <c r="AI64" s="314">
        <f t="shared" si="23"/>
        <v>0</v>
      </c>
      <c r="AJ64" s="314">
        <f t="shared" si="23"/>
        <v>0</v>
      </c>
    </row>
    <row r="65" spans="1:36" x14ac:dyDescent="0.2">
      <c r="A65" s="444"/>
      <c r="B65" s="203" t="s">
        <v>123</v>
      </c>
      <c r="C65" s="443"/>
      <c r="D65" s="443"/>
      <c r="E65" s="443"/>
      <c r="F65" s="423" t="s">
        <v>75</v>
      </c>
      <c r="G65" s="423">
        <v>2</v>
      </c>
      <c r="H65" s="353"/>
      <c r="I65" s="259"/>
      <c r="J65" s="259"/>
      <c r="K65" s="259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318"/>
    </row>
    <row r="66" spans="1:36" x14ac:dyDescent="0.2">
      <c r="A66" s="444"/>
      <c r="B66" s="354" t="s">
        <v>123</v>
      </c>
      <c r="C66" s="219" t="s">
        <v>598</v>
      </c>
      <c r="D66" s="424" t="s">
        <v>123</v>
      </c>
      <c r="E66" s="424"/>
      <c r="F66" s="350" t="s">
        <v>123</v>
      </c>
      <c r="G66" s="350"/>
      <c r="H66" s="349" t="s">
        <v>123</v>
      </c>
      <c r="I66" s="274" t="s">
        <v>123</v>
      </c>
      <c r="J66" s="274" t="s">
        <v>123</v>
      </c>
      <c r="K66" s="274" t="s">
        <v>123</v>
      </c>
      <c r="L66" s="562" t="s">
        <v>123</v>
      </c>
      <c r="M66" s="562" t="s">
        <v>123</v>
      </c>
      <c r="N66" s="562" t="s">
        <v>123</v>
      </c>
      <c r="O66" s="562" t="s">
        <v>123</v>
      </c>
      <c r="P66" s="562" t="s">
        <v>123</v>
      </c>
      <c r="Q66" s="562" t="s">
        <v>123</v>
      </c>
      <c r="R66" s="562" t="s">
        <v>123</v>
      </c>
      <c r="S66" s="562" t="s">
        <v>123</v>
      </c>
      <c r="T66" s="562" t="s">
        <v>123</v>
      </c>
      <c r="U66" s="562" t="s">
        <v>123</v>
      </c>
      <c r="V66" s="562" t="s">
        <v>123</v>
      </c>
      <c r="W66" s="562" t="s">
        <v>123</v>
      </c>
      <c r="X66" s="562" t="s">
        <v>123</v>
      </c>
      <c r="Y66" s="562" t="s">
        <v>123</v>
      </c>
      <c r="Z66" s="562" t="s">
        <v>123</v>
      </c>
      <c r="AA66" s="562" t="s">
        <v>123</v>
      </c>
      <c r="AB66" s="562" t="s">
        <v>123</v>
      </c>
      <c r="AC66" s="562" t="s">
        <v>123</v>
      </c>
      <c r="AD66" s="562" t="s">
        <v>123</v>
      </c>
      <c r="AE66" s="562" t="s">
        <v>123</v>
      </c>
      <c r="AF66" s="562" t="s">
        <v>123</v>
      </c>
      <c r="AG66" s="562" t="s">
        <v>123</v>
      </c>
      <c r="AH66" s="562" t="s">
        <v>123</v>
      </c>
      <c r="AI66" s="562" t="s">
        <v>123</v>
      </c>
      <c r="AJ66" s="319" t="s">
        <v>123</v>
      </c>
    </row>
    <row r="67" spans="1:36" ht="25.5" x14ac:dyDescent="0.2">
      <c r="A67" s="444"/>
      <c r="B67" s="427">
        <f>B64+0.1</f>
        <v>61.800000000000011</v>
      </c>
      <c r="C67" s="331" t="s">
        <v>622</v>
      </c>
      <c r="D67" s="439"/>
      <c r="E67" s="719"/>
      <c r="F67" s="431" t="s">
        <v>620</v>
      </c>
      <c r="G67" s="431">
        <v>2</v>
      </c>
      <c r="H67" s="353">
        <f t="shared" ref="H67:AJ67" si="24">SUM(H68:H69)</f>
        <v>0</v>
      </c>
      <c r="I67" s="259">
        <f t="shared" si="24"/>
        <v>0</v>
      </c>
      <c r="J67" s="259">
        <f t="shared" si="24"/>
        <v>0</v>
      </c>
      <c r="K67" s="259">
        <f t="shared" si="24"/>
        <v>0</v>
      </c>
      <c r="L67" s="314">
        <f t="shared" si="24"/>
        <v>0</v>
      </c>
      <c r="M67" s="314">
        <f t="shared" si="24"/>
        <v>0</v>
      </c>
      <c r="N67" s="314">
        <f t="shared" si="24"/>
        <v>0</v>
      </c>
      <c r="O67" s="314">
        <f t="shared" si="24"/>
        <v>0</v>
      </c>
      <c r="P67" s="314">
        <f t="shared" si="24"/>
        <v>0</v>
      </c>
      <c r="Q67" s="314">
        <f t="shared" si="24"/>
        <v>0</v>
      </c>
      <c r="R67" s="314">
        <f t="shared" si="24"/>
        <v>0</v>
      </c>
      <c r="S67" s="314">
        <f t="shared" si="24"/>
        <v>0</v>
      </c>
      <c r="T67" s="314">
        <f t="shared" si="24"/>
        <v>0</v>
      </c>
      <c r="U67" s="314">
        <f t="shared" si="24"/>
        <v>5.0962551285422035E-2</v>
      </c>
      <c r="V67" s="314">
        <f t="shared" si="24"/>
        <v>5.0024025316075305E-2</v>
      </c>
      <c r="W67" s="314">
        <f t="shared" si="24"/>
        <v>4.9007211746108649E-2</v>
      </c>
      <c r="X67" s="314">
        <f t="shared" si="24"/>
        <v>4.80091279058346E-2</v>
      </c>
      <c r="Y67" s="314">
        <f t="shared" si="24"/>
        <v>4.7029188987746003E-2</v>
      </c>
      <c r="Z67" s="314">
        <f t="shared" si="24"/>
        <v>4.606704014544568E-2</v>
      </c>
      <c r="AA67" s="314">
        <f t="shared" si="24"/>
        <v>4.5122366047431375E-2</v>
      </c>
      <c r="AB67" s="314">
        <f t="shared" si="24"/>
        <v>4.4194851407264965E-2</v>
      </c>
      <c r="AC67" s="314">
        <f t="shared" si="24"/>
        <v>4.3284178828135615E-2</v>
      </c>
      <c r="AD67" s="314">
        <f t="shared" si="24"/>
        <v>4.2390033218873469E-2</v>
      </c>
      <c r="AE67" s="314">
        <f t="shared" si="24"/>
        <v>4.1512099594969556E-2</v>
      </c>
      <c r="AF67" s="314">
        <f t="shared" si="24"/>
        <v>4.0650102373801726E-2</v>
      </c>
      <c r="AG67" s="314">
        <f t="shared" si="24"/>
        <v>3.980345763732699E-2</v>
      </c>
      <c r="AH67" s="314">
        <f t="shared" si="24"/>
        <v>3.8972159091760196E-2</v>
      </c>
      <c r="AI67" s="314">
        <f t="shared" si="24"/>
        <v>3.8155970703744241E-2</v>
      </c>
      <c r="AJ67" s="314">
        <f t="shared" si="24"/>
        <v>3.7354308774525571E-2</v>
      </c>
    </row>
    <row r="68" spans="1:36" x14ac:dyDescent="0.2">
      <c r="A68" s="444"/>
      <c r="B68" s="203" t="s">
        <v>123</v>
      </c>
      <c r="C68" s="443" t="s">
        <v>799</v>
      </c>
      <c r="D68" s="443"/>
      <c r="E68" s="443"/>
      <c r="F68" s="423" t="s">
        <v>75</v>
      </c>
      <c r="G68" s="423">
        <v>2</v>
      </c>
      <c r="H68" s="353"/>
      <c r="I68" s="259"/>
      <c r="J68" s="259"/>
      <c r="K68" s="259"/>
      <c r="L68" s="294">
        <v>0</v>
      </c>
      <c r="M68" s="294">
        <v>0</v>
      </c>
      <c r="N68" s="294">
        <v>0</v>
      </c>
      <c r="O68" s="294">
        <v>0</v>
      </c>
      <c r="P68" s="294">
        <v>0</v>
      </c>
      <c r="Q68" s="294">
        <v>0</v>
      </c>
      <c r="R68" s="294">
        <v>0</v>
      </c>
      <c r="S68" s="294">
        <v>0</v>
      </c>
      <c r="T68" s="294">
        <v>0</v>
      </c>
      <c r="U68" s="294">
        <v>5.0962551285422035E-2</v>
      </c>
      <c r="V68" s="294">
        <v>5.0024025316075305E-2</v>
      </c>
      <c r="W68" s="294">
        <v>4.9007211746108649E-2</v>
      </c>
      <c r="X68" s="294">
        <v>4.80091279058346E-2</v>
      </c>
      <c r="Y68" s="294">
        <v>4.7029188987746003E-2</v>
      </c>
      <c r="Z68" s="294">
        <v>4.606704014544568E-2</v>
      </c>
      <c r="AA68" s="294">
        <v>4.5122366047431375E-2</v>
      </c>
      <c r="AB68" s="294">
        <v>4.4194851407264965E-2</v>
      </c>
      <c r="AC68" s="294">
        <v>4.3284178828135615E-2</v>
      </c>
      <c r="AD68" s="294">
        <v>4.2390033218873469E-2</v>
      </c>
      <c r="AE68" s="294">
        <v>4.1512099594969556E-2</v>
      </c>
      <c r="AF68" s="294">
        <v>4.0650102373801726E-2</v>
      </c>
      <c r="AG68" s="294">
        <v>3.980345763732699E-2</v>
      </c>
      <c r="AH68" s="294">
        <v>3.8972159091760196E-2</v>
      </c>
      <c r="AI68" s="294">
        <v>3.8155970703744241E-2</v>
      </c>
      <c r="AJ68" s="318">
        <v>3.7354308774525571E-2</v>
      </c>
    </row>
    <row r="69" spans="1:36" x14ac:dyDescent="0.2">
      <c r="A69" s="444"/>
      <c r="B69" s="354" t="s">
        <v>123</v>
      </c>
      <c r="C69" s="219" t="s">
        <v>598</v>
      </c>
      <c r="D69" s="424" t="s">
        <v>123</v>
      </c>
      <c r="E69" s="424"/>
      <c r="F69" s="350" t="s">
        <v>123</v>
      </c>
      <c r="G69" s="350"/>
      <c r="H69" s="349" t="s">
        <v>123</v>
      </c>
      <c r="I69" s="274" t="s">
        <v>123</v>
      </c>
      <c r="J69" s="274" t="s">
        <v>123</v>
      </c>
      <c r="K69" s="274" t="s">
        <v>123</v>
      </c>
      <c r="L69" s="562" t="s">
        <v>123</v>
      </c>
      <c r="M69" s="562" t="s">
        <v>123</v>
      </c>
      <c r="N69" s="562" t="s">
        <v>123</v>
      </c>
      <c r="O69" s="562" t="s">
        <v>123</v>
      </c>
      <c r="P69" s="562" t="s">
        <v>123</v>
      </c>
      <c r="Q69" s="562" t="s">
        <v>123</v>
      </c>
      <c r="R69" s="562" t="s">
        <v>123</v>
      </c>
      <c r="S69" s="562" t="s">
        <v>123</v>
      </c>
      <c r="T69" s="562" t="s">
        <v>123</v>
      </c>
      <c r="U69" s="562" t="s">
        <v>123</v>
      </c>
      <c r="V69" s="562" t="s">
        <v>123</v>
      </c>
      <c r="W69" s="562" t="s">
        <v>123</v>
      </c>
      <c r="X69" s="562" t="s">
        <v>123</v>
      </c>
      <c r="Y69" s="562" t="s">
        <v>123</v>
      </c>
      <c r="Z69" s="562" t="s">
        <v>123</v>
      </c>
      <c r="AA69" s="562" t="s">
        <v>123</v>
      </c>
      <c r="AB69" s="562" t="s">
        <v>123</v>
      </c>
      <c r="AC69" s="562" t="s">
        <v>123</v>
      </c>
      <c r="AD69" s="562" t="s">
        <v>123</v>
      </c>
      <c r="AE69" s="562" t="s">
        <v>123</v>
      </c>
      <c r="AF69" s="562" t="s">
        <v>123</v>
      </c>
      <c r="AG69" s="562" t="s">
        <v>123</v>
      </c>
      <c r="AH69" s="562" t="s">
        <v>123</v>
      </c>
      <c r="AI69" s="562" t="s">
        <v>123</v>
      </c>
      <c r="AJ69" s="319" t="s">
        <v>123</v>
      </c>
    </row>
    <row r="70" spans="1:36" ht="25.5" x14ac:dyDescent="0.2">
      <c r="A70" s="444"/>
      <c r="B70" s="427">
        <f>B67+0.1</f>
        <v>61.900000000000013</v>
      </c>
      <c r="C70" s="331" t="s">
        <v>623</v>
      </c>
      <c r="D70" s="440"/>
      <c r="E70" s="720"/>
      <c r="F70" s="431" t="s">
        <v>620</v>
      </c>
      <c r="G70" s="431">
        <v>2</v>
      </c>
      <c r="H70" s="353">
        <f t="shared" ref="H70:AJ70" si="25">SUM(H71:H72)</f>
        <v>0</v>
      </c>
      <c r="I70" s="259">
        <f t="shared" si="25"/>
        <v>0</v>
      </c>
      <c r="J70" s="259">
        <f t="shared" si="25"/>
        <v>0</v>
      </c>
      <c r="K70" s="259">
        <f t="shared" si="25"/>
        <v>0</v>
      </c>
      <c r="L70" s="314">
        <f t="shared" si="25"/>
        <v>0</v>
      </c>
      <c r="M70" s="314">
        <f t="shared" si="25"/>
        <v>0</v>
      </c>
      <c r="N70" s="314">
        <f t="shared" si="25"/>
        <v>0</v>
      </c>
      <c r="O70" s="314">
        <f t="shared" si="25"/>
        <v>0</v>
      </c>
      <c r="P70" s="314">
        <f t="shared" si="25"/>
        <v>0</v>
      </c>
      <c r="Q70" s="314">
        <f t="shared" si="25"/>
        <v>0</v>
      </c>
      <c r="R70" s="314">
        <f t="shared" si="25"/>
        <v>0</v>
      </c>
      <c r="S70" s="314">
        <f t="shared" si="25"/>
        <v>0</v>
      </c>
      <c r="T70" s="314">
        <f t="shared" si="25"/>
        <v>0</v>
      </c>
      <c r="U70" s="314">
        <f t="shared" si="25"/>
        <v>-5.6278217222980757E-2</v>
      </c>
      <c r="V70" s="314">
        <f t="shared" si="25"/>
        <v>-5.5242592988811852E-2</v>
      </c>
      <c r="W70" s="314">
        <f t="shared" si="25"/>
        <v>-5.4225779418845196E-2</v>
      </c>
      <c r="X70" s="314">
        <f t="shared" si="25"/>
        <v>-5.3227695578571148E-2</v>
      </c>
      <c r="Y70" s="314">
        <f t="shared" si="25"/>
        <v>-5.224775666048255E-2</v>
      </c>
      <c r="Z70" s="314">
        <f t="shared" si="25"/>
        <v>-5.1285607818182227E-2</v>
      </c>
      <c r="AA70" s="314">
        <f t="shared" si="25"/>
        <v>-5.0340933720167923E-2</v>
      </c>
      <c r="AB70" s="314">
        <f t="shared" si="25"/>
        <v>-4.9413419080001512E-2</v>
      </c>
      <c r="AC70" s="314">
        <f t="shared" si="25"/>
        <v>-4.8502746500872163E-2</v>
      </c>
      <c r="AD70" s="314">
        <f t="shared" si="25"/>
        <v>-4.7608600891610016E-2</v>
      </c>
      <c r="AE70" s="314">
        <f t="shared" si="25"/>
        <v>-4.6730667267706104E-2</v>
      </c>
      <c r="AF70" s="314">
        <f t="shared" si="25"/>
        <v>-4.5868670046538274E-2</v>
      </c>
      <c r="AG70" s="314">
        <f t="shared" si="25"/>
        <v>-4.5022025310063538E-2</v>
      </c>
      <c r="AH70" s="314">
        <f t="shared" si="25"/>
        <v>-4.4190726764496743E-2</v>
      </c>
      <c r="AI70" s="314">
        <f t="shared" si="25"/>
        <v>-4.3374538376480788E-2</v>
      </c>
      <c r="AJ70" s="314">
        <f t="shared" si="25"/>
        <v>-4.2572876447262119E-2</v>
      </c>
    </row>
    <row r="71" spans="1:36" x14ac:dyDescent="0.2">
      <c r="A71" s="444"/>
      <c r="B71" s="203" t="s">
        <v>123</v>
      </c>
      <c r="C71" s="443" t="s">
        <v>799</v>
      </c>
      <c r="D71" s="443"/>
      <c r="E71" s="443"/>
      <c r="F71" s="423" t="s">
        <v>75</v>
      </c>
      <c r="G71" s="423">
        <v>2</v>
      </c>
      <c r="H71" s="353"/>
      <c r="I71" s="259"/>
      <c r="J71" s="259"/>
      <c r="K71" s="259"/>
      <c r="L71" s="294">
        <v>0</v>
      </c>
      <c r="M71" s="294">
        <v>0</v>
      </c>
      <c r="N71" s="294">
        <v>0</v>
      </c>
      <c r="O71" s="294">
        <v>0</v>
      </c>
      <c r="P71" s="294">
        <v>0</v>
      </c>
      <c r="Q71" s="294">
        <v>0</v>
      </c>
      <c r="R71" s="294">
        <v>0</v>
      </c>
      <c r="S71" s="294">
        <v>0</v>
      </c>
      <c r="T71" s="294">
        <v>0</v>
      </c>
      <c r="U71" s="294">
        <v>-5.6278217222980757E-2</v>
      </c>
      <c r="V71" s="294">
        <v>-5.5242592988811852E-2</v>
      </c>
      <c r="W71" s="294">
        <v>-5.4225779418845196E-2</v>
      </c>
      <c r="X71" s="294">
        <v>-5.3227695578571148E-2</v>
      </c>
      <c r="Y71" s="294">
        <v>-5.224775666048255E-2</v>
      </c>
      <c r="Z71" s="294">
        <v>-5.1285607818182227E-2</v>
      </c>
      <c r="AA71" s="294">
        <v>-5.0340933720167923E-2</v>
      </c>
      <c r="AB71" s="294">
        <v>-4.9413419080001512E-2</v>
      </c>
      <c r="AC71" s="294">
        <v>-4.8502746500872163E-2</v>
      </c>
      <c r="AD71" s="294">
        <v>-4.7608600891610016E-2</v>
      </c>
      <c r="AE71" s="294">
        <v>-4.6730667267706104E-2</v>
      </c>
      <c r="AF71" s="294">
        <v>-4.5868670046538274E-2</v>
      </c>
      <c r="AG71" s="294">
        <v>-4.5022025310063538E-2</v>
      </c>
      <c r="AH71" s="294">
        <v>-4.4190726764496743E-2</v>
      </c>
      <c r="AI71" s="294">
        <v>-4.3374538376480788E-2</v>
      </c>
      <c r="AJ71" s="318">
        <v>-4.2572876447262119E-2</v>
      </c>
    </row>
    <row r="72" spans="1:36" x14ac:dyDescent="0.2">
      <c r="A72" s="444"/>
      <c r="B72" s="354" t="s">
        <v>123</v>
      </c>
      <c r="C72" s="219" t="s">
        <v>598</v>
      </c>
      <c r="D72" s="424" t="s">
        <v>123</v>
      </c>
      <c r="E72" s="424"/>
      <c r="F72" s="350" t="s">
        <v>123</v>
      </c>
      <c r="G72" s="350"/>
      <c r="H72" s="349" t="s">
        <v>123</v>
      </c>
      <c r="I72" s="274" t="s">
        <v>123</v>
      </c>
      <c r="J72" s="274" t="s">
        <v>123</v>
      </c>
      <c r="K72" s="274" t="s">
        <v>123</v>
      </c>
      <c r="L72" s="562" t="s">
        <v>123</v>
      </c>
      <c r="M72" s="562" t="s">
        <v>123</v>
      </c>
      <c r="N72" s="562" t="s">
        <v>123</v>
      </c>
      <c r="O72" s="562" t="s">
        <v>123</v>
      </c>
      <c r="P72" s="562" t="s">
        <v>123</v>
      </c>
      <c r="Q72" s="562" t="s">
        <v>123</v>
      </c>
      <c r="R72" s="562" t="s">
        <v>123</v>
      </c>
      <c r="S72" s="562" t="s">
        <v>123</v>
      </c>
      <c r="T72" s="562" t="s">
        <v>123</v>
      </c>
      <c r="U72" s="562" t="s">
        <v>123</v>
      </c>
      <c r="V72" s="562" t="s">
        <v>123</v>
      </c>
      <c r="W72" s="562" t="s">
        <v>123</v>
      </c>
      <c r="X72" s="562" t="s">
        <v>123</v>
      </c>
      <c r="Y72" s="562" t="s">
        <v>123</v>
      </c>
      <c r="Z72" s="562" t="s">
        <v>123</v>
      </c>
      <c r="AA72" s="562" t="s">
        <v>123</v>
      </c>
      <c r="AB72" s="562" t="s">
        <v>123</v>
      </c>
      <c r="AC72" s="562" t="s">
        <v>123</v>
      </c>
      <c r="AD72" s="562" t="s">
        <v>123</v>
      </c>
      <c r="AE72" s="562" t="s">
        <v>123</v>
      </c>
      <c r="AF72" s="562" t="s">
        <v>123</v>
      </c>
      <c r="AG72" s="562" t="s">
        <v>123</v>
      </c>
      <c r="AH72" s="562" t="s">
        <v>123</v>
      </c>
      <c r="AI72" s="562" t="s">
        <v>123</v>
      </c>
      <c r="AJ72" s="319" t="s">
        <v>123</v>
      </c>
    </row>
    <row r="73" spans="1:36" ht="25.5" x14ac:dyDescent="0.2">
      <c r="A73" s="444"/>
      <c r="B73" s="441">
        <f>B45</f>
        <v>61.1</v>
      </c>
      <c r="C73" s="331" t="s">
        <v>624</v>
      </c>
      <c r="D73" s="439"/>
      <c r="E73" s="719"/>
      <c r="F73" s="431" t="s">
        <v>620</v>
      </c>
      <c r="G73" s="431">
        <v>2</v>
      </c>
      <c r="H73" s="353">
        <f t="shared" ref="H73:AJ73" si="26">SUM(H74:H75)</f>
        <v>0</v>
      </c>
      <c r="I73" s="259">
        <f t="shared" si="26"/>
        <v>0</v>
      </c>
      <c r="J73" s="259">
        <f t="shared" si="26"/>
        <v>0</v>
      </c>
      <c r="K73" s="259">
        <f t="shared" si="26"/>
        <v>0</v>
      </c>
      <c r="L73" s="314">
        <f t="shared" si="26"/>
        <v>0</v>
      </c>
      <c r="M73" s="314">
        <f t="shared" si="26"/>
        <v>0</v>
      </c>
      <c r="N73" s="314">
        <f t="shared" si="26"/>
        <v>0</v>
      </c>
      <c r="O73" s="314">
        <f t="shared" si="26"/>
        <v>0</v>
      </c>
      <c r="P73" s="314">
        <f t="shared" si="26"/>
        <v>0</v>
      </c>
      <c r="Q73" s="314">
        <f t="shared" si="26"/>
        <v>0</v>
      </c>
      <c r="R73" s="314">
        <f t="shared" si="26"/>
        <v>0</v>
      </c>
      <c r="S73" s="314">
        <f t="shared" si="26"/>
        <v>0</v>
      </c>
      <c r="T73" s="314">
        <f t="shared" si="26"/>
        <v>0</v>
      </c>
      <c r="U73" s="314">
        <f t="shared" si="26"/>
        <v>0</v>
      </c>
      <c r="V73" s="314">
        <f t="shared" si="26"/>
        <v>0</v>
      </c>
      <c r="W73" s="314">
        <f t="shared" si="26"/>
        <v>0</v>
      </c>
      <c r="X73" s="314">
        <f t="shared" si="26"/>
        <v>0</v>
      </c>
      <c r="Y73" s="314">
        <f t="shared" si="26"/>
        <v>0</v>
      </c>
      <c r="Z73" s="314">
        <f t="shared" si="26"/>
        <v>0</v>
      </c>
      <c r="AA73" s="314">
        <f t="shared" si="26"/>
        <v>0</v>
      </c>
      <c r="AB73" s="314">
        <f t="shared" si="26"/>
        <v>0</v>
      </c>
      <c r="AC73" s="314">
        <f t="shared" si="26"/>
        <v>0</v>
      </c>
      <c r="AD73" s="314">
        <f t="shared" si="26"/>
        <v>0</v>
      </c>
      <c r="AE73" s="314">
        <f t="shared" si="26"/>
        <v>0</v>
      </c>
      <c r="AF73" s="314">
        <f t="shared" si="26"/>
        <v>0</v>
      </c>
      <c r="AG73" s="314">
        <f t="shared" si="26"/>
        <v>0</v>
      </c>
      <c r="AH73" s="314">
        <f t="shared" si="26"/>
        <v>0</v>
      </c>
      <c r="AI73" s="314">
        <f t="shared" si="26"/>
        <v>0</v>
      </c>
      <c r="AJ73" s="314">
        <f t="shared" si="26"/>
        <v>0</v>
      </c>
    </row>
    <row r="74" spans="1:36" x14ac:dyDescent="0.2">
      <c r="A74" s="444"/>
      <c r="B74" s="203" t="s">
        <v>123</v>
      </c>
      <c r="C74" s="443"/>
      <c r="D74" s="443"/>
      <c r="E74" s="443"/>
      <c r="F74" s="423" t="s">
        <v>75</v>
      </c>
      <c r="G74" s="423">
        <v>2</v>
      </c>
      <c r="H74" s="353"/>
      <c r="I74" s="259"/>
      <c r="J74" s="259"/>
      <c r="K74" s="259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318"/>
    </row>
    <row r="75" spans="1:36" ht="15.75" thickBot="1" x14ac:dyDescent="0.25">
      <c r="A75" s="444"/>
      <c r="B75" s="432" t="s">
        <v>123</v>
      </c>
      <c r="C75" s="219" t="s">
        <v>598</v>
      </c>
      <c r="D75" s="424" t="s">
        <v>123</v>
      </c>
      <c r="E75" s="721"/>
      <c r="F75" s="433" t="s">
        <v>123</v>
      </c>
      <c r="G75" s="433"/>
      <c r="H75" s="362" t="s">
        <v>123</v>
      </c>
      <c r="I75" s="275" t="s">
        <v>123</v>
      </c>
      <c r="J75" s="275" t="s">
        <v>123</v>
      </c>
      <c r="K75" s="275" t="s">
        <v>123</v>
      </c>
      <c r="L75" s="363" t="s">
        <v>123</v>
      </c>
      <c r="M75" s="363" t="s">
        <v>123</v>
      </c>
      <c r="N75" s="363" t="s">
        <v>123</v>
      </c>
      <c r="O75" s="363" t="s">
        <v>123</v>
      </c>
      <c r="P75" s="363" t="s">
        <v>123</v>
      </c>
      <c r="Q75" s="363" t="s">
        <v>123</v>
      </c>
      <c r="R75" s="363" t="s">
        <v>123</v>
      </c>
      <c r="S75" s="363" t="s">
        <v>123</v>
      </c>
      <c r="T75" s="363" t="s">
        <v>123</v>
      </c>
      <c r="U75" s="363" t="s">
        <v>123</v>
      </c>
      <c r="V75" s="363" t="s">
        <v>123</v>
      </c>
      <c r="W75" s="363" t="s">
        <v>123</v>
      </c>
      <c r="X75" s="363" t="s">
        <v>123</v>
      </c>
      <c r="Y75" s="363" t="s">
        <v>123</v>
      </c>
      <c r="Z75" s="363" t="s">
        <v>123</v>
      </c>
      <c r="AA75" s="363" t="s">
        <v>123</v>
      </c>
      <c r="AB75" s="363" t="s">
        <v>123</v>
      </c>
      <c r="AC75" s="363" t="s">
        <v>123</v>
      </c>
      <c r="AD75" s="363" t="s">
        <v>123</v>
      </c>
      <c r="AE75" s="363" t="s">
        <v>123</v>
      </c>
      <c r="AF75" s="363" t="s">
        <v>123</v>
      </c>
      <c r="AG75" s="363" t="s">
        <v>123</v>
      </c>
      <c r="AH75" s="363" t="s">
        <v>123</v>
      </c>
      <c r="AI75" s="363" t="s">
        <v>123</v>
      </c>
      <c r="AJ75" s="364" t="s">
        <v>123</v>
      </c>
    </row>
    <row r="76" spans="1:36" x14ac:dyDescent="0.2">
      <c r="A76" s="204"/>
      <c r="B76" s="202"/>
      <c r="C76" s="204"/>
      <c r="D76" s="209"/>
      <c r="E76" s="209"/>
      <c r="F76" s="191"/>
      <c r="G76" s="191"/>
      <c r="H76" s="191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  <c r="AH76" s="210"/>
      <c r="AI76" s="210"/>
      <c r="AJ76" s="210"/>
    </row>
    <row r="77" spans="1:36" x14ac:dyDescent="0.2">
      <c r="A77" s="204"/>
      <c r="B77" s="202"/>
      <c r="C77" s="140" t="str">
        <f>'TITLE PAGE'!B9</f>
        <v>Company:</v>
      </c>
      <c r="D77" s="211" t="str">
        <f>'TITLE PAGE'!D9</f>
        <v>Severn Trent Water</v>
      </c>
      <c r="E77" s="722"/>
      <c r="F77" s="191"/>
      <c r="G77" s="191"/>
      <c r="H77" s="191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0"/>
      <c r="AH77" s="210"/>
      <c r="AI77" s="210"/>
      <c r="AJ77" s="210"/>
    </row>
    <row r="78" spans="1:36" x14ac:dyDescent="0.2">
      <c r="A78" s="204"/>
      <c r="B78" s="202"/>
      <c r="C78" s="142" t="str">
        <f>'TITLE PAGE'!B10</f>
        <v>Resource Zone Name:</v>
      </c>
      <c r="D78" s="145" t="str">
        <f>'TITLE PAGE'!D10</f>
        <v>Kinsall</v>
      </c>
      <c r="E78" s="722"/>
      <c r="F78" s="191"/>
      <c r="G78" s="191"/>
      <c r="H78" s="191"/>
      <c r="I78" s="210"/>
      <c r="J78" s="210"/>
      <c r="K78" s="210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0"/>
      <c r="AH78" s="210"/>
      <c r="AI78" s="210"/>
      <c r="AJ78" s="210"/>
    </row>
    <row r="79" spans="1:36" x14ac:dyDescent="0.2">
      <c r="A79" s="204"/>
      <c r="B79" s="202"/>
      <c r="C79" s="142" t="str">
        <f>'TITLE PAGE'!B11</f>
        <v>Resource Zone Number:</v>
      </c>
      <c r="D79" s="145">
        <f>'TITLE PAGE'!D11</f>
        <v>3</v>
      </c>
      <c r="E79" s="722"/>
      <c r="F79" s="191"/>
      <c r="G79" s="191"/>
      <c r="H79" s="191"/>
      <c r="I79" s="210"/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0"/>
      <c r="AH79" s="210"/>
      <c r="AI79" s="210"/>
      <c r="AJ79" s="210"/>
    </row>
    <row r="80" spans="1:36" x14ac:dyDescent="0.2">
      <c r="A80" s="204"/>
      <c r="B80" s="202"/>
      <c r="C80" s="142" t="str">
        <f>'TITLE PAGE'!B12</f>
        <v xml:space="preserve">Planning Scenario Name:                                                                     </v>
      </c>
      <c r="D80" s="145" t="str">
        <f>'TITLE PAGE'!D12</f>
        <v>Dry Year Annual Average</v>
      </c>
      <c r="E80" s="722"/>
      <c r="F80" s="191"/>
      <c r="G80" s="191"/>
      <c r="H80" s="191"/>
      <c r="I80" s="210"/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0"/>
      <c r="AH80" s="210"/>
      <c r="AI80" s="210"/>
      <c r="AJ80" s="210"/>
    </row>
    <row r="81" spans="1:36" x14ac:dyDescent="0.2">
      <c r="A81" s="204"/>
      <c r="B81" s="204"/>
      <c r="C81" s="146" t="str">
        <f>'TITLE PAGE'!B13</f>
        <v xml:space="preserve">Chosen Level of Service:  </v>
      </c>
      <c r="D81" s="212" t="str">
        <f>'TITLE PAGE'!D13</f>
        <v>No more than 3 in 100 Temporary Use Bans</v>
      </c>
      <c r="E81" s="722"/>
      <c r="F81" s="191"/>
      <c r="G81" s="191"/>
      <c r="H81" s="191"/>
      <c r="I81" s="204"/>
      <c r="J81" s="204"/>
      <c r="K81" s="204"/>
      <c r="L81" s="204"/>
      <c r="M81" s="204"/>
      <c r="N81" s="204"/>
      <c r="O81" s="204"/>
      <c r="P81" s="204"/>
      <c r="Q81" s="204"/>
      <c r="R81" s="204"/>
      <c r="S81" s="204"/>
      <c r="T81" s="204"/>
      <c r="U81" s="204"/>
      <c r="V81" s="204"/>
      <c r="W81" s="204"/>
      <c r="X81" s="204"/>
      <c r="Y81" s="204"/>
      <c r="Z81" s="204"/>
      <c r="AA81" s="204"/>
      <c r="AB81" s="204"/>
      <c r="AC81" s="204"/>
      <c r="AD81" s="204"/>
      <c r="AE81" s="204"/>
      <c r="AF81" s="204"/>
      <c r="AG81" s="204"/>
      <c r="AH81" s="204"/>
      <c r="AI81" s="204"/>
      <c r="AJ81" s="204"/>
    </row>
    <row r="82" spans="1:36" x14ac:dyDescent="0.2">
      <c r="A82" s="204"/>
      <c r="B82" s="204"/>
      <c r="C82" s="204"/>
      <c r="D82" s="204"/>
      <c r="E82" s="204"/>
      <c r="F82" s="191"/>
      <c r="G82" s="191"/>
      <c r="H82" s="191"/>
      <c r="I82" s="204"/>
      <c r="J82" s="204"/>
      <c r="K82" s="204"/>
      <c r="L82" s="204"/>
      <c r="M82" s="204"/>
      <c r="N82" s="204"/>
      <c r="O82" s="204"/>
      <c r="P82" s="204"/>
      <c r="Q82" s="204"/>
      <c r="R82" s="204"/>
      <c r="S82" s="204"/>
      <c r="T82" s="204"/>
      <c r="U82" s="204"/>
      <c r="V82" s="204"/>
      <c r="W82" s="204"/>
      <c r="X82" s="204"/>
      <c r="Y82" s="204"/>
      <c r="Z82" s="204"/>
      <c r="AA82" s="204"/>
      <c r="AB82" s="204"/>
      <c r="AC82" s="204"/>
      <c r="AD82" s="204"/>
      <c r="AE82" s="204"/>
      <c r="AF82" s="204"/>
      <c r="AG82" s="204"/>
      <c r="AH82" s="204"/>
      <c r="AI82" s="204"/>
      <c r="AJ82" s="204"/>
    </row>
  </sheetData>
  <sheetProtection algorithmName="SHA-512" hashValue="D36zZvGOvLgbniAPIP6m1jOFkGmJYhHQOa/koq6RAbyJ0iTt64nxNIldqktdEZHzIYciLfe9sq06uOuiK1bMTQ==" saltValue="Tbe5yG43CmFld1OSBx4AcA==" spinCount="100000" sheet="1" objects="1" scenarios="1" selectLockedCells="1" selectUnlockedCells="1"/>
  <mergeCells count="1">
    <mergeCell ref="H2:AJ2"/>
  </mergeCells>
  <pageMargins left="0.7" right="0.7" top="0.75" bottom="0.75" header="0.3" footer="0.3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"/>
  <sheetViews>
    <sheetView zoomScale="80" zoomScaleNormal="80" workbookViewId="0">
      <selection activeCell="H35" sqref="H35"/>
    </sheetView>
  </sheetViews>
  <sheetFormatPr defaultColWidth="8.88671875" defaultRowHeight="15" x14ac:dyDescent="0.2"/>
  <cols>
    <col min="1" max="1" width="2.109375" customWidth="1"/>
    <col min="2" max="2" width="7.88671875" customWidth="1"/>
    <col min="3" max="3" width="5.6640625" customWidth="1"/>
    <col min="4" max="4" width="39.77734375" customWidth="1"/>
    <col min="5" max="5" width="34.21875" customWidth="1"/>
    <col min="6" max="6" width="6.109375" customWidth="1"/>
    <col min="7" max="7" width="8.44140625" customWidth="1"/>
    <col min="8" max="8" width="15.44140625" customWidth="1"/>
    <col min="9" max="9" width="12.21875" customWidth="1"/>
    <col min="10" max="10" width="12.6640625" customWidth="1"/>
    <col min="11" max="11" width="12" customWidth="1"/>
    <col min="12" max="36" width="11.44140625" customWidth="1"/>
    <col min="247" max="247" width="2.109375" customWidth="1"/>
    <col min="248" max="248" width="7.88671875" customWidth="1"/>
    <col min="249" max="249" width="5.6640625" customWidth="1"/>
    <col min="250" max="250" width="39.77734375" customWidth="1"/>
    <col min="251" max="251" width="34.21875" customWidth="1"/>
    <col min="252" max="252" width="6.109375" customWidth="1"/>
    <col min="253" max="253" width="8.44140625" customWidth="1"/>
    <col min="254" max="254" width="15.44140625" customWidth="1"/>
    <col min="255" max="255" width="12.21875" customWidth="1"/>
    <col min="256" max="256" width="12.6640625" customWidth="1"/>
    <col min="257" max="257" width="12" customWidth="1"/>
    <col min="258" max="282" width="11.44140625" customWidth="1"/>
    <col min="503" max="503" width="2.109375" customWidth="1"/>
    <col min="504" max="504" width="7.88671875" customWidth="1"/>
    <col min="505" max="505" width="5.6640625" customWidth="1"/>
    <col min="506" max="506" width="39.77734375" customWidth="1"/>
    <col min="507" max="507" width="34.21875" customWidth="1"/>
    <col min="508" max="508" width="6.109375" customWidth="1"/>
    <col min="509" max="509" width="8.44140625" customWidth="1"/>
    <col min="510" max="510" width="15.44140625" customWidth="1"/>
    <col min="511" max="511" width="12.21875" customWidth="1"/>
    <col min="512" max="512" width="12.6640625" customWidth="1"/>
    <col min="513" max="513" width="12" customWidth="1"/>
    <col min="514" max="538" width="11.44140625" customWidth="1"/>
    <col min="759" max="759" width="2.109375" customWidth="1"/>
    <col min="760" max="760" width="7.88671875" customWidth="1"/>
    <col min="761" max="761" width="5.6640625" customWidth="1"/>
    <col min="762" max="762" width="39.77734375" customWidth="1"/>
    <col min="763" max="763" width="34.21875" customWidth="1"/>
    <col min="764" max="764" width="6.109375" customWidth="1"/>
    <col min="765" max="765" width="8.44140625" customWidth="1"/>
    <col min="766" max="766" width="15.44140625" customWidth="1"/>
    <col min="767" max="767" width="12.21875" customWidth="1"/>
    <col min="768" max="768" width="12.6640625" customWidth="1"/>
    <col min="769" max="769" width="12" customWidth="1"/>
    <col min="770" max="794" width="11.44140625" customWidth="1"/>
    <col min="1015" max="1015" width="2.109375" customWidth="1"/>
    <col min="1016" max="1016" width="7.88671875" customWidth="1"/>
    <col min="1017" max="1017" width="5.6640625" customWidth="1"/>
    <col min="1018" max="1018" width="39.77734375" customWidth="1"/>
    <col min="1019" max="1019" width="34.21875" customWidth="1"/>
    <col min="1020" max="1020" width="6.109375" customWidth="1"/>
    <col min="1021" max="1021" width="8.44140625" customWidth="1"/>
    <col min="1022" max="1022" width="15.44140625" customWidth="1"/>
    <col min="1023" max="1023" width="12.21875" customWidth="1"/>
    <col min="1024" max="1024" width="12.6640625" customWidth="1"/>
    <col min="1025" max="1025" width="12" customWidth="1"/>
    <col min="1026" max="1050" width="11.44140625" customWidth="1"/>
    <col min="1271" max="1271" width="2.109375" customWidth="1"/>
    <col min="1272" max="1272" width="7.88671875" customWidth="1"/>
    <col min="1273" max="1273" width="5.6640625" customWidth="1"/>
    <col min="1274" max="1274" width="39.77734375" customWidth="1"/>
    <col min="1275" max="1275" width="34.21875" customWidth="1"/>
    <col min="1276" max="1276" width="6.109375" customWidth="1"/>
    <col min="1277" max="1277" width="8.44140625" customWidth="1"/>
    <col min="1278" max="1278" width="15.44140625" customWidth="1"/>
    <col min="1279" max="1279" width="12.21875" customWidth="1"/>
    <col min="1280" max="1280" width="12.6640625" customWidth="1"/>
    <col min="1281" max="1281" width="12" customWidth="1"/>
    <col min="1282" max="1306" width="11.44140625" customWidth="1"/>
    <col min="1527" max="1527" width="2.109375" customWidth="1"/>
    <col min="1528" max="1528" width="7.88671875" customWidth="1"/>
    <col min="1529" max="1529" width="5.6640625" customWidth="1"/>
    <col min="1530" max="1530" width="39.77734375" customWidth="1"/>
    <col min="1531" max="1531" width="34.21875" customWidth="1"/>
    <col min="1532" max="1532" width="6.109375" customWidth="1"/>
    <col min="1533" max="1533" width="8.44140625" customWidth="1"/>
    <col min="1534" max="1534" width="15.44140625" customWidth="1"/>
    <col min="1535" max="1535" width="12.21875" customWidth="1"/>
    <col min="1536" max="1536" width="12.6640625" customWidth="1"/>
    <col min="1537" max="1537" width="12" customWidth="1"/>
    <col min="1538" max="1562" width="11.44140625" customWidth="1"/>
    <col min="1783" max="1783" width="2.109375" customWidth="1"/>
    <col min="1784" max="1784" width="7.88671875" customWidth="1"/>
    <col min="1785" max="1785" width="5.6640625" customWidth="1"/>
    <col min="1786" max="1786" width="39.77734375" customWidth="1"/>
    <col min="1787" max="1787" width="34.21875" customWidth="1"/>
    <col min="1788" max="1788" width="6.109375" customWidth="1"/>
    <col min="1789" max="1789" width="8.44140625" customWidth="1"/>
    <col min="1790" max="1790" width="15.44140625" customWidth="1"/>
    <col min="1791" max="1791" width="12.21875" customWidth="1"/>
    <col min="1792" max="1792" width="12.6640625" customWidth="1"/>
    <col min="1793" max="1793" width="12" customWidth="1"/>
    <col min="1794" max="1818" width="11.44140625" customWidth="1"/>
    <col min="2039" max="2039" width="2.109375" customWidth="1"/>
    <col min="2040" max="2040" width="7.88671875" customWidth="1"/>
    <col min="2041" max="2041" width="5.6640625" customWidth="1"/>
    <col min="2042" max="2042" width="39.77734375" customWidth="1"/>
    <col min="2043" max="2043" width="34.21875" customWidth="1"/>
    <col min="2044" max="2044" width="6.109375" customWidth="1"/>
    <col min="2045" max="2045" width="8.44140625" customWidth="1"/>
    <col min="2046" max="2046" width="15.44140625" customWidth="1"/>
    <col min="2047" max="2047" width="12.21875" customWidth="1"/>
    <col min="2048" max="2048" width="12.6640625" customWidth="1"/>
    <col min="2049" max="2049" width="12" customWidth="1"/>
    <col min="2050" max="2074" width="11.44140625" customWidth="1"/>
    <col min="2295" max="2295" width="2.109375" customWidth="1"/>
    <col min="2296" max="2296" width="7.88671875" customWidth="1"/>
    <col min="2297" max="2297" width="5.6640625" customWidth="1"/>
    <col min="2298" max="2298" width="39.77734375" customWidth="1"/>
    <col min="2299" max="2299" width="34.21875" customWidth="1"/>
    <col min="2300" max="2300" width="6.109375" customWidth="1"/>
    <col min="2301" max="2301" width="8.44140625" customWidth="1"/>
    <col min="2302" max="2302" width="15.44140625" customWidth="1"/>
    <col min="2303" max="2303" width="12.21875" customWidth="1"/>
    <col min="2304" max="2304" width="12.6640625" customWidth="1"/>
    <col min="2305" max="2305" width="12" customWidth="1"/>
    <col min="2306" max="2330" width="11.44140625" customWidth="1"/>
    <col min="2551" max="2551" width="2.109375" customWidth="1"/>
    <col min="2552" max="2552" width="7.88671875" customWidth="1"/>
    <col min="2553" max="2553" width="5.6640625" customWidth="1"/>
    <col min="2554" max="2554" width="39.77734375" customWidth="1"/>
    <col min="2555" max="2555" width="34.21875" customWidth="1"/>
    <col min="2556" max="2556" width="6.109375" customWidth="1"/>
    <col min="2557" max="2557" width="8.44140625" customWidth="1"/>
    <col min="2558" max="2558" width="15.44140625" customWidth="1"/>
    <col min="2559" max="2559" width="12.21875" customWidth="1"/>
    <col min="2560" max="2560" width="12.6640625" customWidth="1"/>
    <col min="2561" max="2561" width="12" customWidth="1"/>
    <col min="2562" max="2586" width="11.44140625" customWidth="1"/>
    <col min="2807" max="2807" width="2.109375" customWidth="1"/>
    <col min="2808" max="2808" width="7.88671875" customWidth="1"/>
    <col min="2809" max="2809" width="5.6640625" customWidth="1"/>
    <col min="2810" max="2810" width="39.77734375" customWidth="1"/>
    <col min="2811" max="2811" width="34.21875" customWidth="1"/>
    <col min="2812" max="2812" width="6.109375" customWidth="1"/>
    <col min="2813" max="2813" width="8.44140625" customWidth="1"/>
    <col min="2814" max="2814" width="15.44140625" customWidth="1"/>
    <col min="2815" max="2815" width="12.21875" customWidth="1"/>
    <col min="2816" max="2816" width="12.6640625" customWidth="1"/>
    <col min="2817" max="2817" width="12" customWidth="1"/>
    <col min="2818" max="2842" width="11.44140625" customWidth="1"/>
    <col min="3063" max="3063" width="2.109375" customWidth="1"/>
    <col min="3064" max="3064" width="7.88671875" customWidth="1"/>
    <col min="3065" max="3065" width="5.6640625" customWidth="1"/>
    <col min="3066" max="3066" width="39.77734375" customWidth="1"/>
    <col min="3067" max="3067" width="34.21875" customWidth="1"/>
    <col min="3068" max="3068" width="6.109375" customWidth="1"/>
    <col min="3069" max="3069" width="8.44140625" customWidth="1"/>
    <col min="3070" max="3070" width="15.44140625" customWidth="1"/>
    <col min="3071" max="3071" width="12.21875" customWidth="1"/>
    <col min="3072" max="3072" width="12.6640625" customWidth="1"/>
    <col min="3073" max="3073" width="12" customWidth="1"/>
    <col min="3074" max="3098" width="11.44140625" customWidth="1"/>
    <col min="3319" max="3319" width="2.109375" customWidth="1"/>
    <col min="3320" max="3320" width="7.88671875" customWidth="1"/>
    <col min="3321" max="3321" width="5.6640625" customWidth="1"/>
    <col min="3322" max="3322" width="39.77734375" customWidth="1"/>
    <col min="3323" max="3323" width="34.21875" customWidth="1"/>
    <col min="3324" max="3324" width="6.109375" customWidth="1"/>
    <col min="3325" max="3325" width="8.44140625" customWidth="1"/>
    <col min="3326" max="3326" width="15.44140625" customWidth="1"/>
    <col min="3327" max="3327" width="12.21875" customWidth="1"/>
    <col min="3328" max="3328" width="12.6640625" customWidth="1"/>
    <col min="3329" max="3329" width="12" customWidth="1"/>
    <col min="3330" max="3354" width="11.44140625" customWidth="1"/>
    <col min="3575" max="3575" width="2.109375" customWidth="1"/>
    <col min="3576" max="3576" width="7.88671875" customWidth="1"/>
    <col min="3577" max="3577" width="5.6640625" customWidth="1"/>
    <col min="3578" max="3578" width="39.77734375" customWidth="1"/>
    <col min="3579" max="3579" width="34.21875" customWidth="1"/>
    <col min="3580" max="3580" width="6.109375" customWidth="1"/>
    <col min="3581" max="3581" width="8.44140625" customWidth="1"/>
    <col min="3582" max="3582" width="15.44140625" customWidth="1"/>
    <col min="3583" max="3583" width="12.21875" customWidth="1"/>
    <col min="3584" max="3584" width="12.6640625" customWidth="1"/>
    <col min="3585" max="3585" width="12" customWidth="1"/>
    <col min="3586" max="3610" width="11.44140625" customWidth="1"/>
    <col min="3831" max="3831" width="2.109375" customWidth="1"/>
    <col min="3832" max="3832" width="7.88671875" customWidth="1"/>
    <col min="3833" max="3833" width="5.6640625" customWidth="1"/>
    <col min="3834" max="3834" width="39.77734375" customWidth="1"/>
    <col min="3835" max="3835" width="34.21875" customWidth="1"/>
    <col min="3836" max="3836" width="6.109375" customWidth="1"/>
    <col min="3837" max="3837" width="8.44140625" customWidth="1"/>
    <col min="3838" max="3838" width="15.44140625" customWidth="1"/>
    <col min="3839" max="3839" width="12.21875" customWidth="1"/>
    <col min="3840" max="3840" width="12.6640625" customWidth="1"/>
    <col min="3841" max="3841" width="12" customWidth="1"/>
    <col min="3842" max="3866" width="11.44140625" customWidth="1"/>
    <col min="4087" max="4087" width="2.109375" customWidth="1"/>
    <col min="4088" max="4088" width="7.88671875" customWidth="1"/>
    <col min="4089" max="4089" width="5.6640625" customWidth="1"/>
    <col min="4090" max="4090" width="39.77734375" customWidth="1"/>
    <col min="4091" max="4091" width="34.21875" customWidth="1"/>
    <col min="4092" max="4092" width="6.109375" customWidth="1"/>
    <col min="4093" max="4093" width="8.44140625" customWidth="1"/>
    <col min="4094" max="4094" width="15.44140625" customWidth="1"/>
    <col min="4095" max="4095" width="12.21875" customWidth="1"/>
    <col min="4096" max="4096" width="12.6640625" customWidth="1"/>
    <col min="4097" max="4097" width="12" customWidth="1"/>
    <col min="4098" max="4122" width="11.44140625" customWidth="1"/>
    <col min="4343" max="4343" width="2.109375" customWidth="1"/>
    <col min="4344" max="4344" width="7.88671875" customWidth="1"/>
    <col min="4345" max="4345" width="5.6640625" customWidth="1"/>
    <col min="4346" max="4346" width="39.77734375" customWidth="1"/>
    <col min="4347" max="4347" width="34.21875" customWidth="1"/>
    <col min="4348" max="4348" width="6.109375" customWidth="1"/>
    <col min="4349" max="4349" width="8.44140625" customWidth="1"/>
    <col min="4350" max="4350" width="15.44140625" customWidth="1"/>
    <col min="4351" max="4351" width="12.21875" customWidth="1"/>
    <col min="4352" max="4352" width="12.6640625" customWidth="1"/>
    <col min="4353" max="4353" width="12" customWidth="1"/>
    <col min="4354" max="4378" width="11.44140625" customWidth="1"/>
    <col min="4599" max="4599" width="2.109375" customWidth="1"/>
    <col min="4600" max="4600" width="7.88671875" customWidth="1"/>
    <col min="4601" max="4601" width="5.6640625" customWidth="1"/>
    <col min="4602" max="4602" width="39.77734375" customWidth="1"/>
    <col min="4603" max="4603" width="34.21875" customWidth="1"/>
    <col min="4604" max="4604" width="6.109375" customWidth="1"/>
    <col min="4605" max="4605" width="8.44140625" customWidth="1"/>
    <col min="4606" max="4606" width="15.44140625" customWidth="1"/>
    <col min="4607" max="4607" width="12.21875" customWidth="1"/>
    <col min="4608" max="4608" width="12.6640625" customWidth="1"/>
    <col min="4609" max="4609" width="12" customWidth="1"/>
    <col min="4610" max="4634" width="11.44140625" customWidth="1"/>
    <col min="4855" max="4855" width="2.109375" customWidth="1"/>
    <col min="4856" max="4856" width="7.88671875" customWidth="1"/>
    <col min="4857" max="4857" width="5.6640625" customWidth="1"/>
    <col min="4858" max="4858" width="39.77734375" customWidth="1"/>
    <col min="4859" max="4859" width="34.21875" customWidth="1"/>
    <col min="4860" max="4860" width="6.109375" customWidth="1"/>
    <col min="4861" max="4861" width="8.44140625" customWidth="1"/>
    <col min="4862" max="4862" width="15.44140625" customWidth="1"/>
    <col min="4863" max="4863" width="12.21875" customWidth="1"/>
    <col min="4864" max="4864" width="12.6640625" customWidth="1"/>
    <col min="4865" max="4865" width="12" customWidth="1"/>
    <col min="4866" max="4890" width="11.44140625" customWidth="1"/>
    <col min="5111" max="5111" width="2.109375" customWidth="1"/>
    <col min="5112" max="5112" width="7.88671875" customWidth="1"/>
    <col min="5113" max="5113" width="5.6640625" customWidth="1"/>
    <col min="5114" max="5114" width="39.77734375" customWidth="1"/>
    <col min="5115" max="5115" width="34.21875" customWidth="1"/>
    <col min="5116" max="5116" width="6.109375" customWidth="1"/>
    <col min="5117" max="5117" width="8.44140625" customWidth="1"/>
    <col min="5118" max="5118" width="15.44140625" customWidth="1"/>
    <col min="5119" max="5119" width="12.21875" customWidth="1"/>
    <col min="5120" max="5120" width="12.6640625" customWidth="1"/>
    <col min="5121" max="5121" width="12" customWidth="1"/>
    <col min="5122" max="5146" width="11.44140625" customWidth="1"/>
    <col min="5367" max="5367" width="2.109375" customWidth="1"/>
    <col min="5368" max="5368" width="7.88671875" customWidth="1"/>
    <col min="5369" max="5369" width="5.6640625" customWidth="1"/>
    <col min="5370" max="5370" width="39.77734375" customWidth="1"/>
    <col min="5371" max="5371" width="34.21875" customWidth="1"/>
    <col min="5372" max="5372" width="6.109375" customWidth="1"/>
    <col min="5373" max="5373" width="8.44140625" customWidth="1"/>
    <col min="5374" max="5374" width="15.44140625" customWidth="1"/>
    <col min="5375" max="5375" width="12.21875" customWidth="1"/>
    <col min="5376" max="5376" width="12.6640625" customWidth="1"/>
    <col min="5377" max="5377" width="12" customWidth="1"/>
    <col min="5378" max="5402" width="11.44140625" customWidth="1"/>
    <col min="5623" max="5623" width="2.109375" customWidth="1"/>
    <col min="5624" max="5624" width="7.88671875" customWidth="1"/>
    <col min="5625" max="5625" width="5.6640625" customWidth="1"/>
    <col min="5626" max="5626" width="39.77734375" customWidth="1"/>
    <col min="5627" max="5627" width="34.21875" customWidth="1"/>
    <col min="5628" max="5628" width="6.109375" customWidth="1"/>
    <col min="5629" max="5629" width="8.44140625" customWidth="1"/>
    <col min="5630" max="5630" width="15.44140625" customWidth="1"/>
    <col min="5631" max="5631" width="12.21875" customWidth="1"/>
    <col min="5632" max="5632" width="12.6640625" customWidth="1"/>
    <col min="5633" max="5633" width="12" customWidth="1"/>
    <col min="5634" max="5658" width="11.44140625" customWidth="1"/>
    <col min="5879" max="5879" width="2.109375" customWidth="1"/>
    <col min="5880" max="5880" width="7.88671875" customWidth="1"/>
    <col min="5881" max="5881" width="5.6640625" customWidth="1"/>
    <col min="5882" max="5882" width="39.77734375" customWidth="1"/>
    <col min="5883" max="5883" width="34.21875" customWidth="1"/>
    <col min="5884" max="5884" width="6.109375" customWidth="1"/>
    <col min="5885" max="5885" width="8.44140625" customWidth="1"/>
    <col min="5886" max="5886" width="15.44140625" customWidth="1"/>
    <col min="5887" max="5887" width="12.21875" customWidth="1"/>
    <col min="5888" max="5888" width="12.6640625" customWidth="1"/>
    <col min="5889" max="5889" width="12" customWidth="1"/>
    <col min="5890" max="5914" width="11.44140625" customWidth="1"/>
    <col min="6135" max="6135" width="2.109375" customWidth="1"/>
    <col min="6136" max="6136" width="7.88671875" customWidth="1"/>
    <col min="6137" max="6137" width="5.6640625" customWidth="1"/>
    <col min="6138" max="6138" width="39.77734375" customWidth="1"/>
    <col min="6139" max="6139" width="34.21875" customWidth="1"/>
    <col min="6140" max="6140" width="6.109375" customWidth="1"/>
    <col min="6141" max="6141" width="8.44140625" customWidth="1"/>
    <col min="6142" max="6142" width="15.44140625" customWidth="1"/>
    <col min="6143" max="6143" width="12.21875" customWidth="1"/>
    <col min="6144" max="6144" width="12.6640625" customWidth="1"/>
    <col min="6145" max="6145" width="12" customWidth="1"/>
    <col min="6146" max="6170" width="11.44140625" customWidth="1"/>
    <col min="6391" max="6391" width="2.109375" customWidth="1"/>
    <col min="6392" max="6392" width="7.88671875" customWidth="1"/>
    <col min="6393" max="6393" width="5.6640625" customWidth="1"/>
    <col min="6394" max="6394" width="39.77734375" customWidth="1"/>
    <col min="6395" max="6395" width="34.21875" customWidth="1"/>
    <col min="6396" max="6396" width="6.109375" customWidth="1"/>
    <col min="6397" max="6397" width="8.44140625" customWidth="1"/>
    <col min="6398" max="6398" width="15.44140625" customWidth="1"/>
    <col min="6399" max="6399" width="12.21875" customWidth="1"/>
    <col min="6400" max="6400" width="12.6640625" customWidth="1"/>
    <col min="6401" max="6401" width="12" customWidth="1"/>
    <col min="6402" max="6426" width="11.44140625" customWidth="1"/>
    <col min="6647" max="6647" width="2.109375" customWidth="1"/>
    <col min="6648" max="6648" width="7.88671875" customWidth="1"/>
    <col min="6649" max="6649" width="5.6640625" customWidth="1"/>
    <col min="6650" max="6650" width="39.77734375" customWidth="1"/>
    <col min="6651" max="6651" width="34.21875" customWidth="1"/>
    <col min="6652" max="6652" width="6.109375" customWidth="1"/>
    <col min="6653" max="6653" width="8.44140625" customWidth="1"/>
    <col min="6654" max="6654" width="15.44140625" customWidth="1"/>
    <col min="6655" max="6655" width="12.21875" customWidth="1"/>
    <col min="6656" max="6656" width="12.6640625" customWidth="1"/>
    <col min="6657" max="6657" width="12" customWidth="1"/>
    <col min="6658" max="6682" width="11.44140625" customWidth="1"/>
    <col min="6903" max="6903" width="2.109375" customWidth="1"/>
    <col min="6904" max="6904" width="7.88671875" customWidth="1"/>
    <col min="6905" max="6905" width="5.6640625" customWidth="1"/>
    <col min="6906" max="6906" width="39.77734375" customWidth="1"/>
    <col min="6907" max="6907" width="34.21875" customWidth="1"/>
    <col min="6908" max="6908" width="6.109375" customWidth="1"/>
    <col min="6909" max="6909" width="8.44140625" customWidth="1"/>
    <col min="6910" max="6910" width="15.44140625" customWidth="1"/>
    <col min="6911" max="6911" width="12.21875" customWidth="1"/>
    <col min="6912" max="6912" width="12.6640625" customWidth="1"/>
    <col min="6913" max="6913" width="12" customWidth="1"/>
    <col min="6914" max="6938" width="11.44140625" customWidth="1"/>
    <col min="7159" max="7159" width="2.109375" customWidth="1"/>
    <col min="7160" max="7160" width="7.88671875" customWidth="1"/>
    <col min="7161" max="7161" width="5.6640625" customWidth="1"/>
    <col min="7162" max="7162" width="39.77734375" customWidth="1"/>
    <col min="7163" max="7163" width="34.21875" customWidth="1"/>
    <col min="7164" max="7164" width="6.109375" customWidth="1"/>
    <col min="7165" max="7165" width="8.44140625" customWidth="1"/>
    <col min="7166" max="7166" width="15.44140625" customWidth="1"/>
    <col min="7167" max="7167" width="12.21875" customWidth="1"/>
    <col min="7168" max="7168" width="12.6640625" customWidth="1"/>
    <col min="7169" max="7169" width="12" customWidth="1"/>
    <col min="7170" max="7194" width="11.44140625" customWidth="1"/>
    <col min="7415" max="7415" width="2.109375" customWidth="1"/>
    <col min="7416" max="7416" width="7.88671875" customWidth="1"/>
    <col min="7417" max="7417" width="5.6640625" customWidth="1"/>
    <col min="7418" max="7418" width="39.77734375" customWidth="1"/>
    <col min="7419" max="7419" width="34.21875" customWidth="1"/>
    <col min="7420" max="7420" width="6.109375" customWidth="1"/>
    <col min="7421" max="7421" width="8.44140625" customWidth="1"/>
    <col min="7422" max="7422" width="15.44140625" customWidth="1"/>
    <col min="7423" max="7423" width="12.21875" customWidth="1"/>
    <col min="7424" max="7424" width="12.6640625" customWidth="1"/>
    <col min="7425" max="7425" width="12" customWidth="1"/>
    <col min="7426" max="7450" width="11.44140625" customWidth="1"/>
    <col min="7671" max="7671" width="2.109375" customWidth="1"/>
    <col min="7672" max="7672" width="7.88671875" customWidth="1"/>
    <col min="7673" max="7673" width="5.6640625" customWidth="1"/>
    <col min="7674" max="7674" width="39.77734375" customWidth="1"/>
    <col min="7675" max="7675" width="34.21875" customWidth="1"/>
    <col min="7676" max="7676" width="6.109375" customWidth="1"/>
    <col min="7677" max="7677" width="8.44140625" customWidth="1"/>
    <col min="7678" max="7678" width="15.44140625" customWidth="1"/>
    <col min="7679" max="7679" width="12.21875" customWidth="1"/>
    <col min="7680" max="7680" width="12.6640625" customWidth="1"/>
    <col min="7681" max="7681" width="12" customWidth="1"/>
    <col min="7682" max="7706" width="11.44140625" customWidth="1"/>
    <col min="7927" max="7927" width="2.109375" customWidth="1"/>
    <col min="7928" max="7928" width="7.88671875" customWidth="1"/>
    <col min="7929" max="7929" width="5.6640625" customWidth="1"/>
    <col min="7930" max="7930" width="39.77734375" customWidth="1"/>
    <col min="7931" max="7931" width="34.21875" customWidth="1"/>
    <col min="7932" max="7932" width="6.109375" customWidth="1"/>
    <col min="7933" max="7933" width="8.44140625" customWidth="1"/>
    <col min="7934" max="7934" width="15.44140625" customWidth="1"/>
    <col min="7935" max="7935" width="12.21875" customWidth="1"/>
    <col min="7936" max="7936" width="12.6640625" customWidth="1"/>
    <col min="7937" max="7937" width="12" customWidth="1"/>
    <col min="7938" max="7962" width="11.44140625" customWidth="1"/>
    <col min="8183" max="8183" width="2.109375" customWidth="1"/>
    <col min="8184" max="8184" width="7.88671875" customWidth="1"/>
    <col min="8185" max="8185" width="5.6640625" customWidth="1"/>
    <col min="8186" max="8186" width="39.77734375" customWidth="1"/>
    <col min="8187" max="8187" width="34.21875" customWidth="1"/>
    <col min="8188" max="8188" width="6.109375" customWidth="1"/>
    <col min="8189" max="8189" width="8.44140625" customWidth="1"/>
    <col min="8190" max="8190" width="15.44140625" customWidth="1"/>
    <col min="8191" max="8191" width="12.21875" customWidth="1"/>
    <col min="8192" max="8192" width="12.6640625" customWidth="1"/>
    <col min="8193" max="8193" width="12" customWidth="1"/>
    <col min="8194" max="8218" width="11.44140625" customWidth="1"/>
    <col min="8439" max="8439" width="2.109375" customWidth="1"/>
    <col min="8440" max="8440" width="7.88671875" customWidth="1"/>
    <col min="8441" max="8441" width="5.6640625" customWidth="1"/>
    <col min="8442" max="8442" width="39.77734375" customWidth="1"/>
    <col min="8443" max="8443" width="34.21875" customWidth="1"/>
    <col min="8444" max="8444" width="6.109375" customWidth="1"/>
    <col min="8445" max="8445" width="8.44140625" customWidth="1"/>
    <col min="8446" max="8446" width="15.44140625" customWidth="1"/>
    <col min="8447" max="8447" width="12.21875" customWidth="1"/>
    <col min="8448" max="8448" width="12.6640625" customWidth="1"/>
    <col min="8449" max="8449" width="12" customWidth="1"/>
    <col min="8450" max="8474" width="11.44140625" customWidth="1"/>
    <col min="8695" max="8695" width="2.109375" customWidth="1"/>
    <col min="8696" max="8696" width="7.88671875" customWidth="1"/>
    <col min="8697" max="8697" width="5.6640625" customWidth="1"/>
    <col min="8698" max="8698" width="39.77734375" customWidth="1"/>
    <col min="8699" max="8699" width="34.21875" customWidth="1"/>
    <col min="8700" max="8700" width="6.109375" customWidth="1"/>
    <col min="8701" max="8701" width="8.44140625" customWidth="1"/>
    <col min="8702" max="8702" width="15.44140625" customWidth="1"/>
    <col min="8703" max="8703" width="12.21875" customWidth="1"/>
    <col min="8704" max="8704" width="12.6640625" customWidth="1"/>
    <col min="8705" max="8705" width="12" customWidth="1"/>
    <col min="8706" max="8730" width="11.44140625" customWidth="1"/>
    <col min="8951" max="8951" width="2.109375" customWidth="1"/>
    <col min="8952" max="8952" width="7.88671875" customWidth="1"/>
    <col min="8953" max="8953" width="5.6640625" customWidth="1"/>
    <col min="8954" max="8954" width="39.77734375" customWidth="1"/>
    <col min="8955" max="8955" width="34.21875" customWidth="1"/>
    <col min="8956" max="8956" width="6.109375" customWidth="1"/>
    <col min="8957" max="8957" width="8.44140625" customWidth="1"/>
    <col min="8958" max="8958" width="15.44140625" customWidth="1"/>
    <col min="8959" max="8959" width="12.21875" customWidth="1"/>
    <col min="8960" max="8960" width="12.6640625" customWidth="1"/>
    <col min="8961" max="8961" width="12" customWidth="1"/>
    <col min="8962" max="8986" width="11.44140625" customWidth="1"/>
    <col min="9207" max="9207" width="2.109375" customWidth="1"/>
    <col min="9208" max="9208" width="7.88671875" customWidth="1"/>
    <col min="9209" max="9209" width="5.6640625" customWidth="1"/>
    <col min="9210" max="9210" width="39.77734375" customWidth="1"/>
    <col min="9211" max="9211" width="34.21875" customWidth="1"/>
    <col min="9212" max="9212" width="6.109375" customWidth="1"/>
    <col min="9213" max="9213" width="8.44140625" customWidth="1"/>
    <col min="9214" max="9214" width="15.44140625" customWidth="1"/>
    <col min="9215" max="9215" width="12.21875" customWidth="1"/>
    <col min="9216" max="9216" width="12.6640625" customWidth="1"/>
    <col min="9217" max="9217" width="12" customWidth="1"/>
    <col min="9218" max="9242" width="11.44140625" customWidth="1"/>
    <col min="9463" max="9463" width="2.109375" customWidth="1"/>
    <col min="9464" max="9464" width="7.88671875" customWidth="1"/>
    <col min="9465" max="9465" width="5.6640625" customWidth="1"/>
    <col min="9466" max="9466" width="39.77734375" customWidth="1"/>
    <col min="9467" max="9467" width="34.21875" customWidth="1"/>
    <col min="9468" max="9468" width="6.109375" customWidth="1"/>
    <col min="9469" max="9469" width="8.44140625" customWidth="1"/>
    <col min="9470" max="9470" width="15.44140625" customWidth="1"/>
    <col min="9471" max="9471" width="12.21875" customWidth="1"/>
    <col min="9472" max="9472" width="12.6640625" customWidth="1"/>
    <col min="9473" max="9473" width="12" customWidth="1"/>
    <col min="9474" max="9498" width="11.44140625" customWidth="1"/>
    <col min="9719" max="9719" width="2.109375" customWidth="1"/>
    <col min="9720" max="9720" width="7.88671875" customWidth="1"/>
    <col min="9721" max="9721" width="5.6640625" customWidth="1"/>
    <col min="9722" max="9722" width="39.77734375" customWidth="1"/>
    <col min="9723" max="9723" width="34.21875" customWidth="1"/>
    <col min="9724" max="9724" width="6.109375" customWidth="1"/>
    <col min="9725" max="9725" width="8.44140625" customWidth="1"/>
    <col min="9726" max="9726" width="15.44140625" customWidth="1"/>
    <col min="9727" max="9727" width="12.21875" customWidth="1"/>
    <col min="9728" max="9728" width="12.6640625" customWidth="1"/>
    <col min="9729" max="9729" width="12" customWidth="1"/>
    <col min="9730" max="9754" width="11.44140625" customWidth="1"/>
    <col min="9975" max="9975" width="2.109375" customWidth="1"/>
    <col min="9976" max="9976" width="7.88671875" customWidth="1"/>
    <col min="9977" max="9977" width="5.6640625" customWidth="1"/>
    <col min="9978" max="9978" width="39.77734375" customWidth="1"/>
    <col min="9979" max="9979" width="34.21875" customWidth="1"/>
    <col min="9980" max="9980" width="6.109375" customWidth="1"/>
    <col min="9981" max="9981" width="8.44140625" customWidth="1"/>
    <col min="9982" max="9982" width="15.44140625" customWidth="1"/>
    <col min="9983" max="9983" width="12.21875" customWidth="1"/>
    <col min="9984" max="9984" width="12.6640625" customWidth="1"/>
    <col min="9985" max="9985" width="12" customWidth="1"/>
    <col min="9986" max="10010" width="11.44140625" customWidth="1"/>
    <col min="10231" max="10231" width="2.109375" customWidth="1"/>
    <col min="10232" max="10232" width="7.88671875" customWidth="1"/>
    <col min="10233" max="10233" width="5.6640625" customWidth="1"/>
    <col min="10234" max="10234" width="39.77734375" customWidth="1"/>
    <col min="10235" max="10235" width="34.21875" customWidth="1"/>
    <col min="10236" max="10236" width="6.109375" customWidth="1"/>
    <col min="10237" max="10237" width="8.44140625" customWidth="1"/>
    <col min="10238" max="10238" width="15.44140625" customWidth="1"/>
    <col min="10239" max="10239" width="12.21875" customWidth="1"/>
    <col min="10240" max="10240" width="12.6640625" customWidth="1"/>
    <col min="10241" max="10241" width="12" customWidth="1"/>
    <col min="10242" max="10266" width="11.44140625" customWidth="1"/>
    <col min="10487" max="10487" width="2.109375" customWidth="1"/>
    <col min="10488" max="10488" width="7.88671875" customWidth="1"/>
    <col min="10489" max="10489" width="5.6640625" customWidth="1"/>
    <col min="10490" max="10490" width="39.77734375" customWidth="1"/>
    <col min="10491" max="10491" width="34.21875" customWidth="1"/>
    <col min="10492" max="10492" width="6.109375" customWidth="1"/>
    <col min="10493" max="10493" width="8.44140625" customWidth="1"/>
    <col min="10494" max="10494" width="15.44140625" customWidth="1"/>
    <col min="10495" max="10495" width="12.21875" customWidth="1"/>
    <col min="10496" max="10496" width="12.6640625" customWidth="1"/>
    <col min="10497" max="10497" width="12" customWidth="1"/>
    <col min="10498" max="10522" width="11.44140625" customWidth="1"/>
    <col min="10743" max="10743" width="2.109375" customWidth="1"/>
    <col min="10744" max="10744" width="7.88671875" customWidth="1"/>
    <col min="10745" max="10745" width="5.6640625" customWidth="1"/>
    <col min="10746" max="10746" width="39.77734375" customWidth="1"/>
    <col min="10747" max="10747" width="34.21875" customWidth="1"/>
    <col min="10748" max="10748" width="6.109375" customWidth="1"/>
    <col min="10749" max="10749" width="8.44140625" customWidth="1"/>
    <col min="10750" max="10750" width="15.44140625" customWidth="1"/>
    <col min="10751" max="10751" width="12.21875" customWidth="1"/>
    <col min="10752" max="10752" width="12.6640625" customWidth="1"/>
    <col min="10753" max="10753" width="12" customWidth="1"/>
    <col min="10754" max="10778" width="11.44140625" customWidth="1"/>
    <col min="10999" max="10999" width="2.109375" customWidth="1"/>
    <col min="11000" max="11000" width="7.88671875" customWidth="1"/>
    <col min="11001" max="11001" width="5.6640625" customWidth="1"/>
    <col min="11002" max="11002" width="39.77734375" customWidth="1"/>
    <col min="11003" max="11003" width="34.21875" customWidth="1"/>
    <col min="11004" max="11004" width="6.109375" customWidth="1"/>
    <col min="11005" max="11005" width="8.44140625" customWidth="1"/>
    <col min="11006" max="11006" width="15.44140625" customWidth="1"/>
    <col min="11007" max="11007" width="12.21875" customWidth="1"/>
    <col min="11008" max="11008" width="12.6640625" customWidth="1"/>
    <col min="11009" max="11009" width="12" customWidth="1"/>
    <col min="11010" max="11034" width="11.44140625" customWidth="1"/>
    <col min="11255" max="11255" width="2.109375" customWidth="1"/>
    <col min="11256" max="11256" width="7.88671875" customWidth="1"/>
    <col min="11257" max="11257" width="5.6640625" customWidth="1"/>
    <col min="11258" max="11258" width="39.77734375" customWidth="1"/>
    <col min="11259" max="11259" width="34.21875" customWidth="1"/>
    <col min="11260" max="11260" width="6.109375" customWidth="1"/>
    <col min="11261" max="11261" width="8.44140625" customWidth="1"/>
    <col min="11262" max="11262" width="15.44140625" customWidth="1"/>
    <col min="11263" max="11263" width="12.21875" customWidth="1"/>
    <col min="11264" max="11264" width="12.6640625" customWidth="1"/>
    <col min="11265" max="11265" width="12" customWidth="1"/>
    <col min="11266" max="11290" width="11.44140625" customWidth="1"/>
    <col min="11511" max="11511" width="2.109375" customWidth="1"/>
    <col min="11512" max="11512" width="7.88671875" customWidth="1"/>
    <col min="11513" max="11513" width="5.6640625" customWidth="1"/>
    <col min="11514" max="11514" width="39.77734375" customWidth="1"/>
    <col min="11515" max="11515" width="34.21875" customWidth="1"/>
    <col min="11516" max="11516" width="6.109375" customWidth="1"/>
    <col min="11517" max="11517" width="8.44140625" customWidth="1"/>
    <col min="11518" max="11518" width="15.44140625" customWidth="1"/>
    <col min="11519" max="11519" width="12.21875" customWidth="1"/>
    <col min="11520" max="11520" width="12.6640625" customWidth="1"/>
    <col min="11521" max="11521" width="12" customWidth="1"/>
    <col min="11522" max="11546" width="11.44140625" customWidth="1"/>
    <col min="11767" max="11767" width="2.109375" customWidth="1"/>
    <col min="11768" max="11768" width="7.88671875" customWidth="1"/>
    <col min="11769" max="11769" width="5.6640625" customWidth="1"/>
    <col min="11770" max="11770" width="39.77734375" customWidth="1"/>
    <col min="11771" max="11771" width="34.21875" customWidth="1"/>
    <col min="11772" max="11772" width="6.109375" customWidth="1"/>
    <col min="11773" max="11773" width="8.44140625" customWidth="1"/>
    <col min="11774" max="11774" width="15.44140625" customWidth="1"/>
    <col min="11775" max="11775" width="12.21875" customWidth="1"/>
    <col min="11776" max="11776" width="12.6640625" customWidth="1"/>
    <col min="11777" max="11777" width="12" customWidth="1"/>
    <col min="11778" max="11802" width="11.44140625" customWidth="1"/>
    <col min="12023" max="12023" width="2.109375" customWidth="1"/>
    <col min="12024" max="12024" width="7.88671875" customWidth="1"/>
    <col min="12025" max="12025" width="5.6640625" customWidth="1"/>
    <col min="12026" max="12026" width="39.77734375" customWidth="1"/>
    <col min="12027" max="12027" width="34.21875" customWidth="1"/>
    <col min="12028" max="12028" width="6.109375" customWidth="1"/>
    <col min="12029" max="12029" width="8.44140625" customWidth="1"/>
    <col min="12030" max="12030" width="15.44140625" customWidth="1"/>
    <col min="12031" max="12031" width="12.21875" customWidth="1"/>
    <col min="12032" max="12032" width="12.6640625" customWidth="1"/>
    <col min="12033" max="12033" width="12" customWidth="1"/>
    <col min="12034" max="12058" width="11.44140625" customWidth="1"/>
    <col min="12279" max="12279" width="2.109375" customWidth="1"/>
    <col min="12280" max="12280" width="7.88671875" customWidth="1"/>
    <col min="12281" max="12281" width="5.6640625" customWidth="1"/>
    <col min="12282" max="12282" width="39.77734375" customWidth="1"/>
    <col min="12283" max="12283" width="34.21875" customWidth="1"/>
    <col min="12284" max="12284" width="6.109375" customWidth="1"/>
    <col min="12285" max="12285" width="8.44140625" customWidth="1"/>
    <col min="12286" max="12286" width="15.44140625" customWidth="1"/>
    <col min="12287" max="12287" width="12.21875" customWidth="1"/>
    <col min="12288" max="12288" width="12.6640625" customWidth="1"/>
    <col min="12289" max="12289" width="12" customWidth="1"/>
    <col min="12290" max="12314" width="11.44140625" customWidth="1"/>
    <col min="12535" max="12535" width="2.109375" customWidth="1"/>
    <col min="12536" max="12536" width="7.88671875" customWidth="1"/>
    <col min="12537" max="12537" width="5.6640625" customWidth="1"/>
    <col min="12538" max="12538" width="39.77734375" customWidth="1"/>
    <col min="12539" max="12539" width="34.21875" customWidth="1"/>
    <col min="12540" max="12540" width="6.109375" customWidth="1"/>
    <col min="12541" max="12541" width="8.44140625" customWidth="1"/>
    <col min="12542" max="12542" width="15.44140625" customWidth="1"/>
    <col min="12543" max="12543" width="12.21875" customWidth="1"/>
    <col min="12544" max="12544" width="12.6640625" customWidth="1"/>
    <col min="12545" max="12545" width="12" customWidth="1"/>
    <col min="12546" max="12570" width="11.44140625" customWidth="1"/>
    <col min="12791" max="12791" width="2.109375" customWidth="1"/>
    <col min="12792" max="12792" width="7.88671875" customWidth="1"/>
    <col min="12793" max="12793" width="5.6640625" customWidth="1"/>
    <col min="12794" max="12794" width="39.77734375" customWidth="1"/>
    <col min="12795" max="12795" width="34.21875" customWidth="1"/>
    <col min="12796" max="12796" width="6.109375" customWidth="1"/>
    <col min="12797" max="12797" width="8.44140625" customWidth="1"/>
    <col min="12798" max="12798" width="15.44140625" customWidth="1"/>
    <col min="12799" max="12799" width="12.21875" customWidth="1"/>
    <col min="12800" max="12800" width="12.6640625" customWidth="1"/>
    <col min="12801" max="12801" width="12" customWidth="1"/>
    <col min="12802" max="12826" width="11.44140625" customWidth="1"/>
    <col min="13047" max="13047" width="2.109375" customWidth="1"/>
    <col min="13048" max="13048" width="7.88671875" customWidth="1"/>
    <col min="13049" max="13049" width="5.6640625" customWidth="1"/>
    <col min="13050" max="13050" width="39.77734375" customWidth="1"/>
    <col min="13051" max="13051" width="34.21875" customWidth="1"/>
    <col min="13052" max="13052" width="6.109375" customWidth="1"/>
    <col min="13053" max="13053" width="8.44140625" customWidth="1"/>
    <col min="13054" max="13054" width="15.44140625" customWidth="1"/>
    <col min="13055" max="13055" width="12.21875" customWidth="1"/>
    <col min="13056" max="13056" width="12.6640625" customWidth="1"/>
    <col min="13057" max="13057" width="12" customWidth="1"/>
    <col min="13058" max="13082" width="11.44140625" customWidth="1"/>
    <col min="13303" max="13303" width="2.109375" customWidth="1"/>
    <col min="13304" max="13304" width="7.88671875" customWidth="1"/>
    <col min="13305" max="13305" width="5.6640625" customWidth="1"/>
    <col min="13306" max="13306" width="39.77734375" customWidth="1"/>
    <col min="13307" max="13307" width="34.21875" customWidth="1"/>
    <col min="13308" max="13308" width="6.109375" customWidth="1"/>
    <col min="13309" max="13309" width="8.44140625" customWidth="1"/>
    <col min="13310" max="13310" width="15.44140625" customWidth="1"/>
    <col min="13311" max="13311" width="12.21875" customWidth="1"/>
    <col min="13312" max="13312" width="12.6640625" customWidth="1"/>
    <col min="13313" max="13313" width="12" customWidth="1"/>
    <col min="13314" max="13338" width="11.44140625" customWidth="1"/>
    <col min="13559" max="13559" width="2.109375" customWidth="1"/>
    <col min="13560" max="13560" width="7.88671875" customWidth="1"/>
    <col min="13561" max="13561" width="5.6640625" customWidth="1"/>
    <col min="13562" max="13562" width="39.77734375" customWidth="1"/>
    <col min="13563" max="13563" width="34.21875" customWidth="1"/>
    <col min="13564" max="13564" width="6.109375" customWidth="1"/>
    <col min="13565" max="13565" width="8.44140625" customWidth="1"/>
    <col min="13566" max="13566" width="15.44140625" customWidth="1"/>
    <col min="13567" max="13567" width="12.21875" customWidth="1"/>
    <col min="13568" max="13568" width="12.6640625" customWidth="1"/>
    <col min="13569" max="13569" width="12" customWidth="1"/>
    <col min="13570" max="13594" width="11.44140625" customWidth="1"/>
    <col min="13815" max="13815" width="2.109375" customWidth="1"/>
    <col min="13816" max="13816" width="7.88671875" customWidth="1"/>
    <col min="13817" max="13817" width="5.6640625" customWidth="1"/>
    <col min="13818" max="13818" width="39.77734375" customWidth="1"/>
    <col min="13819" max="13819" width="34.21875" customWidth="1"/>
    <col min="13820" max="13820" width="6.109375" customWidth="1"/>
    <col min="13821" max="13821" width="8.44140625" customWidth="1"/>
    <col min="13822" max="13822" width="15.44140625" customWidth="1"/>
    <col min="13823" max="13823" width="12.21875" customWidth="1"/>
    <col min="13824" max="13824" width="12.6640625" customWidth="1"/>
    <col min="13825" max="13825" width="12" customWidth="1"/>
    <col min="13826" max="13850" width="11.44140625" customWidth="1"/>
    <col min="14071" max="14071" width="2.109375" customWidth="1"/>
    <col min="14072" max="14072" width="7.88671875" customWidth="1"/>
    <col min="14073" max="14073" width="5.6640625" customWidth="1"/>
    <col min="14074" max="14074" width="39.77734375" customWidth="1"/>
    <col min="14075" max="14075" width="34.21875" customWidth="1"/>
    <col min="14076" max="14076" width="6.109375" customWidth="1"/>
    <col min="14077" max="14077" width="8.44140625" customWidth="1"/>
    <col min="14078" max="14078" width="15.44140625" customWidth="1"/>
    <col min="14079" max="14079" width="12.21875" customWidth="1"/>
    <col min="14080" max="14080" width="12.6640625" customWidth="1"/>
    <col min="14081" max="14081" width="12" customWidth="1"/>
    <col min="14082" max="14106" width="11.44140625" customWidth="1"/>
    <col min="14327" max="14327" width="2.109375" customWidth="1"/>
    <col min="14328" max="14328" width="7.88671875" customWidth="1"/>
    <col min="14329" max="14329" width="5.6640625" customWidth="1"/>
    <col min="14330" max="14330" width="39.77734375" customWidth="1"/>
    <col min="14331" max="14331" width="34.21875" customWidth="1"/>
    <col min="14332" max="14332" width="6.109375" customWidth="1"/>
    <col min="14333" max="14333" width="8.44140625" customWidth="1"/>
    <col min="14334" max="14334" width="15.44140625" customWidth="1"/>
    <col min="14335" max="14335" width="12.21875" customWidth="1"/>
    <col min="14336" max="14336" width="12.6640625" customWidth="1"/>
    <col min="14337" max="14337" width="12" customWidth="1"/>
    <col min="14338" max="14362" width="11.44140625" customWidth="1"/>
    <col min="14583" max="14583" width="2.109375" customWidth="1"/>
    <col min="14584" max="14584" width="7.88671875" customWidth="1"/>
    <col min="14585" max="14585" width="5.6640625" customWidth="1"/>
    <col min="14586" max="14586" width="39.77734375" customWidth="1"/>
    <col min="14587" max="14587" width="34.21875" customWidth="1"/>
    <col min="14588" max="14588" width="6.109375" customWidth="1"/>
    <col min="14589" max="14589" width="8.44140625" customWidth="1"/>
    <col min="14590" max="14590" width="15.44140625" customWidth="1"/>
    <col min="14591" max="14591" width="12.21875" customWidth="1"/>
    <col min="14592" max="14592" width="12.6640625" customWidth="1"/>
    <col min="14593" max="14593" width="12" customWidth="1"/>
    <col min="14594" max="14618" width="11.44140625" customWidth="1"/>
    <col min="14839" max="14839" width="2.109375" customWidth="1"/>
    <col min="14840" max="14840" width="7.88671875" customWidth="1"/>
    <col min="14841" max="14841" width="5.6640625" customWidth="1"/>
    <col min="14842" max="14842" width="39.77734375" customWidth="1"/>
    <col min="14843" max="14843" width="34.21875" customWidth="1"/>
    <col min="14844" max="14844" width="6.109375" customWidth="1"/>
    <col min="14845" max="14845" width="8.44140625" customWidth="1"/>
    <col min="14846" max="14846" width="15.44140625" customWidth="1"/>
    <col min="14847" max="14847" width="12.21875" customWidth="1"/>
    <col min="14848" max="14848" width="12.6640625" customWidth="1"/>
    <col min="14849" max="14849" width="12" customWidth="1"/>
    <col min="14850" max="14874" width="11.44140625" customWidth="1"/>
    <col min="15095" max="15095" width="2.109375" customWidth="1"/>
    <col min="15096" max="15096" width="7.88671875" customWidth="1"/>
    <col min="15097" max="15097" width="5.6640625" customWidth="1"/>
    <col min="15098" max="15098" width="39.77734375" customWidth="1"/>
    <col min="15099" max="15099" width="34.21875" customWidth="1"/>
    <col min="15100" max="15100" width="6.109375" customWidth="1"/>
    <col min="15101" max="15101" width="8.44140625" customWidth="1"/>
    <col min="15102" max="15102" width="15.44140625" customWidth="1"/>
    <col min="15103" max="15103" width="12.21875" customWidth="1"/>
    <col min="15104" max="15104" width="12.6640625" customWidth="1"/>
    <col min="15105" max="15105" width="12" customWidth="1"/>
    <col min="15106" max="15130" width="11.44140625" customWidth="1"/>
    <col min="15351" max="15351" width="2.109375" customWidth="1"/>
    <col min="15352" max="15352" width="7.88671875" customWidth="1"/>
    <col min="15353" max="15353" width="5.6640625" customWidth="1"/>
    <col min="15354" max="15354" width="39.77734375" customWidth="1"/>
    <col min="15355" max="15355" width="34.21875" customWidth="1"/>
    <col min="15356" max="15356" width="6.109375" customWidth="1"/>
    <col min="15357" max="15357" width="8.44140625" customWidth="1"/>
    <col min="15358" max="15358" width="15.44140625" customWidth="1"/>
    <col min="15359" max="15359" width="12.21875" customWidth="1"/>
    <col min="15360" max="15360" width="12.6640625" customWidth="1"/>
    <col min="15361" max="15361" width="12" customWidth="1"/>
    <col min="15362" max="15386" width="11.44140625" customWidth="1"/>
    <col min="15607" max="15607" width="2.109375" customWidth="1"/>
    <col min="15608" max="15608" width="7.88671875" customWidth="1"/>
    <col min="15609" max="15609" width="5.6640625" customWidth="1"/>
    <col min="15610" max="15610" width="39.77734375" customWidth="1"/>
    <col min="15611" max="15611" width="34.21875" customWidth="1"/>
    <col min="15612" max="15612" width="6.109375" customWidth="1"/>
    <col min="15613" max="15613" width="8.44140625" customWidth="1"/>
    <col min="15614" max="15614" width="15.44140625" customWidth="1"/>
    <col min="15615" max="15615" width="12.21875" customWidth="1"/>
    <col min="15616" max="15616" width="12.6640625" customWidth="1"/>
    <col min="15617" max="15617" width="12" customWidth="1"/>
    <col min="15618" max="15642" width="11.44140625" customWidth="1"/>
    <col min="15863" max="15863" width="2.109375" customWidth="1"/>
    <col min="15864" max="15864" width="7.88671875" customWidth="1"/>
    <col min="15865" max="15865" width="5.6640625" customWidth="1"/>
    <col min="15866" max="15866" width="39.77734375" customWidth="1"/>
    <col min="15867" max="15867" width="34.21875" customWidth="1"/>
    <col min="15868" max="15868" width="6.109375" customWidth="1"/>
    <col min="15869" max="15869" width="8.44140625" customWidth="1"/>
    <col min="15870" max="15870" width="15.44140625" customWidth="1"/>
    <col min="15871" max="15871" width="12.21875" customWidth="1"/>
    <col min="15872" max="15872" width="12.6640625" customWidth="1"/>
    <col min="15873" max="15873" width="12" customWidth="1"/>
    <col min="15874" max="15898" width="11.44140625" customWidth="1"/>
    <col min="16119" max="16119" width="2.109375" customWidth="1"/>
    <col min="16120" max="16120" width="7.88671875" customWidth="1"/>
    <col min="16121" max="16121" width="5.6640625" customWidth="1"/>
    <col min="16122" max="16122" width="39.77734375" customWidth="1"/>
    <col min="16123" max="16123" width="34.21875" customWidth="1"/>
    <col min="16124" max="16124" width="6.109375" customWidth="1"/>
    <col min="16125" max="16125" width="8.44140625" customWidth="1"/>
    <col min="16126" max="16126" width="15.44140625" customWidth="1"/>
    <col min="16127" max="16127" width="12.21875" customWidth="1"/>
    <col min="16128" max="16128" width="12.6640625" customWidth="1"/>
    <col min="16129" max="16129" width="12" customWidth="1"/>
    <col min="16130" max="16154" width="11.44140625" customWidth="1"/>
  </cols>
  <sheetData>
    <row r="1" spans="1:36" ht="18.75" thickBot="1" x14ac:dyDescent="0.25">
      <c r="A1" s="160"/>
      <c r="B1" s="152"/>
      <c r="C1" s="153" t="s">
        <v>625</v>
      </c>
      <c r="D1" s="176"/>
      <c r="E1" s="213"/>
      <c r="F1" s="156"/>
      <c r="G1" s="156"/>
      <c r="H1" s="156"/>
      <c r="I1" s="156"/>
      <c r="J1" s="157"/>
      <c r="K1" s="157"/>
      <c r="L1" s="214"/>
      <c r="M1" s="157"/>
      <c r="N1" s="157"/>
      <c r="O1" s="157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60"/>
      <c r="AI1" s="158"/>
      <c r="AJ1" s="158"/>
    </row>
    <row r="2" spans="1:36" ht="32.25" thickBot="1" x14ac:dyDescent="0.25">
      <c r="A2" s="162"/>
      <c r="B2" s="162"/>
      <c r="C2" s="215" t="s">
        <v>593</v>
      </c>
      <c r="D2" s="163" t="s">
        <v>139</v>
      </c>
      <c r="E2" s="216" t="s">
        <v>113</v>
      </c>
      <c r="F2" s="163" t="s">
        <v>140</v>
      </c>
      <c r="G2" s="163" t="s">
        <v>188</v>
      </c>
      <c r="H2" s="178" t="str">
        <f>'TITLE PAGE'!D14</f>
        <v>2016-17</v>
      </c>
      <c r="I2" s="217" t="str">
        <f>'WRZ summary'!E3</f>
        <v>For info 2017-18</v>
      </c>
      <c r="J2" s="217" t="str">
        <f>'WRZ summary'!F3</f>
        <v>For info 2018-19</v>
      </c>
      <c r="K2" s="217" t="str">
        <f>'WRZ summary'!G3</f>
        <v>For info 2019-20</v>
      </c>
      <c r="L2" s="179" t="str">
        <f>'WRZ summary'!H3</f>
        <v>2020-21</v>
      </c>
      <c r="M2" s="179" t="str">
        <f>'WRZ summary'!I3</f>
        <v>2021-22</v>
      </c>
      <c r="N2" s="179" t="str">
        <f>'WRZ summary'!J3</f>
        <v>2022-23</v>
      </c>
      <c r="O2" s="179" t="str">
        <f>'WRZ summary'!K3</f>
        <v>2023-24</v>
      </c>
      <c r="P2" s="179" t="str">
        <f>'WRZ summary'!L3</f>
        <v>2024-25</v>
      </c>
      <c r="Q2" s="179" t="str">
        <f>'WRZ summary'!M3</f>
        <v>2025-26</v>
      </c>
      <c r="R2" s="179" t="str">
        <f>'WRZ summary'!N3</f>
        <v>2026-27</v>
      </c>
      <c r="S2" s="179" t="str">
        <f>'WRZ summary'!O3</f>
        <v>2027-28</v>
      </c>
      <c r="T2" s="179" t="str">
        <f>'WRZ summary'!P3</f>
        <v>2028-29</v>
      </c>
      <c r="U2" s="179" t="str">
        <f>'WRZ summary'!Q3</f>
        <v>2029-30</v>
      </c>
      <c r="V2" s="179" t="str">
        <f>'WRZ summary'!R3</f>
        <v>2030-31</v>
      </c>
      <c r="W2" s="179" t="str">
        <f>'WRZ summary'!S3</f>
        <v>2031-32</v>
      </c>
      <c r="X2" s="179" t="str">
        <f>'WRZ summary'!T3</f>
        <v>2032-33</v>
      </c>
      <c r="Y2" s="179" t="str">
        <f>'WRZ summary'!U3</f>
        <v>2033-34</v>
      </c>
      <c r="Z2" s="179" t="str">
        <f>'WRZ summary'!V3</f>
        <v>2034-35</v>
      </c>
      <c r="AA2" s="179" t="str">
        <f>'WRZ summary'!W3</f>
        <v>2035-36</v>
      </c>
      <c r="AB2" s="179" t="str">
        <f>'WRZ summary'!X3</f>
        <v>2036-37</v>
      </c>
      <c r="AC2" s="179" t="str">
        <f>'WRZ summary'!Y3</f>
        <v>2037-38</v>
      </c>
      <c r="AD2" s="179" t="str">
        <f>'WRZ summary'!Z3</f>
        <v>2038-39</v>
      </c>
      <c r="AE2" s="179" t="str">
        <f>'WRZ summary'!AA3</f>
        <v>2039-40</v>
      </c>
      <c r="AF2" s="179" t="str">
        <f>'WRZ summary'!AB3</f>
        <v>2040-41</v>
      </c>
      <c r="AG2" s="179" t="str">
        <f>'WRZ summary'!AC3</f>
        <v>2041-42</v>
      </c>
      <c r="AH2" s="179" t="str">
        <f>'WRZ summary'!AD3</f>
        <v>2042-43</v>
      </c>
      <c r="AI2" s="179" t="str">
        <f>'WRZ summary'!AE3</f>
        <v>2043-44</v>
      </c>
      <c r="AJ2" s="180" t="str">
        <f>'WRZ summary'!AF3</f>
        <v>2044-45</v>
      </c>
    </row>
    <row r="3" spans="1:36" ht="15.75" customHeight="1" x14ac:dyDescent="0.2">
      <c r="A3" s="151"/>
      <c r="B3" s="925" t="s">
        <v>144</v>
      </c>
      <c r="C3" s="519" t="s">
        <v>626</v>
      </c>
      <c r="D3" s="858" t="s">
        <v>627</v>
      </c>
      <c r="E3" s="855" t="s">
        <v>142</v>
      </c>
      <c r="F3" s="818" t="s">
        <v>75</v>
      </c>
      <c r="G3" s="818">
        <v>2</v>
      </c>
      <c r="H3" s="389">
        <f>'2. BL Supply'!H3</f>
        <v>5</v>
      </c>
      <c r="I3" s="260">
        <f>'2. BL Supply'!I3</f>
        <v>5</v>
      </c>
      <c r="J3" s="260">
        <f>'2. BL Supply'!J3</f>
        <v>5</v>
      </c>
      <c r="K3" s="260">
        <f>'2. BL Supply'!K3</f>
        <v>5</v>
      </c>
      <c r="L3" s="819">
        <f>'2. BL Supply'!L3</f>
        <v>5</v>
      </c>
      <c r="M3" s="819">
        <f>'2. BL Supply'!M3</f>
        <v>5</v>
      </c>
      <c r="N3" s="819">
        <f>'2. BL Supply'!N3</f>
        <v>5</v>
      </c>
      <c r="O3" s="819">
        <f>'2. BL Supply'!O3</f>
        <v>5</v>
      </c>
      <c r="P3" s="819">
        <f>'2. BL Supply'!P3</f>
        <v>5</v>
      </c>
      <c r="Q3" s="819">
        <f>'2. BL Supply'!Q3</f>
        <v>5</v>
      </c>
      <c r="R3" s="819">
        <f>'2. BL Supply'!R3</f>
        <v>5</v>
      </c>
      <c r="S3" s="819">
        <f>'2. BL Supply'!S3</f>
        <v>5</v>
      </c>
      <c r="T3" s="819">
        <f>'2. BL Supply'!T3</f>
        <v>5</v>
      </c>
      <c r="U3" s="819">
        <f>'2. BL Supply'!U3</f>
        <v>5</v>
      </c>
      <c r="V3" s="819">
        <f>'2. BL Supply'!V3</f>
        <v>5</v>
      </c>
      <c r="W3" s="819">
        <f>'2. BL Supply'!W3</f>
        <v>5</v>
      </c>
      <c r="X3" s="819">
        <f>'2. BL Supply'!X3</f>
        <v>5</v>
      </c>
      <c r="Y3" s="819">
        <f>'2. BL Supply'!Y3</f>
        <v>5</v>
      </c>
      <c r="Z3" s="819">
        <f>'2. BL Supply'!Z3</f>
        <v>5</v>
      </c>
      <c r="AA3" s="819">
        <f>'2. BL Supply'!AA3</f>
        <v>5</v>
      </c>
      <c r="AB3" s="819">
        <f>'2. BL Supply'!AB3</f>
        <v>5</v>
      </c>
      <c r="AC3" s="819">
        <f>'2. BL Supply'!AC3</f>
        <v>5</v>
      </c>
      <c r="AD3" s="819">
        <f>'2. BL Supply'!AD3</f>
        <v>5</v>
      </c>
      <c r="AE3" s="819">
        <f>'2. BL Supply'!AE3</f>
        <v>5</v>
      </c>
      <c r="AF3" s="819">
        <f>'2. BL Supply'!AF3</f>
        <v>5</v>
      </c>
      <c r="AG3" s="819">
        <f>'2. BL Supply'!AG3</f>
        <v>5</v>
      </c>
      <c r="AH3" s="819">
        <f>'2. BL Supply'!AH3</f>
        <v>5</v>
      </c>
      <c r="AI3" s="819">
        <f>'2. BL Supply'!AI3</f>
        <v>5</v>
      </c>
      <c r="AJ3" s="820">
        <f>'2. BL Supply'!AJ3</f>
        <v>5</v>
      </c>
    </row>
    <row r="4" spans="1:36" x14ac:dyDescent="0.2">
      <c r="A4" s="151"/>
      <c r="B4" s="926"/>
      <c r="C4" s="356" t="s">
        <v>628</v>
      </c>
      <c r="D4" s="369" t="s">
        <v>629</v>
      </c>
      <c r="E4" s="479" t="s">
        <v>630</v>
      </c>
      <c r="F4" s="352" t="s">
        <v>75</v>
      </c>
      <c r="G4" s="352">
        <v>2</v>
      </c>
      <c r="H4" s="353">
        <f>'2. BL Supply'!H4+'6. Preferred (Scenario Yr)'!H8</f>
        <v>0</v>
      </c>
      <c r="I4" s="259">
        <f>'2. BL Supply'!I4+'6. Preferred (Scenario Yr)'!I8</f>
        <v>0</v>
      </c>
      <c r="J4" s="259">
        <f>'2. BL Supply'!J4+'6. Preferred (Scenario Yr)'!J8</f>
        <v>0</v>
      </c>
      <c r="K4" s="259">
        <f>'2. BL Supply'!K4+'6. Preferred (Scenario Yr)'!K8</f>
        <v>0</v>
      </c>
      <c r="L4" s="314">
        <f>'2. BL Supply'!L4+'6. Preferred (Scenario Yr)'!L8</f>
        <v>0</v>
      </c>
      <c r="M4" s="314">
        <f>'2. BL Supply'!M4+'6. Preferred (Scenario Yr)'!M8</f>
        <v>0</v>
      </c>
      <c r="N4" s="314">
        <f>'2. BL Supply'!N4+'6. Preferred (Scenario Yr)'!N8</f>
        <v>0</v>
      </c>
      <c r="O4" s="314">
        <f>'2. BL Supply'!O4+'6. Preferred (Scenario Yr)'!O8</f>
        <v>0</v>
      </c>
      <c r="P4" s="314">
        <f>'2. BL Supply'!P4+'6. Preferred (Scenario Yr)'!P8</f>
        <v>0</v>
      </c>
      <c r="Q4" s="314">
        <f>'2. BL Supply'!Q4+'6. Preferred (Scenario Yr)'!Q8</f>
        <v>0</v>
      </c>
      <c r="R4" s="314">
        <f>'2. BL Supply'!R4+'6. Preferred (Scenario Yr)'!R8</f>
        <v>0</v>
      </c>
      <c r="S4" s="314">
        <f>'2. BL Supply'!S4+'6. Preferred (Scenario Yr)'!S8</f>
        <v>0</v>
      </c>
      <c r="T4" s="314">
        <f>'2. BL Supply'!T4+'6. Preferred (Scenario Yr)'!T8</f>
        <v>0</v>
      </c>
      <c r="U4" s="314">
        <f>'2. BL Supply'!U4+'6. Preferred (Scenario Yr)'!U8</f>
        <v>0</v>
      </c>
      <c r="V4" s="314">
        <f>'2. BL Supply'!V4+'6. Preferred (Scenario Yr)'!V8</f>
        <v>0</v>
      </c>
      <c r="W4" s="314">
        <f>'2. BL Supply'!W4+'6. Preferred (Scenario Yr)'!W8</f>
        <v>0</v>
      </c>
      <c r="X4" s="314">
        <f>'2. BL Supply'!X4+'6. Preferred (Scenario Yr)'!X8</f>
        <v>0</v>
      </c>
      <c r="Y4" s="314">
        <f>'2. BL Supply'!Y4+'6. Preferred (Scenario Yr)'!Y8</f>
        <v>0</v>
      </c>
      <c r="Z4" s="314">
        <f>'2. BL Supply'!Z4+'6. Preferred (Scenario Yr)'!Z8</f>
        <v>0</v>
      </c>
      <c r="AA4" s="314">
        <f>'2. BL Supply'!AA4+'6. Preferred (Scenario Yr)'!AA8</f>
        <v>0</v>
      </c>
      <c r="AB4" s="314">
        <f>'2. BL Supply'!AB4+'6. Preferred (Scenario Yr)'!AB8</f>
        <v>0</v>
      </c>
      <c r="AC4" s="314">
        <f>'2. BL Supply'!AC4+'6. Preferred (Scenario Yr)'!AC8</f>
        <v>0</v>
      </c>
      <c r="AD4" s="314">
        <f>'2. BL Supply'!AD4+'6. Preferred (Scenario Yr)'!AD8</f>
        <v>0</v>
      </c>
      <c r="AE4" s="314">
        <f>'2. BL Supply'!AE4+'6. Preferred (Scenario Yr)'!AE8</f>
        <v>0</v>
      </c>
      <c r="AF4" s="314">
        <f>'2. BL Supply'!AF4+'6. Preferred (Scenario Yr)'!AF8</f>
        <v>0</v>
      </c>
      <c r="AG4" s="314">
        <f>'2. BL Supply'!AG4+'6. Preferred (Scenario Yr)'!AG8</f>
        <v>0</v>
      </c>
      <c r="AH4" s="314">
        <f>'2. BL Supply'!AH4+'6. Preferred (Scenario Yr)'!AH8</f>
        <v>0</v>
      </c>
      <c r="AI4" s="314">
        <f>'2. BL Supply'!AI4+'6. Preferred (Scenario Yr)'!AI8</f>
        <v>0</v>
      </c>
      <c r="AJ4" s="357">
        <f>'2. BL Supply'!AJ4+'6. Preferred (Scenario Yr)'!AJ8</f>
        <v>0</v>
      </c>
    </row>
    <row r="5" spans="1:36" x14ac:dyDescent="0.2">
      <c r="A5" s="218"/>
      <c r="B5" s="926"/>
      <c r="C5" s="355" t="s">
        <v>123</v>
      </c>
      <c r="D5" s="456" t="s">
        <v>123</v>
      </c>
      <c r="E5" s="859" t="s">
        <v>123</v>
      </c>
      <c r="F5" s="348" t="s">
        <v>123</v>
      </c>
      <c r="G5" s="348">
        <v>2</v>
      </c>
      <c r="H5" s="353" t="s">
        <v>123</v>
      </c>
      <c r="I5" s="259" t="s">
        <v>123</v>
      </c>
      <c r="J5" s="259" t="s">
        <v>123</v>
      </c>
      <c r="K5" s="259" t="s">
        <v>123</v>
      </c>
      <c r="L5" s="294" t="s">
        <v>123</v>
      </c>
      <c r="M5" s="294" t="s">
        <v>123</v>
      </c>
      <c r="N5" s="294" t="s">
        <v>123</v>
      </c>
      <c r="O5" s="294" t="s">
        <v>123</v>
      </c>
      <c r="P5" s="294" t="s">
        <v>123</v>
      </c>
      <c r="Q5" s="294" t="s">
        <v>123</v>
      </c>
      <c r="R5" s="294" t="s">
        <v>123</v>
      </c>
      <c r="S5" s="294" t="s">
        <v>123</v>
      </c>
      <c r="T5" s="294" t="s">
        <v>123</v>
      </c>
      <c r="U5" s="294" t="s">
        <v>123</v>
      </c>
      <c r="V5" s="294" t="s">
        <v>123</v>
      </c>
      <c r="W5" s="294" t="s">
        <v>123</v>
      </c>
      <c r="X5" s="294" t="s">
        <v>123</v>
      </c>
      <c r="Y5" s="294" t="s">
        <v>123</v>
      </c>
      <c r="Z5" s="294" t="s">
        <v>123</v>
      </c>
      <c r="AA5" s="294" t="s">
        <v>123</v>
      </c>
      <c r="AB5" s="294" t="s">
        <v>123</v>
      </c>
      <c r="AC5" s="294" t="s">
        <v>123</v>
      </c>
      <c r="AD5" s="294" t="s">
        <v>123</v>
      </c>
      <c r="AE5" s="294" t="s">
        <v>123</v>
      </c>
      <c r="AF5" s="294" t="s">
        <v>123</v>
      </c>
      <c r="AG5" s="294" t="s">
        <v>123</v>
      </c>
      <c r="AH5" s="294" t="s">
        <v>123</v>
      </c>
      <c r="AI5" s="294" t="s">
        <v>123</v>
      </c>
      <c r="AJ5" s="318" t="s">
        <v>123</v>
      </c>
    </row>
    <row r="6" spans="1:36" x14ac:dyDescent="0.2">
      <c r="A6" s="218"/>
      <c r="B6" s="926"/>
      <c r="C6" s="355" t="s">
        <v>123</v>
      </c>
      <c r="D6" s="456" t="s">
        <v>123</v>
      </c>
      <c r="E6" s="859" t="s">
        <v>123</v>
      </c>
      <c r="F6" s="348" t="s">
        <v>123</v>
      </c>
      <c r="G6" s="348">
        <v>2</v>
      </c>
      <c r="H6" s="353" t="s">
        <v>123</v>
      </c>
      <c r="I6" s="259" t="s">
        <v>123</v>
      </c>
      <c r="J6" s="259" t="s">
        <v>123</v>
      </c>
      <c r="K6" s="259" t="s">
        <v>123</v>
      </c>
      <c r="L6" s="294" t="s">
        <v>123</v>
      </c>
      <c r="M6" s="294" t="s">
        <v>123</v>
      </c>
      <c r="N6" s="294" t="s">
        <v>123</v>
      </c>
      <c r="O6" s="294" t="s">
        <v>123</v>
      </c>
      <c r="P6" s="294" t="s">
        <v>123</v>
      </c>
      <c r="Q6" s="294" t="s">
        <v>123</v>
      </c>
      <c r="R6" s="294" t="s">
        <v>123</v>
      </c>
      <c r="S6" s="294" t="s">
        <v>123</v>
      </c>
      <c r="T6" s="294" t="s">
        <v>123</v>
      </c>
      <c r="U6" s="294" t="s">
        <v>123</v>
      </c>
      <c r="V6" s="294" t="s">
        <v>123</v>
      </c>
      <c r="W6" s="294" t="s">
        <v>123</v>
      </c>
      <c r="X6" s="294" t="s">
        <v>123</v>
      </c>
      <c r="Y6" s="294" t="s">
        <v>123</v>
      </c>
      <c r="Z6" s="294" t="s">
        <v>123</v>
      </c>
      <c r="AA6" s="294" t="s">
        <v>123</v>
      </c>
      <c r="AB6" s="294" t="s">
        <v>123</v>
      </c>
      <c r="AC6" s="294" t="s">
        <v>123</v>
      </c>
      <c r="AD6" s="294" t="s">
        <v>123</v>
      </c>
      <c r="AE6" s="294" t="s">
        <v>123</v>
      </c>
      <c r="AF6" s="294" t="s">
        <v>123</v>
      </c>
      <c r="AG6" s="294" t="s">
        <v>123</v>
      </c>
      <c r="AH6" s="294" t="s">
        <v>123</v>
      </c>
      <c r="AI6" s="294" t="s">
        <v>123</v>
      </c>
      <c r="AJ6" s="318" t="s">
        <v>123</v>
      </c>
    </row>
    <row r="7" spans="1:36" x14ac:dyDescent="0.2">
      <c r="A7" s="218"/>
      <c r="B7" s="926"/>
      <c r="C7" s="355" t="s">
        <v>123</v>
      </c>
      <c r="D7" s="456" t="s">
        <v>123</v>
      </c>
      <c r="E7" s="859" t="s">
        <v>123</v>
      </c>
      <c r="F7" s="348" t="s">
        <v>123</v>
      </c>
      <c r="G7" s="348">
        <v>2</v>
      </c>
      <c r="H7" s="353" t="s">
        <v>123</v>
      </c>
      <c r="I7" s="259" t="s">
        <v>123</v>
      </c>
      <c r="J7" s="259" t="s">
        <v>123</v>
      </c>
      <c r="K7" s="259" t="s">
        <v>123</v>
      </c>
      <c r="L7" s="294" t="s">
        <v>123</v>
      </c>
      <c r="M7" s="294" t="s">
        <v>123</v>
      </c>
      <c r="N7" s="294" t="s">
        <v>123</v>
      </c>
      <c r="O7" s="294" t="s">
        <v>123</v>
      </c>
      <c r="P7" s="294" t="s">
        <v>123</v>
      </c>
      <c r="Q7" s="294" t="s">
        <v>123</v>
      </c>
      <c r="R7" s="294" t="s">
        <v>123</v>
      </c>
      <c r="S7" s="294" t="s">
        <v>123</v>
      </c>
      <c r="T7" s="294" t="s">
        <v>123</v>
      </c>
      <c r="U7" s="294" t="s">
        <v>123</v>
      </c>
      <c r="V7" s="294" t="s">
        <v>123</v>
      </c>
      <c r="W7" s="294" t="s">
        <v>123</v>
      </c>
      <c r="X7" s="294" t="s">
        <v>123</v>
      </c>
      <c r="Y7" s="294" t="s">
        <v>123</v>
      </c>
      <c r="Z7" s="294" t="s">
        <v>123</v>
      </c>
      <c r="AA7" s="294" t="s">
        <v>123</v>
      </c>
      <c r="AB7" s="294" t="s">
        <v>123</v>
      </c>
      <c r="AC7" s="294" t="s">
        <v>123</v>
      </c>
      <c r="AD7" s="294" t="s">
        <v>123</v>
      </c>
      <c r="AE7" s="294" t="s">
        <v>123</v>
      </c>
      <c r="AF7" s="294" t="s">
        <v>123</v>
      </c>
      <c r="AG7" s="294" t="s">
        <v>123</v>
      </c>
      <c r="AH7" s="294" t="s">
        <v>123</v>
      </c>
      <c r="AI7" s="294" t="s">
        <v>123</v>
      </c>
      <c r="AJ7" s="318" t="s">
        <v>123</v>
      </c>
    </row>
    <row r="8" spans="1:36" x14ac:dyDescent="0.2">
      <c r="A8" s="151"/>
      <c r="B8" s="926"/>
      <c r="C8" s="356" t="s">
        <v>631</v>
      </c>
      <c r="D8" s="369" t="s">
        <v>632</v>
      </c>
      <c r="E8" s="479" t="s">
        <v>633</v>
      </c>
      <c r="F8" s="352" t="s">
        <v>75</v>
      </c>
      <c r="G8" s="352">
        <v>2</v>
      </c>
      <c r="H8" s="353">
        <f>'2. BL Supply'!H7+'6. Preferred (Scenario Yr)'!H11</f>
        <v>0</v>
      </c>
      <c r="I8" s="259">
        <f>'2. BL Supply'!I7+'6. Preferred (Scenario Yr)'!I11</f>
        <v>0</v>
      </c>
      <c r="J8" s="259">
        <f>'2. BL Supply'!J7+'6. Preferred (Scenario Yr)'!J11</f>
        <v>0</v>
      </c>
      <c r="K8" s="259">
        <f>'2. BL Supply'!K7+'6. Preferred (Scenario Yr)'!K11</f>
        <v>0</v>
      </c>
      <c r="L8" s="314">
        <f>'2. BL Supply'!L7+'6. Preferred (Scenario Yr)'!L11</f>
        <v>0</v>
      </c>
      <c r="M8" s="314">
        <f>'2. BL Supply'!M7+'6. Preferred (Scenario Yr)'!M11</f>
        <v>0</v>
      </c>
      <c r="N8" s="314">
        <f>'2. BL Supply'!N7+'6. Preferred (Scenario Yr)'!N11</f>
        <v>0</v>
      </c>
      <c r="O8" s="314">
        <f>'2. BL Supply'!O7+'6. Preferred (Scenario Yr)'!O11</f>
        <v>0</v>
      </c>
      <c r="P8" s="314">
        <f>'2. BL Supply'!P7+'6. Preferred (Scenario Yr)'!P11</f>
        <v>0</v>
      </c>
      <c r="Q8" s="314">
        <f>'2. BL Supply'!Q7+'6. Preferred (Scenario Yr)'!Q11</f>
        <v>0</v>
      </c>
      <c r="R8" s="314">
        <f>'2. BL Supply'!R7+'6. Preferred (Scenario Yr)'!R11</f>
        <v>0</v>
      </c>
      <c r="S8" s="314">
        <f>'2. BL Supply'!S7+'6. Preferred (Scenario Yr)'!S11</f>
        <v>0</v>
      </c>
      <c r="T8" s="314">
        <f>'2. BL Supply'!T7+'6. Preferred (Scenario Yr)'!T11</f>
        <v>0</v>
      </c>
      <c r="U8" s="314">
        <f>'2. BL Supply'!U7+'6. Preferred (Scenario Yr)'!U11</f>
        <v>0</v>
      </c>
      <c r="V8" s="314">
        <f>'2. BL Supply'!V7+'6. Preferred (Scenario Yr)'!V11</f>
        <v>0</v>
      </c>
      <c r="W8" s="314">
        <f>'2. BL Supply'!W7+'6. Preferred (Scenario Yr)'!W11</f>
        <v>0</v>
      </c>
      <c r="X8" s="314">
        <f>'2. BL Supply'!X7+'6. Preferred (Scenario Yr)'!X11</f>
        <v>0</v>
      </c>
      <c r="Y8" s="314">
        <f>'2. BL Supply'!Y7+'6. Preferred (Scenario Yr)'!Y11</f>
        <v>0</v>
      </c>
      <c r="Z8" s="314">
        <f>'2. BL Supply'!Z7+'6. Preferred (Scenario Yr)'!Z11</f>
        <v>0</v>
      </c>
      <c r="AA8" s="314">
        <f>'2. BL Supply'!AA7+'6. Preferred (Scenario Yr)'!AA11</f>
        <v>0</v>
      </c>
      <c r="AB8" s="314">
        <f>'2. BL Supply'!AB7+'6. Preferred (Scenario Yr)'!AB11</f>
        <v>0</v>
      </c>
      <c r="AC8" s="314">
        <f>'2. BL Supply'!AC7+'6. Preferred (Scenario Yr)'!AC11</f>
        <v>0</v>
      </c>
      <c r="AD8" s="314">
        <f>'2. BL Supply'!AD7+'6. Preferred (Scenario Yr)'!AD11</f>
        <v>0</v>
      </c>
      <c r="AE8" s="314">
        <f>'2. BL Supply'!AE7+'6. Preferred (Scenario Yr)'!AE11</f>
        <v>0</v>
      </c>
      <c r="AF8" s="314">
        <f>'2. BL Supply'!AF7+'6. Preferred (Scenario Yr)'!AF11</f>
        <v>0</v>
      </c>
      <c r="AG8" s="314">
        <f>'2. BL Supply'!AG7+'6. Preferred (Scenario Yr)'!AG11</f>
        <v>0</v>
      </c>
      <c r="AH8" s="314">
        <f>'2. BL Supply'!AH7+'6. Preferred (Scenario Yr)'!AH11</f>
        <v>0</v>
      </c>
      <c r="AI8" s="314">
        <f>'2. BL Supply'!AI7+'6. Preferred (Scenario Yr)'!AI11</f>
        <v>0</v>
      </c>
      <c r="AJ8" s="357">
        <f>'2. BL Supply'!AJ7+'6. Preferred (Scenario Yr)'!AJ11</f>
        <v>0</v>
      </c>
    </row>
    <row r="9" spans="1:36" x14ac:dyDescent="0.2">
      <c r="A9" s="218"/>
      <c r="B9" s="926"/>
      <c r="C9" s="355" t="s">
        <v>123</v>
      </c>
      <c r="D9" s="456" t="s">
        <v>123</v>
      </c>
      <c r="E9" s="520" t="s">
        <v>123</v>
      </c>
      <c r="F9" s="219" t="s">
        <v>123</v>
      </c>
      <c r="G9" s="219">
        <v>2</v>
      </c>
      <c r="H9" s="353" t="s">
        <v>123</v>
      </c>
      <c r="I9" s="259" t="s">
        <v>123</v>
      </c>
      <c r="J9" s="259" t="s">
        <v>123</v>
      </c>
      <c r="K9" s="259" t="s">
        <v>123</v>
      </c>
      <c r="L9" s="294" t="s">
        <v>123</v>
      </c>
      <c r="M9" s="294" t="s">
        <v>123</v>
      </c>
      <c r="N9" s="294" t="s">
        <v>123</v>
      </c>
      <c r="O9" s="294" t="s">
        <v>123</v>
      </c>
      <c r="P9" s="294" t="s">
        <v>123</v>
      </c>
      <c r="Q9" s="294" t="s">
        <v>123</v>
      </c>
      <c r="R9" s="294" t="s">
        <v>123</v>
      </c>
      <c r="S9" s="294" t="s">
        <v>123</v>
      </c>
      <c r="T9" s="294" t="s">
        <v>123</v>
      </c>
      <c r="U9" s="294" t="s">
        <v>123</v>
      </c>
      <c r="V9" s="294" t="s">
        <v>123</v>
      </c>
      <c r="W9" s="294" t="s">
        <v>123</v>
      </c>
      <c r="X9" s="294" t="s">
        <v>123</v>
      </c>
      <c r="Y9" s="294" t="s">
        <v>123</v>
      </c>
      <c r="Z9" s="294" t="s">
        <v>123</v>
      </c>
      <c r="AA9" s="294" t="s">
        <v>123</v>
      </c>
      <c r="AB9" s="294" t="s">
        <v>123</v>
      </c>
      <c r="AC9" s="294" t="s">
        <v>123</v>
      </c>
      <c r="AD9" s="294" t="s">
        <v>123</v>
      </c>
      <c r="AE9" s="294" t="s">
        <v>123</v>
      </c>
      <c r="AF9" s="294" t="s">
        <v>123</v>
      </c>
      <c r="AG9" s="294" t="s">
        <v>123</v>
      </c>
      <c r="AH9" s="294" t="s">
        <v>123</v>
      </c>
      <c r="AI9" s="294" t="s">
        <v>123</v>
      </c>
      <c r="AJ9" s="318" t="s">
        <v>123</v>
      </c>
    </row>
    <row r="10" spans="1:36" x14ac:dyDescent="0.2">
      <c r="A10" s="218"/>
      <c r="B10" s="926"/>
      <c r="C10" s="355" t="s">
        <v>123</v>
      </c>
      <c r="D10" s="456" t="s">
        <v>123</v>
      </c>
      <c r="E10" s="520" t="s">
        <v>123</v>
      </c>
      <c r="F10" s="219" t="s">
        <v>123</v>
      </c>
      <c r="G10" s="219">
        <v>2</v>
      </c>
      <c r="H10" s="353" t="s">
        <v>123</v>
      </c>
      <c r="I10" s="259" t="s">
        <v>123</v>
      </c>
      <c r="J10" s="259" t="s">
        <v>123</v>
      </c>
      <c r="K10" s="259" t="s">
        <v>123</v>
      </c>
      <c r="L10" s="294" t="s">
        <v>123</v>
      </c>
      <c r="M10" s="294" t="s">
        <v>123</v>
      </c>
      <c r="N10" s="294" t="s">
        <v>123</v>
      </c>
      <c r="O10" s="294" t="s">
        <v>123</v>
      </c>
      <c r="P10" s="294" t="s">
        <v>123</v>
      </c>
      <c r="Q10" s="294" t="s">
        <v>123</v>
      </c>
      <c r="R10" s="294" t="s">
        <v>123</v>
      </c>
      <c r="S10" s="294" t="s">
        <v>123</v>
      </c>
      <c r="T10" s="294" t="s">
        <v>123</v>
      </c>
      <c r="U10" s="294" t="s">
        <v>123</v>
      </c>
      <c r="V10" s="294" t="s">
        <v>123</v>
      </c>
      <c r="W10" s="294" t="s">
        <v>123</v>
      </c>
      <c r="X10" s="294" t="s">
        <v>123</v>
      </c>
      <c r="Y10" s="294" t="s">
        <v>123</v>
      </c>
      <c r="Z10" s="294" t="s">
        <v>123</v>
      </c>
      <c r="AA10" s="294" t="s">
        <v>123</v>
      </c>
      <c r="AB10" s="294" t="s">
        <v>123</v>
      </c>
      <c r="AC10" s="294" t="s">
        <v>123</v>
      </c>
      <c r="AD10" s="294" t="s">
        <v>123</v>
      </c>
      <c r="AE10" s="294" t="s">
        <v>123</v>
      </c>
      <c r="AF10" s="294" t="s">
        <v>123</v>
      </c>
      <c r="AG10" s="294" t="s">
        <v>123</v>
      </c>
      <c r="AH10" s="294" t="s">
        <v>123</v>
      </c>
      <c r="AI10" s="294" t="s">
        <v>123</v>
      </c>
      <c r="AJ10" s="318" t="s">
        <v>123</v>
      </c>
    </row>
    <row r="11" spans="1:36" x14ac:dyDescent="0.2">
      <c r="A11" s="218"/>
      <c r="B11" s="926"/>
      <c r="C11" s="355" t="s">
        <v>123</v>
      </c>
      <c r="D11" s="456" t="s">
        <v>123</v>
      </c>
      <c r="E11" s="520" t="s">
        <v>123</v>
      </c>
      <c r="F11" s="219" t="s">
        <v>123</v>
      </c>
      <c r="G11" s="219">
        <v>2</v>
      </c>
      <c r="H11" s="353" t="s">
        <v>123</v>
      </c>
      <c r="I11" s="259" t="s">
        <v>123</v>
      </c>
      <c r="J11" s="259" t="s">
        <v>123</v>
      </c>
      <c r="K11" s="259" t="s">
        <v>123</v>
      </c>
      <c r="L11" s="294" t="s">
        <v>123</v>
      </c>
      <c r="M11" s="294" t="s">
        <v>123</v>
      </c>
      <c r="N11" s="294" t="s">
        <v>123</v>
      </c>
      <c r="O11" s="294" t="s">
        <v>123</v>
      </c>
      <c r="P11" s="294" t="s">
        <v>123</v>
      </c>
      <c r="Q11" s="294" t="s">
        <v>123</v>
      </c>
      <c r="R11" s="294" t="s">
        <v>123</v>
      </c>
      <c r="S11" s="294" t="s">
        <v>123</v>
      </c>
      <c r="T11" s="294" t="s">
        <v>123</v>
      </c>
      <c r="U11" s="294" t="s">
        <v>123</v>
      </c>
      <c r="V11" s="294" t="s">
        <v>123</v>
      </c>
      <c r="W11" s="294" t="s">
        <v>123</v>
      </c>
      <c r="X11" s="294" t="s">
        <v>123</v>
      </c>
      <c r="Y11" s="294" t="s">
        <v>123</v>
      </c>
      <c r="Z11" s="294" t="s">
        <v>123</v>
      </c>
      <c r="AA11" s="294" t="s">
        <v>123</v>
      </c>
      <c r="AB11" s="294" t="s">
        <v>123</v>
      </c>
      <c r="AC11" s="294" t="s">
        <v>123</v>
      </c>
      <c r="AD11" s="294" t="s">
        <v>123</v>
      </c>
      <c r="AE11" s="294" t="s">
        <v>123</v>
      </c>
      <c r="AF11" s="294" t="s">
        <v>123</v>
      </c>
      <c r="AG11" s="294" t="s">
        <v>123</v>
      </c>
      <c r="AH11" s="294" t="s">
        <v>123</v>
      </c>
      <c r="AI11" s="294" t="s">
        <v>123</v>
      </c>
      <c r="AJ11" s="318" t="s">
        <v>123</v>
      </c>
    </row>
    <row r="12" spans="1:36" ht="15.75" thickBot="1" x14ac:dyDescent="0.25">
      <c r="A12" s="218"/>
      <c r="B12" s="927"/>
      <c r="C12" s="843" t="s">
        <v>123</v>
      </c>
      <c r="D12" s="860" t="s">
        <v>123</v>
      </c>
      <c r="E12" s="861" t="s">
        <v>123</v>
      </c>
      <c r="F12" s="480" t="s">
        <v>123</v>
      </c>
      <c r="G12" s="480">
        <v>2</v>
      </c>
      <c r="H12" s="359" t="s">
        <v>123</v>
      </c>
      <c r="I12" s="270" t="s">
        <v>123</v>
      </c>
      <c r="J12" s="270" t="s">
        <v>123</v>
      </c>
      <c r="K12" s="270" t="s">
        <v>123</v>
      </c>
      <c r="L12" s="806" t="s">
        <v>123</v>
      </c>
      <c r="M12" s="806" t="s">
        <v>123</v>
      </c>
      <c r="N12" s="806" t="s">
        <v>123</v>
      </c>
      <c r="O12" s="806" t="s">
        <v>123</v>
      </c>
      <c r="P12" s="806" t="s">
        <v>123</v>
      </c>
      <c r="Q12" s="806" t="s">
        <v>123</v>
      </c>
      <c r="R12" s="806" t="s">
        <v>123</v>
      </c>
      <c r="S12" s="806" t="s">
        <v>123</v>
      </c>
      <c r="T12" s="806" t="s">
        <v>123</v>
      </c>
      <c r="U12" s="806" t="s">
        <v>123</v>
      </c>
      <c r="V12" s="806" t="s">
        <v>123</v>
      </c>
      <c r="W12" s="806" t="s">
        <v>123</v>
      </c>
      <c r="X12" s="806" t="s">
        <v>123</v>
      </c>
      <c r="Y12" s="806" t="s">
        <v>123</v>
      </c>
      <c r="Z12" s="806" t="s">
        <v>123</v>
      </c>
      <c r="AA12" s="806" t="s">
        <v>123</v>
      </c>
      <c r="AB12" s="806" t="s">
        <v>123</v>
      </c>
      <c r="AC12" s="806" t="s">
        <v>123</v>
      </c>
      <c r="AD12" s="806" t="s">
        <v>123</v>
      </c>
      <c r="AE12" s="806" t="s">
        <v>123</v>
      </c>
      <c r="AF12" s="806" t="s">
        <v>123</v>
      </c>
      <c r="AG12" s="806" t="s">
        <v>123</v>
      </c>
      <c r="AH12" s="806" t="s">
        <v>123</v>
      </c>
      <c r="AI12" s="806" t="s">
        <v>123</v>
      </c>
      <c r="AJ12" s="360" t="s">
        <v>123</v>
      </c>
    </row>
    <row r="13" spans="1:36" ht="15" customHeight="1" x14ac:dyDescent="0.2">
      <c r="A13" s="151"/>
      <c r="B13" s="940" t="s">
        <v>634</v>
      </c>
      <c r="C13" s="519" t="s">
        <v>635</v>
      </c>
      <c r="D13" s="836" t="s">
        <v>636</v>
      </c>
      <c r="E13" s="855" t="s">
        <v>637</v>
      </c>
      <c r="F13" s="818" t="s">
        <v>75</v>
      </c>
      <c r="G13" s="818">
        <v>2</v>
      </c>
      <c r="H13" s="389">
        <f>'2. BL Supply'!H10+'6. Preferred (Scenario Yr)'!H17</f>
        <v>0</v>
      </c>
      <c r="I13" s="260">
        <f>'2. BL Supply'!I10+'6. Preferred (Scenario Yr)'!I17</f>
        <v>0</v>
      </c>
      <c r="J13" s="260">
        <f>'2. BL Supply'!J10+'6. Preferred (Scenario Yr)'!J17</f>
        <v>0</v>
      </c>
      <c r="K13" s="260">
        <f>'2. BL Supply'!K10+'6. Preferred (Scenario Yr)'!K17</f>
        <v>0</v>
      </c>
      <c r="L13" s="819">
        <f>'2. BL Supply'!L10+'6. Preferred (Scenario Yr)'!L17</f>
        <v>0</v>
      </c>
      <c r="M13" s="819">
        <f>'2. BL Supply'!M10+'6. Preferred (Scenario Yr)'!M17</f>
        <v>0</v>
      </c>
      <c r="N13" s="819">
        <f>'2. BL Supply'!N10+'6. Preferred (Scenario Yr)'!N17</f>
        <v>0</v>
      </c>
      <c r="O13" s="819">
        <f>'2. BL Supply'!O10+'6. Preferred (Scenario Yr)'!O17</f>
        <v>0</v>
      </c>
      <c r="P13" s="819">
        <f>'2. BL Supply'!P10+'6. Preferred (Scenario Yr)'!P17</f>
        <v>0</v>
      </c>
      <c r="Q13" s="819">
        <f>'2. BL Supply'!Q10+'6. Preferred (Scenario Yr)'!Q17</f>
        <v>0</v>
      </c>
      <c r="R13" s="819">
        <f>'2. BL Supply'!R10+'6. Preferred (Scenario Yr)'!R17</f>
        <v>0</v>
      </c>
      <c r="S13" s="819">
        <f>'2. BL Supply'!S10+'6. Preferred (Scenario Yr)'!S17</f>
        <v>0</v>
      </c>
      <c r="T13" s="819">
        <f>'2. BL Supply'!T10+'6. Preferred (Scenario Yr)'!T17</f>
        <v>0</v>
      </c>
      <c r="U13" s="819">
        <f>'2. BL Supply'!U10+'6. Preferred (Scenario Yr)'!U17</f>
        <v>0</v>
      </c>
      <c r="V13" s="819">
        <f>'2. BL Supply'!V10+'6. Preferred (Scenario Yr)'!V17</f>
        <v>0</v>
      </c>
      <c r="W13" s="819">
        <f>'2. BL Supply'!W10+'6. Preferred (Scenario Yr)'!W17</f>
        <v>0</v>
      </c>
      <c r="X13" s="819">
        <f>'2. BL Supply'!X10+'6. Preferred (Scenario Yr)'!X17</f>
        <v>0</v>
      </c>
      <c r="Y13" s="819">
        <f>'2. BL Supply'!Y10+'6. Preferred (Scenario Yr)'!Y17</f>
        <v>0</v>
      </c>
      <c r="Z13" s="819">
        <f>'2. BL Supply'!Z10+'6. Preferred (Scenario Yr)'!Z17</f>
        <v>0</v>
      </c>
      <c r="AA13" s="819">
        <f>'2. BL Supply'!AA10+'6. Preferred (Scenario Yr)'!AA17</f>
        <v>0</v>
      </c>
      <c r="AB13" s="819">
        <f>'2. BL Supply'!AB10+'6. Preferred (Scenario Yr)'!AB17</f>
        <v>0</v>
      </c>
      <c r="AC13" s="819">
        <f>'2. BL Supply'!AC10+'6. Preferred (Scenario Yr)'!AC17</f>
        <v>0</v>
      </c>
      <c r="AD13" s="819">
        <f>'2. BL Supply'!AD10+'6. Preferred (Scenario Yr)'!AD17</f>
        <v>0</v>
      </c>
      <c r="AE13" s="819">
        <f>'2. BL Supply'!AE10+'6. Preferred (Scenario Yr)'!AE17</f>
        <v>0</v>
      </c>
      <c r="AF13" s="819">
        <f>'2. BL Supply'!AF10+'6. Preferred (Scenario Yr)'!AF17</f>
        <v>0</v>
      </c>
      <c r="AG13" s="819">
        <f>'2. BL Supply'!AG10+'6. Preferred (Scenario Yr)'!AG17</f>
        <v>0</v>
      </c>
      <c r="AH13" s="819">
        <f>'2. BL Supply'!AH10+'6. Preferred (Scenario Yr)'!AH17</f>
        <v>0</v>
      </c>
      <c r="AI13" s="819">
        <f>'2. BL Supply'!AI10+'6. Preferred (Scenario Yr)'!AI17</f>
        <v>0</v>
      </c>
      <c r="AJ13" s="820">
        <f>'2. BL Supply'!AJ10+'6. Preferred (Scenario Yr)'!AJ17</f>
        <v>0</v>
      </c>
    </row>
    <row r="14" spans="1:36" x14ac:dyDescent="0.2">
      <c r="A14" s="218"/>
      <c r="B14" s="941"/>
      <c r="C14" s="355" t="s">
        <v>123</v>
      </c>
      <c r="D14" s="456" t="s">
        <v>123</v>
      </c>
      <c r="E14" s="859" t="s">
        <v>123</v>
      </c>
      <c r="F14" s="348" t="s">
        <v>123</v>
      </c>
      <c r="G14" s="348">
        <v>2</v>
      </c>
      <c r="H14" s="353" t="s">
        <v>123</v>
      </c>
      <c r="I14" s="259" t="s">
        <v>123</v>
      </c>
      <c r="J14" s="259" t="s">
        <v>123</v>
      </c>
      <c r="K14" s="259" t="s">
        <v>123</v>
      </c>
      <c r="L14" s="294" t="s">
        <v>123</v>
      </c>
      <c r="M14" s="294" t="s">
        <v>123</v>
      </c>
      <c r="N14" s="294" t="s">
        <v>123</v>
      </c>
      <c r="O14" s="294" t="s">
        <v>123</v>
      </c>
      <c r="P14" s="294" t="s">
        <v>123</v>
      </c>
      <c r="Q14" s="294" t="s">
        <v>123</v>
      </c>
      <c r="R14" s="294" t="s">
        <v>123</v>
      </c>
      <c r="S14" s="294" t="s">
        <v>123</v>
      </c>
      <c r="T14" s="294" t="s">
        <v>123</v>
      </c>
      <c r="U14" s="294" t="s">
        <v>123</v>
      </c>
      <c r="V14" s="294" t="s">
        <v>123</v>
      </c>
      <c r="W14" s="294" t="s">
        <v>123</v>
      </c>
      <c r="X14" s="294" t="s">
        <v>123</v>
      </c>
      <c r="Y14" s="294" t="s">
        <v>123</v>
      </c>
      <c r="Z14" s="294" t="s">
        <v>123</v>
      </c>
      <c r="AA14" s="294" t="s">
        <v>123</v>
      </c>
      <c r="AB14" s="294" t="s">
        <v>123</v>
      </c>
      <c r="AC14" s="294" t="s">
        <v>123</v>
      </c>
      <c r="AD14" s="294" t="s">
        <v>123</v>
      </c>
      <c r="AE14" s="294" t="s">
        <v>123</v>
      </c>
      <c r="AF14" s="294" t="s">
        <v>123</v>
      </c>
      <c r="AG14" s="294" t="s">
        <v>123</v>
      </c>
      <c r="AH14" s="294" t="s">
        <v>123</v>
      </c>
      <c r="AI14" s="294" t="s">
        <v>123</v>
      </c>
      <c r="AJ14" s="318" t="s">
        <v>123</v>
      </c>
    </row>
    <row r="15" spans="1:36" x14ac:dyDescent="0.2">
      <c r="A15" s="218"/>
      <c r="B15" s="941"/>
      <c r="C15" s="355" t="s">
        <v>123</v>
      </c>
      <c r="D15" s="456" t="s">
        <v>123</v>
      </c>
      <c r="E15" s="859" t="s">
        <v>123</v>
      </c>
      <c r="F15" s="348" t="s">
        <v>123</v>
      </c>
      <c r="G15" s="348">
        <v>2</v>
      </c>
      <c r="H15" s="353" t="s">
        <v>123</v>
      </c>
      <c r="I15" s="259" t="s">
        <v>123</v>
      </c>
      <c r="J15" s="259" t="s">
        <v>123</v>
      </c>
      <c r="K15" s="259" t="s">
        <v>123</v>
      </c>
      <c r="L15" s="294" t="s">
        <v>123</v>
      </c>
      <c r="M15" s="294" t="s">
        <v>123</v>
      </c>
      <c r="N15" s="294" t="s">
        <v>123</v>
      </c>
      <c r="O15" s="294" t="s">
        <v>123</v>
      </c>
      <c r="P15" s="294" t="s">
        <v>123</v>
      </c>
      <c r="Q15" s="294" t="s">
        <v>123</v>
      </c>
      <c r="R15" s="294" t="s">
        <v>123</v>
      </c>
      <c r="S15" s="294" t="s">
        <v>123</v>
      </c>
      <c r="T15" s="294" t="s">
        <v>123</v>
      </c>
      <c r="U15" s="294" t="s">
        <v>123</v>
      </c>
      <c r="V15" s="294" t="s">
        <v>123</v>
      </c>
      <c r="W15" s="294" t="s">
        <v>123</v>
      </c>
      <c r="X15" s="294" t="s">
        <v>123</v>
      </c>
      <c r="Y15" s="294" t="s">
        <v>123</v>
      </c>
      <c r="Z15" s="294" t="s">
        <v>123</v>
      </c>
      <c r="AA15" s="294" t="s">
        <v>123</v>
      </c>
      <c r="AB15" s="294" t="s">
        <v>123</v>
      </c>
      <c r="AC15" s="294" t="s">
        <v>123</v>
      </c>
      <c r="AD15" s="294" t="s">
        <v>123</v>
      </c>
      <c r="AE15" s="294" t="s">
        <v>123</v>
      </c>
      <c r="AF15" s="294" t="s">
        <v>123</v>
      </c>
      <c r="AG15" s="294" t="s">
        <v>123</v>
      </c>
      <c r="AH15" s="294" t="s">
        <v>123</v>
      </c>
      <c r="AI15" s="294" t="s">
        <v>123</v>
      </c>
      <c r="AJ15" s="318" t="s">
        <v>123</v>
      </c>
    </row>
    <row r="16" spans="1:36" x14ac:dyDescent="0.2">
      <c r="A16" s="218"/>
      <c r="B16" s="941"/>
      <c r="C16" s="355" t="s">
        <v>123</v>
      </c>
      <c r="D16" s="456" t="s">
        <v>123</v>
      </c>
      <c r="E16" s="859" t="s">
        <v>123</v>
      </c>
      <c r="F16" s="348" t="s">
        <v>123</v>
      </c>
      <c r="G16" s="348">
        <v>2</v>
      </c>
      <c r="H16" s="353" t="s">
        <v>123</v>
      </c>
      <c r="I16" s="259" t="s">
        <v>123</v>
      </c>
      <c r="J16" s="259" t="s">
        <v>123</v>
      </c>
      <c r="K16" s="259" t="s">
        <v>123</v>
      </c>
      <c r="L16" s="294" t="s">
        <v>123</v>
      </c>
      <c r="M16" s="294" t="s">
        <v>123</v>
      </c>
      <c r="N16" s="294" t="s">
        <v>123</v>
      </c>
      <c r="O16" s="294" t="s">
        <v>123</v>
      </c>
      <c r="P16" s="294" t="s">
        <v>123</v>
      </c>
      <c r="Q16" s="294" t="s">
        <v>123</v>
      </c>
      <c r="R16" s="294" t="s">
        <v>123</v>
      </c>
      <c r="S16" s="294" t="s">
        <v>123</v>
      </c>
      <c r="T16" s="294" t="s">
        <v>123</v>
      </c>
      <c r="U16" s="294" t="s">
        <v>123</v>
      </c>
      <c r="V16" s="294" t="s">
        <v>123</v>
      </c>
      <c r="W16" s="294" t="s">
        <v>123</v>
      </c>
      <c r="X16" s="294" t="s">
        <v>123</v>
      </c>
      <c r="Y16" s="294" t="s">
        <v>123</v>
      </c>
      <c r="Z16" s="294" t="s">
        <v>123</v>
      </c>
      <c r="AA16" s="294" t="s">
        <v>123</v>
      </c>
      <c r="AB16" s="294" t="s">
        <v>123</v>
      </c>
      <c r="AC16" s="294" t="s">
        <v>123</v>
      </c>
      <c r="AD16" s="294" t="s">
        <v>123</v>
      </c>
      <c r="AE16" s="294" t="s">
        <v>123</v>
      </c>
      <c r="AF16" s="294" t="s">
        <v>123</v>
      </c>
      <c r="AG16" s="294" t="s">
        <v>123</v>
      </c>
      <c r="AH16" s="294" t="s">
        <v>123</v>
      </c>
      <c r="AI16" s="294" t="s">
        <v>123</v>
      </c>
      <c r="AJ16" s="318" t="s">
        <v>123</v>
      </c>
    </row>
    <row r="17" spans="1:36" x14ac:dyDescent="0.2">
      <c r="A17" s="151"/>
      <c r="B17" s="941"/>
      <c r="C17" s="356" t="s">
        <v>638</v>
      </c>
      <c r="D17" s="369" t="s">
        <v>639</v>
      </c>
      <c r="E17" s="479" t="s">
        <v>640</v>
      </c>
      <c r="F17" s="352" t="s">
        <v>75</v>
      </c>
      <c r="G17" s="352">
        <v>2</v>
      </c>
      <c r="H17" s="353">
        <f>'2. BL Supply'!H14+'6. Preferred (Scenario Yr)'!H24</f>
        <v>0</v>
      </c>
      <c r="I17" s="259">
        <f>'2. BL Supply'!I14+'6. Preferred (Scenario Yr)'!I24</f>
        <v>0</v>
      </c>
      <c r="J17" s="259">
        <f>'2. BL Supply'!J14+'6. Preferred (Scenario Yr)'!J24</f>
        <v>0</v>
      </c>
      <c r="K17" s="259">
        <f>'2. BL Supply'!K14+'6. Preferred (Scenario Yr)'!K24</f>
        <v>0</v>
      </c>
      <c r="L17" s="314">
        <f>'2. BL Supply'!L14+'6. Preferred (Scenario Yr)'!L24</f>
        <v>0</v>
      </c>
      <c r="M17" s="314">
        <f>'2. BL Supply'!M14+'6. Preferred (Scenario Yr)'!M24</f>
        <v>0</v>
      </c>
      <c r="N17" s="314">
        <f>'2. BL Supply'!N14+'6. Preferred (Scenario Yr)'!N24</f>
        <v>0</v>
      </c>
      <c r="O17" s="314">
        <f>'2. BL Supply'!O14+'6. Preferred (Scenario Yr)'!O24</f>
        <v>0</v>
      </c>
      <c r="P17" s="314">
        <f>'2. BL Supply'!P14+'6. Preferred (Scenario Yr)'!P24</f>
        <v>0</v>
      </c>
      <c r="Q17" s="314">
        <f>'2. BL Supply'!Q14+'6. Preferred (Scenario Yr)'!Q24</f>
        <v>0</v>
      </c>
      <c r="R17" s="314">
        <f>'2. BL Supply'!R14+'6. Preferred (Scenario Yr)'!R24</f>
        <v>0</v>
      </c>
      <c r="S17" s="314">
        <f>'2. BL Supply'!S14+'6. Preferred (Scenario Yr)'!S24</f>
        <v>0</v>
      </c>
      <c r="T17" s="314">
        <f>'2. BL Supply'!T14+'6. Preferred (Scenario Yr)'!T24</f>
        <v>0</v>
      </c>
      <c r="U17" s="314">
        <f>'2. BL Supply'!U14+'6. Preferred (Scenario Yr)'!U24</f>
        <v>0</v>
      </c>
      <c r="V17" s="314">
        <f>'2. BL Supply'!V14+'6. Preferred (Scenario Yr)'!V24</f>
        <v>0</v>
      </c>
      <c r="W17" s="314">
        <f>'2. BL Supply'!W14+'6. Preferred (Scenario Yr)'!W24</f>
        <v>0</v>
      </c>
      <c r="X17" s="314">
        <f>'2. BL Supply'!X14+'6. Preferred (Scenario Yr)'!X24</f>
        <v>0</v>
      </c>
      <c r="Y17" s="314">
        <f>'2. BL Supply'!Y14+'6. Preferred (Scenario Yr)'!Y24</f>
        <v>0</v>
      </c>
      <c r="Z17" s="314">
        <f>'2. BL Supply'!Z14+'6. Preferred (Scenario Yr)'!Z24</f>
        <v>0</v>
      </c>
      <c r="AA17" s="314">
        <f>'2. BL Supply'!AA14+'6. Preferred (Scenario Yr)'!AA24</f>
        <v>0</v>
      </c>
      <c r="AB17" s="314">
        <f>'2. BL Supply'!AB14+'6. Preferred (Scenario Yr)'!AB24</f>
        <v>0</v>
      </c>
      <c r="AC17" s="314">
        <f>'2. BL Supply'!AC14+'6. Preferred (Scenario Yr)'!AC24</f>
        <v>0</v>
      </c>
      <c r="AD17" s="314">
        <f>'2. BL Supply'!AD14+'6. Preferred (Scenario Yr)'!AD24</f>
        <v>0</v>
      </c>
      <c r="AE17" s="314">
        <f>'2. BL Supply'!AE14+'6. Preferred (Scenario Yr)'!AE24</f>
        <v>0</v>
      </c>
      <c r="AF17" s="314">
        <f>'2. BL Supply'!AF14+'6. Preferred (Scenario Yr)'!AF24</f>
        <v>0</v>
      </c>
      <c r="AG17" s="314">
        <f>'2. BL Supply'!AG14+'6. Preferred (Scenario Yr)'!AG24</f>
        <v>0</v>
      </c>
      <c r="AH17" s="314">
        <f>'2. BL Supply'!AH14+'6. Preferred (Scenario Yr)'!AH24</f>
        <v>0</v>
      </c>
      <c r="AI17" s="314">
        <f>'2. BL Supply'!AI14+'6. Preferred (Scenario Yr)'!AI24</f>
        <v>0</v>
      </c>
      <c r="AJ17" s="357">
        <f>'2. BL Supply'!AJ14+'6. Preferred (Scenario Yr)'!AJ24</f>
        <v>0</v>
      </c>
    </row>
    <row r="18" spans="1:36" x14ac:dyDescent="0.2">
      <c r="A18" s="218"/>
      <c r="B18" s="941"/>
      <c r="C18" s="355" t="s">
        <v>123</v>
      </c>
      <c r="D18" s="457" t="s">
        <v>123</v>
      </c>
      <c r="E18" s="520" t="s">
        <v>123</v>
      </c>
      <c r="F18" s="219" t="s">
        <v>123</v>
      </c>
      <c r="G18" s="219">
        <v>2</v>
      </c>
      <c r="H18" s="353" t="s">
        <v>123</v>
      </c>
      <c r="I18" s="259" t="s">
        <v>123</v>
      </c>
      <c r="J18" s="259" t="s">
        <v>123</v>
      </c>
      <c r="K18" s="259" t="s">
        <v>123</v>
      </c>
      <c r="L18" s="294" t="s">
        <v>641</v>
      </c>
      <c r="M18" s="294" t="s">
        <v>123</v>
      </c>
      <c r="N18" s="294" t="s">
        <v>123</v>
      </c>
      <c r="O18" s="294" t="s">
        <v>123</v>
      </c>
      <c r="P18" s="294" t="s">
        <v>123</v>
      </c>
      <c r="Q18" s="294" t="s">
        <v>123</v>
      </c>
      <c r="R18" s="294" t="s">
        <v>123</v>
      </c>
      <c r="S18" s="294" t="s">
        <v>123</v>
      </c>
      <c r="T18" s="294" t="s">
        <v>123</v>
      </c>
      <c r="U18" s="294" t="s">
        <v>123</v>
      </c>
      <c r="V18" s="294" t="s">
        <v>123</v>
      </c>
      <c r="W18" s="294" t="s">
        <v>123</v>
      </c>
      <c r="X18" s="294" t="s">
        <v>123</v>
      </c>
      <c r="Y18" s="294" t="s">
        <v>123</v>
      </c>
      <c r="Z18" s="294" t="s">
        <v>123</v>
      </c>
      <c r="AA18" s="294" t="s">
        <v>123</v>
      </c>
      <c r="AB18" s="294" t="s">
        <v>123</v>
      </c>
      <c r="AC18" s="294" t="s">
        <v>123</v>
      </c>
      <c r="AD18" s="294" t="s">
        <v>123</v>
      </c>
      <c r="AE18" s="294" t="s">
        <v>123</v>
      </c>
      <c r="AF18" s="294" t="s">
        <v>123</v>
      </c>
      <c r="AG18" s="294" t="s">
        <v>123</v>
      </c>
      <c r="AH18" s="294" t="s">
        <v>123</v>
      </c>
      <c r="AI18" s="294" t="s">
        <v>123</v>
      </c>
      <c r="AJ18" s="318" t="s">
        <v>123</v>
      </c>
    </row>
    <row r="19" spans="1:36" x14ac:dyDescent="0.2">
      <c r="A19" s="218"/>
      <c r="B19" s="941"/>
      <c r="C19" s="355" t="s">
        <v>123</v>
      </c>
      <c r="D19" s="457" t="s">
        <v>123</v>
      </c>
      <c r="E19" s="520" t="s">
        <v>123</v>
      </c>
      <c r="F19" s="219" t="s">
        <v>123</v>
      </c>
      <c r="G19" s="219">
        <v>2</v>
      </c>
      <c r="H19" s="353" t="s">
        <v>123</v>
      </c>
      <c r="I19" s="259" t="s">
        <v>123</v>
      </c>
      <c r="J19" s="259" t="s">
        <v>123</v>
      </c>
      <c r="K19" s="259" t="s">
        <v>123</v>
      </c>
      <c r="L19" s="294" t="s">
        <v>123</v>
      </c>
      <c r="M19" s="294" t="s">
        <v>123</v>
      </c>
      <c r="N19" s="294" t="s">
        <v>123</v>
      </c>
      <c r="O19" s="294" t="s">
        <v>123</v>
      </c>
      <c r="P19" s="294" t="s">
        <v>123</v>
      </c>
      <c r="Q19" s="294" t="s">
        <v>123</v>
      </c>
      <c r="R19" s="294" t="s">
        <v>123</v>
      </c>
      <c r="S19" s="294" t="s">
        <v>123</v>
      </c>
      <c r="T19" s="294" t="s">
        <v>123</v>
      </c>
      <c r="U19" s="294" t="s">
        <v>123</v>
      </c>
      <c r="V19" s="294" t="s">
        <v>123</v>
      </c>
      <c r="W19" s="294" t="s">
        <v>123</v>
      </c>
      <c r="X19" s="294" t="s">
        <v>123</v>
      </c>
      <c r="Y19" s="294" t="s">
        <v>123</v>
      </c>
      <c r="Z19" s="294" t="s">
        <v>123</v>
      </c>
      <c r="AA19" s="294" t="s">
        <v>123</v>
      </c>
      <c r="AB19" s="294" t="s">
        <v>123</v>
      </c>
      <c r="AC19" s="294" t="s">
        <v>123</v>
      </c>
      <c r="AD19" s="294" t="s">
        <v>123</v>
      </c>
      <c r="AE19" s="294" t="s">
        <v>123</v>
      </c>
      <c r="AF19" s="294" t="s">
        <v>123</v>
      </c>
      <c r="AG19" s="294" t="s">
        <v>123</v>
      </c>
      <c r="AH19" s="294" t="s">
        <v>123</v>
      </c>
      <c r="AI19" s="294" t="s">
        <v>123</v>
      </c>
      <c r="AJ19" s="318" t="s">
        <v>123</v>
      </c>
    </row>
    <row r="20" spans="1:36" x14ac:dyDescent="0.2">
      <c r="A20" s="218"/>
      <c r="B20" s="941"/>
      <c r="C20" s="355" t="s">
        <v>123</v>
      </c>
      <c r="D20" s="456" t="s">
        <v>123</v>
      </c>
      <c r="E20" s="335" t="s">
        <v>123</v>
      </c>
      <c r="F20" s="348" t="s">
        <v>123</v>
      </c>
      <c r="G20" s="348">
        <v>2</v>
      </c>
      <c r="H20" s="353" t="s">
        <v>123</v>
      </c>
      <c r="I20" s="259" t="s">
        <v>123</v>
      </c>
      <c r="J20" s="259" t="s">
        <v>123</v>
      </c>
      <c r="K20" s="259" t="s">
        <v>123</v>
      </c>
      <c r="L20" s="294" t="s">
        <v>123</v>
      </c>
      <c r="M20" s="294" t="s">
        <v>123</v>
      </c>
      <c r="N20" s="294" t="s">
        <v>123</v>
      </c>
      <c r="O20" s="294" t="s">
        <v>123</v>
      </c>
      <c r="P20" s="294" t="s">
        <v>123</v>
      </c>
      <c r="Q20" s="294" t="s">
        <v>123</v>
      </c>
      <c r="R20" s="294" t="s">
        <v>123</v>
      </c>
      <c r="S20" s="294" t="s">
        <v>123</v>
      </c>
      <c r="T20" s="294" t="s">
        <v>123</v>
      </c>
      <c r="U20" s="294" t="s">
        <v>123</v>
      </c>
      <c r="V20" s="294" t="s">
        <v>123</v>
      </c>
      <c r="W20" s="294" t="s">
        <v>123</v>
      </c>
      <c r="X20" s="294" t="s">
        <v>123</v>
      </c>
      <c r="Y20" s="294" t="s">
        <v>123</v>
      </c>
      <c r="Z20" s="294" t="s">
        <v>123</v>
      </c>
      <c r="AA20" s="294" t="s">
        <v>123</v>
      </c>
      <c r="AB20" s="294" t="s">
        <v>123</v>
      </c>
      <c r="AC20" s="294" t="s">
        <v>123</v>
      </c>
      <c r="AD20" s="294" t="s">
        <v>123</v>
      </c>
      <c r="AE20" s="294" t="s">
        <v>123</v>
      </c>
      <c r="AF20" s="294" t="s">
        <v>123</v>
      </c>
      <c r="AG20" s="294" t="s">
        <v>123</v>
      </c>
      <c r="AH20" s="294" t="s">
        <v>123</v>
      </c>
      <c r="AI20" s="294" t="s">
        <v>123</v>
      </c>
      <c r="AJ20" s="318" t="s">
        <v>123</v>
      </c>
    </row>
    <row r="21" spans="1:36" ht="25.5" x14ac:dyDescent="0.2">
      <c r="A21" s="151"/>
      <c r="B21" s="941"/>
      <c r="C21" s="356" t="s">
        <v>642</v>
      </c>
      <c r="D21" s="369" t="s">
        <v>643</v>
      </c>
      <c r="E21" s="479" t="s">
        <v>796</v>
      </c>
      <c r="F21" s="352"/>
      <c r="G21" s="352">
        <v>2</v>
      </c>
      <c r="H21" s="353">
        <f>'2. BL Supply'!H17+'2. BL Supply'!H18+'6. Preferred (Scenario Yr)'!H27+'6. Preferred (Scenario Yr)'!H5</f>
        <v>5</v>
      </c>
      <c r="I21" s="259">
        <f>'2. BL Supply'!I17+'2. BL Supply'!I18+'6. Preferred (Scenario Yr)'!I27+'6. Preferred (Scenario Yr)'!I5</f>
        <v>5</v>
      </c>
      <c r="J21" s="259">
        <f>'2. BL Supply'!J17+'2. BL Supply'!J18+'6. Preferred (Scenario Yr)'!J27+'6. Preferred (Scenario Yr)'!J5</f>
        <v>5</v>
      </c>
      <c r="K21" s="259">
        <f>'2. BL Supply'!K17+'2. BL Supply'!K18+'6. Preferred (Scenario Yr)'!K27+'6. Preferred (Scenario Yr)'!K5</f>
        <v>5</v>
      </c>
      <c r="L21" s="314">
        <f>'2. BL Supply'!L17+'2. BL Supply'!L18+'6. Preferred (Scenario Yr)'!L27+'6. Preferred (Scenario Yr)'!L5</f>
        <v>5</v>
      </c>
      <c r="M21" s="314">
        <f>'2. BL Supply'!M17+'2. BL Supply'!M18+'6. Preferred (Scenario Yr)'!M27+'6. Preferred (Scenario Yr)'!M5</f>
        <v>5</v>
      </c>
      <c r="N21" s="314">
        <f>'2. BL Supply'!N17+'2. BL Supply'!N18+'6. Preferred (Scenario Yr)'!N27+'6. Preferred (Scenario Yr)'!N5</f>
        <v>5</v>
      </c>
      <c r="O21" s="314">
        <f>'2. BL Supply'!O17+'2. BL Supply'!O18+'6. Preferred (Scenario Yr)'!O27+'6. Preferred (Scenario Yr)'!O5</f>
        <v>5</v>
      </c>
      <c r="P21" s="314">
        <f>'2. BL Supply'!P17+'2. BL Supply'!P18+'6. Preferred (Scenario Yr)'!P27+'6. Preferred (Scenario Yr)'!P5</f>
        <v>5</v>
      </c>
      <c r="Q21" s="314">
        <f>'2. BL Supply'!Q17+'2. BL Supply'!Q18+'6. Preferred (Scenario Yr)'!Q27+'6. Preferred (Scenario Yr)'!Q5</f>
        <v>5</v>
      </c>
      <c r="R21" s="314">
        <f>'2. BL Supply'!R17+'2. BL Supply'!R18+'6. Preferred (Scenario Yr)'!R27+'6. Preferred (Scenario Yr)'!R5</f>
        <v>5</v>
      </c>
      <c r="S21" s="314">
        <f>'2. BL Supply'!S17+'2. BL Supply'!S18+'6. Preferred (Scenario Yr)'!S27+'6. Preferred (Scenario Yr)'!S5</f>
        <v>5</v>
      </c>
      <c r="T21" s="314">
        <f>'2. BL Supply'!T17+'2. BL Supply'!T18+'6. Preferred (Scenario Yr)'!T27+'6. Preferred (Scenario Yr)'!T5</f>
        <v>5</v>
      </c>
      <c r="U21" s="314">
        <f>'2. BL Supply'!U17+'2. BL Supply'!U18+'6. Preferred (Scenario Yr)'!U27+'6. Preferred (Scenario Yr)'!U5</f>
        <v>5</v>
      </c>
      <c r="V21" s="314">
        <f>'2. BL Supply'!V17+'2. BL Supply'!V18+'6. Preferred (Scenario Yr)'!V27+'6. Preferred (Scenario Yr)'!V5</f>
        <v>4.49</v>
      </c>
      <c r="W21" s="314">
        <f>'2. BL Supply'!W17+'2. BL Supply'!W18+'6. Preferred (Scenario Yr)'!W27+'6. Preferred (Scenario Yr)'!W5</f>
        <v>4.49</v>
      </c>
      <c r="X21" s="314">
        <f>'2. BL Supply'!X17+'2. BL Supply'!X18+'6. Preferred (Scenario Yr)'!X27+'6. Preferred (Scenario Yr)'!X5</f>
        <v>4.49</v>
      </c>
      <c r="Y21" s="314">
        <f>'2. BL Supply'!Y17+'2. BL Supply'!Y18+'6. Preferred (Scenario Yr)'!Y27+'6. Preferred (Scenario Yr)'!Y5</f>
        <v>4.49</v>
      </c>
      <c r="Z21" s="314">
        <f>'2. BL Supply'!Z17+'2. BL Supply'!Z18+'6. Preferred (Scenario Yr)'!Z27+'6. Preferred (Scenario Yr)'!Z5</f>
        <v>4.49</v>
      </c>
      <c r="AA21" s="314">
        <f>'2. BL Supply'!AA17+'2. BL Supply'!AA18+'6. Preferred (Scenario Yr)'!AA27+'6. Preferred (Scenario Yr)'!AA5</f>
        <v>4.49</v>
      </c>
      <c r="AB21" s="314">
        <f>'2. BL Supply'!AB17+'2. BL Supply'!AB18+'6. Preferred (Scenario Yr)'!AB27+'6. Preferred (Scenario Yr)'!AB5</f>
        <v>4.49</v>
      </c>
      <c r="AC21" s="314">
        <f>'2. BL Supply'!AC17+'2. BL Supply'!AC18+'6. Preferred (Scenario Yr)'!AC27+'6. Preferred (Scenario Yr)'!AC5</f>
        <v>4.49</v>
      </c>
      <c r="AD21" s="314">
        <f>'2. BL Supply'!AD17+'2. BL Supply'!AD18+'6. Preferred (Scenario Yr)'!AD27+'6. Preferred (Scenario Yr)'!AD5</f>
        <v>4.49</v>
      </c>
      <c r="AE21" s="314">
        <f>'2. BL Supply'!AE17+'2. BL Supply'!AE18+'6. Preferred (Scenario Yr)'!AE27+'6. Preferred (Scenario Yr)'!AE5</f>
        <v>4.49</v>
      </c>
      <c r="AF21" s="314">
        <f>'2. BL Supply'!AF17+'2. BL Supply'!AF18+'6. Preferred (Scenario Yr)'!AF27+'6. Preferred (Scenario Yr)'!AF5</f>
        <v>4.49</v>
      </c>
      <c r="AG21" s="314">
        <f>'2. BL Supply'!AG17+'2. BL Supply'!AG18+'6. Preferred (Scenario Yr)'!AG27+'6. Preferred (Scenario Yr)'!AG5</f>
        <v>4.49</v>
      </c>
      <c r="AH21" s="314">
        <f>'2. BL Supply'!AH17+'2. BL Supply'!AH18+'6. Preferred (Scenario Yr)'!AH27+'6. Preferred (Scenario Yr)'!AH5</f>
        <v>4.49</v>
      </c>
      <c r="AI21" s="314">
        <f>'2. BL Supply'!AI17+'2. BL Supply'!AI18+'6. Preferred (Scenario Yr)'!AI27+'6. Preferred (Scenario Yr)'!AI5</f>
        <v>4.49</v>
      </c>
      <c r="AJ21" s="357">
        <f>'2. BL Supply'!AJ17+'2. BL Supply'!AJ18+'6. Preferred (Scenario Yr)'!AJ27+'6. Preferred (Scenario Yr)'!AJ5</f>
        <v>4.49</v>
      </c>
    </row>
    <row r="22" spans="1:36" x14ac:dyDescent="0.2">
      <c r="A22" s="151"/>
      <c r="B22" s="941"/>
      <c r="C22" s="356" t="s">
        <v>123</v>
      </c>
      <c r="D22" s="862" t="s">
        <v>123</v>
      </c>
      <c r="E22" s="479" t="s">
        <v>123</v>
      </c>
      <c r="F22" s="352" t="s">
        <v>123</v>
      </c>
      <c r="G22" s="352">
        <v>2</v>
      </c>
      <c r="H22" s="353"/>
      <c r="I22" s="259"/>
      <c r="J22" s="259"/>
      <c r="K22" s="259"/>
      <c r="L22" s="314" t="s">
        <v>123</v>
      </c>
      <c r="M22" s="314" t="s">
        <v>123</v>
      </c>
      <c r="N22" s="314" t="s">
        <v>123</v>
      </c>
      <c r="O22" s="314" t="s">
        <v>123</v>
      </c>
      <c r="P22" s="314" t="s">
        <v>123</v>
      </c>
      <c r="Q22" s="314" t="s">
        <v>123</v>
      </c>
      <c r="R22" s="314" t="s">
        <v>123</v>
      </c>
      <c r="S22" s="314" t="s">
        <v>123</v>
      </c>
      <c r="T22" s="314" t="s">
        <v>123</v>
      </c>
      <c r="U22" s="314" t="s">
        <v>123</v>
      </c>
      <c r="V22" s="314" t="s">
        <v>123</v>
      </c>
      <c r="W22" s="314" t="s">
        <v>123</v>
      </c>
      <c r="X22" s="314" t="s">
        <v>123</v>
      </c>
      <c r="Y22" s="314" t="s">
        <v>123</v>
      </c>
      <c r="Z22" s="314" t="s">
        <v>123</v>
      </c>
      <c r="AA22" s="314" t="s">
        <v>123</v>
      </c>
      <c r="AB22" s="314" t="s">
        <v>123</v>
      </c>
      <c r="AC22" s="314" t="s">
        <v>123</v>
      </c>
      <c r="AD22" s="314" t="s">
        <v>123</v>
      </c>
      <c r="AE22" s="314" t="s">
        <v>123</v>
      </c>
      <c r="AF22" s="314" t="s">
        <v>123</v>
      </c>
      <c r="AG22" s="314" t="s">
        <v>123</v>
      </c>
      <c r="AH22" s="314" t="s">
        <v>123</v>
      </c>
      <c r="AI22" s="314" t="s">
        <v>123</v>
      </c>
      <c r="AJ22" s="357" t="s">
        <v>123</v>
      </c>
    </row>
    <row r="23" spans="1:36" x14ac:dyDescent="0.2">
      <c r="A23" s="151"/>
      <c r="B23" s="941"/>
      <c r="C23" s="355" t="s">
        <v>123</v>
      </c>
      <c r="D23" s="457" t="s">
        <v>123</v>
      </c>
      <c r="E23" s="520" t="s">
        <v>123</v>
      </c>
      <c r="F23" s="219" t="s">
        <v>123</v>
      </c>
      <c r="G23" s="219">
        <v>2</v>
      </c>
      <c r="H23" s="353" t="s">
        <v>123</v>
      </c>
      <c r="I23" s="259" t="s">
        <v>123</v>
      </c>
      <c r="J23" s="259" t="s">
        <v>123</v>
      </c>
      <c r="K23" s="259" t="s">
        <v>123</v>
      </c>
      <c r="L23" s="294" t="s">
        <v>123</v>
      </c>
      <c r="M23" s="294" t="s">
        <v>123</v>
      </c>
      <c r="N23" s="294" t="s">
        <v>123</v>
      </c>
      <c r="O23" s="294" t="s">
        <v>123</v>
      </c>
      <c r="P23" s="294" t="s">
        <v>123</v>
      </c>
      <c r="Q23" s="294" t="s">
        <v>123</v>
      </c>
      <c r="R23" s="294" t="s">
        <v>123</v>
      </c>
      <c r="S23" s="294" t="s">
        <v>123</v>
      </c>
      <c r="T23" s="294" t="s">
        <v>123</v>
      </c>
      <c r="U23" s="294" t="s">
        <v>123</v>
      </c>
      <c r="V23" s="294" t="s">
        <v>123</v>
      </c>
      <c r="W23" s="294" t="s">
        <v>123</v>
      </c>
      <c r="X23" s="294" t="s">
        <v>123</v>
      </c>
      <c r="Y23" s="294" t="s">
        <v>123</v>
      </c>
      <c r="Z23" s="294" t="s">
        <v>123</v>
      </c>
      <c r="AA23" s="294" t="s">
        <v>123</v>
      </c>
      <c r="AB23" s="294" t="s">
        <v>123</v>
      </c>
      <c r="AC23" s="294" t="s">
        <v>123</v>
      </c>
      <c r="AD23" s="294" t="s">
        <v>123</v>
      </c>
      <c r="AE23" s="294" t="s">
        <v>123</v>
      </c>
      <c r="AF23" s="294" t="s">
        <v>123</v>
      </c>
      <c r="AG23" s="294" t="s">
        <v>123</v>
      </c>
      <c r="AH23" s="294" t="s">
        <v>123</v>
      </c>
      <c r="AI23" s="294" t="s">
        <v>123</v>
      </c>
      <c r="AJ23" s="318" t="s">
        <v>123</v>
      </c>
    </row>
    <row r="24" spans="1:36" x14ac:dyDescent="0.2">
      <c r="A24" s="151"/>
      <c r="B24" s="941"/>
      <c r="C24" s="355" t="s">
        <v>123</v>
      </c>
      <c r="D24" s="457" t="s">
        <v>123</v>
      </c>
      <c r="E24" s="520" t="s">
        <v>123</v>
      </c>
      <c r="F24" s="219" t="s">
        <v>123</v>
      </c>
      <c r="G24" s="219">
        <v>2</v>
      </c>
      <c r="H24" s="353" t="s">
        <v>123</v>
      </c>
      <c r="I24" s="259" t="s">
        <v>123</v>
      </c>
      <c r="J24" s="259" t="s">
        <v>123</v>
      </c>
      <c r="K24" s="259" t="s">
        <v>123</v>
      </c>
      <c r="L24" s="294" t="s">
        <v>123</v>
      </c>
      <c r="M24" s="294" t="s">
        <v>123</v>
      </c>
      <c r="N24" s="294" t="s">
        <v>123</v>
      </c>
      <c r="O24" s="294" t="s">
        <v>123</v>
      </c>
      <c r="P24" s="294" t="s">
        <v>123</v>
      </c>
      <c r="Q24" s="294" t="s">
        <v>123</v>
      </c>
      <c r="R24" s="294" t="s">
        <v>123</v>
      </c>
      <c r="S24" s="294" t="s">
        <v>123</v>
      </c>
      <c r="T24" s="294" t="s">
        <v>123</v>
      </c>
      <c r="U24" s="294" t="s">
        <v>123</v>
      </c>
      <c r="V24" s="294" t="s">
        <v>123</v>
      </c>
      <c r="W24" s="294" t="s">
        <v>123</v>
      </c>
      <c r="X24" s="294" t="s">
        <v>123</v>
      </c>
      <c r="Y24" s="294" t="s">
        <v>123</v>
      </c>
      <c r="Z24" s="294" t="s">
        <v>123</v>
      </c>
      <c r="AA24" s="294" t="s">
        <v>123</v>
      </c>
      <c r="AB24" s="294" t="s">
        <v>123</v>
      </c>
      <c r="AC24" s="294" t="s">
        <v>123</v>
      </c>
      <c r="AD24" s="294" t="s">
        <v>123</v>
      </c>
      <c r="AE24" s="294" t="s">
        <v>123</v>
      </c>
      <c r="AF24" s="294" t="s">
        <v>123</v>
      </c>
      <c r="AG24" s="294" t="s">
        <v>123</v>
      </c>
      <c r="AH24" s="294" t="s">
        <v>123</v>
      </c>
      <c r="AI24" s="294" t="s">
        <v>123</v>
      </c>
      <c r="AJ24" s="318" t="s">
        <v>123</v>
      </c>
    </row>
    <row r="25" spans="1:36" x14ac:dyDescent="0.2">
      <c r="A25" s="151"/>
      <c r="B25" s="941"/>
      <c r="C25" s="355" t="s">
        <v>123</v>
      </c>
      <c r="D25" s="457" t="s">
        <v>123</v>
      </c>
      <c r="E25" s="520" t="s">
        <v>123</v>
      </c>
      <c r="F25" s="219" t="s">
        <v>123</v>
      </c>
      <c r="G25" s="219">
        <v>2</v>
      </c>
      <c r="H25" s="353" t="s">
        <v>123</v>
      </c>
      <c r="I25" s="259" t="s">
        <v>123</v>
      </c>
      <c r="J25" s="259" t="s">
        <v>123</v>
      </c>
      <c r="K25" s="259" t="s">
        <v>123</v>
      </c>
      <c r="L25" s="294" t="s">
        <v>123</v>
      </c>
      <c r="M25" s="294" t="s">
        <v>123</v>
      </c>
      <c r="N25" s="294" t="s">
        <v>123</v>
      </c>
      <c r="O25" s="294" t="s">
        <v>123</v>
      </c>
      <c r="P25" s="294" t="s">
        <v>123</v>
      </c>
      <c r="Q25" s="294" t="s">
        <v>123</v>
      </c>
      <c r="R25" s="294" t="s">
        <v>123</v>
      </c>
      <c r="S25" s="294" t="s">
        <v>123</v>
      </c>
      <c r="T25" s="294" t="s">
        <v>123</v>
      </c>
      <c r="U25" s="294" t="s">
        <v>123</v>
      </c>
      <c r="V25" s="294" t="s">
        <v>123</v>
      </c>
      <c r="W25" s="294" t="s">
        <v>123</v>
      </c>
      <c r="X25" s="294" t="s">
        <v>123</v>
      </c>
      <c r="Y25" s="294" t="s">
        <v>123</v>
      </c>
      <c r="Z25" s="294" t="s">
        <v>123</v>
      </c>
      <c r="AA25" s="294" t="s">
        <v>123</v>
      </c>
      <c r="AB25" s="294" t="s">
        <v>123</v>
      </c>
      <c r="AC25" s="294" t="s">
        <v>123</v>
      </c>
      <c r="AD25" s="294" t="s">
        <v>123</v>
      </c>
      <c r="AE25" s="294" t="s">
        <v>123</v>
      </c>
      <c r="AF25" s="294" t="s">
        <v>123</v>
      </c>
      <c r="AG25" s="294" t="s">
        <v>123</v>
      </c>
      <c r="AH25" s="294" t="s">
        <v>123</v>
      </c>
      <c r="AI25" s="294" t="s">
        <v>123</v>
      </c>
      <c r="AJ25" s="318" t="s">
        <v>123</v>
      </c>
    </row>
    <row r="26" spans="1:36" x14ac:dyDescent="0.2">
      <c r="A26" s="151"/>
      <c r="B26" s="942"/>
      <c r="C26" s="355" t="s">
        <v>123</v>
      </c>
      <c r="D26" s="457" t="s">
        <v>123</v>
      </c>
      <c r="E26" s="520" t="s">
        <v>123</v>
      </c>
      <c r="F26" s="219" t="s">
        <v>123</v>
      </c>
      <c r="G26" s="219">
        <v>2</v>
      </c>
      <c r="H26" s="353" t="s">
        <v>123</v>
      </c>
      <c r="I26" s="259" t="s">
        <v>123</v>
      </c>
      <c r="J26" s="259" t="s">
        <v>123</v>
      </c>
      <c r="K26" s="259" t="s">
        <v>123</v>
      </c>
      <c r="L26" s="294" t="s">
        <v>123</v>
      </c>
      <c r="M26" s="294" t="s">
        <v>123</v>
      </c>
      <c r="N26" s="294" t="s">
        <v>123</v>
      </c>
      <c r="O26" s="294" t="s">
        <v>123</v>
      </c>
      <c r="P26" s="294" t="s">
        <v>123</v>
      </c>
      <c r="Q26" s="294" t="s">
        <v>123</v>
      </c>
      <c r="R26" s="294" t="s">
        <v>123</v>
      </c>
      <c r="S26" s="294" t="s">
        <v>123</v>
      </c>
      <c r="T26" s="294" t="s">
        <v>123</v>
      </c>
      <c r="U26" s="294" t="s">
        <v>123</v>
      </c>
      <c r="V26" s="294" t="s">
        <v>123</v>
      </c>
      <c r="W26" s="294" t="s">
        <v>123</v>
      </c>
      <c r="X26" s="294" t="s">
        <v>123</v>
      </c>
      <c r="Y26" s="294" t="s">
        <v>123</v>
      </c>
      <c r="Z26" s="294" t="s">
        <v>123</v>
      </c>
      <c r="AA26" s="294" t="s">
        <v>123</v>
      </c>
      <c r="AB26" s="294" t="s">
        <v>123</v>
      </c>
      <c r="AC26" s="294" t="s">
        <v>123</v>
      </c>
      <c r="AD26" s="294" t="s">
        <v>123</v>
      </c>
      <c r="AE26" s="294" t="s">
        <v>123</v>
      </c>
      <c r="AF26" s="294" t="s">
        <v>123</v>
      </c>
      <c r="AG26" s="294" t="s">
        <v>123</v>
      </c>
      <c r="AH26" s="294" t="s">
        <v>123</v>
      </c>
      <c r="AI26" s="294" t="s">
        <v>123</v>
      </c>
      <c r="AJ26" s="318" t="s">
        <v>123</v>
      </c>
    </row>
    <row r="27" spans="1:36" ht="25.5" x14ac:dyDescent="0.2">
      <c r="A27" s="151"/>
      <c r="B27" s="943"/>
      <c r="C27" s="356" t="s">
        <v>644</v>
      </c>
      <c r="D27" s="352" t="s">
        <v>184</v>
      </c>
      <c r="E27" s="479" t="s">
        <v>794</v>
      </c>
      <c r="F27" s="352" t="s">
        <v>75</v>
      </c>
      <c r="G27" s="352">
        <v>2</v>
      </c>
      <c r="H27" s="353">
        <f>'2. BL Supply'!H24+('6. Preferred (Scenario Yr)'!H38+'6. Preferred (Scenario Yr)'!H14)</f>
        <v>0</v>
      </c>
      <c r="I27" s="259">
        <f>'2. BL Supply'!I24+('6. Preferred (Scenario Yr)'!I38+'6. Preferred (Scenario Yr)'!I14)</f>
        <v>0</v>
      </c>
      <c r="J27" s="259">
        <f>'2. BL Supply'!J24+('6. Preferred (Scenario Yr)'!J38+'6. Preferred (Scenario Yr)'!J14)</f>
        <v>0</v>
      </c>
      <c r="K27" s="259">
        <f>'2. BL Supply'!K24+('6. Preferred (Scenario Yr)'!K38+'6. Preferred (Scenario Yr)'!K14)</f>
        <v>0</v>
      </c>
      <c r="L27" s="314">
        <f>'2. BL Supply'!L24+('6. Preferred (Scenario Yr)'!L38+'6. Preferred (Scenario Yr)'!L14)</f>
        <v>0</v>
      </c>
      <c r="M27" s="314">
        <f>'2. BL Supply'!M24+('6. Preferred (Scenario Yr)'!M38+'6. Preferred (Scenario Yr)'!M14)</f>
        <v>0</v>
      </c>
      <c r="N27" s="314">
        <f>'2. BL Supply'!N24+('6. Preferred (Scenario Yr)'!N38+'6. Preferred (Scenario Yr)'!N14)</f>
        <v>0</v>
      </c>
      <c r="O27" s="314">
        <f>'2. BL Supply'!O24+('6. Preferred (Scenario Yr)'!O38+'6. Preferred (Scenario Yr)'!O14)</f>
        <v>0</v>
      </c>
      <c r="P27" s="314">
        <f>'2. BL Supply'!P24+('6. Preferred (Scenario Yr)'!P38+'6. Preferred (Scenario Yr)'!P14)</f>
        <v>0</v>
      </c>
      <c r="Q27" s="314">
        <f>'2. BL Supply'!Q24+('6. Preferred (Scenario Yr)'!Q38+'6. Preferred (Scenario Yr)'!Q14)</f>
        <v>0</v>
      </c>
      <c r="R27" s="314">
        <f>'2. BL Supply'!R24+('6. Preferred (Scenario Yr)'!R38+'6. Preferred (Scenario Yr)'!R14)</f>
        <v>0</v>
      </c>
      <c r="S27" s="314">
        <f>'2. BL Supply'!S24+('6. Preferred (Scenario Yr)'!S38+'6. Preferred (Scenario Yr)'!S14)</f>
        <v>0</v>
      </c>
      <c r="T27" s="314">
        <f>'2. BL Supply'!T24+('6. Preferred (Scenario Yr)'!T38+'6. Preferred (Scenario Yr)'!T14)</f>
        <v>0</v>
      </c>
      <c r="U27" s="314">
        <f>'2. BL Supply'!U24+('6. Preferred (Scenario Yr)'!U38+'6. Preferred (Scenario Yr)'!U14)</f>
        <v>0</v>
      </c>
      <c r="V27" s="314">
        <f>'2. BL Supply'!V24+('6. Preferred (Scenario Yr)'!V38+'6. Preferred (Scenario Yr)'!V14)</f>
        <v>0</v>
      </c>
      <c r="W27" s="314">
        <f>'2. BL Supply'!W24+('6. Preferred (Scenario Yr)'!W38+'6. Preferred (Scenario Yr)'!W14)</f>
        <v>0</v>
      </c>
      <c r="X27" s="314">
        <f>'2. BL Supply'!X24+('6. Preferred (Scenario Yr)'!X38+'6. Preferred (Scenario Yr)'!X14)</f>
        <v>0</v>
      </c>
      <c r="Y27" s="314">
        <f>'2. BL Supply'!Y24+('6. Preferred (Scenario Yr)'!Y38+'6. Preferred (Scenario Yr)'!Y14)</f>
        <v>0</v>
      </c>
      <c r="Z27" s="314">
        <f>'2. BL Supply'!Z24+('6. Preferred (Scenario Yr)'!Z38+'6. Preferred (Scenario Yr)'!Z14)</f>
        <v>0</v>
      </c>
      <c r="AA27" s="314">
        <f>'2. BL Supply'!AA24+('6. Preferred (Scenario Yr)'!AA38+'6. Preferred (Scenario Yr)'!AA14)</f>
        <v>0</v>
      </c>
      <c r="AB27" s="314">
        <f>'2. BL Supply'!AB24+('6. Preferred (Scenario Yr)'!AB38+'6. Preferred (Scenario Yr)'!AB14)</f>
        <v>0</v>
      </c>
      <c r="AC27" s="314">
        <f>'2. BL Supply'!AC24+('6. Preferred (Scenario Yr)'!AC38+'6. Preferred (Scenario Yr)'!AC14)</f>
        <v>0</v>
      </c>
      <c r="AD27" s="314">
        <f>'2. BL Supply'!AD24+('6. Preferred (Scenario Yr)'!AD38+'6. Preferred (Scenario Yr)'!AD14)</f>
        <v>0</v>
      </c>
      <c r="AE27" s="314">
        <f>'2. BL Supply'!AE24+('6. Preferred (Scenario Yr)'!AE38+'6. Preferred (Scenario Yr)'!AE14)</f>
        <v>0</v>
      </c>
      <c r="AF27" s="314">
        <f>'2. BL Supply'!AF24+('6. Preferred (Scenario Yr)'!AF38+'6. Preferred (Scenario Yr)'!AF14)</f>
        <v>0</v>
      </c>
      <c r="AG27" s="314">
        <f>'2. BL Supply'!AG24+('6. Preferred (Scenario Yr)'!AG38+'6. Preferred (Scenario Yr)'!AG14)</f>
        <v>0</v>
      </c>
      <c r="AH27" s="314">
        <f>'2. BL Supply'!AH24+('6. Preferred (Scenario Yr)'!AH38+'6. Preferred (Scenario Yr)'!AH14)</f>
        <v>0</v>
      </c>
      <c r="AI27" s="314">
        <f>'2. BL Supply'!AI24+('6. Preferred (Scenario Yr)'!AI38+'6. Preferred (Scenario Yr)'!AI14)</f>
        <v>0</v>
      </c>
      <c r="AJ27" s="357">
        <f>'2. BL Supply'!AJ24+('6. Preferred (Scenario Yr)'!AJ38+'6. Preferred (Scenario Yr)'!AJ14)</f>
        <v>0</v>
      </c>
    </row>
    <row r="28" spans="1:36" ht="15.75" thickBot="1" x14ac:dyDescent="0.25">
      <c r="A28" s="151"/>
      <c r="B28" s="944"/>
      <c r="C28" s="385" t="s">
        <v>645</v>
      </c>
      <c r="D28" s="386" t="s">
        <v>186</v>
      </c>
      <c r="E28" s="521" t="s">
        <v>646</v>
      </c>
      <c r="F28" s="418" t="s">
        <v>75</v>
      </c>
      <c r="G28" s="418">
        <v>2</v>
      </c>
      <c r="H28" s="382">
        <f>'2. BL Supply'!H25+'6. Preferred (Scenario Yr)'!H41</f>
        <v>0.186397839302756</v>
      </c>
      <c r="I28" s="220">
        <f>'2. BL Supply'!I25+'6. Preferred (Scenario Yr)'!I41</f>
        <v>0.186397839302756</v>
      </c>
      <c r="J28" s="220">
        <f>'2. BL Supply'!J25+'6. Preferred (Scenario Yr)'!J41</f>
        <v>0.186397839302756</v>
      </c>
      <c r="K28" s="220">
        <f>'2. BL Supply'!K25+'6. Preferred (Scenario Yr)'!K41</f>
        <v>0.186397839302756</v>
      </c>
      <c r="L28" s="321">
        <f>'2. BL Supply'!L25+'6. Preferred (Scenario Yr)'!L41</f>
        <v>0.186397839302756</v>
      </c>
      <c r="M28" s="321">
        <f>'2. BL Supply'!M25+'6. Preferred (Scenario Yr)'!M41</f>
        <v>0.186397839302756</v>
      </c>
      <c r="N28" s="321">
        <f>'2. BL Supply'!N25+'6. Preferred (Scenario Yr)'!N41</f>
        <v>0.186397839302756</v>
      </c>
      <c r="O28" s="321">
        <f>'2. BL Supply'!O25+'6. Preferred (Scenario Yr)'!O41</f>
        <v>0.186397839302756</v>
      </c>
      <c r="P28" s="321">
        <f>'2. BL Supply'!P25+'6. Preferred (Scenario Yr)'!P41</f>
        <v>0.186397839302756</v>
      </c>
      <c r="Q28" s="321">
        <f>'2. BL Supply'!Q25+'6. Preferred (Scenario Yr)'!Q41</f>
        <v>0.186397839302756</v>
      </c>
      <c r="R28" s="321">
        <f>'2. BL Supply'!R25+'6. Preferred (Scenario Yr)'!R41</f>
        <v>0.186397839302756</v>
      </c>
      <c r="S28" s="321">
        <f>'2. BL Supply'!S25+'6. Preferred (Scenario Yr)'!S41</f>
        <v>0.186397839302756</v>
      </c>
      <c r="T28" s="321">
        <f>'2. BL Supply'!T25+'6. Preferred (Scenario Yr)'!T41</f>
        <v>0.186397839302756</v>
      </c>
      <c r="U28" s="321">
        <f>'2. BL Supply'!U25+'6. Preferred (Scenario Yr)'!U41</f>
        <v>0.186397839302756</v>
      </c>
      <c r="V28" s="321">
        <f>'2. BL Supply'!V25+'6. Preferred (Scenario Yr)'!V41</f>
        <v>0.186397839302756</v>
      </c>
      <c r="W28" s="321">
        <f>'2. BL Supply'!W25+'6. Preferred (Scenario Yr)'!W41</f>
        <v>0.186397839302756</v>
      </c>
      <c r="X28" s="321">
        <f>'2. BL Supply'!X25+'6. Preferred (Scenario Yr)'!X41</f>
        <v>0.186397839302756</v>
      </c>
      <c r="Y28" s="321">
        <f>'2. BL Supply'!Y25+'6. Preferred (Scenario Yr)'!Y41</f>
        <v>0.186397839302756</v>
      </c>
      <c r="Z28" s="321">
        <f>'2. BL Supply'!Z25+'6. Preferred (Scenario Yr)'!Z41</f>
        <v>0.186397839302756</v>
      </c>
      <c r="AA28" s="321">
        <f>'2. BL Supply'!AA25+'6. Preferred (Scenario Yr)'!AA41</f>
        <v>0.186397839302756</v>
      </c>
      <c r="AB28" s="321">
        <f>'2. BL Supply'!AB25+'6. Preferred (Scenario Yr)'!AB41</f>
        <v>0.186397839302756</v>
      </c>
      <c r="AC28" s="321">
        <f>'2. BL Supply'!AC25+'6. Preferred (Scenario Yr)'!AC41</f>
        <v>0.186397839302756</v>
      </c>
      <c r="AD28" s="321">
        <f>'2. BL Supply'!AD25+'6. Preferred (Scenario Yr)'!AD41</f>
        <v>0.186397839302756</v>
      </c>
      <c r="AE28" s="321">
        <f>'2. BL Supply'!AE25+'6. Preferred (Scenario Yr)'!AE41</f>
        <v>0.186397839302756</v>
      </c>
      <c r="AF28" s="321">
        <f>'2. BL Supply'!AF25+'6. Preferred (Scenario Yr)'!AF41</f>
        <v>0.186397839302756</v>
      </c>
      <c r="AG28" s="321">
        <f>'2. BL Supply'!AG25+'6. Preferred (Scenario Yr)'!AG41</f>
        <v>0.186397839302756</v>
      </c>
      <c r="AH28" s="321">
        <f>'2. BL Supply'!AH25+'6. Preferred (Scenario Yr)'!AH41</f>
        <v>0.186397839302756</v>
      </c>
      <c r="AI28" s="321">
        <f>'2. BL Supply'!AI25+'6. Preferred (Scenario Yr)'!AI41</f>
        <v>0.186397839302756</v>
      </c>
      <c r="AJ28" s="315">
        <f>'2. BL Supply'!AJ25+'6. Preferred (Scenario Yr)'!AJ41</f>
        <v>0.186397839302756</v>
      </c>
    </row>
    <row r="29" spans="1:36" ht="15.75" x14ac:dyDescent="0.25">
      <c r="A29" s="151"/>
      <c r="B29" s="165"/>
      <c r="C29" s="149"/>
      <c r="D29" s="221"/>
      <c r="E29" s="222"/>
      <c r="F29" s="166"/>
      <c r="G29" s="166"/>
      <c r="H29" s="166"/>
      <c r="I29" s="169"/>
      <c r="J29" s="223"/>
      <c r="K29" s="224"/>
      <c r="L29" s="225"/>
      <c r="M29" s="226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</row>
    <row r="30" spans="1:36" ht="15.75" x14ac:dyDescent="0.25">
      <c r="A30" s="151"/>
      <c r="B30" s="165"/>
      <c r="C30" s="149"/>
      <c r="D30" s="227"/>
      <c r="E30" s="228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</row>
    <row r="31" spans="1:36" ht="15.75" x14ac:dyDescent="0.25">
      <c r="A31" s="151"/>
      <c r="B31" s="165"/>
      <c r="C31" s="166"/>
      <c r="D31" s="221"/>
      <c r="E31" s="222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</row>
    <row r="32" spans="1:36" ht="15.75" x14ac:dyDescent="0.25">
      <c r="A32" s="151"/>
      <c r="B32" s="165"/>
      <c r="C32" s="166"/>
      <c r="D32" s="229" t="str">
        <f>'TITLE PAGE'!B9</f>
        <v>Company:</v>
      </c>
      <c r="E32" s="141" t="str">
        <f>'TITLE PAGE'!D9</f>
        <v>Severn Trent Water</v>
      </c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</row>
    <row r="33" spans="1:36" ht="15.75" x14ac:dyDescent="0.25">
      <c r="A33" s="151"/>
      <c r="B33" s="165"/>
      <c r="C33" s="166"/>
      <c r="D33" s="230" t="str">
        <f>'TITLE PAGE'!B10</f>
        <v>Resource Zone Name:</v>
      </c>
      <c r="E33" s="143" t="str">
        <f>'TITLE PAGE'!D10</f>
        <v>Kinsall</v>
      </c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</row>
    <row r="34" spans="1:36" ht="15.75" x14ac:dyDescent="0.25">
      <c r="A34" s="151"/>
      <c r="B34" s="165"/>
      <c r="C34" s="166"/>
      <c r="D34" s="230" t="str">
        <f>'TITLE PAGE'!B11</f>
        <v>Resource Zone Number:</v>
      </c>
      <c r="E34" s="145">
        <f>'TITLE PAGE'!D11</f>
        <v>3</v>
      </c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</row>
    <row r="35" spans="1:36" ht="15.75" x14ac:dyDescent="0.25">
      <c r="A35" s="151"/>
      <c r="B35" s="165"/>
      <c r="C35" s="166"/>
      <c r="D35" s="230" t="str">
        <f>'TITLE PAGE'!B12</f>
        <v xml:space="preserve">Planning Scenario Name:                                                                     </v>
      </c>
      <c r="E35" s="143" t="str">
        <f>'TITLE PAGE'!D12</f>
        <v>Dry Year Annual Average</v>
      </c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</row>
    <row r="36" spans="1:36" ht="15.75" x14ac:dyDescent="0.25">
      <c r="A36" s="151"/>
      <c r="B36" s="165"/>
      <c r="C36" s="166"/>
      <c r="D36" s="231" t="str">
        <f>'TITLE PAGE'!B13</f>
        <v xml:space="preserve">Chosen Level of Service:  </v>
      </c>
      <c r="E36" s="147" t="str">
        <f>'TITLE PAGE'!D13</f>
        <v>No more than 3 in 100 Temporary Use Bans</v>
      </c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</row>
  </sheetData>
  <sheetProtection algorithmName="SHA-512" hashValue="gTxidgU5JzOqQoG0ynLv2HNWQW9pXYDWYhORA70Vtbi9uYpe/OS1DLwAbUvaHW7BNUmYwtj5CJ1eW+vOGuA2qg==" saltValue="gtUTq73GbGLtLx57/Kb6IA==" spinCount="100000" sheet="1" objects="1" scenarios="1" selectLockedCells="1" selectUnlockedCells="1"/>
  <mergeCells count="3">
    <mergeCell ref="B3:B12"/>
    <mergeCell ref="B13:B26"/>
    <mergeCell ref="B27:B28"/>
  </mergeCells>
  <pageMargins left="0.7" right="0.7" top="0.75" bottom="0.75" header="0.3" footer="0.3"/>
  <pageSetup paperSize="9" orientation="portrait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Type xmlns="3d2cf0cd-f524-4152-8aab-4099e63f8139">Tables</DocType>
    <Company xmlns="3d2cf0cd-f524-4152-8aab-4099e63f8139">ST</Company>
    <Stage xmlns="3d2cf0cd-f524-4152-8aab-4099e63f8139">Final WRMP</Stage>
    <Sensitivity xmlns="3d2cf0cd-f524-4152-8aab-4099e63f8139">Public</Sensitivit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5CA1EA8D44514C8C2547ACA6A977CA" ma:contentTypeVersion="4" ma:contentTypeDescription="Create a new document." ma:contentTypeScope="" ma:versionID="3cdd8a4a08fc687bf0b55e5a8c255cb8">
  <xsd:schema xmlns:xsd="http://www.w3.org/2001/XMLSchema" xmlns:xs="http://www.w3.org/2001/XMLSchema" xmlns:p="http://schemas.microsoft.com/office/2006/metadata/properties" xmlns:ns2="3d2cf0cd-f524-4152-8aab-4099e63f8139" targetNamespace="http://schemas.microsoft.com/office/2006/metadata/properties" ma:root="true" ma:fieldsID="e1262b774809abeb13b128c0306711d3" ns2:_="">
    <xsd:import namespace="3d2cf0cd-f524-4152-8aab-4099e63f8139"/>
    <xsd:element name="properties">
      <xsd:complexType>
        <xsd:sequence>
          <xsd:element name="documentManagement">
            <xsd:complexType>
              <xsd:all>
                <xsd:element ref="ns2:Stage" minOccurs="0"/>
                <xsd:element ref="ns2:DocType" minOccurs="0"/>
                <xsd:element ref="ns2:Company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cf0cd-f524-4152-8aab-4099e63f8139" elementFormDefault="qualified">
    <xsd:import namespace="http://schemas.microsoft.com/office/2006/documentManagement/types"/>
    <xsd:import namespace="http://schemas.microsoft.com/office/infopath/2007/PartnerControls"/>
    <xsd:element name="Stage" ma:index="8" nillable="true" ma:displayName="Stage" ma:format="RadioButtons" ma:internalName="Stage">
      <xsd:simpleType>
        <xsd:restriction base="dms:Choice">
          <xsd:enumeration value="Final WRMP"/>
          <xsd:enumeration value="Draft WRMP"/>
          <xsd:enumeration value="n/a"/>
        </xsd:restriction>
      </xsd:simpleType>
    </xsd:element>
    <xsd:element name="DocType" ma:index="9" nillable="true" ma:displayName="DocType" ma:format="RadioButtons" ma:internalName="DocType">
      <xsd:simpleType>
        <xsd:restriction base="dms:Choice">
          <xsd:enumeration value="Narrative"/>
          <xsd:enumeration value="Tables"/>
          <xsd:enumeration value="Market Information"/>
          <xsd:enumeration value="n/a"/>
        </xsd:restriction>
      </xsd:simpleType>
    </xsd:element>
    <xsd:element name="Company" ma:index="10" nillable="true" ma:displayName="Company" ma:default="ST" ma:format="RadioButtons" ma:internalName="Company">
      <xsd:simpleType>
        <xsd:restriction base="dms:Choice">
          <xsd:enumeration value="ST"/>
          <xsd:enumeration value="HD"/>
          <xsd:enumeration value="DVW"/>
          <xsd:enumeration value="Non specific"/>
          <xsd:enumeration value="n/a"/>
        </xsd:restriction>
      </xsd:simpleType>
    </xsd:element>
    <xsd:element name="Sensitivity" ma:index="11" nillable="true" ma:displayName="Sensitivity" ma:format="RadioButtons" ma:internalName="Sensitivity">
      <xsd:simpleType>
        <xsd:restriction base="dms:Choice">
          <xsd:enumeration value="Official"/>
          <xsd:enumeration value="Public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8409DE-3838-47CC-9517-68E229AB84F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d2cf0cd-f524-4152-8aab-4099e63f8139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F922707-48DC-4492-8275-CDDB86541F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2cf0cd-f524-4152-8aab-4099e63f81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5878BF-F61C-498B-87DE-7D2202B0F8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TITLE PAGE</vt:lpstr>
      <vt:lpstr>WRZ summary</vt:lpstr>
      <vt:lpstr>1. BL Licences</vt:lpstr>
      <vt:lpstr>2. BL Supply</vt:lpstr>
      <vt:lpstr>3. BL Demand</vt:lpstr>
      <vt:lpstr>4. BL SDB</vt:lpstr>
      <vt:lpstr>5. Feasible Options</vt:lpstr>
      <vt:lpstr>6. Preferred (Scenario Yr)</vt:lpstr>
      <vt:lpstr>7. FP Supply</vt:lpstr>
      <vt:lpstr>8. FP Demand</vt:lpstr>
      <vt:lpstr>9. FP SDB</vt:lpstr>
      <vt:lpstr>10. Drought plan links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2018-07-21T20:46:47Z</dcterms:created>
  <dcterms:modified xsi:type="dcterms:W3CDTF">2019-08-14T19:08:47Z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0x010100E55CA1EA8D44514C8C2547ACA6A977CA</vt:lpwstr>
  </property>
  <property fmtid="{D5CDD505-2E9C-101B-9397-08002B2CF9AE}" pid="3" name="Order">
    <vt:r8>7200</vt:r8>
  </property>
</Properties>
</file>