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uaqECgyW0dOt8tqbuzVApXo67+gJtvaVyih7/U1fIKFcGYGLH0+6f0kNOccrlvqh2T5oy36qxFybIaKxL8Jh6g==" workbookSaltValue="drengbCjgRSCDlIDdxBUsQ==" workbookSpinCount="100000" lockStructure="1"/>
  <bookViews>
    <workbookView xWindow="0" yWindow="0" windowWidth="25200" windowHeight="11385" tabRatio="768"/>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3" r:id="rId7"/>
    <sheet name="6. Preferred (Scenario Yr)" sheetId="8" r:id="rId8"/>
    <sheet name="7. FP Supply" sheetId="9" r:id="rId9"/>
    <sheet name="8. FP Demand" sheetId="10" r:id="rId10"/>
    <sheet name="9. FP SDB" sheetId="11" r:id="rId11"/>
    <sheet name="10. Drought plan links" sheetId="14"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13" l="1"/>
  <c r="M81" i="13"/>
  <c r="DW93" i="13"/>
  <c r="DV93" i="13"/>
  <c r="DU93" i="13"/>
  <c r="DT93" i="13"/>
  <c r="DS93" i="13"/>
  <c r="DR93" i="13"/>
  <c r="DQ93" i="13"/>
  <c r="DP93" i="13"/>
  <c r="DO93" i="13"/>
  <c r="DN93" i="13"/>
  <c r="DM93" i="13"/>
  <c r="DL93" i="13"/>
  <c r="DK93" i="13"/>
  <c r="DJ93" i="13"/>
  <c r="DI93" i="13"/>
  <c r="DH93" i="13"/>
  <c r="DG93" i="13"/>
  <c r="DF93" i="13"/>
  <c r="DE93" i="13"/>
  <c r="DD93" i="13"/>
  <c r="DC93" i="13"/>
  <c r="DB93" i="13"/>
  <c r="DA93" i="13"/>
  <c r="CZ93" i="13"/>
  <c r="CY93" i="13"/>
  <c r="CX93" i="13"/>
  <c r="CW93" i="13"/>
  <c r="CV93" i="13"/>
  <c r="CU93" i="13"/>
  <c r="CT93" i="13"/>
  <c r="CS93" i="13"/>
  <c r="CR93" i="13"/>
  <c r="CQ93" i="13"/>
  <c r="CP93" i="13"/>
  <c r="CO93" i="13"/>
  <c r="CN93" i="13"/>
  <c r="CM93" i="13"/>
  <c r="CL93" i="13"/>
  <c r="CK93" i="13"/>
  <c r="CJ93" i="13"/>
  <c r="CI93" i="13"/>
  <c r="CH93" i="13"/>
  <c r="CG93" i="13"/>
  <c r="CF93" i="13"/>
  <c r="CE93" i="13"/>
  <c r="CD93" i="13"/>
  <c r="CC93" i="13"/>
  <c r="CB93" i="13"/>
  <c r="CA93" i="13"/>
  <c r="BZ93" i="13"/>
  <c r="BY93" i="13"/>
  <c r="BX93" i="13"/>
  <c r="BW93" i="13"/>
  <c r="BV93" i="13"/>
  <c r="BU93" i="13"/>
  <c r="BT93" i="13"/>
  <c r="BS93" i="13"/>
  <c r="BR93" i="13"/>
  <c r="BQ93" i="13"/>
  <c r="BP93" i="13"/>
  <c r="BO93" i="13"/>
  <c r="BN93" i="13"/>
  <c r="BM93" i="13"/>
  <c r="BL93" i="13"/>
  <c r="BK93" i="13"/>
  <c r="BJ93" i="13"/>
  <c r="BI93" i="13"/>
  <c r="BH93" i="13"/>
  <c r="BG93" i="13"/>
  <c r="BF93" i="13"/>
  <c r="BE93" i="13"/>
  <c r="BD93" i="13"/>
  <c r="BC93" i="13"/>
  <c r="BB93" i="13"/>
  <c r="BA93" i="13"/>
  <c r="AZ93" i="13"/>
  <c r="AY93" i="13"/>
  <c r="AX93" i="13"/>
  <c r="AW93" i="13"/>
  <c r="AV93" i="13"/>
  <c r="AU93" i="13"/>
  <c r="AT93" i="13"/>
  <c r="AS93" i="13"/>
  <c r="AR93" i="13"/>
  <c r="AQ93" i="13"/>
  <c r="AP93" i="13"/>
  <c r="AO93" i="13"/>
  <c r="AN93" i="13"/>
  <c r="AM93" i="13"/>
  <c r="AL93" i="13"/>
  <c r="AK93" i="13"/>
  <c r="AJ93" i="13"/>
  <c r="AI93" i="13"/>
  <c r="AH93" i="13"/>
  <c r="AG93" i="13"/>
  <c r="AF93" i="13"/>
  <c r="AE93" i="13"/>
  <c r="AD93" i="13"/>
  <c r="AC93" i="13"/>
  <c r="AB93" i="13"/>
  <c r="AA93" i="13"/>
  <c r="Z93" i="13"/>
  <c r="Y93" i="13"/>
  <c r="X93" i="13"/>
  <c r="I81" i="13"/>
  <c r="DW40" i="13" l="1"/>
  <c r="DV40" i="13"/>
  <c r="DU40" i="13"/>
  <c r="DT40" i="13"/>
  <c r="DS40" i="13"/>
  <c r="DR40" i="13"/>
  <c r="DQ40" i="13"/>
  <c r="DP40" i="13"/>
  <c r="DO40" i="13"/>
  <c r="DN40" i="13"/>
  <c r="DM40" i="13"/>
  <c r="DL40" i="13"/>
  <c r="DK40" i="13"/>
  <c r="DJ40" i="13"/>
  <c r="DI40" i="13"/>
  <c r="DH40" i="13"/>
  <c r="DG40" i="13"/>
  <c r="DF40" i="13"/>
  <c r="DE40" i="13"/>
  <c r="DD40" i="13"/>
  <c r="DC40" i="13"/>
  <c r="DB40" i="13"/>
  <c r="DA40" i="13"/>
  <c r="CZ40" i="13"/>
  <c r="CY40" i="13"/>
  <c r="CX40" i="13"/>
  <c r="CW40" i="13"/>
  <c r="CV40" i="13"/>
  <c r="CU40" i="13"/>
  <c r="CT40" i="13"/>
  <c r="CS40" i="13"/>
  <c r="CR40" i="13"/>
  <c r="CQ40" i="13"/>
  <c r="CP40" i="13"/>
  <c r="CO40" i="13"/>
  <c r="CN40" i="13"/>
  <c r="CM40" i="13"/>
  <c r="CL40" i="13"/>
  <c r="CK40" i="13"/>
  <c r="CJ40" i="13"/>
  <c r="CI40" i="13"/>
  <c r="CH40" i="13"/>
  <c r="CG40" i="13"/>
  <c r="CF40" i="13"/>
  <c r="CE40" i="13"/>
  <c r="CD40" i="13"/>
  <c r="CC40" i="13"/>
  <c r="CB40" i="13"/>
  <c r="CA40" i="13"/>
  <c r="BZ40" i="13"/>
  <c r="BY40" i="13"/>
  <c r="BX40" i="13"/>
  <c r="BW40" i="13"/>
  <c r="BV40" i="13"/>
  <c r="BU40" i="13"/>
  <c r="BT40" i="13"/>
  <c r="BS40" i="13"/>
  <c r="BR40" i="13"/>
  <c r="BQ40" i="13"/>
  <c r="BP40" i="13"/>
  <c r="BO40" i="13"/>
  <c r="BN40" i="13"/>
  <c r="BM40" i="13"/>
  <c r="BL40" i="13"/>
  <c r="BK40" i="13"/>
  <c r="BJ40" i="13"/>
  <c r="BI40" i="13"/>
  <c r="BH40" i="13"/>
  <c r="BG40" i="13"/>
  <c r="BF40" i="13"/>
  <c r="BE40" i="13"/>
  <c r="BD40" i="13"/>
  <c r="BC40" i="13"/>
  <c r="BB40"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I28" i="13"/>
  <c r="DW27" i="13" l="1"/>
  <c r="DV27" i="13"/>
  <c r="DU27" i="13"/>
  <c r="DT27" i="13"/>
  <c r="DS27" i="13"/>
  <c r="DR27" i="13"/>
  <c r="DQ27" i="13"/>
  <c r="DP27" i="13"/>
  <c r="DO27" i="13"/>
  <c r="DN27" i="13"/>
  <c r="DM27" i="13"/>
  <c r="DL27" i="13"/>
  <c r="DK27" i="13"/>
  <c r="DJ27" i="13"/>
  <c r="DI27" i="13"/>
  <c r="DH27" i="13"/>
  <c r="DG27" i="13"/>
  <c r="DF27" i="13"/>
  <c r="DE27" i="13"/>
  <c r="DD27" i="13"/>
  <c r="DC27" i="13"/>
  <c r="DB27" i="13"/>
  <c r="DA27" i="13"/>
  <c r="CZ27" i="13"/>
  <c r="CY27" i="13"/>
  <c r="CX27" i="13"/>
  <c r="CW27" i="13"/>
  <c r="CV27" i="13"/>
  <c r="CU27" i="13"/>
  <c r="CT27" i="13"/>
  <c r="CS27" i="13"/>
  <c r="CR27" i="13"/>
  <c r="CQ27" i="13"/>
  <c r="CP27" i="13"/>
  <c r="CO27" i="13"/>
  <c r="CN27" i="13"/>
  <c r="CM27" i="13"/>
  <c r="CL27" i="13"/>
  <c r="CK27" i="13"/>
  <c r="CJ27" i="13"/>
  <c r="CI27" i="13"/>
  <c r="CH27" i="13"/>
  <c r="CG27" i="13"/>
  <c r="CF27" i="13"/>
  <c r="CE27" i="13"/>
  <c r="CD27" i="13"/>
  <c r="CC27" i="13"/>
  <c r="CB27" i="13"/>
  <c r="CA27" i="13"/>
  <c r="BZ27" i="13"/>
  <c r="BY27" i="13"/>
  <c r="BX27" i="13"/>
  <c r="BW27" i="13"/>
  <c r="BV27" i="13"/>
  <c r="BU27" i="13"/>
  <c r="BT27" i="13"/>
  <c r="BS27" i="13"/>
  <c r="BR27" i="13"/>
  <c r="BQ27" i="13"/>
  <c r="BP27" i="13"/>
  <c r="BO27" i="13"/>
  <c r="BN27" i="13"/>
  <c r="BM27" i="13"/>
  <c r="BL27" i="13"/>
  <c r="BK27" i="13"/>
  <c r="BJ27" i="13"/>
  <c r="BI27" i="13"/>
  <c r="BH27" i="13"/>
  <c r="BG27" i="13"/>
  <c r="BF27" i="13"/>
  <c r="BE27" i="13"/>
  <c r="BD27" i="13"/>
  <c r="BC27" i="13"/>
  <c r="BB27" i="13"/>
  <c r="BA27" i="13"/>
  <c r="AZ27" i="13"/>
  <c r="AY27" i="13"/>
  <c r="AX27" i="13"/>
  <c r="AW27" i="13"/>
  <c r="AV27" i="13"/>
  <c r="AU27" i="13"/>
  <c r="AT27" i="13"/>
  <c r="AS27" i="13"/>
  <c r="AR27" i="13"/>
  <c r="AQ27" i="13"/>
  <c r="AP27" i="13"/>
  <c r="AO27" i="13"/>
  <c r="AN27" i="13"/>
  <c r="AM27" i="13"/>
  <c r="AL27" i="13"/>
  <c r="AK27" i="13"/>
  <c r="AJ27" i="13"/>
  <c r="AI27" i="13"/>
  <c r="AH27" i="13"/>
  <c r="AG27" i="13"/>
  <c r="AF27" i="13"/>
  <c r="AE27" i="13"/>
  <c r="AD27" i="13"/>
  <c r="AC27" i="13"/>
  <c r="AB27" i="13"/>
  <c r="AA27" i="13"/>
  <c r="Z27" i="13"/>
  <c r="Y27" i="13"/>
  <c r="X27" i="13"/>
  <c r="I15" i="13"/>
  <c r="U28" i="10" l="1"/>
  <c r="T28" i="10"/>
  <c r="S28" i="10"/>
  <c r="R28" i="10"/>
  <c r="Q28" i="10"/>
  <c r="P28" i="10"/>
  <c r="O28" i="10"/>
  <c r="N28" i="10"/>
  <c r="M28" i="10"/>
  <c r="L28" i="10"/>
  <c r="H28"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H20" i="10"/>
  <c r="DW75" i="13" l="1"/>
  <c r="DV75" i="13"/>
  <c r="DU75" i="13"/>
  <c r="DT75" i="13"/>
  <c r="DS75" i="13"/>
  <c r="DR75" i="13"/>
  <c r="DQ75" i="13"/>
  <c r="DP75" i="13"/>
  <c r="DO75" i="13"/>
  <c r="DN75" i="13"/>
  <c r="DM75" i="13"/>
  <c r="DL75" i="13"/>
  <c r="DK75" i="13"/>
  <c r="DJ75" i="13"/>
  <c r="DI75" i="13"/>
  <c r="DH75" i="13"/>
  <c r="DG75" i="13"/>
  <c r="DF75" i="13"/>
  <c r="DE75" i="13"/>
  <c r="DD75" i="13"/>
  <c r="DC75" i="13"/>
  <c r="DB75" i="13"/>
  <c r="DA75" i="13"/>
  <c r="CZ75" i="13"/>
  <c r="CY75" i="13"/>
  <c r="CX75" i="13"/>
  <c r="CW75" i="13"/>
  <c r="CV75" i="13"/>
  <c r="CU75" i="13"/>
  <c r="CT75" i="13"/>
  <c r="CS75" i="13"/>
  <c r="CR75" i="13"/>
  <c r="CQ75" i="13"/>
  <c r="CP75" i="13"/>
  <c r="CO75" i="13"/>
  <c r="CN75" i="13"/>
  <c r="CM75" i="13"/>
  <c r="CL75" i="13"/>
  <c r="CK75" i="13"/>
  <c r="CJ75" i="13"/>
  <c r="CI75" i="13"/>
  <c r="CH75" i="13"/>
  <c r="CG75" i="13"/>
  <c r="CF75" i="13"/>
  <c r="CE75" i="13"/>
  <c r="CD75" i="13"/>
  <c r="CC75" i="13"/>
  <c r="CB75" i="13"/>
  <c r="CA75" i="13"/>
  <c r="BZ75" i="13"/>
  <c r="BY75" i="13"/>
  <c r="BX75" i="13"/>
  <c r="BW75" i="13"/>
  <c r="BV75" i="13"/>
  <c r="BU75" i="13"/>
  <c r="BT75" i="13"/>
  <c r="BS75" i="13"/>
  <c r="BR75" i="13"/>
  <c r="BQ75" i="13"/>
  <c r="BP75" i="13"/>
  <c r="BO75" i="13"/>
  <c r="BN75" i="13"/>
  <c r="BM75" i="13"/>
  <c r="BL75" i="13"/>
  <c r="BK75" i="13"/>
  <c r="BJ75" i="13"/>
  <c r="BI75" i="13"/>
  <c r="BH75" i="13"/>
  <c r="BG75" i="13"/>
  <c r="BF75" i="13"/>
  <c r="BE75" i="13"/>
  <c r="BD75" i="13"/>
  <c r="BC75" i="13"/>
  <c r="BB75" i="13"/>
  <c r="BA75" i="13"/>
  <c r="AZ75" i="13"/>
  <c r="AY75" i="13"/>
  <c r="AX75" i="13"/>
  <c r="AW75" i="13"/>
  <c r="AV75" i="13"/>
  <c r="AU75" i="13"/>
  <c r="AT75" i="13"/>
  <c r="AS75" i="13"/>
  <c r="AR75" i="13"/>
  <c r="AQ75" i="13"/>
  <c r="AP75" i="13"/>
  <c r="AO75" i="13"/>
  <c r="AN75" i="13"/>
  <c r="AM75" i="13"/>
  <c r="AL75" i="13"/>
  <c r="AK75" i="13"/>
  <c r="AJ75" i="13"/>
  <c r="AI75" i="13"/>
  <c r="AH75" i="13"/>
  <c r="AG75" i="13"/>
  <c r="AF75" i="13"/>
  <c r="AE75" i="13"/>
  <c r="AD75" i="13"/>
  <c r="AC75" i="13"/>
  <c r="AB75" i="13"/>
  <c r="AA75" i="13"/>
  <c r="Z75" i="13"/>
  <c r="Y75" i="13"/>
  <c r="X75" i="13"/>
  <c r="I63" i="13"/>
  <c r="DW61" i="13" l="1"/>
  <c r="DV61" i="13"/>
  <c r="DU61" i="13"/>
  <c r="DT61" i="13"/>
  <c r="DS61" i="13"/>
  <c r="DR61" i="13"/>
  <c r="DQ61" i="13"/>
  <c r="DP61" i="13"/>
  <c r="DO61" i="13"/>
  <c r="DN61" i="13"/>
  <c r="DM61" i="13"/>
  <c r="DL61" i="13"/>
  <c r="DK61" i="13"/>
  <c r="DJ61" i="13"/>
  <c r="DI61" i="13"/>
  <c r="DH61" i="13"/>
  <c r="DG61" i="13"/>
  <c r="DF61" i="13"/>
  <c r="DE61" i="13"/>
  <c r="DD61" i="13"/>
  <c r="DC61" i="13"/>
  <c r="DB61" i="13"/>
  <c r="DA61" i="13"/>
  <c r="CZ61" i="13"/>
  <c r="CY61" i="13"/>
  <c r="CX61" i="13"/>
  <c r="CW61" i="13"/>
  <c r="CV61" i="13"/>
  <c r="CU61" i="13"/>
  <c r="CT61" i="13"/>
  <c r="CS61" i="13"/>
  <c r="CR61" i="13"/>
  <c r="CQ61" i="13"/>
  <c r="CP61" i="13"/>
  <c r="CO61" i="13"/>
  <c r="CN61" i="13"/>
  <c r="CM61" i="13"/>
  <c r="CL61" i="13"/>
  <c r="CK61" i="13"/>
  <c r="CJ61" i="13"/>
  <c r="CI61" i="13"/>
  <c r="CH61" i="13"/>
  <c r="CG61" i="13"/>
  <c r="CF61" i="13"/>
  <c r="CE61" i="13"/>
  <c r="CD61" i="13"/>
  <c r="CC61" i="13"/>
  <c r="CB61" i="13"/>
  <c r="CA61" i="13"/>
  <c r="BZ61" i="13"/>
  <c r="BY61" i="13"/>
  <c r="BX61" i="13"/>
  <c r="BW61" i="13"/>
  <c r="BV61" i="13"/>
  <c r="BU61" i="13"/>
  <c r="BT61" i="13"/>
  <c r="BS61" i="13"/>
  <c r="BR61" i="13"/>
  <c r="BQ61" i="13"/>
  <c r="BP61" i="13"/>
  <c r="BO61" i="13"/>
  <c r="BN61" i="13"/>
  <c r="BM61" i="13"/>
  <c r="BL61" i="13"/>
  <c r="BK61" i="13"/>
  <c r="BJ61" i="13"/>
  <c r="BI61" i="13"/>
  <c r="BH61" i="13"/>
  <c r="BG61" i="13"/>
  <c r="BF61" i="13"/>
  <c r="BE61" i="13"/>
  <c r="BD61" i="13"/>
  <c r="BC61" i="13"/>
  <c r="BB61" i="13"/>
  <c r="BA61" i="13"/>
  <c r="AZ61" i="13"/>
  <c r="AY61" i="13"/>
  <c r="AX61" i="13"/>
  <c r="AW61" i="13"/>
  <c r="AV61" i="13"/>
  <c r="AU61" i="13"/>
  <c r="AT61" i="13"/>
  <c r="AS61" i="13"/>
  <c r="AR61" i="13"/>
  <c r="AQ61" i="13"/>
  <c r="AP61" i="13"/>
  <c r="AO61" i="13"/>
  <c r="AN61" i="13"/>
  <c r="AM61" i="13"/>
  <c r="AL61" i="13"/>
  <c r="AK61" i="13"/>
  <c r="AJ61" i="13"/>
  <c r="AI61" i="13"/>
  <c r="AH61" i="13"/>
  <c r="AG61" i="13"/>
  <c r="AF61" i="13"/>
  <c r="AE61" i="13"/>
  <c r="AD61" i="13"/>
  <c r="AC61" i="13"/>
  <c r="AB61" i="13"/>
  <c r="AA61" i="13"/>
  <c r="Z61" i="13"/>
  <c r="Y61" i="13"/>
  <c r="X61" i="13"/>
  <c r="I49" i="13"/>
  <c r="D104" i="13" l="1"/>
  <c r="D105" i="13"/>
  <c r="D106" i="13"/>
  <c r="D107" i="13"/>
  <c r="D103" i="13"/>
  <c r="H4" i="8"/>
  <c r="I4" i="8"/>
  <c r="J4" i="8"/>
  <c r="K4" i="8"/>
  <c r="M4" i="8"/>
  <c r="N4" i="8"/>
  <c r="O4" i="8"/>
  <c r="P4" i="8"/>
  <c r="Q4" i="8"/>
  <c r="R4" i="8"/>
  <c r="S4" i="8"/>
  <c r="T4" i="8"/>
  <c r="U4" i="8"/>
  <c r="V4" i="8"/>
  <c r="W4" i="8"/>
  <c r="X4" i="8"/>
  <c r="Y4" i="8"/>
  <c r="Z4" i="8"/>
  <c r="AA4" i="8"/>
  <c r="AB4" i="8"/>
  <c r="AC4" i="8"/>
  <c r="AD4" i="8"/>
  <c r="AE4" i="8"/>
  <c r="AF4" i="8"/>
  <c r="AG4" i="8"/>
  <c r="AH4" i="8"/>
  <c r="AI4" i="8"/>
  <c r="AJ4" i="8"/>
  <c r="L4" i="8"/>
  <c r="K6" i="10" l="1"/>
  <c r="J6" i="10"/>
  <c r="I6" i="10"/>
  <c r="K5" i="10"/>
  <c r="J5" i="10"/>
  <c r="I5" i="10"/>
  <c r="H6" i="10"/>
  <c r="H5" i="10"/>
  <c r="I8" i="11" l="1"/>
  <c r="J8" i="11"/>
  <c r="K8" i="11"/>
  <c r="M3" i="9" l="1"/>
  <c r="N3" i="9"/>
  <c r="O3" i="9"/>
  <c r="P3" i="9"/>
  <c r="Q3" i="9"/>
  <c r="R3" i="9"/>
  <c r="S3" i="9"/>
  <c r="T3" i="9"/>
  <c r="U3" i="9"/>
  <c r="V3" i="9"/>
  <c r="W3" i="9"/>
  <c r="X3" i="9"/>
  <c r="Y3" i="9"/>
  <c r="Z3" i="9"/>
  <c r="AA3" i="9"/>
  <c r="AB3" i="9"/>
  <c r="AC3" i="9"/>
  <c r="AD3" i="9"/>
  <c r="AE3" i="9"/>
  <c r="AF3" i="9"/>
  <c r="AG3" i="9"/>
  <c r="AH3" i="9"/>
  <c r="AI3" i="9"/>
  <c r="AJ3" i="9"/>
  <c r="L3" i="9"/>
  <c r="K3" i="9"/>
  <c r="J3" i="9"/>
  <c r="I3" i="9"/>
  <c r="H3" i="9"/>
  <c r="L5" i="8"/>
  <c r="H5" i="8"/>
  <c r="H27" i="8" l="1"/>
  <c r="C104" i="13" l="1"/>
  <c r="C105" i="13"/>
  <c r="C106" i="13"/>
  <c r="C107" i="13"/>
  <c r="C103" i="13"/>
  <c r="H53" i="5"/>
  <c r="A4" i="2" l="1"/>
  <c r="A3" i="2"/>
  <c r="H4" i="3" l="1"/>
  <c r="H8" i="3"/>
  <c r="H9" i="3"/>
  <c r="L58" i="5" l="1"/>
  <c r="K58" i="5"/>
  <c r="M58" i="5"/>
  <c r="P58" i="5"/>
  <c r="BP8" i="13" l="1"/>
  <c r="Y3" i="13"/>
  <c r="Z3" i="13" s="1"/>
  <c r="AA14" i="13" l="1"/>
  <c r="AO6" i="13"/>
  <c r="AW9" i="13"/>
  <c r="CE6" i="13"/>
  <c r="CV11" i="13"/>
  <c r="CL62" i="13"/>
  <c r="AD10" i="13"/>
  <c r="BI44" i="13"/>
  <c r="CH7" i="13"/>
  <c r="DL10" i="13"/>
  <c r="BN48" i="13"/>
  <c r="CG76" i="13"/>
  <c r="BW41" i="13"/>
  <c r="BJ6" i="13"/>
  <c r="AR7" i="13"/>
  <c r="DF8" i="13"/>
  <c r="BU10" i="13"/>
  <c r="BD12" i="13"/>
  <c r="AY43" i="13"/>
  <c r="DT77" i="13"/>
  <c r="Y6" i="13"/>
  <c r="DC6" i="13"/>
  <c r="Y8" i="13"/>
  <c r="CN9" i="13"/>
  <c r="BB11" i="13"/>
  <c r="CY14" i="13"/>
  <c r="CD46" i="13"/>
  <c r="Z6" i="13"/>
  <c r="AT6" i="13"/>
  <c r="BO6" i="13"/>
  <c r="CK6" i="13"/>
  <c r="DN6" i="13"/>
  <c r="BB7" i="13"/>
  <c r="CS7" i="13"/>
  <c r="AJ8" i="13"/>
  <c r="BZ8" i="13"/>
  <c r="DQ8" i="13"/>
  <c r="BH9" i="13"/>
  <c r="CX9" i="13"/>
  <c r="AO10" i="13"/>
  <c r="CF10" i="13"/>
  <c r="DV10" i="13"/>
  <c r="BM11" i="13"/>
  <c r="DK11" i="13"/>
  <c r="BU12" i="13"/>
  <c r="AS14" i="13"/>
  <c r="DS14" i="13"/>
  <c r="CO41" i="13"/>
  <c r="CB43" i="13"/>
  <c r="CK44" i="13"/>
  <c r="DQ46" i="13"/>
  <c r="DM48" i="13"/>
  <c r="AN94" i="13"/>
  <c r="AD6" i="13"/>
  <c r="AY6" i="13"/>
  <c r="BU6" i="13"/>
  <c r="CP6" i="13"/>
  <c r="BM7" i="13"/>
  <c r="DD7" i="13"/>
  <c r="AT8" i="13"/>
  <c r="CK8" i="13"/>
  <c r="AB9" i="13"/>
  <c r="BR9" i="13"/>
  <c r="DI9" i="13"/>
  <c r="AZ10" i="13"/>
  <c r="CP10" i="13"/>
  <c r="AG11" i="13"/>
  <c r="BX11" i="13"/>
  <c r="X12" i="13"/>
  <c r="CO12" i="13"/>
  <c r="BM14" i="13"/>
  <c r="AJ41" i="13"/>
  <c r="DH41" i="13"/>
  <c r="DD43" i="13"/>
  <c r="DM44" i="13"/>
  <c r="BR47" i="13"/>
  <c r="AI6" i="13"/>
  <c r="BE6" i="13"/>
  <c r="BZ6" i="13"/>
  <c r="CW6" i="13"/>
  <c r="AG7" i="13"/>
  <c r="BX7" i="13"/>
  <c r="DN7" i="13"/>
  <c r="BE8" i="13"/>
  <c r="CV8" i="13"/>
  <c r="AL9" i="13"/>
  <c r="CC9" i="13"/>
  <c r="DT9" i="13"/>
  <c r="BJ10" i="13"/>
  <c r="DA10" i="13"/>
  <c r="AR11" i="13"/>
  <c r="CH11" i="13"/>
  <c r="AM12" i="13"/>
  <c r="DH12" i="13"/>
  <c r="CE14" i="13"/>
  <c r="BD41" i="13"/>
  <c r="AB43" i="13"/>
  <c r="AF44" i="13"/>
  <c r="AS46" i="13"/>
  <c r="DO47" i="13"/>
  <c r="CQ94" i="13"/>
  <c r="BG94" i="13"/>
  <c r="DP80" i="13"/>
  <c r="CB80" i="13"/>
  <c r="AV80" i="13"/>
  <c r="DG79" i="13"/>
  <c r="BW79" i="13"/>
  <c r="AV79" i="13"/>
  <c r="AA79" i="13"/>
  <c r="DK78" i="13"/>
  <c r="CT78" i="13"/>
  <c r="BZ78" i="13"/>
  <c r="BN78" i="13"/>
  <c r="BC78" i="13"/>
  <c r="AN78" i="13"/>
  <c r="AB78" i="13"/>
  <c r="DO77" i="13"/>
  <c r="DB77" i="13"/>
  <c r="CQ77" i="13"/>
  <c r="CD77" i="13"/>
  <c r="BR77" i="13"/>
  <c r="BH77" i="13"/>
  <c r="AZ77" i="13"/>
  <c r="AP77" i="13"/>
  <c r="AF77" i="13"/>
  <c r="DW76" i="13"/>
  <c r="DL76" i="13"/>
  <c r="DD76" i="13"/>
  <c r="CU76" i="13"/>
  <c r="CL76" i="13"/>
  <c r="CE76" i="13"/>
  <c r="BY76" i="13"/>
  <c r="BQ76" i="13"/>
  <c r="BJ76" i="13"/>
  <c r="BC76" i="13"/>
  <c r="AU76" i="13"/>
  <c r="AO76" i="13"/>
  <c r="AH76" i="13"/>
  <c r="Z76" i="13"/>
  <c r="DS62" i="13"/>
  <c r="DM62" i="13"/>
  <c r="DE62" i="13"/>
  <c r="CX62" i="13"/>
  <c r="CQ62" i="13"/>
  <c r="CI62" i="13"/>
  <c r="CC62" i="13"/>
  <c r="BV62" i="13"/>
  <c r="BN62" i="13"/>
  <c r="BG62" i="13"/>
  <c r="BA62" i="13"/>
  <c r="AS62" i="13"/>
  <c r="AL62" i="13"/>
  <c r="AE62" i="13"/>
  <c r="DW48" i="13"/>
  <c r="DQ48" i="13"/>
  <c r="DJ48" i="13"/>
  <c r="DB48" i="13"/>
  <c r="CU48" i="13"/>
  <c r="CO48" i="13"/>
  <c r="CG48" i="13"/>
  <c r="BZ48" i="13"/>
  <c r="BS48" i="13"/>
  <c r="BK48" i="13"/>
  <c r="BE48" i="13"/>
  <c r="AX48" i="13"/>
  <c r="AP48" i="13"/>
  <c r="AI48" i="13"/>
  <c r="AC48" i="13"/>
  <c r="DU47" i="13"/>
  <c r="DN47" i="13"/>
  <c r="DG47" i="13"/>
  <c r="CY47" i="13"/>
  <c r="CS47" i="13"/>
  <c r="CL47" i="13"/>
  <c r="CD47" i="13"/>
  <c r="BW47" i="13"/>
  <c r="BQ47" i="13"/>
  <c r="BI47" i="13"/>
  <c r="BB47" i="13"/>
  <c r="AU47" i="13"/>
  <c r="AM47" i="13"/>
  <c r="AG47" i="13"/>
  <c r="Z47" i="13"/>
  <c r="DR46" i="13"/>
  <c r="DK46" i="13"/>
  <c r="CE94" i="13"/>
  <c r="AM94" i="13"/>
  <c r="CM80" i="13"/>
  <c r="AI80" i="13"/>
  <c r="CR79" i="13"/>
  <c r="BB79" i="13"/>
  <c r="Z79" i="13"/>
  <c r="CZ78" i="13"/>
  <c r="CE78" i="13"/>
  <c r="BK78" i="13"/>
  <c r="AU78" i="13"/>
  <c r="AD78" i="13"/>
  <c r="DL77" i="13"/>
  <c r="CX77" i="13"/>
  <c r="CF77" i="13"/>
  <c r="BP77" i="13"/>
  <c r="BC77" i="13"/>
  <c r="AR77" i="13"/>
  <c r="AE77" i="13"/>
  <c r="DR76" i="13"/>
  <c r="DF76" i="13"/>
  <c r="CQ76" i="13"/>
  <c r="CI76" i="13"/>
  <c r="BZ76" i="13"/>
  <c r="BO76" i="13"/>
  <c r="BF76" i="13"/>
  <c r="AX76" i="13"/>
  <c r="AM76" i="13"/>
  <c r="AD76" i="13"/>
  <c r="DU62" i="13"/>
  <c r="DJ62" i="13"/>
  <c r="DB62" i="13"/>
  <c r="CS62" i="13"/>
  <c r="CH62" i="13"/>
  <c r="BY62" i="13"/>
  <c r="BQ62" i="13"/>
  <c r="BF62" i="13"/>
  <c r="AW62" i="13"/>
  <c r="AM62" i="13"/>
  <c r="AC62" i="13"/>
  <c r="DU48" i="13"/>
  <c r="DK48" i="13"/>
  <c r="DA48" i="13"/>
  <c r="CQ48" i="13"/>
  <c r="CI48" i="13"/>
  <c r="BY48" i="13"/>
  <c r="BO48" i="13"/>
  <c r="BF48" i="13"/>
  <c r="AU48" i="13"/>
  <c r="AM48" i="13"/>
  <c r="AD48" i="13"/>
  <c r="DS47" i="13"/>
  <c r="DJ47" i="13"/>
  <c r="DB47" i="13"/>
  <c r="CQ47" i="13"/>
  <c r="CH47" i="13"/>
  <c r="BY47" i="13"/>
  <c r="BN47" i="13"/>
  <c r="BF47" i="13"/>
  <c r="AW47" i="13"/>
  <c r="AL47" i="13"/>
  <c r="AC47" i="13"/>
  <c r="DU46" i="13"/>
  <c r="DJ46" i="13"/>
  <c r="DB46" i="13"/>
  <c r="CU46" i="13"/>
  <c r="CO46" i="13"/>
  <c r="CG46" i="13"/>
  <c r="BZ46" i="13"/>
  <c r="BS46" i="13"/>
  <c r="BK46" i="13"/>
  <c r="BE46" i="13"/>
  <c r="AX46" i="13"/>
  <c r="AP46" i="13"/>
  <c r="AJ46" i="13"/>
  <c r="AE46" i="13"/>
  <c r="Y46" i="13"/>
  <c r="DT44" i="13"/>
  <c r="DO44" i="13"/>
  <c r="DI44" i="13"/>
  <c r="DD44" i="13"/>
  <c r="CY44" i="13"/>
  <c r="CS44" i="13"/>
  <c r="CN44" i="13"/>
  <c r="CI44" i="13"/>
  <c r="CC44" i="13"/>
  <c r="BX44" i="13"/>
  <c r="BS44" i="13"/>
  <c r="BM44" i="13"/>
  <c r="BH44" i="13"/>
  <c r="BC44" i="13"/>
  <c r="AW44" i="13"/>
  <c r="AR44" i="13"/>
  <c r="AM44" i="13"/>
  <c r="AG44" i="13"/>
  <c r="AB44" i="13"/>
  <c r="DW43" i="13"/>
  <c r="DQ43" i="13"/>
  <c r="DL43" i="13"/>
  <c r="DG43" i="13"/>
  <c r="DA43" i="13"/>
  <c r="CV43" i="13"/>
  <c r="CQ43" i="13"/>
  <c r="CK43" i="13"/>
  <c r="CF43" i="13"/>
  <c r="CA43" i="13"/>
  <c r="BU43" i="13"/>
  <c r="BP43" i="13"/>
  <c r="BK43" i="13"/>
  <c r="BE43" i="13"/>
  <c r="AZ43" i="13"/>
  <c r="AU43" i="13"/>
  <c r="AO43" i="13"/>
  <c r="AJ43" i="13"/>
  <c r="AE43" i="13"/>
  <c r="Y43" i="13"/>
  <c r="DT41" i="13"/>
  <c r="DO41" i="13"/>
  <c r="DI41" i="13"/>
  <c r="DD41" i="13"/>
  <c r="CY41" i="13"/>
  <c r="CS41" i="13"/>
  <c r="CN41" i="13"/>
  <c r="CI41" i="13"/>
  <c r="CC41" i="13"/>
  <c r="BX41" i="13"/>
  <c r="BS41" i="13"/>
  <c r="BM41" i="13"/>
  <c r="BH41" i="13"/>
  <c r="BC41" i="13"/>
  <c r="AW41" i="13"/>
  <c r="AR41" i="13"/>
  <c r="AM41" i="13"/>
  <c r="AG41" i="13"/>
  <c r="AB41" i="13"/>
  <c r="DW14" i="13"/>
  <c r="DQ14" i="13"/>
  <c r="DL14" i="13"/>
  <c r="DG14" i="13"/>
  <c r="DA14" i="13"/>
  <c r="CV14" i="13"/>
  <c r="CQ14" i="13"/>
  <c r="CK14" i="13"/>
  <c r="CF14" i="13"/>
  <c r="CA14" i="13"/>
  <c r="BU14" i="13"/>
  <c r="BP14" i="13"/>
  <c r="BK14" i="13"/>
  <c r="BE14" i="13"/>
  <c r="AZ14" i="13"/>
  <c r="AU14" i="13"/>
  <c r="AO14" i="13"/>
  <c r="AJ14" i="13"/>
  <c r="AE14" i="13"/>
  <c r="Y14" i="13"/>
  <c r="DT12" i="13"/>
  <c r="DO12" i="13"/>
  <c r="DI12" i="13"/>
  <c r="DD12" i="13"/>
  <c r="CY12" i="13"/>
  <c r="CS12" i="13"/>
  <c r="CN12" i="13"/>
  <c r="CI12" i="13"/>
  <c r="CC12" i="13"/>
  <c r="BX12" i="13"/>
  <c r="BS12" i="13"/>
  <c r="BM12" i="13"/>
  <c r="BH12" i="13"/>
  <c r="BC12" i="13"/>
  <c r="AW12" i="13"/>
  <c r="CY94" i="13"/>
  <c r="AE94" i="13"/>
  <c r="BG80" i="13"/>
  <c r="CU79" i="13"/>
  <c r="AQ79" i="13"/>
  <c r="DO78" i="13"/>
  <c r="CI78" i="13"/>
  <c r="BF78" i="13"/>
  <c r="AJ78" i="13"/>
  <c r="DS77" i="13"/>
  <c r="CR77" i="13"/>
  <c r="BW77" i="13"/>
  <c r="BG77" i="13"/>
  <c r="AM77" i="13"/>
  <c r="Z77" i="13"/>
  <c r="DJ76" i="13"/>
  <c r="CP76" i="13"/>
  <c r="CD76" i="13"/>
  <c r="BS76" i="13"/>
  <c r="BE76" i="13"/>
  <c r="AS76" i="13"/>
  <c r="AE76" i="13"/>
  <c r="DR62" i="13"/>
  <c r="DG62" i="13"/>
  <c r="CT62" i="13"/>
  <c r="CG62" i="13"/>
  <c r="BS62" i="13"/>
  <c r="BI62" i="13"/>
  <c r="AU62" i="13"/>
  <c r="AH62" i="13"/>
  <c r="DV48" i="13"/>
  <c r="DG48" i="13"/>
  <c r="CW48" i="13"/>
  <c r="CK48" i="13"/>
  <c r="BV48" i="13"/>
  <c r="BJ48" i="13"/>
  <c r="AY48" i="13"/>
  <c r="AK48" i="13"/>
  <c r="Y48" i="13"/>
  <c r="DM47" i="13"/>
  <c r="CX47" i="13"/>
  <c r="CM47" i="13"/>
  <c r="CA47" i="13"/>
  <c r="BM47" i="13"/>
  <c r="BA47" i="13"/>
  <c r="AP47" i="13"/>
  <c r="AA47" i="13"/>
  <c r="DO46" i="13"/>
  <c r="DE46" i="13"/>
  <c r="CT46" i="13"/>
  <c r="CK46" i="13"/>
  <c r="CA46" i="13"/>
  <c r="BQ46" i="13"/>
  <c r="BI46" i="13"/>
  <c r="AY46" i="13"/>
  <c r="AO46" i="13"/>
  <c r="AG46" i="13"/>
  <c r="AA46" i="13"/>
  <c r="DS44" i="13"/>
  <c r="DL44" i="13"/>
  <c r="DE44" i="13"/>
  <c r="CW44" i="13"/>
  <c r="CQ44" i="13"/>
  <c r="CJ44" i="13"/>
  <c r="CB44" i="13"/>
  <c r="BU44" i="13"/>
  <c r="BO44" i="13"/>
  <c r="BG44" i="13"/>
  <c r="AZ44" i="13"/>
  <c r="AS44" i="13"/>
  <c r="AK44" i="13"/>
  <c r="AE44" i="13"/>
  <c r="X44" i="13"/>
  <c r="DP43" i="13"/>
  <c r="DI43" i="13"/>
  <c r="DC43" i="13"/>
  <c r="CU43" i="13"/>
  <c r="CN43" i="13"/>
  <c r="CG43" i="13"/>
  <c r="BY43" i="13"/>
  <c r="BS43" i="13"/>
  <c r="BL43" i="13"/>
  <c r="BD43" i="13"/>
  <c r="AW43" i="13"/>
  <c r="AQ43" i="13"/>
  <c r="BT94" i="13"/>
  <c r="DH80" i="13"/>
  <c r="BD80" i="13"/>
  <c r="CA79" i="13"/>
  <c r="AL79" i="13"/>
  <c r="DF78" i="13"/>
  <c r="BX78" i="13"/>
  <c r="BD78" i="13"/>
  <c r="AI78" i="13"/>
  <c r="DH77" i="13"/>
  <c r="CM77" i="13"/>
  <c r="BV77" i="13"/>
  <c r="BB77" i="13"/>
  <c r="AL77" i="13"/>
  <c r="DT76" i="13"/>
  <c r="DB76" i="13"/>
  <c r="CO76" i="13"/>
  <c r="CA76" i="13"/>
  <c r="BN76" i="13"/>
  <c r="BA76" i="13"/>
  <c r="AP76" i="13"/>
  <c r="AC76" i="13"/>
  <c r="DO62" i="13"/>
  <c r="DC62" i="13"/>
  <c r="CO62" i="13"/>
  <c r="CD62" i="13"/>
  <c r="BR62" i="13"/>
  <c r="BC62" i="13"/>
  <c r="AQ62" i="13"/>
  <c r="AG62" i="13"/>
  <c r="DR48" i="13"/>
  <c r="DF48" i="13"/>
  <c r="CT48" i="13"/>
  <c r="CE48" i="13"/>
  <c r="BU48" i="13"/>
  <c r="BI48" i="13"/>
  <c r="AT48" i="13"/>
  <c r="AH48" i="13"/>
  <c r="DW47" i="13"/>
  <c r="DI47" i="13"/>
  <c r="CW47" i="13"/>
  <c r="CI47" i="13"/>
  <c r="BV47" i="13"/>
  <c r="BK47" i="13"/>
  <c r="AX47" i="13"/>
  <c r="AK47" i="13"/>
  <c r="DW46" i="13"/>
  <c r="DM46" i="13"/>
  <c r="DA46" i="13"/>
  <c r="CQ46" i="13"/>
  <c r="CI46" i="13"/>
  <c r="BY46" i="13"/>
  <c r="BO46" i="13"/>
  <c r="BF46" i="13"/>
  <c r="AU46" i="13"/>
  <c r="AM46" i="13"/>
  <c r="AF46" i="13"/>
  <c r="X46" i="13"/>
  <c r="DQ44" i="13"/>
  <c r="DK44" i="13"/>
  <c r="DC44" i="13"/>
  <c r="CV44" i="13"/>
  <c r="CO44" i="13"/>
  <c r="CG44" i="13"/>
  <c r="CA44" i="13"/>
  <c r="BT44" i="13"/>
  <c r="BL44" i="13"/>
  <c r="BE44" i="13"/>
  <c r="AY44" i="13"/>
  <c r="AQ44" i="13"/>
  <c r="AJ44" i="13"/>
  <c r="AC44" i="13"/>
  <c r="DU43" i="13"/>
  <c r="DO43" i="13"/>
  <c r="DH43" i="13"/>
  <c r="CZ43" i="13"/>
  <c r="CS43" i="13"/>
  <c r="CM43" i="13"/>
  <c r="CE43" i="13"/>
  <c r="BX43" i="13"/>
  <c r="BQ43" i="13"/>
  <c r="BI43" i="13"/>
  <c r="BC43" i="13"/>
  <c r="AV43" i="13"/>
  <c r="AN43" i="13"/>
  <c r="AG43" i="13"/>
  <c r="AA43" i="13"/>
  <c r="DS41" i="13"/>
  <c r="DL41" i="13"/>
  <c r="DE41" i="13"/>
  <c r="CW41" i="13"/>
  <c r="CQ41" i="13"/>
  <c r="CJ41" i="13"/>
  <c r="CB41" i="13"/>
  <c r="BU41" i="13"/>
  <c r="BO41" i="13"/>
  <c r="BG41" i="13"/>
  <c r="AZ41" i="13"/>
  <c r="AS41" i="13"/>
  <c r="AK41" i="13"/>
  <c r="AE41" i="13"/>
  <c r="X41" i="13"/>
  <c r="DP14" i="13"/>
  <c r="DI14" i="13"/>
  <c r="DC14" i="13"/>
  <c r="CU14" i="13"/>
  <c r="CN14" i="13"/>
  <c r="CG14" i="13"/>
  <c r="BY14" i="13"/>
  <c r="BS14" i="13"/>
  <c r="BL14" i="13"/>
  <c r="BD14" i="13"/>
  <c r="AW14" i="13"/>
  <c r="AQ14" i="13"/>
  <c r="AI14" i="13"/>
  <c r="AB14" i="13"/>
  <c r="DU12" i="13"/>
  <c r="DM12" i="13"/>
  <c r="DG12" i="13"/>
  <c r="CZ12" i="13"/>
  <c r="CR12" i="13"/>
  <c r="CK12" i="13"/>
  <c r="CE12" i="13"/>
  <c r="BW12" i="13"/>
  <c r="BP12" i="13"/>
  <c r="BI12" i="13"/>
  <c r="BA12" i="13"/>
  <c r="AU12" i="13"/>
  <c r="AO12" i="13"/>
  <c r="AJ12" i="13"/>
  <c r="AE12" i="13"/>
  <c r="Y12" i="13"/>
  <c r="DT11" i="13"/>
  <c r="DO11" i="13"/>
  <c r="DI11" i="13"/>
  <c r="DD11" i="13"/>
  <c r="CY11" i="13"/>
  <c r="CS11" i="13"/>
  <c r="CN11" i="13"/>
  <c r="CI11" i="13"/>
  <c r="CE11" i="13"/>
  <c r="CA11" i="13"/>
  <c r="BW11" i="13"/>
  <c r="BS11" i="13"/>
  <c r="BO11" i="13"/>
  <c r="BK11" i="13"/>
  <c r="BG11" i="13"/>
  <c r="BC11" i="13"/>
  <c r="AY11" i="13"/>
  <c r="AU11" i="13"/>
  <c r="AQ11" i="13"/>
  <c r="AM11" i="13"/>
  <c r="AI11" i="13"/>
  <c r="AE11" i="13"/>
  <c r="AA11" i="13"/>
  <c r="DW10" i="13"/>
  <c r="DS10" i="13"/>
  <c r="DO10" i="13"/>
  <c r="DK10" i="13"/>
  <c r="DG10" i="13"/>
  <c r="DC10" i="13"/>
  <c r="CY10" i="13"/>
  <c r="CU10" i="13"/>
  <c r="CQ10" i="13"/>
  <c r="CM10" i="13"/>
  <c r="CI10" i="13"/>
  <c r="CE10" i="13"/>
  <c r="CA10" i="13"/>
  <c r="BW10" i="13"/>
  <c r="BS10" i="13"/>
  <c r="BO10" i="13"/>
  <c r="BK10" i="13"/>
  <c r="BG10" i="13"/>
  <c r="BC10" i="13"/>
  <c r="AY10" i="13"/>
  <c r="AU10" i="13"/>
  <c r="AQ10" i="13"/>
  <c r="AM10" i="13"/>
  <c r="AI10" i="13"/>
  <c r="AE10" i="13"/>
  <c r="AA10" i="13"/>
  <c r="DW9" i="13"/>
  <c r="DS9" i="13"/>
  <c r="DO9" i="13"/>
  <c r="DK9" i="13"/>
  <c r="DG9" i="13"/>
  <c r="DC9" i="13"/>
  <c r="CY9" i="13"/>
  <c r="CU9" i="13"/>
  <c r="CQ9" i="13"/>
  <c r="CM9" i="13"/>
  <c r="CI9" i="13"/>
  <c r="CE9" i="13"/>
  <c r="CA9" i="13"/>
  <c r="BW9" i="13"/>
  <c r="BS9" i="13"/>
  <c r="BO9" i="13"/>
  <c r="BK9" i="13"/>
  <c r="BG9" i="13"/>
  <c r="BC9" i="13"/>
  <c r="AY9" i="13"/>
  <c r="AU9" i="13"/>
  <c r="AQ9" i="13"/>
  <c r="AM9" i="13"/>
  <c r="AI9" i="13"/>
  <c r="AE9" i="13"/>
  <c r="AA9" i="13"/>
  <c r="DW8" i="13"/>
  <c r="DS8" i="13"/>
  <c r="DO8" i="13"/>
  <c r="DK8" i="13"/>
  <c r="DG8" i="13"/>
  <c r="DC8" i="13"/>
  <c r="CY8" i="13"/>
  <c r="CU8" i="13"/>
  <c r="CQ8" i="13"/>
  <c r="CM8" i="13"/>
  <c r="CI8" i="13"/>
  <c r="CE8" i="13"/>
  <c r="CA8" i="13"/>
  <c r="BW8" i="13"/>
  <c r="BS8" i="13"/>
  <c r="BO8" i="13"/>
  <c r="BK8" i="13"/>
  <c r="BG8" i="13"/>
  <c r="BC8" i="13"/>
  <c r="AY8" i="13"/>
  <c r="AU8" i="13"/>
  <c r="AQ8" i="13"/>
  <c r="AM8" i="13"/>
  <c r="AI8" i="13"/>
  <c r="AE8" i="13"/>
  <c r="AA8" i="13"/>
  <c r="DW7" i="13"/>
  <c r="DS7" i="13"/>
  <c r="DO7" i="13"/>
  <c r="DK7" i="13"/>
  <c r="DG7" i="13"/>
  <c r="DC7" i="13"/>
  <c r="CY7" i="13"/>
  <c r="CU7" i="13"/>
  <c r="CQ7" i="13"/>
  <c r="CM7" i="13"/>
  <c r="CI7" i="13"/>
  <c r="CE7" i="13"/>
  <c r="CA7" i="13"/>
  <c r="BW7" i="13"/>
  <c r="BS7" i="13"/>
  <c r="BO7" i="13"/>
  <c r="BK7" i="13"/>
  <c r="BG7" i="13"/>
  <c r="BC7" i="13"/>
  <c r="AY7" i="13"/>
  <c r="AU7" i="13"/>
  <c r="AQ7" i="13"/>
  <c r="AM7" i="13"/>
  <c r="AI7" i="13"/>
  <c r="AE7" i="13"/>
  <c r="AA7" i="13"/>
  <c r="DT6" i="13"/>
  <c r="DP6" i="13"/>
  <c r="DL6" i="13"/>
  <c r="DH6" i="13"/>
  <c r="DD6" i="13"/>
  <c r="CZ6" i="13"/>
  <c r="CV6" i="13"/>
  <c r="CR6" i="13"/>
  <c r="CN6" i="13"/>
  <c r="CJ6" i="13"/>
  <c r="CF6" i="13"/>
  <c r="CB6" i="13"/>
  <c r="BX6" i="13"/>
  <c r="BT6" i="13"/>
  <c r="BP6" i="13"/>
  <c r="BL6" i="13"/>
  <c r="BH6" i="13"/>
  <c r="BD6" i="13"/>
  <c r="AZ6" i="13"/>
  <c r="AV6" i="13"/>
  <c r="AR6" i="13"/>
  <c r="AN6" i="13"/>
  <c r="AJ6" i="13"/>
  <c r="AF6" i="13"/>
  <c r="AB6" i="13"/>
  <c r="X6" i="13"/>
  <c r="DS94" i="13"/>
  <c r="BK94" i="13"/>
  <c r="CY80" i="13"/>
  <c r="AA80" i="13"/>
  <c r="BO79" i="13"/>
  <c r="AJ79" i="13"/>
  <c r="CU78" i="13"/>
  <c r="BT78" i="13"/>
  <c r="AX78" i="13"/>
  <c r="Z78" i="13"/>
  <c r="DG77" i="13"/>
  <c r="CI77" i="13"/>
  <c r="BN77" i="13"/>
  <c r="AV77" i="13"/>
  <c r="AH77" i="13"/>
  <c r="DP76" i="13"/>
  <c r="CY76" i="13"/>
  <c r="CK76" i="13"/>
  <c r="BV76" i="13"/>
  <c r="BK76" i="13"/>
  <c r="AY76" i="13"/>
  <c r="AK76" i="13"/>
  <c r="Y76" i="13"/>
  <c r="DN62" i="13"/>
  <c r="CY62" i="13"/>
  <c r="CM62" i="13"/>
  <c r="CA62" i="13"/>
  <c r="BM62" i="13"/>
  <c r="BB62" i="13"/>
  <c r="AP62" i="13"/>
  <c r="CA80" i="13"/>
  <c r="CJ78" i="13"/>
  <c r="CY77" i="13"/>
  <c r="AA77" i="13"/>
  <c r="BU76" i="13"/>
  <c r="DW62" i="13"/>
  <c r="BW62" i="13"/>
  <c r="AA62" i="13"/>
  <c r="DE48" i="13"/>
  <c r="CD48" i="13"/>
  <c r="BC48" i="13"/>
  <c r="AE48" i="13"/>
  <c r="DE47" i="13"/>
  <c r="CG47" i="13"/>
  <c r="BG47" i="13"/>
  <c r="AH47" i="13"/>
  <c r="DG46" i="13"/>
  <c r="CP46" i="13"/>
  <c r="BV46" i="13"/>
  <c r="BC46" i="13"/>
  <c r="AK46" i="13"/>
  <c r="DW44" i="13"/>
  <c r="DH44" i="13"/>
  <c r="CU44" i="13"/>
  <c r="CF44" i="13"/>
  <c r="BQ44" i="13"/>
  <c r="BD44" i="13"/>
  <c r="AO44" i="13"/>
  <c r="AA44" i="13"/>
  <c r="DM43" i="13"/>
  <c r="CY43" i="13"/>
  <c r="CJ43" i="13"/>
  <c r="BW43" i="13"/>
  <c r="BH43" i="13"/>
  <c r="AS43" i="13"/>
  <c r="AI43" i="13"/>
  <c r="X43" i="13"/>
  <c r="DP41" i="13"/>
  <c r="DG41" i="13"/>
  <c r="CV41" i="13"/>
  <c r="CM41" i="13"/>
  <c r="CE41" i="13"/>
  <c r="BT41" i="13"/>
  <c r="BK41" i="13"/>
  <c r="BA41" i="13"/>
  <c r="AQ41" i="13"/>
  <c r="AI41" i="13"/>
  <c r="Y41" i="13"/>
  <c r="DO14" i="13"/>
  <c r="DE14" i="13"/>
  <c r="CW14" i="13"/>
  <c r="CM14" i="13"/>
  <c r="CC14" i="13"/>
  <c r="BT14" i="13"/>
  <c r="BI14" i="13"/>
  <c r="BA14" i="13"/>
  <c r="AR14" i="13"/>
  <c r="AG14" i="13"/>
  <c r="X14" i="13"/>
  <c r="DP12" i="13"/>
  <c r="DE12" i="13"/>
  <c r="CV12" i="13"/>
  <c r="CM12" i="13"/>
  <c r="CB12" i="13"/>
  <c r="BT12" i="13"/>
  <c r="BK12" i="13"/>
  <c r="AZ12" i="13"/>
  <c r="AR12" i="13"/>
  <c r="AK12" i="13"/>
  <c r="AC12" i="13"/>
  <c r="DW11" i="13"/>
  <c r="DP11" i="13"/>
  <c r="DH11" i="13"/>
  <c r="DA11" i="13"/>
  <c r="CU11" i="13"/>
  <c r="CM11" i="13"/>
  <c r="CG11" i="13"/>
  <c r="CB11" i="13"/>
  <c r="BV11" i="13"/>
  <c r="BQ11" i="13"/>
  <c r="BL11" i="13"/>
  <c r="BF11" i="13"/>
  <c r="BA11" i="13"/>
  <c r="AV11" i="13"/>
  <c r="AP11" i="13"/>
  <c r="AK11" i="13"/>
  <c r="AF11" i="13"/>
  <c r="Z11" i="13"/>
  <c r="DU10" i="13"/>
  <c r="DP10" i="13"/>
  <c r="DJ10" i="13"/>
  <c r="DE10" i="13"/>
  <c r="CZ10" i="13"/>
  <c r="CT10" i="13"/>
  <c r="CO10" i="13"/>
  <c r="CJ10" i="13"/>
  <c r="CD10" i="13"/>
  <c r="BY10" i="13"/>
  <c r="BT10" i="13"/>
  <c r="BN10" i="13"/>
  <c r="BI10" i="13"/>
  <c r="BD10" i="13"/>
  <c r="AX10" i="13"/>
  <c r="AS10" i="13"/>
  <c r="AN10" i="13"/>
  <c r="AH10" i="13"/>
  <c r="AC10" i="13"/>
  <c r="X10" i="13"/>
  <c r="DR9" i="13"/>
  <c r="DM9" i="13"/>
  <c r="DH9" i="13"/>
  <c r="DB9" i="13"/>
  <c r="CW9" i="13"/>
  <c r="CR9" i="13"/>
  <c r="CL9" i="13"/>
  <c r="CG9" i="13"/>
  <c r="CB9" i="13"/>
  <c r="BV9" i="13"/>
  <c r="BQ9" i="13"/>
  <c r="BL9" i="13"/>
  <c r="BF9" i="13"/>
  <c r="BA9" i="13"/>
  <c r="AV9" i="13"/>
  <c r="AP9" i="13"/>
  <c r="AK9" i="13"/>
  <c r="AF9" i="13"/>
  <c r="Z9" i="13"/>
  <c r="DU8" i="13"/>
  <c r="DP8" i="13"/>
  <c r="DJ8" i="13"/>
  <c r="DE8" i="13"/>
  <c r="CZ8" i="13"/>
  <c r="CT8" i="13"/>
  <c r="CO8" i="13"/>
  <c r="CJ8" i="13"/>
  <c r="CD8" i="13"/>
  <c r="BY8" i="13"/>
  <c r="BT8" i="13"/>
  <c r="BN8" i="13"/>
  <c r="BI8" i="13"/>
  <c r="BD8" i="13"/>
  <c r="AX8" i="13"/>
  <c r="AS8" i="13"/>
  <c r="AN8" i="13"/>
  <c r="AH8" i="13"/>
  <c r="AC8" i="13"/>
  <c r="X8" i="13"/>
  <c r="DR7" i="13"/>
  <c r="DM7" i="13"/>
  <c r="DH7" i="13"/>
  <c r="DB7" i="13"/>
  <c r="CW7" i="13"/>
  <c r="CR7" i="13"/>
  <c r="CL7" i="13"/>
  <c r="CG7" i="13"/>
  <c r="CB7" i="13"/>
  <c r="BV7" i="13"/>
  <c r="BQ7" i="13"/>
  <c r="BL7" i="13"/>
  <c r="BF7" i="13"/>
  <c r="BA7" i="13"/>
  <c r="AV7" i="13"/>
  <c r="AP7" i="13"/>
  <c r="AK7" i="13"/>
  <c r="AF7" i="13"/>
  <c r="Z7" i="13"/>
  <c r="DW6" i="13"/>
  <c r="DR6" i="13"/>
  <c r="DM6" i="13"/>
  <c r="DG6" i="13"/>
  <c r="DP79" i="13"/>
  <c r="BP78" i="13"/>
  <c r="BX77" i="13"/>
  <c r="DK76" i="13"/>
  <c r="BI76" i="13"/>
  <c r="DI62" i="13"/>
  <c r="BK62" i="13"/>
  <c r="Z62" i="13"/>
  <c r="CY48" i="13"/>
  <c r="CA48" i="13"/>
  <c r="BA48" i="13"/>
  <c r="Z48" i="13"/>
  <c r="DC47" i="13"/>
  <c r="CC47" i="13"/>
  <c r="BC47" i="13"/>
  <c r="AE47" i="13"/>
  <c r="DF46" i="13"/>
  <c r="CL46" i="13"/>
  <c r="BU46" i="13"/>
  <c r="BA46" i="13"/>
  <c r="AI46" i="13"/>
  <c r="DU44" i="13"/>
  <c r="DG44" i="13"/>
  <c r="CR44" i="13"/>
  <c r="CE44" i="13"/>
  <c r="BP44" i="13"/>
  <c r="BA44" i="13"/>
  <c r="AN44" i="13"/>
  <c r="Y44" i="13"/>
  <c r="DK43" i="13"/>
  <c r="CW43" i="13"/>
  <c r="CI43" i="13"/>
  <c r="BT43" i="13"/>
  <c r="BG43" i="13"/>
  <c r="AR43" i="13"/>
  <c r="AF43" i="13"/>
  <c r="DW41" i="13"/>
  <c r="DM41" i="13"/>
  <c r="DC41" i="13"/>
  <c r="CU41" i="13"/>
  <c r="CK41" i="13"/>
  <c r="CA41" i="13"/>
  <c r="BQ41" i="13"/>
  <c r="BI41" i="13"/>
  <c r="AY41" i="13"/>
  <c r="AO41" i="13"/>
  <c r="AF41" i="13"/>
  <c r="DU14" i="13"/>
  <c r="DM14" i="13"/>
  <c r="DD14" i="13"/>
  <c r="CS14" i="13"/>
  <c r="CJ14" i="13"/>
  <c r="CB14" i="13"/>
  <c r="BQ14" i="13"/>
  <c r="BH14" i="13"/>
  <c r="AY14" i="13"/>
  <c r="AN14" i="13"/>
  <c r="AF14" i="13"/>
  <c r="DW12" i="13"/>
  <c r="DL12" i="13"/>
  <c r="DC12" i="13"/>
  <c r="CU12" i="13"/>
  <c r="CJ12" i="13"/>
  <c r="CA12" i="13"/>
  <c r="BQ12" i="13"/>
  <c r="BG12" i="13"/>
  <c r="AY12" i="13"/>
  <c r="AQ12" i="13"/>
  <c r="AI12" i="13"/>
  <c r="AB12" i="13"/>
  <c r="DU11" i="13"/>
  <c r="DM11" i="13"/>
  <c r="DG11" i="13"/>
  <c r="CZ11" i="13"/>
  <c r="CR11" i="13"/>
  <c r="CK11" i="13"/>
  <c r="CF11" i="13"/>
  <c r="BZ11" i="13"/>
  <c r="BU11" i="13"/>
  <c r="BP11" i="13"/>
  <c r="BJ11" i="13"/>
  <c r="BE11" i="13"/>
  <c r="AZ11" i="13"/>
  <c r="AT11" i="13"/>
  <c r="AO11" i="13"/>
  <c r="AJ11" i="13"/>
  <c r="AD11" i="13"/>
  <c r="Y11" i="13"/>
  <c r="DT10" i="13"/>
  <c r="DN10" i="13"/>
  <c r="DI10" i="13"/>
  <c r="DD10" i="13"/>
  <c r="CX10" i="13"/>
  <c r="CS10" i="13"/>
  <c r="CN10" i="13"/>
  <c r="CH10" i="13"/>
  <c r="CC10" i="13"/>
  <c r="BX10" i="13"/>
  <c r="BR10" i="13"/>
  <c r="BM10" i="13"/>
  <c r="BH10" i="13"/>
  <c r="BB10" i="13"/>
  <c r="AW10" i="13"/>
  <c r="AR10" i="13"/>
  <c r="AL10" i="13"/>
  <c r="AG10" i="13"/>
  <c r="AB10" i="13"/>
  <c r="DV9" i="13"/>
  <c r="DQ9" i="13"/>
  <c r="DL9" i="13"/>
  <c r="DF9" i="13"/>
  <c r="DA9" i="13"/>
  <c r="CV9" i="13"/>
  <c r="CP9" i="13"/>
  <c r="CK9" i="13"/>
  <c r="CF9" i="13"/>
  <c r="BZ9" i="13"/>
  <c r="BU9" i="13"/>
  <c r="BP9" i="13"/>
  <c r="BJ9" i="13"/>
  <c r="BE9" i="13"/>
  <c r="AZ9" i="13"/>
  <c r="AT9" i="13"/>
  <c r="AO9" i="13"/>
  <c r="AJ9" i="13"/>
  <c r="AD9" i="13"/>
  <c r="Y9" i="13"/>
  <c r="DT8" i="13"/>
  <c r="DN8" i="13"/>
  <c r="DI8" i="13"/>
  <c r="DD8" i="13"/>
  <c r="CX8" i="13"/>
  <c r="CS8" i="13"/>
  <c r="CN8" i="13"/>
  <c r="CH8" i="13"/>
  <c r="CC8" i="13"/>
  <c r="BX8" i="13"/>
  <c r="BR8" i="13"/>
  <c r="BM8" i="13"/>
  <c r="BH8" i="13"/>
  <c r="BB8" i="13"/>
  <c r="AW8" i="13"/>
  <c r="AR8" i="13"/>
  <c r="AL8" i="13"/>
  <c r="AG8" i="13"/>
  <c r="AB8" i="13"/>
  <c r="DV7" i="13"/>
  <c r="DQ7" i="13"/>
  <c r="DL7" i="13"/>
  <c r="DF7" i="13"/>
  <c r="DA7" i="13"/>
  <c r="CV7" i="13"/>
  <c r="CP7" i="13"/>
  <c r="CK7" i="13"/>
  <c r="CF7" i="13"/>
  <c r="BZ7" i="13"/>
  <c r="BU7" i="13"/>
  <c r="BP7" i="13"/>
  <c r="BJ7" i="13"/>
  <c r="BE7" i="13"/>
  <c r="AZ7" i="13"/>
  <c r="AT7" i="13"/>
  <c r="AO7" i="13"/>
  <c r="AJ7" i="13"/>
  <c r="AD7" i="13"/>
  <c r="Y7" i="13"/>
  <c r="DV6" i="13"/>
  <c r="DQ6" i="13"/>
  <c r="DK6" i="13"/>
  <c r="DF6" i="13"/>
  <c r="DA6" i="13"/>
  <c r="CU6" i="13"/>
  <c r="AE6" i="13"/>
  <c r="AP6" i="13"/>
  <c r="BA6" i="13"/>
  <c r="BK6" i="13"/>
  <c r="BV6" i="13"/>
  <c r="CG6" i="13"/>
  <c r="CQ6" i="13"/>
  <c r="DE6" i="13"/>
  <c r="X7" i="13"/>
  <c r="AS7" i="13"/>
  <c r="BN7" i="13"/>
  <c r="CJ7" i="13"/>
  <c r="DE7" i="13"/>
  <c r="Z8" i="13"/>
  <c r="AV8" i="13"/>
  <c r="BQ8" i="13"/>
  <c r="CL8" i="13"/>
  <c r="DH8" i="13"/>
  <c r="AC9" i="13"/>
  <c r="AX9" i="13"/>
  <c r="BT9" i="13"/>
  <c r="CO9" i="13"/>
  <c r="DJ9" i="13"/>
  <c r="AF10" i="13"/>
  <c r="BA10" i="13"/>
  <c r="BV10" i="13"/>
  <c r="CR10" i="13"/>
  <c r="DM10" i="13"/>
  <c r="AH11" i="13"/>
  <c r="BD11" i="13"/>
  <c r="BY11" i="13"/>
  <c r="CW11" i="13"/>
  <c r="AA12" i="13"/>
  <c r="BE12" i="13"/>
  <c r="CQ12" i="13"/>
  <c r="AC14" i="13"/>
  <c r="BO14" i="13"/>
  <c r="CZ14" i="13"/>
  <c r="AN41" i="13"/>
  <c r="BY41" i="13"/>
  <c r="DK41" i="13"/>
  <c r="BA43" i="13"/>
  <c r="DE43" i="13"/>
  <c r="BK44" i="13"/>
  <c r="DP44" i="13"/>
  <c r="CE46" i="13"/>
  <c r="BS47" i="13"/>
  <c r="BQ48" i="13"/>
  <c r="CW62" i="13"/>
  <c r="CV76" i="13"/>
  <c r="AR78" i="13"/>
  <c r="DK94" i="13"/>
  <c r="AA6" i="13"/>
  <c r="AG6" i="13"/>
  <c r="AL6" i="13"/>
  <c r="AQ6" i="13"/>
  <c r="AW6" i="13"/>
  <c r="BB6" i="13"/>
  <c r="BG6" i="13"/>
  <c r="BM6" i="13"/>
  <c r="BR6" i="13"/>
  <c r="BW6" i="13"/>
  <c r="CC6" i="13"/>
  <c r="CH6" i="13"/>
  <c r="CM6" i="13"/>
  <c r="CS6" i="13"/>
  <c r="CY6" i="13"/>
  <c r="DI6" i="13"/>
  <c r="DS6" i="13"/>
  <c r="AB7" i="13"/>
  <c r="AL7" i="13"/>
  <c r="AW7" i="13"/>
  <c r="BH7" i="13"/>
  <c r="BR7" i="13"/>
  <c r="CC7" i="13"/>
  <c r="CN7" i="13"/>
  <c r="CX7" i="13"/>
  <c r="DI7" i="13"/>
  <c r="DT7" i="13"/>
  <c r="AD8" i="13"/>
  <c r="AO8" i="13"/>
  <c r="AZ8" i="13"/>
  <c r="BJ8" i="13"/>
  <c r="BU8" i="13"/>
  <c r="CF8" i="13"/>
  <c r="CP8" i="13"/>
  <c r="DA8" i="13"/>
  <c r="DL8" i="13"/>
  <c r="DV8" i="13"/>
  <c r="AG9" i="13"/>
  <c r="AR9" i="13"/>
  <c r="BB9" i="13"/>
  <c r="BM9" i="13"/>
  <c r="BX9" i="13"/>
  <c r="CH9" i="13"/>
  <c r="CS9" i="13"/>
  <c r="DD9" i="13"/>
  <c r="DN9" i="13"/>
  <c r="Y10" i="13"/>
  <c r="AJ10" i="13"/>
  <c r="AT10" i="13"/>
  <c r="BE10" i="13"/>
  <c r="BP10" i="13"/>
  <c r="BZ10" i="13"/>
  <c r="CK10" i="13"/>
  <c r="CV10" i="13"/>
  <c r="DF10" i="13"/>
  <c r="DQ10" i="13"/>
  <c r="AB11" i="13"/>
  <c r="AL11" i="13"/>
  <c r="AW11" i="13"/>
  <c r="BH11" i="13"/>
  <c r="BR11" i="13"/>
  <c r="CC11" i="13"/>
  <c r="CO11" i="13"/>
  <c r="DC11" i="13"/>
  <c r="DQ11" i="13"/>
  <c r="AF12" i="13"/>
  <c r="AS12" i="13"/>
  <c r="BL12" i="13"/>
  <c r="CF12" i="13"/>
  <c r="CW12" i="13"/>
  <c r="DQ12" i="13"/>
  <c r="AK14" i="13"/>
  <c r="BC14" i="13"/>
  <c r="BW14" i="13"/>
  <c r="CO14" i="13"/>
  <c r="DH14" i="13"/>
  <c r="AA41" i="13"/>
  <c r="AU41" i="13"/>
  <c r="BL41" i="13"/>
  <c r="CF41" i="13"/>
  <c r="CZ41" i="13"/>
  <c r="DQ41" i="13"/>
  <c r="AK43" i="13"/>
  <c r="BM43" i="13"/>
  <c r="CO43" i="13"/>
  <c r="DS43" i="13"/>
  <c r="AU44" i="13"/>
  <c r="BW44" i="13"/>
  <c r="CZ44" i="13"/>
  <c r="AB46" i="13"/>
  <c r="BJ46" i="13"/>
  <c r="CW46" i="13"/>
  <c r="AQ47" i="13"/>
  <c r="CO47" i="13"/>
  <c r="AO48" i="13"/>
  <c r="CL48" i="13"/>
  <c r="AK62" i="13"/>
  <c r="AI76" i="13"/>
  <c r="AU77" i="13"/>
  <c r="DV78" i="13"/>
  <c r="AK6" i="13"/>
  <c r="AU6" i="13"/>
  <c r="BF6" i="13"/>
  <c r="BQ6" i="13"/>
  <c r="CA6" i="13"/>
  <c r="CL6" i="13"/>
  <c r="CX6" i="13"/>
  <c r="DO6" i="13"/>
  <c r="AH7" i="13"/>
  <c r="BD7" i="13"/>
  <c r="BY7" i="13"/>
  <c r="CT7" i="13"/>
  <c r="DP7" i="13"/>
  <c r="AK8" i="13"/>
  <c r="BF8" i="13"/>
  <c r="CB8" i="13"/>
  <c r="CW8" i="13"/>
  <c r="DR8" i="13"/>
  <c r="AN9" i="13"/>
  <c r="BI9" i="13"/>
  <c r="CD9" i="13"/>
  <c r="CZ9" i="13"/>
  <c r="DU9" i="13"/>
  <c r="AP10" i="13"/>
  <c r="BL10" i="13"/>
  <c r="CG10" i="13"/>
  <c r="DB10" i="13"/>
  <c r="X11" i="13"/>
  <c r="AS11" i="13"/>
  <c r="BN11" i="13"/>
  <c r="CJ11" i="13"/>
  <c r="DL11" i="13"/>
  <c r="AN12" i="13"/>
  <c r="BY12" i="13"/>
  <c r="DK12" i="13"/>
  <c r="AV14" i="13"/>
  <c r="CI14" i="13"/>
  <c r="DT14" i="13"/>
  <c r="BE41" i="13"/>
  <c r="CR41" i="13"/>
  <c r="AC43" i="13"/>
  <c r="CC43" i="13"/>
  <c r="AI44" i="13"/>
  <c r="CM44" i="13"/>
  <c r="AT46" i="13"/>
  <c r="DV46" i="13"/>
  <c r="DR47" i="13"/>
  <c r="DO48" i="13"/>
  <c r="AC6" i="13"/>
  <c r="AH6" i="13"/>
  <c r="AM6" i="13"/>
  <c r="AS6" i="13"/>
  <c r="AX6" i="13"/>
  <c r="BC6" i="13"/>
  <c r="BI6" i="13"/>
  <c r="BN6" i="13"/>
  <c r="BS6" i="13"/>
  <c r="BY6" i="13"/>
  <c r="CD6" i="13"/>
  <c r="CI6" i="13"/>
  <c r="CO6" i="13"/>
  <c r="CT6" i="13"/>
  <c r="DB6" i="13"/>
  <c r="DJ6" i="13"/>
  <c r="DU6" i="13"/>
  <c r="AC7" i="13"/>
  <c r="AN7" i="13"/>
  <c r="AX7" i="13"/>
  <c r="BI7" i="13"/>
  <c r="BT7" i="13"/>
  <c r="CD7" i="13"/>
  <c r="CO7" i="13"/>
  <c r="CZ7" i="13"/>
  <c r="DJ7" i="13"/>
  <c r="DU7" i="13"/>
  <c r="AF8" i="13"/>
  <c r="AP8" i="13"/>
  <c r="BA8" i="13"/>
  <c r="BL8" i="13"/>
  <c r="BV8" i="13"/>
  <c r="CG8" i="13"/>
  <c r="CR8" i="13"/>
  <c r="DB8" i="13"/>
  <c r="DM8" i="13"/>
  <c r="X9" i="13"/>
  <c r="AH9" i="13"/>
  <c r="AS9" i="13"/>
  <c r="BD9" i="13"/>
  <c r="BN9" i="13"/>
  <c r="BY9" i="13"/>
  <c r="CJ9" i="13"/>
  <c r="CT9" i="13"/>
  <c r="DE9" i="13"/>
  <c r="DP9" i="13"/>
  <c r="Z10" i="13"/>
  <c r="AK10" i="13"/>
  <c r="AV10" i="13"/>
  <c r="BF10" i="13"/>
  <c r="BQ10" i="13"/>
  <c r="CB10" i="13"/>
  <c r="CL10" i="13"/>
  <c r="CW10" i="13"/>
  <c r="DH10" i="13"/>
  <c r="DR10" i="13"/>
  <c r="AC11" i="13"/>
  <c r="AN11" i="13"/>
  <c r="AX11" i="13"/>
  <c r="BI11" i="13"/>
  <c r="BT11" i="13"/>
  <c r="CD11" i="13"/>
  <c r="CQ11" i="13"/>
  <c r="DE11" i="13"/>
  <c r="DS11" i="13"/>
  <c r="AG12" i="13"/>
  <c r="AV12" i="13"/>
  <c r="BO12" i="13"/>
  <c r="CG12" i="13"/>
  <c r="DA12" i="13"/>
  <c r="DS12" i="13"/>
  <c r="AM14" i="13"/>
  <c r="BG14" i="13"/>
  <c r="BX14" i="13"/>
  <c r="CR14" i="13"/>
  <c r="DK14" i="13"/>
  <c r="AC41" i="13"/>
  <c r="AV41" i="13"/>
  <c r="BP41" i="13"/>
  <c r="CG41" i="13"/>
  <c r="DA41" i="13"/>
  <c r="DU41" i="13"/>
  <c r="AM43" i="13"/>
  <c r="BO43" i="13"/>
  <c r="CR43" i="13"/>
  <c r="DT43" i="13"/>
  <c r="AV44" i="13"/>
  <c r="BY44" i="13"/>
  <c r="DA44" i="13"/>
  <c r="AC46" i="13"/>
  <c r="BN46" i="13"/>
  <c r="CY46" i="13"/>
  <c r="AS47" i="13"/>
  <c r="CT47" i="13"/>
  <c r="AS48" i="13"/>
  <c r="CP48" i="13"/>
  <c r="AX62" i="13"/>
  <c r="AT76" i="13"/>
  <c r="BK77" i="13"/>
  <c r="BF79" i="13"/>
  <c r="DU94" i="13"/>
  <c r="DL94" i="13"/>
  <c r="DD94" i="13"/>
  <c r="CV94" i="13"/>
  <c r="CN94" i="13"/>
  <c r="CF94" i="13"/>
  <c r="BX94" i="13"/>
  <c r="BP94" i="13"/>
  <c r="BH94" i="13"/>
  <c r="AZ94" i="13"/>
  <c r="AR94" i="13"/>
  <c r="AJ94" i="13"/>
  <c r="AB94" i="13"/>
  <c r="DT80" i="13"/>
  <c r="DL80" i="13"/>
  <c r="DD80" i="13"/>
  <c r="CV80" i="13"/>
  <c r="CN80" i="13"/>
  <c r="CF80" i="13"/>
  <c r="BX80" i="13"/>
  <c r="BP80" i="13"/>
  <c r="BH80" i="13"/>
  <c r="AZ80" i="13"/>
  <c r="AR80" i="13"/>
  <c r="AJ80" i="13"/>
  <c r="AB80" i="13"/>
  <c r="DT79" i="13"/>
  <c r="DL79" i="13"/>
  <c r="DD79" i="13"/>
  <c r="CV79" i="13"/>
  <c r="CN79" i="13"/>
  <c r="CF79" i="13"/>
  <c r="BX79" i="13"/>
  <c r="BP79" i="13"/>
  <c r="BI79" i="13"/>
  <c r="BE79" i="13"/>
  <c r="BA79" i="13"/>
  <c r="AW79" i="13"/>
  <c r="AS79" i="13"/>
  <c r="AO79" i="13"/>
  <c r="AK79" i="13"/>
  <c r="AG79" i="13"/>
  <c r="AC79" i="13"/>
  <c r="Y79" i="13"/>
  <c r="DU78" i="13"/>
  <c r="DQ78" i="13"/>
  <c r="DM78" i="13"/>
  <c r="DI78" i="13"/>
  <c r="DE78" i="13"/>
  <c r="DA78" i="13"/>
  <c r="CW78" i="13"/>
  <c r="CS78" i="13"/>
  <c r="CO78" i="13"/>
  <c r="CK78" i="13"/>
  <c r="CG78" i="13"/>
  <c r="CC78" i="13"/>
  <c r="BY78" i="13"/>
  <c r="BU78" i="13"/>
  <c r="BQ78" i="13"/>
  <c r="BM78" i="13"/>
  <c r="BI78" i="13"/>
  <c r="BE78" i="13"/>
  <c r="BA78" i="13"/>
  <c r="AW78" i="13"/>
  <c r="AS78" i="13"/>
  <c r="AO78" i="13"/>
  <c r="AK78" i="13"/>
  <c r="AG78" i="13"/>
  <c r="AC78" i="13"/>
  <c r="Y78" i="13"/>
  <c r="DU77" i="13"/>
  <c r="DQ77" i="13"/>
  <c r="DM77" i="13"/>
  <c r="DI77" i="13"/>
  <c r="DE77" i="13"/>
  <c r="DA77" i="13"/>
  <c r="CW77" i="13"/>
  <c r="CS77" i="13"/>
  <c r="CO77" i="13"/>
  <c r="CK77" i="13"/>
  <c r="CG77" i="13"/>
  <c r="CC77" i="13"/>
  <c r="BY77" i="13"/>
  <c r="DP94" i="13"/>
  <c r="DG94" i="13"/>
  <c r="CU94" i="13"/>
  <c r="CJ94" i="13"/>
  <c r="CA94" i="13"/>
  <c r="BO94" i="13"/>
  <c r="BD94" i="13"/>
  <c r="AU94" i="13"/>
  <c r="AI94" i="13"/>
  <c r="X94" i="13"/>
  <c r="DO80" i="13"/>
  <c r="DC80" i="13"/>
  <c r="CR80" i="13"/>
  <c r="CI80" i="13"/>
  <c r="BW80" i="13"/>
  <c r="BL80" i="13"/>
  <c r="BC80" i="13"/>
  <c r="AQ80" i="13"/>
  <c r="AF80" i="13"/>
  <c r="DW79" i="13"/>
  <c r="DK79" i="13"/>
  <c r="CZ79" i="13"/>
  <c r="CQ79" i="13"/>
  <c r="CE79" i="13"/>
  <c r="BT79" i="13"/>
  <c r="BK79" i="13"/>
  <c r="BD79" i="13"/>
  <c r="AY79" i="13"/>
  <c r="AT79" i="13"/>
  <c r="AN79" i="13"/>
  <c r="AI79" i="13"/>
  <c r="AD79" i="13"/>
  <c r="X79" i="13"/>
  <c r="DS78" i="13"/>
  <c r="DN78" i="13"/>
  <c r="DH78" i="13"/>
  <c r="DC78" i="13"/>
  <c r="CX78" i="13"/>
  <c r="CR78" i="13"/>
  <c r="CM78" i="13"/>
  <c r="CH78" i="13"/>
  <c r="CB78" i="13"/>
  <c r="BW78" i="13"/>
  <c r="BR78" i="13"/>
  <c r="BL78" i="13"/>
  <c r="BG78" i="13"/>
  <c r="BB78" i="13"/>
  <c r="AV78" i="13"/>
  <c r="AQ78" i="13"/>
  <c r="AL78" i="13"/>
  <c r="AF78" i="13"/>
  <c r="AA78" i="13"/>
  <c r="DV77" i="13"/>
  <c r="DP77" i="13"/>
  <c r="DK77" i="13"/>
  <c r="DF77" i="13"/>
  <c r="CZ77" i="13"/>
  <c r="CU77" i="13"/>
  <c r="CP77" i="13"/>
  <c r="CJ77" i="13"/>
  <c r="CE77" i="13"/>
  <c r="BZ77" i="13"/>
  <c r="BU77" i="13"/>
  <c r="BQ77" i="13"/>
  <c r="BM77" i="13"/>
  <c r="BI77" i="13"/>
  <c r="BE77" i="13"/>
  <c r="BA77" i="13"/>
  <c r="AW77" i="13"/>
  <c r="AS77" i="13"/>
  <c r="AO77" i="13"/>
  <c r="AK77" i="13"/>
  <c r="AG77" i="13"/>
  <c r="AC77" i="13"/>
  <c r="Y77" i="13"/>
  <c r="DU76" i="13"/>
  <c r="DQ76" i="13"/>
  <c r="DM76" i="13"/>
  <c r="DI76" i="13"/>
  <c r="DE76" i="13"/>
  <c r="DA76" i="13"/>
  <c r="CW76" i="13"/>
  <c r="CS76" i="13"/>
  <c r="DO94" i="13"/>
  <c r="DC94" i="13"/>
  <c r="CR94" i="13"/>
  <c r="CI94" i="13"/>
  <c r="BW94" i="13"/>
  <c r="BL94" i="13"/>
  <c r="BC94" i="13"/>
  <c r="AQ94" i="13"/>
  <c r="AF94" i="13"/>
  <c r="DW80" i="13"/>
  <c r="DK80" i="13"/>
  <c r="CZ80" i="13"/>
  <c r="CQ80" i="13"/>
  <c r="CE80" i="13"/>
  <c r="BT80" i="13"/>
  <c r="BK80" i="13"/>
  <c r="AY80" i="13"/>
  <c r="AN80" i="13"/>
  <c r="AE80" i="13"/>
  <c r="DS79" i="13"/>
  <c r="DH79" i="13"/>
  <c r="CY79" i="13"/>
  <c r="CM79" i="13"/>
  <c r="CB79" i="13"/>
  <c r="BS79" i="13"/>
  <c r="BH79" i="13"/>
  <c r="BC79" i="13"/>
  <c r="AX79" i="13"/>
  <c r="AR79" i="13"/>
  <c r="AM79" i="13"/>
  <c r="AH79" i="13"/>
  <c r="AB79" i="13"/>
  <c r="DW78" i="13"/>
  <c r="DR78" i="13"/>
  <c r="DL78" i="13"/>
  <c r="DG78" i="13"/>
  <c r="DB78" i="13"/>
  <c r="CV78" i="13"/>
  <c r="CQ78" i="13"/>
  <c r="CL78" i="13"/>
  <c r="CF78" i="13"/>
  <c r="DH94" i="13"/>
  <c r="CM94" i="13"/>
  <c r="BS94" i="13"/>
  <c r="AV94" i="13"/>
  <c r="AA94" i="13"/>
  <c r="DG80" i="13"/>
  <c r="CJ80" i="13"/>
  <c r="BO80" i="13"/>
  <c r="AU80" i="13"/>
  <c r="X80" i="13"/>
  <c r="DC79" i="13"/>
  <c r="CI79" i="13"/>
  <c r="BL79" i="13"/>
  <c r="AZ79" i="13"/>
  <c r="AP79" i="13"/>
  <c r="AE79" i="13"/>
  <c r="DT78" i="13"/>
  <c r="DJ78" i="13"/>
  <c r="CY78" i="13"/>
  <c r="CN78" i="13"/>
  <c r="CD78" i="13"/>
  <c r="BV78" i="13"/>
  <c r="BO78" i="13"/>
  <c r="BH78" i="13"/>
  <c r="AZ78" i="13"/>
  <c r="AT78" i="13"/>
  <c r="AM78" i="13"/>
  <c r="AE78" i="13"/>
  <c r="X78" i="13"/>
  <c r="DR77" i="13"/>
  <c r="DJ77" i="13"/>
  <c r="DC77" i="13"/>
  <c r="CV77" i="13"/>
  <c r="CN77" i="13"/>
  <c r="CH77" i="13"/>
  <c r="CA77" i="13"/>
  <c r="BT77" i="13"/>
  <c r="BO77" i="13"/>
  <c r="BJ77" i="13"/>
  <c r="BD77" i="13"/>
  <c r="AY77" i="13"/>
  <c r="AT77" i="13"/>
  <c r="AN77" i="13"/>
  <c r="AI77" i="13"/>
  <c r="AD77" i="13"/>
  <c r="X77" i="13"/>
  <c r="DS76" i="13"/>
  <c r="DN76" i="13"/>
  <c r="DH76" i="13"/>
  <c r="DC76" i="13"/>
  <c r="CX76" i="13"/>
  <c r="CR76" i="13"/>
  <c r="CN76" i="13"/>
  <c r="CJ76" i="13"/>
  <c r="CF76" i="13"/>
  <c r="CB76" i="13"/>
  <c r="BX76" i="13"/>
  <c r="BT76" i="13"/>
  <c r="BP76" i="13"/>
  <c r="BL76" i="13"/>
  <c r="BH76" i="13"/>
  <c r="BD76" i="13"/>
  <c r="AZ76" i="13"/>
  <c r="AV76" i="13"/>
  <c r="AR76" i="13"/>
  <c r="AN76" i="13"/>
  <c r="AJ76" i="13"/>
  <c r="AF76" i="13"/>
  <c r="AB76" i="13"/>
  <c r="X76" i="13"/>
  <c r="DT62" i="13"/>
  <c r="DP62" i="13"/>
  <c r="DL62" i="13"/>
  <c r="DH62" i="13"/>
  <c r="DD62" i="13"/>
  <c r="CZ62" i="13"/>
  <c r="CV62" i="13"/>
  <c r="CR62" i="13"/>
  <c r="CN62" i="13"/>
  <c r="CJ62" i="13"/>
  <c r="CF62" i="13"/>
  <c r="CB62" i="13"/>
  <c r="BX62" i="13"/>
  <c r="BT62" i="13"/>
  <c r="BP62" i="13"/>
  <c r="BL62" i="13"/>
  <c r="BH62" i="13"/>
  <c r="BD62" i="13"/>
  <c r="AZ62" i="13"/>
  <c r="AV62" i="13"/>
  <c r="AR62" i="13"/>
  <c r="AN62" i="13"/>
  <c r="AJ62" i="13"/>
  <c r="AF62" i="13"/>
  <c r="AB62" i="13"/>
  <c r="X62" i="13"/>
  <c r="DT48" i="13"/>
  <c r="DP48" i="13"/>
  <c r="DL48" i="13"/>
  <c r="DH48" i="13"/>
  <c r="DD48" i="13"/>
  <c r="CZ48" i="13"/>
  <c r="CV48" i="13"/>
  <c r="CR48" i="13"/>
  <c r="CN48" i="13"/>
  <c r="CJ48" i="13"/>
  <c r="CF48" i="13"/>
  <c r="CB48" i="13"/>
  <c r="BX48" i="13"/>
  <c r="BT48" i="13"/>
  <c r="BP48" i="13"/>
  <c r="BL48" i="13"/>
  <c r="BH48" i="13"/>
  <c r="BD48" i="13"/>
  <c r="AZ48" i="13"/>
  <c r="AV48" i="13"/>
  <c r="AR48" i="13"/>
  <c r="AN48" i="13"/>
  <c r="AJ48" i="13"/>
  <c r="AF48" i="13"/>
  <c r="AB48" i="13"/>
  <c r="X48" i="13"/>
  <c r="DT47" i="13"/>
  <c r="DP47" i="13"/>
  <c r="DL47" i="13"/>
  <c r="DH47" i="13"/>
  <c r="DD47" i="13"/>
  <c r="CZ47" i="13"/>
  <c r="CV47" i="13"/>
  <c r="CR47" i="13"/>
  <c r="CN47" i="13"/>
  <c r="CJ47" i="13"/>
  <c r="CF47" i="13"/>
  <c r="CB47" i="13"/>
  <c r="BX47" i="13"/>
  <c r="BT47" i="13"/>
  <c r="BP47" i="13"/>
  <c r="BL47" i="13"/>
  <c r="BH47" i="13"/>
  <c r="BD47" i="13"/>
  <c r="AZ47" i="13"/>
  <c r="AV47" i="13"/>
  <c r="AR47" i="13"/>
  <c r="AN47" i="13"/>
  <c r="AJ47" i="13"/>
  <c r="AF47" i="13"/>
  <c r="AB47" i="13"/>
  <c r="X47" i="13"/>
  <c r="DT46" i="13"/>
  <c r="DP46" i="13"/>
  <c r="DL46" i="13"/>
  <c r="DH46" i="13"/>
  <c r="DD46" i="13"/>
  <c r="CZ46" i="13"/>
  <c r="CV46" i="13"/>
  <c r="CR46" i="13"/>
  <c r="CN46" i="13"/>
  <c r="CJ46" i="13"/>
  <c r="CF46" i="13"/>
  <c r="CB46" i="13"/>
  <c r="BX46" i="13"/>
  <c r="BT46" i="13"/>
  <c r="BP46" i="13"/>
  <c r="BL46" i="13"/>
  <c r="BH46" i="13"/>
  <c r="BD46" i="13"/>
  <c r="AZ46" i="13"/>
  <c r="AV46" i="13"/>
  <c r="AR46" i="13"/>
  <c r="AN46" i="13"/>
  <c r="CL11" i="13"/>
  <c r="CP11" i="13"/>
  <c r="CT11" i="13"/>
  <c r="CX11" i="13"/>
  <c r="DB11" i="13"/>
  <c r="DF11" i="13"/>
  <c r="DJ11" i="13"/>
  <c r="DN11" i="13"/>
  <c r="DR11" i="13"/>
  <c r="DV11" i="13"/>
  <c r="Z12" i="13"/>
  <c r="AD12" i="13"/>
  <c r="AH12" i="13"/>
  <c r="AL12" i="13"/>
  <c r="AP12" i="13"/>
  <c r="AT12" i="13"/>
  <c r="AX12" i="13"/>
  <c r="BB12" i="13"/>
  <c r="BF12" i="13"/>
  <c r="BJ12" i="13"/>
  <c r="BN12" i="13"/>
  <c r="BR12" i="13"/>
  <c r="BV12" i="13"/>
  <c r="BZ12" i="13"/>
  <c r="CD12" i="13"/>
  <c r="CH12" i="13"/>
  <c r="CL12" i="13"/>
  <c r="CP12" i="13"/>
  <c r="CT12" i="13"/>
  <c r="CX12" i="13"/>
  <c r="DB12" i="13"/>
  <c r="DF12" i="13"/>
  <c r="DJ12" i="13"/>
  <c r="DN12" i="13"/>
  <c r="DR12" i="13"/>
  <c r="DV12" i="13"/>
  <c r="Z14" i="13"/>
  <c r="AD14" i="13"/>
  <c r="AH14" i="13"/>
  <c r="AL14" i="13"/>
  <c r="AP14" i="13"/>
  <c r="AT14" i="13"/>
  <c r="AX14" i="13"/>
  <c r="BB14" i="13"/>
  <c r="BF14" i="13"/>
  <c r="BJ14" i="13"/>
  <c r="BN14" i="13"/>
  <c r="BR14" i="13"/>
  <c r="BV14" i="13"/>
  <c r="BZ14" i="13"/>
  <c r="CD14" i="13"/>
  <c r="CH14" i="13"/>
  <c r="CL14" i="13"/>
  <c r="CP14" i="13"/>
  <c r="CT14" i="13"/>
  <c r="CX14" i="13"/>
  <c r="DB14" i="13"/>
  <c r="DF14" i="13"/>
  <c r="DJ14" i="13"/>
  <c r="DN14" i="13"/>
  <c r="DR14" i="13"/>
  <c r="DV14" i="13"/>
  <c r="Z41" i="13"/>
  <c r="AD41" i="13"/>
  <c r="AH41" i="13"/>
  <c r="AL41" i="13"/>
  <c r="AP41" i="13"/>
  <c r="AT41" i="13"/>
  <c r="AX41" i="13"/>
  <c r="BB41" i="13"/>
  <c r="BF41" i="13"/>
  <c r="BJ41" i="13"/>
  <c r="BN41" i="13"/>
  <c r="BR41" i="13"/>
  <c r="BV41" i="13"/>
  <c r="BZ41" i="13"/>
  <c r="CD41" i="13"/>
  <c r="CH41" i="13"/>
  <c r="CL41" i="13"/>
  <c r="CP41" i="13"/>
  <c r="CT41" i="13"/>
  <c r="CX41" i="13"/>
  <c r="DB41" i="13"/>
  <c r="DF41" i="13"/>
  <c r="DJ41" i="13"/>
  <c r="DN41" i="13"/>
  <c r="DR41" i="13"/>
  <c r="DV41" i="13"/>
  <c r="Z43" i="13"/>
  <c r="AD43" i="13"/>
  <c r="AH43" i="13"/>
  <c r="AL43" i="13"/>
  <c r="AP43" i="13"/>
  <c r="AT43" i="13"/>
  <c r="AX43" i="13"/>
  <c r="BB43" i="13"/>
  <c r="BF43" i="13"/>
  <c r="BJ43" i="13"/>
  <c r="BN43" i="13"/>
  <c r="BR43" i="13"/>
  <c r="BV43" i="13"/>
  <c r="BZ43" i="13"/>
  <c r="CD43" i="13"/>
  <c r="CH43" i="13"/>
  <c r="CL43" i="13"/>
  <c r="CP43" i="13"/>
  <c r="CT43" i="13"/>
  <c r="CX43" i="13"/>
  <c r="DB43" i="13"/>
  <c r="DF43" i="13"/>
  <c r="DJ43" i="13"/>
  <c r="DN43" i="13"/>
  <c r="DR43" i="13"/>
  <c r="DV43" i="13"/>
  <c r="Z44" i="13"/>
  <c r="AD44" i="13"/>
  <c r="AH44" i="13"/>
  <c r="AL44" i="13"/>
  <c r="AP44" i="13"/>
  <c r="AT44" i="13"/>
  <c r="AX44" i="13"/>
  <c r="BB44" i="13"/>
  <c r="BF44" i="13"/>
  <c r="BJ44" i="13"/>
  <c r="BN44" i="13"/>
  <c r="BR44" i="13"/>
  <c r="BV44" i="13"/>
  <c r="BZ44" i="13"/>
  <c r="CD44" i="13"/>
  <c r="CH44" i="13"/>
  <c r="CL44" i="13"/>
  <c r="CP44" i="13"/>
  <c r="CT44" i="13"/>
  <c r="CX44" i="13"/>
  <c r="DB44" i="13"/>
  <c r="DF44" i="13"/>
  <c r="DJ44" i="13"/>
  <c r="DN44" i="13"/>
  <c r="DR44" i="13"/>
  <c r="DV44" i="13"/>
  <c r="Z46" i="13"/>
  <c r="AD46" i="13"/>
  <c r="AH46" i="13"/>
  <c r="AL46" i="13"/>
  <c r="AQ46" i="13"/>
  <c r="AW46" i="13"/>
  <c r="BB46" i="13"/>
  <c r="BG46" i="13"/>
  <c r="BM46" i="13"/>
  <c r="BR46" i="13"/>
  <c r="BW46" i="13"/>
  <c r="CC46" i="13"/>
  <c r="CH46" i="13"/>
  <c r="CM46" i="13"/>
  <c r="CS46" i="13"/>
  <c r="CX46" i="13"/>
  <c r="DC46" i="13"/>
  <c r="DI46" i="13"/>
  <c r="DN46" i="13"/>
  <c r="DS46" i="13"/>
  <c r="Y47" i="13"/>
  <c r="AD47" i="13"/>
  <c r="AI47" i="13"/>
  <c r="AO47" i="13"/>
  <c r="AT47" i="13"/>
  <c r="AY47" i="13"/>
  <c r="BE47" i="13"/>
  <c r="BJ47" i="13"/>
  <c r="BO47" i="13"/>
  <c r="BU47" i="13"/>
  <c r="BZ47" i="13"/>
  <c r="CE47" i="13"/>
  <c r="CK47" i="13"/>
  <c r="CP47" i="13"/>
  <c r="CU47" i="13"/>
  <c r="DA47" i="13"/>
  <c r="DF47" i="13"/>
  <c r="DK47" i="13"/>
  <c r="DQ47" i="13"/>
  <c r="DV47" i="13"/>
  <c r="AA48" i="13"/>
  <c r="AG48" i="13"/>
  <c r="AL48" i="13"/>
  <c r="AQ48" i="13"/>
  <c r="AW48" i="13"/>
  <c r="BB48" i="13"/>
  <c r="BG48" i="13"/>
  <c r="BM48" i="13"/>
  <c r="BR48" i="13"/>
  <c r="BW48" i="13"/>
  <c r="CC48" i="13"/>
  <c r="CH48" i="13"/>
  <c r="CM48" i="13"/>
  <c r="CS48" i="13"/>
  <c r="CX48" i="13"/>
  <c r="DC48" i="13"/>
  <c r="DI48" i="13"/>
  <c r="DN48" i="13"/>
  <c r="DS48" i="13"/>
  <c r="Y62" i="13"/>
  <c r="AD62" i="13"/>
  <c r="AI62" i="13"/>
  <c r="AO62" i="13"/>
  <c r="AT62" i="13"/>
  <c r="AY62" i="13"/>
  <c r="BE62" i="13"/>
  <c r="BJ62" i="13"/>
  <c r="BO62" i="13"/>
  <c r="BU62" i="13"/>
  <c r="BZ62" i="13"/>
  <c r="CE62" i="13"/>
  <c r="CK62" i="13"/>
  <c r="CP62" i="13"/>
  <c r="CU62" i="13"/>
  <c r="DA62" i="13"/>
  <c r="DF62" i="13"/>
  <c r="DK62" i="13"/>
  <c r="DQ62" i="13"/>
  <c r="DV62" i="13"/>
  <c r="AA76" i="13"/>
  <c r="AG76" i="13"/>
  <c r="AL76" i="13"/>
  <c r="AQ76" i="13"/>
  <c r="AW76" i="13"/>
  <c r="BB76" i="13"/>
  <c r="BG76" i="13"/>
  <c r="BM76" i="13"/>
  <c r="BR76" i="13"/>
  <c r="BW76" i="13"/>
  <c r="CC76" i="13"/>
  <c r="CH76" i="13"/>
  <c r="CM76" i="13"/>
  <c r="CT76" i="13"/>
  <c r="CZ76" i="13"/>
  <c r="DG76" i="13"/>
  <c r="DO76" i="13"/>
  <c r="DV76" i="13"/>
  <c r="AB77" i="13"/>
  <c r="AJ77" i="13"/>
  <c r="AQ77" i="13"/>
  <c r="AX77" i="13"/>
  <c r="BF77" i="13"/>
  <c r="BL77" i="13"/>
  <c r="BS77" i="13"/>
  <c r="CB77" i="13"/>
  <c r="CL77" i="13"/>
  <c r="CT77" i="13"/>
  <c r="DD77" i="13"/>
  <c r="DN77" i="13"/>
  <c r="DW77" i="13"/>
  <c r="AH78" i="13"/>
  <c r="AP78" i="13"/>
  <c r="AY78" i="13"/>
  <c r="BJ78" i="13"/>
  <c r="BS78" i="13"/>
  <c r="CA78" i="13"/>
  <c r="CP78" i="13"/>
  <c r="DD78" i="13"/>
  <c r="DP78" i="13"/>
  <c r="AF79" i="13"/>
  <c r="AU79" i="13"/>
  <c r="BG79" i="13"/>
  <c r="CJ79" i="13"/>
  <c r="DO79" i="13"/>
  <c r="AM80" i="13"/>
  <c r="BS80" i="13"/>
  <c r="CU80" i="13"/>
  <c r="DS80" i="13"/>
  <c r="AY94" i="13"/>
  <c r="CB94" i="13"/>
  <c r="CZ94" i="13"/>
  <c r="DT94" i="13"/>
  <c r="BM79" i="13"/>
  <c r="BQ79" i="13"/>
  <c r="BU79" i="13"/>
  <c r="BY79" i="13"/>
  <c r="CC79" i="13"/>
  <c r="CG79" i="13"/>
  <c r="CK79" i="13"/>
  <c r="CO79" i="13"/>
  <c r="CS79" i="13"/>
  <c r="CW79" i="13"/>
  <c r="DA79" i="13"/>
  <c r="DE79" i="13"/>
  <c r="DI79" i="13"/>
  <c r="DM79" i="13"/>
  <c r="DQ79" i="13"/>
  <c r="DU79" i="13"/>
  <c r="Y80" i="13"/>
  <c r="AC80" i="13"/>
  <c r="AG80" i="13"/>
  <c r="AK80" i="13"/>
  <c r="AO80" i="13"/>
  <c r="AS80" i="13"/>
  <c r="AW80" i="13"/>
  <c r="BA80" i="13"/>
  <c r="BE80" i="13"/>
  <c r="BI80" i="13"/>
  <c r="BM80" i="13"/>
  <c r="BQ80" i="13"/>
  <c r="BU80" i="13"/>
  <c r="BY80" i="13"/>
  <c r="CC80" i="13"/>
  <c r="CG80" i="13"/>
  <c r="CK80" i="13"/>
  <c r="CO80" i="13"/>
  <c r="CS80" i="13"/>
  <c r="CW80" i="13"/>
  <c r="DA80" i="13"/>
  <c r="DE80" i="13"/>
  <c r="DI80" i="13"/>
  <c r="DM80" i="13"/>
  <c r="DQ80" i="13"/>
  <c r="DU80" i="13"/>
  <c r="Y94" i="13"/>
  <c r="AC94" i="13"/>
  <c r="AG94" i="13"/>
  <c r="AK94" i="13"/>
  <c r="AO94" i="13"/>
  <c r="AS94" i="13"/>
  <c r="AW94" i="13"/>
  <c r="BA94" i="13"/>
  <c r="BE94" i="13"/>
  <c r="BI94" i="13"/>
  <c r="BM94" i="13"/>
  <c r="BQ94" i="13"/>
  <c r="BU94" i="13"/>
  <c r="BY94" i="13"/>
  <c r="CC94" i="13"/>
  <c r="CG94" i="13"/>
  <c r="CK94" i="13"/>
  <c r="CO94" i="13"/>
  <c r="CS94" i="13"/>
  <c r="CW94" i="13"/>
  <c r="DA94" i="13"/>
  <c r="DE94" i="13"/>
  <c r="DI94" i="13"/>
  <c r="DM94" i="13"/>
  <c r="DQ94" i="13"/>
  <c r="DV94" i="13"/>
  <c r="BJ79" i="13"/>
  <c r="BN79" i="13"/>
  <c r="BR79" i="13"/>
  <c r="BV79" i="13"/>
  <c r="BZ79" i="13"/>
  <c r="CD79" i="13"/>
  <c r="CH79" i="13"/>
  <c r="CL79" i="13"/>
  <c r="CP79" i="13"/>
  <c r="CT79" i="13"/>
  <c r="CX79" i="13"/>
  <c r="DB79" i="13"/>
  <c r="DF79" i="13"/>
  <c r="DJ79" i="13"/>
  <c r="DN79" i="13"/>
  <c r="DR79" i="13"/>
  <c r="DV79" i="13"/>
  <c r="Z80" i="13"/>
  <c r="AD80" i="13"/>
  <c r="AH80" i="13"/>
  <c r="AL80" i="13"/>
  <c r="AP80" i="13"/>
  <c r="AT80" i="13"/>
  <c r="AX80" i="13"/>
  <c r="BB80" i="13"/>
  <c r="BF80" i="13"/>
  <c r="BJ80" i="13"/>
  <c r="BN80" i="13"/>
  <c r="BR80" i="13"/>
  <c r="BV80" i="13"/>
  <c r="BZ80" i="13"/>
  <c r="CD80" i="13"/>
  <c r="CH80" i="13"/>
  <c r="CL80" i="13"/>
  <c r="CP80" i="13"/>
  <c r="CT80" i="13"/>
  <c r="CX80" i="13"/>
  <c r="DB80" i="13"/>
  <c r="DF80" i="13"/>
  <c r="DJ80" i="13"/>
  <c r="DN80" i="13"/>
  <c r="DR80" i="13"/>
  <c r="DV80" i="13"/>
  <c r="Z94" i="13"/>
  <c r="AD94" i="13"/>
  <c r="AH94" i="13"/>
  <c r="AL94" i="13"/>
  <c r="AP94" i="13"/>
  <c r="AT94" i="13"/>
  <c r="AX94" i="13"/>
  <c r="BB94" i="13"/>
  <c r="BF94" i="13"/>
  <c r="BJ94" i="13"/>
  <c r="BN94" i="13"/>
  <c r="BR94" i="13"/>
  <c r="BV94" i="13"/>
  <c r="BZ94" i="13"/>
  <c r="CD94" i="13"/>
  <c r="CH94" i="13"/>
  <c r="CL94" i="13"/>
  <c r="CP94" i="13"/>
  <c r="CT94" i="13"/>
  <c r="CX94" i="13"/>
  <c r="DB94" i="13"/>
  <c r="DF94" i="13"/>
  <c r="DJ94" i="13"/>
  <c r="DN94" i="13"/>
  <c r="DR94" i="13"/>
  <c r="AA3" i="13"/>
  <c r="Y2" i="13"/>
  <c r="DW94" i="13"/>
  <c r="Z2" i="13" l="1"/>
  <c r="AB3" i="13"/>
  <c r="AC3" i="13" l="1"/>
  <c r="AA2" i="13"/>
  <c r="AB2" i="13" l="1"/>
  <c r="AD3" i="13"/>
  <c r="AC2" i="13" l="1"/>
  <c r="AE3" i="13"/>
  <c r="AD2" i="13" l="1"/>
  <c r="AF3" i="13"/>
  <c r="AE2" i="13" l="1"/>
  <c r="AG3" i="13"/>
  <c r="AF2" i="13" l="1"/>
  <c r="AH3" i="13"/>
  <c r="AG2" i="13" l="1"/>
  <c r="AH2" i="13" s="1"/>
  <c r="AI3" i="13"/>
  <c r="AJ3" i="13" l="1"/>
  <c r="AI2" i="13"/>
  <c r="AK3" i="13" l="1"/>
  <c r="AJ2" i="13"/>
  <c r="AL3" i="13" l="1"/>
  <c r="AK2" i="13"/>
  <c r="AM3" i="13" l="1"/>
  <c r="AL2" i="13"/>
  <c r="AN3" i="13" l="1"/>
  <c r="AM2" i="13"/>
  <c r="AN2" i="13" l="1"/>
  <c r="AO3" i="13"/>
  <c r="AP3" i="13" l="1"/>
  <c r="AO2" i="13"/>
  <c r="AQ3" i="13" l="1"/>
  <c r="AP2" i="13"/>
  <c r="AR3" i="13" l="1"/>
  <c r="AQ2" i="13"/>
  <c r="AS3" i="13" l="1"/>
  <c r="AR2" i="13"/>
  <c r="AT3" i="13" l="1"/>
  <c r="AS2" i="13"/>
  <c r="AU3" i="13" l="1"/>
  <c r="AT2" i="13"/>
  <c r="AV3" i="13" l="1"/>
  <c r="AU2" i="13"/>
  <c r="AW3" i="13" l="1"/>
  <c r="AV2" i="13"/>
  <c r="AX3" i="13" l="1"/>
  <c r="AW2" i="13"/>
  <c r="AY3" i="13" l="1"/>
  <c r="AX2" i="13"/>
  <c r="AZ3" i="13" l="1"/>
  <c r="AY2" i="13"/>
  <c r="BA3" i="13" l="1"/>
  <c r="AZ2" i="13"/>
  <c r="BB3" i="13" l="1"/>
  <c r="BA2" i="13"/>
  <c r="BC3" i="13" l="1"/>
  <c r="BB2" i="13"/>
  <c r="BD3" i="13" l="1"/>
  <c r="BC2" i="13"/>
  <c r="BD2" i="13" l="1"/>
  <c r="BE3" i="13"/>
  <c r="BF3" i="13" l="1"/>
  <c r="BE2" i="13"/>
  <c r="BG3" i="13" l="1"/>
  <c r="BF2" i="13"/>
  <c r="BH3" i="13" l="1"/>
  <c r="BG2" i="13"/>
  <c r="BI3" i="13" l="1"/>
  <c r="BH2" i="13"/>
  <c r="BJ3" i="13" l="1"/>
  <c r="BI2" i="13"/>
  <c r="BK3" i="13" l="1"/>
  <c r="BJ2" i="13"/>
  <c r="BL3" i="13" l="1"/>
  <c r="BK2" i="13"/>
  <c r="BM3" i="13" l="1"/>
  <c r="BL2" i="13"/>
  <c r="BN3" i="13" l="1"/>
  <c r="BM2" i="13"/>
  <c r="BO3" i="13" l="1"/>
  <c r="BN2" i="13"/>
  <c r="BP3" i="13" l="1"/>
  <c r="BO2" i="13"/>
  <c r="BQ3" i="13" l="1"/>
  <c r="BP2" i="13"/>
  <c r="BR3" i="13" l="1"/>
  <c r="BQ2" i="13"/>
  <c r="BS3" i="13" l="1"/>
  <c r="BR2" i="13"/>
  <c r="BT3" i="13" l="1"/>
  <c r="BS2" i="13"/>
  <c r="BT2" i="13" l="1"/>
  <c r="BU3" i="13"/>
  <c r="BV3" i="13" l="1"/>
  <c r="BU2" i="13"/>
  <c r="BW3" i="13" l="1"/>
  <c r="BV2" i="13"/>
  <c r="BX3" i="13" l="1"/>
  <c r="BW2" i="13"/>
  <c r="BY3" i="13" l="1"/>
  <c r="BX2" i="13"/>
  <c r="BZ3" i="13" l="1"/>
  <c r="BY2" i="13"/>
  <c r="CA3" i="13" l="1"/>
  <c r="BZ2" i="13"/>
  <c r="CB3" i="13" l="1"/>
  <c r="CA2" i="13"/>
  <c r="CC3" i="13" l="1"/>
  <c r="CB2" i="13"/>
  <c r="CD3" i="13" l="1"/>
  <c r="CC2" i="13"/>
  <c r="CE3" i="13" l="1"/>
  <c r="CD2" i="13"/>
  <c r="CF3" i="13" l="1"/>
  <c r="CE2" i="13"/>
  <c r="CG3" i="13" l="1"/>
  <c r="CF2" i="13"/>
  <c r="CH3" i="13" l="1"/>
  <c r="CG2" i="13"/>
  <c r="CI3" i="13" l="1"/>
  <c r="CH2" i="13"/>
  <c r="CJ3" i="13" l="1"/>
  <c r="CI2" i="13"/>
  <c r="CJ2" i="13" l="1"/>
  <c r="CK3" i="13"/>
  <c r="CL3" i="13" l="1"/>
  <c r="CK2" i="13"/>
  <c r="CM3" i="13" l="1"/>
  <c r="CL2" i="13"/>
  <c r="CN3" i="13" l="1"/>
  <c r="CM2" i="13"/>
  <c r="CO3" i="13" l="1"/>
  <c r="CN2" i="13"/>
  <c r="CP3" i="13" l="1"/>
  <c r="CO2" i="13"/>
  <c r="CQ3" i="13" l="1"/>
  <c r="CP2" i="13"/>
  <c r="CR3" i="13" l="1"/>
  <c r="CQ2" i="13"/>
  <c r="CS3" i="13" l="1"/>
  <c r="CR2" i="13"/>
  <c r="CT3" i="13" l="1"/>
  <c r="CS2" i="13"/>
  <c r="CU3" i="13" l="1"/>
  <c r="CT2" i="13"/>
  <c r="CV3" i="13" l="1"/>
  <c r="CU2" i="13"/>
  <c r="CW3" i="13" l="1"/>
  <c r="CV2" i="13"/>
  <c r="CX3" i="13" l="1"/>
  <c r="CW2" i="13"/>
  <c r="CY3" i="13" l="1"/>
  <c r="CX2" i="13"/>
  <c r="CZ3" i="13" l="1"/>
  <c r="DA3" i="13" s="1"/>
  <c r="DB3" i="13" s="1"/>
  <c r="DC3" i="13" s="1"/>
  <c r="DD3" i="13" s="1"/>
  <c r="DE3" i="13" s="1"/>
  <c r="DF3" i="13" s="1"/>
  <c r="DG3" i="13" s="1"/>
  <c r="DH3" i="13" s="1"/>
  <c r="DI3" i="13" s="1"/>
  <c r="DJ3" i="13" s="1"/>
  <c r="DK3" i="13" s="1"/>
  <c r="DL3" i="13" s="1"/>
  <c r="DM3" i="13" s="1"/>
  <c r="DN3" i="13" s="1"/>
  <c r="DO3" i="13" s="1"/>
  <c r="DP3" i="13" s="1"/>
  <c r="DQ3" i="13" s="1"/>
  <c r="DR3" i="13" s="1"/>
  <c r="DS3" i="13" s="1"/>
  <c r="DT3" i="13" s="1"/>
  <c r="DU3" i="13" s="1"/>
  <c r="DV3" i="13" s="1"/>
  <c r="DW3" i="13" s="1"/>
  <c r="CY2" i="13"/>
  <c r="L81" i="13" l="1"/>
  <c r="J81" i="13"/>
  <c r="N81" i="13"/>
  <c r="O81" i="13"/>
  <c r="K81" i="13"/>
  <c r="P81" i="13" s="1"/>
  <c r="R81" i="13" s="1"/>
  <c r="M49" i="13"/>
  <c r="N28" i="13"/>
  <c r="K28" i="13"/>
  <c r="L28" i="13"/>
  <c r="O28" i="13"/>
  <c r="M28" i="13"/>
  <c r="J28" i="13"/>
  <c r="O15" i="13"/>
  <c r="M15" i="13"/>
  <c r="J15" i="13"/>
  <c r="K15" i="13"/>
  <c r="L15" i="13"/>
  <c r="N15" i="13"/>
  <c r="L49" i="13"/>
  <c r="J63" i="13"/>
  <c r="O63" i="13"/>
  <c r="L63" i="13"/>
  <c r="J49" i="13"/>
  <c r="N63" i="13"/>
  <c r="K63" i="13"/>
  <c r="O49" i="13"/>
  <c r="K49" i="13"/>
  <c r="N49" i="13"/>
  <c r="Q28" i="13" l="1"/>
  <c r="Q81" i="13"/>
  <c r="P28" i="13"/>
  <c r="R28" i="13" s="1"/>
  <c r="P15" i="13"/>
  <c r="R15" i="13" s="1"/>
  <c r="Q15" i="13"/>
  <c r="P63" i="13"/>
  <c r="R63" i="13" s="1"/>
  <c r="Q49" i="13"/>
  <c r="Q63" i="13"/>
  <c r="P49" i="13"/>
  <c r="R49" i="13" s="1"/>
  <c r="E18" i="11" l="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H59"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1" i="8"/>
  <c r="C81" i="8"/>
  <c r="D80" i="8"/>
  <c r="C80" i="8"/>
  <c r="D79" i="8"/>
  <c r="C79" i="8"/>
  <c r="D78" i="8"/>
  <c r="C78" i="8"/>
  <c r="D77" i="8"/>
  <c r="C7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3" i="6"/>
  <c r="AI3" i="6"/>
  <c r="AH3" i="6"/>
  <c r="AG3" i="6"/>
  <c r="AF3" i="6"/>
  <c r="AE3" i="6"/>
  <c r="AD3" i="6"/>
  <c r="AC3" i="6"/>
  <c r="AB3" i="6"/>
  <c r="AA3" i="6"/>
  <c r="Z3" i="6"/>
  <c r="Y3" i="6"/>
  <c r="X3" i="6"/>
  <c r="W3" i="6"/>
  <c r="V3" i="6"/>
  <c r="U3" i="6"/>
  <c r="T3" i="6"/>
  <c r="S3" i="6"/>
  <c r="R3" i="6"/>
  <c r="Q3" i="6"/>
  <c r="P3" i="6"/>
  <c r="O3" i="6"/>
  <c r="N3" i="6"/>
  <c r="M3" i="6"/>
  <c r="L3" i="6"/>
  <c r="K3" i="6"/>
  <c r="J3" i="6"/>
  <c r="I3" i="6"/>
  <c r="H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6" i="2"/>
  <c r="I105" i="2"/>
  <c r="I104" i="2"/>
  <c r="I103" i="2"/>
  <c r="I102" i="2"/>
  <c r="G24" i="2"/>
  <c r="F24" i="2"/>
  <c r="E24" i="2"/>
  <c r="D9" i="2"/>
  <c r="E24" i="3"/>
  <c r="E28" i="3"/>
  <c r="E27" i="3"/>
  <c r="E26" i="3"/>
  <c r="E25" i="3"/>
  <c r="I20" i="3"/>
  <c r="H20" i="3"/>
  <c r="I16" i="3"/>
  <c r="H16" i="3"/>
  <c r="I4" i="3"/>
  <c r="AJ8" i="11"/>
  <c r="AF24" i="2" s="1"/>
  <c r="AI8" i="11"/>
  <c r="AE24" i="2" s="1"/>
  <c r="AH8" i="11"/>
  <c r="AD24" i="2" s="1"/>
  <c r="AG8" i="11"/>
  <c r="AC24" i="2" s="1"/>
  <c r="AF8" i="11"/>
  <c r="AB24" i="2" s="1"/>
  <c r="AE8" i="11"/>
  <c r="AA24" i="2" s="1"/>
  <c r="AD8" i="11"/>
  <c r="Z24" i="2" s="1"/>
  <c r="AC8" i="11"/>
  <c r="Y24" i="2" s="1"/>
  <c r="AB8" i="11"/>
  <c r="X24" i="2" s="1"/>
  <c r="AA8" i="11"/>
  <c r="W24" i="2" s="1"/>
  <c r="Z8" i="11"/>
  <c r="V24" i="2" s="1"/>
  <c r="Y8" i="11"/>
  <c r="U24" i="2" s="1"/>
  <c r="X8" i="11"/>
  <c r="T24" i="2" s="1"/>
  <c r="W8" i="11"/>
  <c r="S24" i="2" s="1"/>
  <c r="V8" i="11"/>
  <c r="R24" i="2" s="1"/>
  <c r="U8" i="11"/>
  <c r="Q24" i="2" s="1"/>
  <c r="T8" i="11"/>
  <c r="P24" i="2" s="1"/>
  <c r="S8" i="11"/>
  <c r="O24" i="2" s="1"/>
  <c r="R8" i="11"/>
  <c r="N24" i="2" s="1"/>
  <c r="Q8" i="11"/>
  <c r="M24" i="2" s="1"/>
  <c r="P8" i="11"/>
  <c r="L24" i="2" s="1"/>
  <c r="O8" i="11"/>
  <c r="K24" i="2" s="1"/>
  <c r="N8" i="11"/>
  <c r="J24" i="2" s="1"/>
  <c r="M8" i="11"/>
  <c r="I24" i="2" s="1"/>
  <c r="L8" i="11"/>
  <c r="H24" i="2" s="1"/>
  <c r="H8" i="11"/>
  <c r="D24" i="2" s="1"/>
  <c r="U60" i="10"/>
  <c r="T60" i="10"/>
  <c r="S60" i="10"/>
  <c r="R60" i="10"/>
  <c r="Q60" i="10"/>
  <c r="P60" i="10"/>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3" i="8"/>
  <c r="AJ36" i="10" s="1"/>
  <c r="AI73" i="8"/>
  <c r="AI36" i="10" s="1"/>
  <c r="AH73" i="8"/>
  <c r="AH36" i="10" s="1"/>
  <c r="AG73" i="8"/>
  <c r="AG36" i="10" s="1"/>
  <c r="AF73" i="8"/>
  <c r="AF36" i="10" s="1"/>
  <c r="AE73" i="8"/>
  <c r="AE36" i="10" s="1"/>
  <c r="AD73" i="8"/>
  <c r="AD36" i="10" s="1"/>
  <c r="AC73" i="8"/>
  <c r="AC36" i="10" s="1"/>
  <c r="AB73" i="8"/>
  <c r="AB36" i="10" s="1"/>
  <c r="AA73" i="8"/>
  <c r="AA36" i="10" s="1"/>
  <c r="Z73" i="8"/>
  <c r="Z36" i="10" s="1"/>
  <c r="Y73" i="8"/>
  <c r="Y36" i="10" s="1"/>
  <c r="X73" i="8"/>
  <c r="X36" i="10" s="1"/>
  <c r="W73" i="8"/>
  <c r="W36" i="10" s="1"/>
  <c r="V73" i="8"/>
  <c r="V36" i="10" s="1"/>
  <c r="U73" i="8"/>
  <c r="U36" i="10" s="1"/>
  <c r="T73" i="8"/>
  <c r="T36" i="10" s="1"/>
  <c r="S73" i="8"/>
  <c r="S36" i="10" s="1"/>
  <c r="R73" i="8"/>
  <c r="R36" i="10" s="1"/>
  <c r="Q73" i="8"/>
  <c r="Q36" i="10" s="1"/>
  <c r="P73" i="8"/>
  <c r="P36" i="10" s="1"/>
  <c r="O73" i="8"/>
  <c r="O36" i="10" s="1"/>
  <c r="N73" i="8"/>
  <c r="N36" i="10" s="1"/>
  <c r="M73" i="8"/>
  <c r="M36" i="10" s="1"/>
  <c r="L73" i="8"/>
  <c r="L36" i="10" s="1"/>
  <c r="K73" i="8"/>
  <c r="K36" i="10" s="1"/>
  <c r="J73" i="8"/>
  <c r="J36" i="10" s="1"/>
  <c r="I73" i="8"/>
  <c r="I36" i="10" s="1"/>
  <c r="H73" i="8"/>
  <c r="H36" i="10" s="1"/>
  <c r="AJ70" i="8"/>
  <c r="AJ35" i="10" s="1"/>
  <c r="AI70" i="8"/>
  <c r="AI35" i="10" s="1"/>
  <c r="AH70" i="8"/>
  <c r="AH35" i="10" s="1"/>
  <c r="AG70" i="8"/>
  <c r="AG35" i="10" s="1"/>
  <c r="AF70" i="8"/>
  <c r="AF35" i="10" s="1"/>
  <c r="AE70" i="8"/>
  <c r="AE35" i="10" s="1"/>
  <c r="AD70" i="8"/>
  <c r="AD35" i="10" s="1"/>
  <c r="AC70" i="8"/>
  <c r="AC35" i="10" s="1"/>
  <c r="AB70" i="8"/>
  <c r="AB35" i="10" s="1"/>
  <c r="AA70" i="8"/>
  <c r="AA35" i="10" s="1"/>
  <c r="Z70" i="8"/>
  <c r="Z35" i="10" s="1"/>
  <c r="Y70" i="8"/>
  <c r="Y35" i="10" s="1"/>
  <c r="X70" i="8"/>
  <c r="X35" i="10" s="1"/>
  <c r="W70" i="8"/>
  <c r="W35" i="10" s="1"/>
  <c r="V70" i="8"/>
  <c r="V35" i="10" s="1"/>
  <c r="U70" i="8"/>
  <c r="U35" i="10" s="1"/>
  <c r="T70" i="8"/>
  <c r="T35" i="10" s="1"/>
  <c r="S70" i="8"/>
  <c r="S35" i="10" s="1"/>
  <c r="R70" i="8"/>
  <c r="R35" i="10" s="1"/>
  <c r="Q70" i="8"/>
  <c r="Q35" i="10" s="1"/>
  <c r="P70" i="8"/>
  <c r="P35" i="10" s="1"/>
  <c r="O70" i="8"/>
  <c r="O35" i="10" s="1"/>
  <c r="N70" i="8"/>
  <c r="N35" i="10" s="1"/>
  <c r="M70" i="8"/>
  <c r="M35" i="10" s="1"/>
  <c r="L70" i="8"/>
  <c r="L35" i="10" s="1"/>
  <c r="K70" i="8"/>
  <c r="K35" i="10" s="1"/>
  <c r="J70" i="8"/>
  <c r="J35" i="10" s="1"/>
  <c r="I70" i="8"/>
  <c r="I35" i="10" s="1"/>
  <c r="H70" i="8"/>
  <c r="H35" i="10" s="1"/>
  <c r="AJ67" i="8"/>
  <c r="AJ34" i="10" s="1"/>
  <c r="AI67" i="8"/>
  <c r="AI34" i="10" s="1"/>
  <c r="AH67" i="8"/>
  <c r="AH34" i="10" s="1"/>
  <c r="AG67" i="8"/>
  <c r="AG34" i="10" s="1"/>
  <c r="AF67" i="8"/>
  <c r="AF34" i="10" s="1"/>
  <c r="AE67" i="8"/>
  <c r="AE34" i="10" s="1"/>
  <c r="AD67" i="8"/>
  <c r="AD34" i="10" s="1"/>
  <c r="AC67" i="8"/>
  <c r="AC34" i="10" s="1"/>
  <c r="AB67" i="8"/>
  <c r="AB34" i="10" s="1"/>
  <c r="AA67" i="8"/>
  <c r="AA34" i="10" s="1"/>
  <c r="Z67" i="8"/>
  <c r="Z34" i="10" s="1"/>
  <c r="Y67" i="8"/>
  <c r="Y34" i="10" s="1"/>
  <c r="X67" i="8"/>
  <c r="X34" i="10" s="1"/>
  <c r="W67" i="8"/>
  <c r="W34" i="10" s="1"/>
  <c r="V67" i="8"/>
  <c r="V34" i="10" s="1"/>
  <c r="U67" i="8"/>
  <c r="U34" i="10" s="1"/>
  <c r="T67" i="8"/>
  <c r="T34" i="10" s="1"/>
  <c r="S67" i="8"/>
  <c r="S34" i="10" s="1"/>
  <c r="R67" i="8"/>
  <c r="R34" i="10" s="1"/>
  <c r="Q67" i="8"/>
  <c r="Q34" i="10" s="1"/>
  <c r="P67" i="8"/>
  <c r="P34" i="10" s="1"/>
  <c r="O67" i="8"/>
  <c r="O34" i="10" s="1"/>
  <c r="N67" i="8"/>
  <c r="N34" i="10" s="1"/>
  <c r="M67" i="8"/>
  <c r="M34" i="10" s="1"/>
  <c r="L67" i="8"/>
  <c r="L34" i="10" s="1"/>
  <c r="K67" i="8"/>
  <c r="K34" i="10" s="1"/>
  <c r="J67" i="8"/>
  <c r="J34" i="10" s="1"/>
  <c r="I67" i="8"/>
  <c r="I34" i="10" s="1"/>
  <c r="H67" i="8"/>
  <c r="H34" i="10" s="1"/>
  <c r="AJ64" i="8"/>
  <c r="AJ33" i="10" s="1"/>
  <c r="AI64" i="8"/>
  <c r="AI33" i="10" s="1"/>
  <c r="AH64" i="8"/>
  <c r="AH33" i="10" s="1"/>
  <c r="AG64" i="8"/>
  <c r="AG33" i="10" s="1"/>
  <c r="AF64" i="8"/>
  <c r="AF33" i="10" s="1"/>
  <c r="AE64" i="8"/>
  <c r="AE33" i="10" s="1"/>
  <c r="AD64" i="8"/>
  <c r="AD33" i="10" s="1"/>
  <c r="AC64" i="8"/>
  <c r="AC33" i="10" s="1"/>
  <c r="AB64" i="8"/>
  <c r="AB33" i="10" s="1"/>
  <c r="AA64" i="8"/>
  <c r="AA33" i="10" s="1"/>
  <c r="Z64" i="8"/>
  <c r="Z33" i="10" s="1"/>
  <c r="Y64" i="8"/>
  <c r="Y33" i="10" s="1"/>
  <c r="X64" i="8"/>
  <c r="X33" i="10" s="1"/>
  <c r="W64" i="8"/>
  <c r="W33" i="10" s="1"/>
  <c r="V64" i="8"/>
  <c r="V33" i="10" s="1"/>
  <c r="U64" i="8"/>
  <c r="U33" i="10" s="1"/>
  <c r="T64" i="8"/>
  <c r="T33" i="10" s="1"/>
  <c r="S64" i="8"/>
  <c r="S33" i="10" s="1"/>
  <c r="R64" i="8"/>
  <c r="R33" i="10" s="1"/>
  <c r="Q64" i="8"/>
  <c r="Q33" i="10" s="1"/>
  <c r="P64" i="8"/>
  <c r="P33" i="10" s="1"/>
  <c r="O64" i="8"/>
  <c r="O33" i="10" s="1"/>
  <c r="N64" i="8"/>
  <c r="N33" i="10" s="1"/>
  <c r="M64" i="8"/>
  <c r="M33" i="10" s="1"/>
  <c r="L64" i="8"/>
  <c r="L33" i="10" s="1"/>
  <c r="K64" i="8"/>
  <c r="K33" i="10" s="1"/>
  <c r="J64" i="8"/>
  <c r="J33" i="10" s="1"/>
  <c r="I64" i="8"/>
  <c r="I33" i="10" s="1"/>
  <c r="H64" i="8"/>
  <c r="H33" i="10" s="1"/>
  <c r="AJ61" i="8"/>
  <c r="AJ32" i="10" s="1"/>
  <c r="AI61" i="8"/>
  <c r="AI32" i="10" s="1"/>
  <c r="AH61" i="8"/>
  <c r="AH32" i="10" s="1"/>
  <c r="AG61" i="8"/>
  <c r="AG32" i="10" s="1"/>
  <c r="AF61" i="8"/>
  <c r="AF32" i="10" s="1"/>
  <c r="AE61" i="8"/>
  <c r="AE32" i="10" s="1"/>
  <c r="AD61" i="8"/>
  <c r="AD32" i="10" s="1"/>
  <c r="AC61" i="8"/>
  <c r="AC32" i="10" s="1"/>
  <c r="AB61" i="8"/>
  <c r="AB32" i="10" s="1"/>
  <c r="AA61" i="8"/>
  <c r="AA32" i="10" s="1"/>
  <c r="Z61" i="8"/>
  <c r="Z32" i="10" s="1"/>
  <c r="Y61" i="8"/>
  <c r="Y32" i="10" s="1"/>
  <c r="X61" i="8"/>
  <c r="X32" i="10" s="1"/>
  <c r="W61" i="8"/>
  <c r="W32" i="10" s="1"/>
  <c r="V61" i="8"/>
  <c r="V32" i="10" s="1"/>
  <c r="U61" i="8"/>
  <c r="U32" i="10" s="1"/>
  <c r="T61" i="8"/>
  <c r="T32" i="10" s="1"/>
  <c r="S61" i="8"/>
  <c r="S32" i="10" s="1"/>
  <c r="R61" i="8"/>
  <c r="R32" i="10" s="1"/>
  <c r="Q61" i="8"/>
  <c r="Q32" i="10" s="1"/>
  <c r="P61" i="8"/>
  <c r="P32" i="10" s="1"/>
  <c r="O61" i="8"/>
  <c r="O32" i="10" s="1"/>
  <c r="N61" i="8"/>
  <c r="N32" i="10" s="1"/>
  <c r="M61" i="8"/>
  <c r="M32" i="10" s="1"/>
  <c r="L61" i="8"/>
  <c r="L32" i="10" s="1"/>
  <c r="K61" i="8"/>
  <c r="K32" i="10" s="1"/>
  <c r="J61" i="8"/>
  <c r="J32" i="10" s="1"/>
  <c r="I61" i="8"/>
  <c r="I32" i="10" s="1"/>
  <c r="H61" i="8"/>
  <c r="H32" i="10" s="1"/>
  <c r="AJ58" i="8"/>
  <c r="AJ30" i="10" s="1"/>
  <c r="AI58" i="8"/>
  <c r="AI30" i="10" s="1"/>
  <c r="AH58" i="8"/>
  <c r="AH30" i="10" s="1"/>
  <c r="AG58" i="8"/>
  <c r="AG30" i="10" s="1"/>
  <c r="AF58" i="8"/>
  <c r="AF30" i="10" s="1"/>
  <c r="AE58" i="8"/>
  <c r="AE30" i="10" s="1"/>
  <c r="AD58" i="8"/>
  <c r="AD30" i="10" s="1"/>
  <c r="AC58" i="8"/>
  <c r="AC30" i="10" s="1"/>
  <c r="AB58" i="8"/>
  <c r="AB30" i="10" s="1"/>
  <c r="AA58" i="8"/>
  <c r="AA30" i="10" s="1"/>
  <c r="Z58" i="8"/>
  <c r="Z30" i="10" s="1"/>
  <c r="Y58" i="8"/>
  <c r="Y30" i="10" s="1"/>
  <c r="X58" i="8"/>
  <c r="X30" i="10" s="1"/>
  <c r="W58" i="8"/>
  <c r="W30" i="10" s="1"/>
  <c r="V58" i="8"/>
  <c r="V30" i="10" s="1"/>
  <c r="U58" i="8"/>
  <c r="U30" i="10" s="1"/>
  <c r="T58" i="8"/>
  <c r="T30" i="10" s="1"/>
  <c r="S58" i="8"/>
  <c r="S30" i="10" s="1"/>
  <c r="R58" i="8"/>
  <c r="R30" i="10" s="1"/>
  <c r="Q58" i="8"/>
  <c r="Q30" i="10" s="1"/>
  <c r="P58" i="8"/>
  <c r="P30" i="10" s="1"/>
  <c r="O58" i="8"/>
  <c r="O30" i="10" s="1"/>
  <c r="N58" i="8"/>
  <c r="N30" i="10" s="1"/>
  <c r="M58" i="8"/>
  <c r="M30" i="10" s="1"/>
  <c r="L58" i="8"/>
  <c r="L30" i="10" s="1"/>
  <c r="K58" i="8"/>
  <c r="K30" i="10" s="1"/>
  <c r="J58" i="8"/>
  <c r="J30" i="10" s="1"/>
  <c r="I58" i="8"/>
  <c r="I30" i="10" s="1"/>
  <c r="H58" i="8"/>
  <c r="H30" i="10" s="1"/>
  <c r="AJ55" i="8"/>
  <c r="AJ6" i="10" s="1"/>
  <c r="AI55" i="8"/>
  <c r="AI6" i="10" s="1"/>
  <c r="AH55" i="8"/>
  <c r="AH6" i="10" s="1"/>
  <c r="AG55" i="8"/>
  <c r="AG6" i="10" s="1"/>
  <c r="AF55" i="8"/>
  <c r="AF6" i="10" s="1"/>
  <c r="AE55" i="8"/>
  <c r="AE6" i="10" s="1"/>
  <c r="AD55" i="8"/>
  <c r="AD6" i="10" s="1"/>
  <c r="AC55" i="8"/>
  <c r="AC6" i="10" s="1"/>
  <c r="AB55" i="8"/>
  <c r="AB6" i="10" s="1"/>
  <c r="AA55" i="8"/>
  <c r="AA6" i="10" s="1"/>
  <c r="Z55" i="8"/>
  <c r="Z6" i="10" s="1"/>
  <c r="Y55" i="8"/>
  <c r="Y6" i="10" s="1"/>
  <c r="X55" i="8"/>
  <c r="X6" i="10" s="1"/>
  <c r="W55" i="8"/>
  <c r="W6" i="10" s="1"/>
  <c r="V55" i="8"/>
  <c r="V6" i="10" s="1"/>
  <c r="U55" i="8"/>
  <c r="U6" i="10" s="1"/>
  <c r="T55" i="8"/>
  <c r="T6" i="10" s="1"/>
  <c r="S55" i="8"/>
  <c r="S6" i="10" s="1"/>
  <c r="R55" i="8"/>
  <c r="R6" i="10" s="1"/>
  <c r="Q55" i="8"/>
  <c r="Q6" i="10" s="1"/>
  <c r="P55" i="8"/>
  <c r="P6" i="10" s="1"/>
  <c r="O55" i="8"/>
  <c r="O6" i="10" s="1"/>
  <c r="N55" i="8"/>
  <c r="N6" i="10" s="1"/>
  <c r="M55" i="8"/>
  <c r="M6" i="10" s="1"/>
  <c r="L55" i="8"/>
  <c r="L6" i="10" s="1"/>
  <c r="K55" i="8"/>
  <c r="J55" i="8"/>
  <c r="I55" i="8"/>
  <c r="H55" i="8"/>
  <c r="AJ51" i="8"/>
  <c r="AJ5" i="10" s="1"/>
  <c r="AI51" i="8"/>
  <c r="AI5" i="10" s="1"/>
  <c r="AH51" i="8"/>
  <c r="AH5" i="10" s="1"/>
  <c r="AG51" i="8"/>
  <c r="AG5" i="10" s="1"/>
  <c r="AF51" i="8"/>
  <c r="AF5" i="10" s="1"/>
  <c r="AE51" i="8"/>
  <c r="AE5" i="10" s="1"/>
  <c r="AD51" i="8"/>
  <c r="AD5" i="10" s="1"/>
  <c r="AC51" i="8"/>
  <c r="AC5" i="10" s="1"/>
  <c r="AB51" i="8"/>
  <c r="AB5" i="10" s="1"/>
  <c r="AA51" i="8"/>
  <c r="AA5" i="10" s="1"/>
  <c r="Z51" i="8"/>
  <c r="Z5" i="10" s="1"/>
  <c r="Y51" i="8"/>
  <c r="Y5" i="10" s="1"/>
  <c r="X51" i="8"/>
  <c r="X5" i="10" s="1"/>
  <c r="W51" i="8"/>
  <c r="W5" i="10" s="1"/>
  <c r="V51" i="8"/>
  <c r="V5" i="10" s="1"/>
  <c r="U51" i="8"/>
  <c r="U5" i="10" s="1"/>
  <c r="T51" i="8"/>
  <c r="T5" i="10" s="1"/>
  <c r="S51" i="8"/>
  <c r="S5" i="10" s="1"/>
  <c r="R51" i="8"/>
  <c r="R5" i="10" s="1"/>
  <c r="Q51" i="8"/>
  <c r="Q5" i="10" s="1"/>
  <c r="P51" i="8"/>
  <c r="P5" i="10" s="1"/>
  <c r="O51" i="8"/>
  <c r="O5" i="10" s="1"/>
  <c r="N51" i="8"/>
  <c r="N5" i="10" s="1"/>
  <c r="M51" i="8"/>
  <c r="M5" i="10" s="1"/>
  <c r="L51" i="8"/>
  <c r="L5" i="10" s="1"/>
  <c r="K51" i="8"/>
  <c r="J51" i="8"/>
  <c r="I51" i="8"/>
  <c r="H51" i="8"/>
  <c r="AJ48" i="8"/>
  <c r="AJ4" i="10" s="1"/>
  <c r="AI48" i="8"/>
  <c r="AH48" i="8"/>
  <c r="AH4" i="10" s="1"/>
  <c r="AG48" i="8"/>
  <c r="AG4" i="10" s="1"/>
  <c r="AF48" i="8"/>
  <c r="AF4" i="10" s="1"/>
  <c r="AE48" i="8"/>
  <c r="AD48" i="8"/>
  <c r="AD4" i="10" s="1"/>
  <c r="AC48" i="8"/>
  <c r="AC4" i="10" s="1"/>
  <c r="AB48" i="8"/>
  <c r="AB4" i="10" s="1"/>
  <c r="AA48" i="8"/>
  <c r="Z48" i="8"/>
  <c r="Z4" i="10" s="1"/>
  <c r="Y48" i="8"/>
  <c r="Y4" i="10" s="1"/>
  <c r="X48" i="8"/>
  <c r="X4" i="10" s="1"/>
  <c r="W48" i="8"/>
  <c r="W4" i="10" s="1"/>
  <c r="V48" i="8"/>
  <c r="V4" i="10" s="1"/>
  <c r="U48" i="8"/>
  <c r="U4" i="10" s="1"/>
  <c r="T48" i="8"/>
  <c r="T4" i="10" s="1"/>
  <c r="S48" i="8"/>
  <c r="R48" i="8"/>
  <c r="R4" i="10" s="1"/>
  <c r="Q48" i="8"/>
  <c r="Q4" i="10" s="1"/>
  <c r="P48" i="8"/>
  <c r="P4" i="10" s="1"/>
  <c r="O48" i="8"/>
  <c r="N48" i="8"/>
  <c r="N4" i="10" s="1"/>
  <c r="M48" i="8"/>
  <c r="M4" i="10" s="1"/>
  <c r="L48" i="8"/>
  <c r="L4" i="10" s="1"/>
  <c r="K48" i="8"/>
  <c r="K4" i="10" s="1"/>
  <c r="J48" i="8"/>
  <c r="J4" i="10" s="1"/>
  <c r="I48" i="8"/>
  <c r="I4" i="10" s="1"/>
  <c r="H48" i="8"/>
  <c r="H4" i="10" s="1"/>
  <c r="AJ45" i="8"/>
  <c r="AI45" i="8"/>
  <c r="AI3" i="10" s="1"/>
  <c r="AH45" i="8"/>
  <c r="AH3" i="10" s="1"/>
  <c r="AG45" i="8"/>
  <c r="AG3" i="10" s="1"/>
  <c r="AF45" i="8"/>
  <c r="AE45" i="8"/>
  <c r="AE3" i="10" s="1"/>
  <c r="AD45" i="8"/>
  <c r="AD3" i="10" s="1"/>
  <c r="AC45" i="8"/>
  <c r="AC3" i="10" s="1"/>
  <c r="AB45" i="8"/>
  <c r="AB3" i="10" s="1"/>
  <c r="AA45" i="8"/>
  <c r="AA3" i="10" s="1"/>
  <c r="Z45" i="8"/>
  <c r="Z3" i="10" s="1"/>
  <c r="Y45" i="8"/>
  <c r="Y3" i="10" s="1"/>
  <c r="X45" i="8"/>
  <c r="W45" i="8"/>
  <c r="V45" i="8"/>
  <c r="V3" i="10" s="1"/>
  <c r="U45" i="8"/>
  <c r="U3" i="10" s="1"/>
  <c r="T45" i="8"/>
  <c r="S45" i="8"/>
  <c r="S3" i="10" s="1"/>
  <c r="R45" i="8"/>
  <c r="R3" i="10" s="1"/>
  <c r="Q45" i="8"/>
  <c r="Q3" i="10" s="1"/>
  <c r="P45" i="8"/>
  <c r="P3" i="10" s="1"/>
  <c r="O45" i="8"/>
  <c r="O3" i="10" s="1"/>
  <c r="N45" i="8"/>
  <c r="N3" i="10" s="1"/>
  <c r="M45" i="8"/>
  <c r="M3" i="10" s="1"/>
  <c r="L45" i="8"/>
  <c r="L3" i="10" s="1"/>
  <c r="K45" i="8"/>
  <c r="K3" i="10" s="1"/>
  <c r="J45" i="8"/>
  <c r="J3" i="10" s="1"/>
  <c r="I45" i="8"/>
  <c r="I3" i="10" s="1"/>
  <c r="H45" i="8"/>
  <c r="AJ41" i="8"/>
  <c r="AJ28" i="9" s="1"/>
  <c r="AI41" i="8"/>
  <c r="AI28" i="9" s="1"/>
  <c r="AH41" i="8"/>
  <c r="AH28" i="9" s="1"/>
  <c r="AG41" i="8"/>
  <c r="AG28" i="9" s="1"/>
  <c r="AF41" i="8"/>
  <c r="AF28" i="9" s="1"/>
  <c r="AE41" i="8"/>
  <c r="AE28" i="9" s="1"/>
  <c r="AD41" i="8"/>
  <c r="AD28" i="9" s="1"/>
  <c r="AC41" i="8"/>
  <c r="AC28" i="9" s="1"/>
  <c r="AB41" i="8"/>
  <c r="AB28" i="9" s="1"/>
  <c r="AA41" i="8"/>
  <c r="AA28" i="9" s="1"/>
  <c r="Z41" i="8"/>
  <c r="Z28" i="9" s="1"/>
  <c r="Y41" i="8"/>
  <c r="Y28" i="9" s="1"/>
  <c r="X41" i="8"/>
  <c r="X28" i="9" s="1"/>
  <c r="W41" i="8"/>
  <c r="W28" i="9" s="1"/>
  <c r="V41" i="8"/>
  <c r="V28" i="9" s="1"/>
  <c r="U41" i="8"/>
  <c r="U28" i="9" s="1"/>
  <c r="T41" i="8"/>
  <c r="T28" i="9" s="1"/>
  <c r="S41" i="8"/>
  <c r="S28" i="9" s="1"/>
  <c r="R41" i="8"/>
  <c r="R28" i="9" s="1"/>
  <c r="Q41" i="8"/>
  <c r="Q28" i="9" s="1"/>
  <c r="P41" i="8"/>
  <c r="P28" i="9" s="1"/>
  <c r="O41" i="8"/>
  <c r="O28" i="9" s="1"/>
  <c r="N41" i="8"/>
  <c r="N28" i="9" s="1"/>
  <c r="M41" i="8"/>
  <c r="M28" i="9" s="1"/>
  <c r="L41" i="8"/>
  <c r="L28" i="9" s="1"/>
  <c r="K41" i="8"/>
  <c r="K28" i="9" s="1"/>
  <c r="J41" i="8"/>
  <c r="I41" i="8"/>
  <c r="I28" i="9" s="1"/>
  <c r="H41" i="8"/>
  <c r="H28" i="9" s="1"/>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AJ34" i="8"/>
  <c r="AJ31" i="10" s="1"/>
  <c r="AI34" i="8"/>
  <c r="AI31" i="10" s="1"/>
  <c r="AH34" i="8"/>
  <c r="AH31" i="10" s="1"/>
  <c r="AG34" i="8"/>
  <c r="AG31" i="10" s="1"/>
  <c r="AF34" i="8"/>
  <c r="AF31" i="10" s="1"/>
  <c r="AE34" i="8"/>
  <c r="AE31" i="10" s="1"/>
  <c r="AD34" i="8"/>
  <c r="AD31" i="10" s="1"/>
  <c r="AC34" i="8"/>
  <c r="AC31" i="10" s="1"/>
  <c r="AB34" i="8"/>
  <c r="AA34" i="8"/>
  <c r="AA31" i="10" s="1"/>
  <c r="Z34" i="8"/>
  <c r="Z31" i="10" s="1"/>
  <c r="Y34" i="8"/>
  <c r="Y31" i="10" s="1"/>
  <c r="X34" i="8"/>
  <c r="X31" i="10" s="1"/>
  <c r="W34" i="8"/>
  <c r="W31" i="10" s="1"/>
  <c r="V34" i="8"/>
  <c r="V31" i="10" s="1"/>
  <c r="U34" i="8"/>
  <c r="U31" i="10" s="1"/>
  <c r="T34" i="8"/>
  <c r="T31" i="10" s="1"/>
  <c r="S34" i="8"/>
  <c r="S31" i="10" s="1"/>
  <c r="R34" i="8"/>
  <c r="R31" i="10" s="1"/>
  <c r="Q34" i="8"/>
  <c r="Q31" i="10" s="1"/>
  <c r="P34" i="8"/>
  <c r="O34" i="8"/>
  <c r="O31" i="10" s="1"/>
  <c r="N34" i="8"/>
  <c r="N31" i="10" s="1"/>
  <c r="M34" i="8"/>
  <c r="M31" i="10" s="1"/>
  <c r="L34" i="8"/>
  <c r="L31" i="10" s="1"/>
  <c r="K34" i="8"/>
  <c r="K31" i="10" s="1"/>
  <c r="J34" i="8"/>
  <c r="J31" i="10" s="1"/>
  <c r="I34" i="8"/>
  <c r="I31" i="10" s="1"/>
  <c r="H34" i="8"/>
  <c r="H31" i="10" s="1"/>
  <c r="AJ31" i="8"/>
  <c r="AI31" i="8"/>
  <c r="AI37" i="10" s="1"/>
  <c r="AH31" i="8"/>
  <c r="AG31" i="8"/>
  <c r="AG37" i="10" s="1"/>
  <c r="AF31" i="8"/>
  <c r="AE31" i="8"/>
  <c r="AD31" i="8"/>
  <c r="AD30" i="8" s="1"/>
  <c r="AC31" i="8"/>
  <c r="AC37" i="10" s="1"/>
  <c r="AB31" i="8"/>
  <c r="AB37" i="10" s="1"/>
  <c r="AA31" i="8"/>
  <c r="AA37" i="10" s="1"/>
  <c r="Z31" i="8"/>
  <c r="Z30" i="8" s="1"/>
  <c r="Y31" i="8"/>
  <c r="Y37" i="10" s="1"/>
  <c r="X31" i="8"/>
  <c r="X37" i="10" s="1"/>
  <c r="W31" i="8"/>
  <c r="W37" i="10" s="1"/>
  <c r="V31" i="8"/>
  <c r="U31" i="8"/>
  <c r="U37" i="10" s="1"/>
  <c r="T31" i="8"/>
  <c r="S31" i="8"/>
  <c r="S37" i="10" s="1"/>
  <c r="R31" i="8"/>
  <c r="Q31" i="8"/>
  <c r="Q37" i="10" s="1"/>
  <c r="P31" i="8"/>
  <c r="P37" i="10" s="1"/>
  <c r="O31" i="8"/>
  <c r="O37" i="10" s="1"/>
  <c r="N31" i="8"/>
  <c r="N30" i="8" s="1"/>
  <c r="M31" i="8"/>
  <c r="M37" i="10" s="1"/>
  <c r="L31" i="8"/>
  <c r="L37" i="10" s="1"/>
  <c r="K31" i="8"/>
  <c r="K37" i="10" s="1"/>
  <c r="J31" i="8"/>
  <c r="I31" i="8"/>
  <c r="I37" i="10" s="1"/>
  <c r="H31" i="8"/>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H17" i="8" s="1"/>
  <c r="AG18" i="8"/>
  <c r="AF18" i="8"/>
  <c r="AE18" i="8"/>
  <c r="AD18" i="8"/>
  <c r="AD17" i="8" s="1"/>
  <c r="AC18" i="8"/>
  <c r="AB18" i="8"/>
  <c r="AA18" i="8"/>
  <c r="Z18" i="8"/>
  <c r="Y18" i="8"/>
  <c r="X18" i="8"/>
  <c r="W18" i="8"/>
  <c r="V18" i="8"/>
  <c r="U18" i="8"/>
  <c r="T18" i="8"/>
  <c r="S18" i="8"/>
  <c r="R18" i="8"/>
  <c r="R17" i="8" s="1"/>
  <c r="Q18" i="8"/>
  <c r="P18" i="8"/>
  <c r="O18" i="8"/>
  <c r="N18" i="8"/>
  <c r="N17" i="8" s="1"/>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K5" i="8"/>
  <c r="J5" i="8"/>
  <c r="I5" i="8"/>
  <c r="B5" i="8"/>
  <c r="B8" i="8" s="1"/>
  <c r="B11" i="8" s="1"/>
  <c r="B14" i="8" s="1"/>
  <c r="B17" i="8" s="1"/>
  <c r="B18" i="8" s="1"/>
  <c r="B21" i="8" s="1"/>
  <c r="AJ8" i="6"/>
  <c r="AF23" i="2" s="1"/>
  <c r="AI8" i="6"/>
  <c r="AE23" i="2" s="1"/>
  <c r="AH8" i="6"/>
  <c r="AD23" i="2" s="1"/>
  <c r="AG8" i="6"/>
  <c r="AC23" i="2" s="1"/>
  <c r="AF8" i="6"/>
  <c r="AB23" i="2" s="1"/>
  <c r="AE8" i="6"/>
  <c r="AA23" i="2" s="1"/>
  <c r="AD8" i="6"/>
  <c r="Z23" i="2" s="1"/>
  <c r="AC8" i="6"/>
  <c r="Y23" i="2" s="1"/>
  <c r="AB8" i="6"/>
  <c r="X23" i="2" s="1"/>
  <c r="AA8" i="6"/>
  <c r="W23" i="2" s="1"/>
  <c r="Z8" i="6"/>
  <c r="V23" i="2" s="1"/>
  <c r="Y8" i="6"/>
  <c r="U23" i="2" s="1"/>
  <c r="X8" i="6"/>
  <c r="T23" i="2" s="1"/>
  <c r="W8" i="6"/>
  <c r="S23" i="2" s="1"/>
  <c r="V8" i="6"/>
  <c r="R23" i="2" s="1"/>
  <c r="U8" i="6"/>
  <c r="Q23" i="2" s="1"/>
  <c r="T8" i="6"/>
  <c r="P23" i="2" s="1"/>
  <c r="S8" i="6"/>
  <c r="O23" i="2" s="1"/>
  <c r="R8" i="6"/>
  <c r="N23" i="2" s="1"/>
  <c r="Q8" i="6"/>
  <c r="M23" i="2" s="1"/>
  <c r="P8" i="6"/>
  <c r="L23" i="2" s="1"/>
  <c r="O8" i="6"/>
  <c r="K23" i="2" s="1"/>
  <c r="N8" i="6"/>
  <c r="J23" i="2" s="1"/>
  <c r="M8" i="6"/>
  <c r="I23" i="2" s="1"/>
  <c r="L8" i="6"/>
  <c r="H23" i="2" s="1"/>
  <c r="K8" i="6"/>
  <c r="G23" i="2" s="1"/>
  <c r="J8" i="6"/>
  <c r="F23" i="2" s="1"/>
  <c r="I8" i="6"/>
  <c r="E23" i="2" s="1"/>
  <c r="H8" i="6"/>
  <c r="D23" i="2" s="1"/>
  <c r="H62" i="5"/>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O58" i="5"/>
  <c r="N58" i="5"/>
  <c r="J58" i="5"/>
  <c r="I58" i="5"/>
  <c r="H58" i="5"/>
  <c r="I43" i="5"/>
  <c r="I53" i="5" s="1"/>
  <c r="AJ38" i="5"/>
  <c r="AF16" i="2" s="1"/>
  <c r="AI38" i="5"/>
  <c r="AE16" i="2" s="1"/>
  <c r="AH38" i="5"/>
  <c r="AD16" i="2" s="1"/>
  <c r="AG38" i="5"/>
  <c r="AC16" i="2" s="1"/>
  <c r="AF38" i="5"/>
  <c r="AB16" i="2" s="1"/>
  <c r="AE38" i="5"/>
  <c r="AA16" i="2" s="1"/>
  <c r="AD38" i="5"/>
  <c r="Z16" i="2" s="1"/>
  <c r="AC38" i="5"/>
  <c r="Y16" i="2" s="1"/>
  <c r="AB38" i="5"/>
  <c r="X16" i="2" s="1"/>
  <c r="AA38" i="5"/>
  <c r="W16" i="2" s="1"/>
  <c r="Z38" i="5"/>
  <c r="V16" i="2" s="1"/>
  <c r="Y38" i="5"/>
  <c r="U16" i="2" s="1"/>
  <c r="X38" i="5"/>
  <c r="T16" i="2" s="1"/>
  <c r="W38" i="5"/>
  <c r="S16" i="2" s="1"/>
  <c r="V38" i="5"/>
  <c r="R16" i="2" s="1"/>
  <c r="U38" i="5"/>
  <c r="Q16" i="2" s="1"/>
  <c r="T38" i="5"/>
  <c r="P16" i="2" s="1"/>
  <c r="S38" i="5"/>
  <c r="O16" i="2" s="1"/>
  <c r="R38" i="5"/>
  <c r="N16" i="2" s="1"/>
  <c r="Q38" i="5"/>
  <c r="M16" i="2" s="1"/>
  <c r="P38" i="5"/>
  <c r="L16" i="2" s="1"/>
  <c r="O38" i="5"/>
  <c r="K16" i="2" s="1"/>
  <c r="N38" i="5"/>
  <c r="J16" i="2" s="1"/>
  <c r="M38" i="5"/>
  <c r="I16" i="2" s="1"/>
  <c r="L38" i="5"/>
  <c r="H16" i="2" s="1"/>
  <c r="K38" i="5"/>
  <c r="G16" i="2" s="1"/>
  <c r="J38" i="5"/>
  <c r="F16" i="2" s="1"/>
  <c r="I38" i="5"/>
  <c r="E16" i="2" s="1"/>
  <c r="H38" i="5"/>
  <c r="D16" i="2" s="1"/>
  <c r="AJ10" i="5"/>
  <c r="AI10" i="5"/>
  <c r="AH10" i="5"/>
  <c r="AG10" i="5"/>
  <c r="AC10" i="2" s="1"/>
  <c r="AF10" i="5"/>
  <c r="AE10" i="5"/>
  <c r="AD10" i="5"/>
  <c r="AD21" i="5" s="1"/>
  <c r="AC10" i="5"/>
  <c r="Y10" i="2" s="1"/>
  <c r="AB10" i="5"/>
  <c r="X10" i="2" s="1"/>
  <c r="AA10" i="5"/>
  <c r="Z10" i="5"/>
  <c r="Z21" i="5" s="1"/>
  <c r="Y10" i="5"/>
  <c r="Y21" i="5" s="1"/>
  <c r="X10" i="5"/>
  <c r="W10" i="5"/>
  <c r="V10" i="5"/>
  <c r="V21" i="5" s="1"/>
  <c r="U10" i="5"/>
  <c r="U21" i="5" s="1"/>
  <c r="T10" i="5"/>
  <c r="S10" i="5"/>
  <c r="R10" i="5"/>
  <c r="R21" i="5" s="1"/>
  <c r="Q10" i="5"/>
  <c r="Q21" i="5" s="1"/>
  <c r="P10" i="5"/>
  <c r="O10" i="5"/>
  <c r="N10" i="5"/>
  <c r="N21" i="5" s="1"/>
  <c r="M10" i="5"/>
  <c r="M21" i="5" s="1"/>
  <c r="L10" i="5"/>
  <c r="L21" i="5" s="1"/>
  <c r="K10" i="5"/>
  <c r="J10" i="5"/>
  <c r="I10" i="5"/>
  <c r="I21" i="5" s="1"/>
  <c r="H10" i="5"/>
  <c r="H21" i="5" s="1"/>
  <c r="AJ9" i="5"/>
  <c r="AI9" i="5"/>
  <c r="AH9" i="5"/>
  <c r="AD12" i="2" s="1"/>
  <c r="AG9" i="5"/>
  <c r="AF9" i="5"/>
  <c r="AE9" i="5"/>
  <c r="AE13" i="5" s="1"/>
  <c r="AD9" i="5"/>
  <c r="Z12" i="2" s="1"/>
  <c r="AC9" i="5"/>
  <c r="Y12" i="2" s="1"/>
  <c r="AB9" i="5"/>
  <c r="AA9" i="5"/>
  <c r="AA13" i="5" s="1"/>
  <c r="Z9" i="5"/>
  <c r="V12" i="2" s="1"/>
  <c r="Y9" i="5"/>
  <c r="X9" i="5"/>
  <c r="W9" i="5"/>
  <c r="W13" i="5" s="1"/>
  <c r="V9" i="5"/>
  <c r="R12" i="2" s="1"/>
  <c r="U9" i="5"/>
  <c r="T9" i="5"/>
  <c r="S9" i="5"/>
  <c r="R9" i="5"/>
  <c r="N12" i="2" s="1"/>
  <c r="Q9" i="5"/>
  <c r="P9" i="5"/>
  <c r="O9" i="5"/>
  <c r="O13" i="5" s="1"/>
  <c r="N9" i="5"/>
  <c r="N13" i="5" s="1"/>
  <c r="M9" i="5"/>
  <c r="I12" i="2" s="1"/>
  <c r="L9" i="5"/>
  <c r="L13" i="5" s="1"/>
  <c r="K9" i="5"/>
  <c r="J9" i="5"/>
  <c r="J13" i="5" s="1"/>
  <c r="I9" i="5"/>
  <c r="E12" i="2" s="1"/>
  <c r="H9" i="5"/>
  <c r="H13" i="5"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AJ20" i="4"/>
  <c r="AI20" i="4"/>
  <c r="AI18" i="4" s="1"/>
  <c r="AH20" i="4"/>
  <c r="AH18" i="4" s="1"/>
  <c r="AG20" i="4"/>
  <c r="AG18" i="4" s="1"/>
  <c r="AF20" i="4"/>
  <c r="AE20" i="4"/>
  <c r="AE18" i="4" s="1"/>
  <c r="AD20" i="4"/>
  <c r="AD18" i="4" s="1"/>
  <c r="AC20" i="4"/>
  <c r="AB20" i="4"/>
  <c r="AB18" i="4" s="1"/>
  <c r="AA20" i="4"/>
  <c r="AA18" i="4" s="1"/>
  <c r="Z20" i="4"/>
  <c r="Z18" i="4" s="1"/>
  <c r="Y20" i="4"/>
  <c r="Y18" i="4" s="1"/>
  <c r="X20" i="4"/>
  <c r="X18" i="4" s="1"/>
  <c r="W20" i="4"/>
  <c r="W18" i="4" s="1"/>
  <c r="V20" i="4"/>
  <c r="V18" i="4" s="1"/>
  <c r="U20" i="4"/>
  <c r="U18" i="4" s="1"/>
  <c r="T20" i="4"/>
  <c r="S20" i="4"/>
  <c r="S18" i="4" s="1"/>
  <c r="R20" i="4"/>
  <c r="R18" i="4" s="1"/>
  <c r="Q20" i="4"/>
  <c r="Q18" i="4" s="1"/>
  <c r="P20" i="4"/>
  <c r="O20" i="4"/>
  <c r="O18" i="4" s="1"/>
  <c r="N20" i="4"/>
  <c r="N18" i="4" s="1"/>
  <c r="M20" i="4"/>
  <c r="M18" i="4" s="1"/>
  <c r="L20" i="4"/>
  <c r="L18" i="4" s="1"/>
  <c r="K20" i="4"/>
  <c r="K18" i="4" s="1"/>
  <c r="J20" i="4"/>
  <c r="J18" i="4" s="1"/>
  <c r="I20" i="4"/>
  <c r="I18" i="4" s="1"/>
  <c r="H20" i="4"/>
  <c r="H18" i="4" s="1"/>
  <c r="AJ18" i="4"/>
  <c r="AF18" i="4"/>
  <c r="AC18" i="4"/>
  <c r="T18" i="4"/>
  <c r="P18" i="4"/>
  <c r="AJ14" i="4"/>
  <c r="AI14" i="4"/>
  <c r="AH14" i="4"/>
  <c r="AG14" i="4"/>
  <c r="AF14" i="4"/>
  <c r="AE14" i="4"/>
  <c r="AD14" i="4"/>
  <c r="AD17" i="9" s="1"/>
  <c r="AC14" i="4"/>
  <c r="AB14" i="4"/>
  <c r="AA14" i="4"/>
  <c r="Z14" i="4"/>
  <c r="Z17" i="9" s="1"/>
  <c r="Y14" i="4"/>
  <c r="X14" i="4"/>
  <c r="W14" i="4"/>
  <c r="V14" i="4"/>
  <c r="U14" i="4"/>
  <c r="T14" i="4"/>
  <c r="S14" i="4"/>
  <c r="R14" i="4"/>
  <c r="Q14" i="4"/>
  <c r="P14" i="4"/>
  <c r="O14" i="4"/>
  <c r="N14" i="4"/>
  <c r="N17" i="9" s="1"/>
  <c r="M14" i="4"/>
  <c r="L14" i="4"/>
  <c r="K14" i="4"/>
  <c r="K17" i="9" s="1"/>
  <c r="J14" i="4"/>
  <c r="I14" i="4"/>
  <c r="H14"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J8" i="9" s="1"/>
  <c r="AI7" i="4"/>
  <c r="AH7" i="4"/>
  <c r="AH8" i="9" s="1"/>
  <c r="AG7" i="4"/>
  <c r="AG8" i="9" s="1"/>
  <c r="AF7" i="4"/>
  <c r="AF8" i="9" s="1"/>
  <c r="AE7" i="4"/>
  <c r="AD7" i="4"/>
  <c r="AD8" i="9" s="1"/>
  <c r="AC7" i="4"/>
  <c r="AC8" i="9" s="1"/>
  <c r="AB7" i="4"/>
  <c r="AB8" i="9" s="1"/>
  <c r="AA7" i="4"/>
  <c r="Z7" i="4"/>
  <c r="Z8" i="9" s="1"/>
  <c r="Y7" i="4"/>
  <c r="Y8" i="9" s="1"/>
  <c r="X7" i="4"/>
  <c r="X8" i="9" s="1"/>
  <c r="W7" i="4"/>
  <c r="V7" i="4"/>
  <c r="V8" i="9" s="1"/>
  <c r="U7" i="4"/>
  <c r="U8" i="9" s="1"/>
  <c r="T7" i="4"/>
  <c r="T8" i="9" s="1"/>
  <c r="S7" i="4"/>
  <c r="R7" i="4"/>
  <c r="R8" i="9" s="1"/>
  <c r="Q7" i="4"/>
  <c r="Q8" i="9" s="1"/>
  <c r="P7" i="4"/>
  <c r="P8" i="9" s="1"/>
  <c r="O7" i="4"/>
  <c r="N7" i="4"/>
  <c r="N8" i="9" s="1"/>
  <c r="M7" i="4"/>
  <c r="M8" i="9" s="1"/>
  <c r="L7" i="4"/>
  <c r="L8" i="9" s="1"/>
  <c r="K7" i="4"/>
  <c r="J7" i="4"/>
  <c r="J8" i="9" s="1"/>
  <c r="I7" i="4"/>
  <c r="I8" i="9" s="1"/>
  <c r="H7" i="4"/>
  <c r="AJ4" i="4"/>
  <c r="AI4" i="4"/>
  <c r="AI4" i="9" s="1"/>
  <c r="AH4" i="4"/>
  <c r="AG4" i="4"/>
  <c r="AF4" i="4"/>
  <c r="AE4" i="4"/>
  <c r="AE4" i="9" s="1"/>
  <c r="AD4" i="4"/>
  <c r="AD4" i="9" s="1"/>
  <c r="AC4" i="4"/>
  <c r="AB4" i="4"/>
  <c r="AA4" i="4"/>
  <c r="Z4" i="4"/>
  <c r="Y4" i="4"/>
  <c r="X4" i="4"/>
  <c r="W4" i="4"/>
  <c r="V4" i="4"/>
  <c r="U4" i="4"/>
  <c r="T4" i="4"/>
  <c r="S4" i="4"/>
  <c r="S4" i="9" s="1"/>
  <c r="R4" i="4"/>
  <c r="Q4" i="4"/>
  <c r="P4" i="4"/>
  <c r="O4" i="4"/>
  <c r="O4" i="9" s="1"/>
  <c r="N4" i="4"/>
  <c r="N4" i="9" s="1"/>
  <c r="M4" i="4"/>
  <c r="L4" i="4"/>
  <c r="K4" i="4"/>
  <c r="J4" i="4"/>
  <c r="I4" i="4"/>
  <c r="H4" i="4"/>
  <c r="AA65" i="2"/>
  <c r="Z65" i="2"/>
  <c r="Y65" i="2"/>
  <c r="X65" i="2"/>
  <c r="W65" i="2"/>
  <c r="V65" i="2"/>
  <c r="U65" i="2"/>
  <c r="T65" i="2"/>
  <c r="S65" i="2"/>
  <c r="R65" i="2"/>
  <c r="Q65" i="2"/>
  <c r="P65" i="2"/>
  <c r="O65" i="2"/>
  <c r="N65" i="2"/>
  <c r="M65" i="2"/>
  <c r="L65" i="2"/>
  <c r="K65" i="2"/>
  <c r="J65" i="2"/>
  <c r="I65" i="2"/>
  <c r="H65" i="2"/>
  <c r="G65" i="2"/>
  <c r="F65" i="2"/>
  <c r="E65" i="2"/>
  <c r="D65" i="2"/>
  <c r="C65" i="2"/>
  <c r="AA30" i="2"/>
  <c r="Z30" i="2"/>
  <c r="Y30" i="2"/>
  <c r="X30" i="2"/>
  <c r="W30" i="2"/>
  <c r="V30" i="2"/>
  <c r="U30" i="2"/>
  <c r="T30" i="2"/>
  <c r="S30" i="2"/>
  <c r="R30" i="2"/>
  <c r="Q30" i="2"/>
  <c r="P30" i="2"/>
  <c r="O30" i="2"/>
  <c r="N30" i="2"/>
  <c r="M30" i="2"/>
  <c r="L30" i="2"/>
  <c r="K30" i="2"/>
  <c r="J30" i="2"/>
  <c r="I30" i="2"/>
  <c r="H30" i="2"/>
  <c r="G30" i="2"/>
  <c r="F30" i="2"/>
  <c r="E30" i="2"/>
  <c r="D30" i="2"/>
  <c r="C30" i="2"/>
  <c r="F12" i="1"/>
  <c r="E12" i="1"/>
  <c r="M7" i="10" l="1"/>
  <c r="Q10" i="10"/>
  <c r="H53" i="10"/>
  <c r="H61" i="10"/>
  <c r="I43" i="10"/>
  <c r="I59" i="10" s="1"/>
  <c r="V27" i="9"/>
  <c r="I17" i="8"/>
  <c r="Q17" i="8"/>
  <c r="Y17" i="8"/>
  <c r="Y13" i="9" s="1"/>
  <c r="AG17" i="8"/>
  <c r="L17" i="9"/>
  <c r="O27" i="9"/>
  <c r="W27" i="9"/>
  <c r="AD27" i="9"/>
  <c r="K8" i="9"/>
  <c r="O8" i="9"/>
  <c r="S8" i="9"/>
  <c r="W8" i="9"/>
  <c r="AA8" i="9"/>
  <c r="AE8" i="9"/>
  <c r="AI8" i="9"/>
  <c r="N27" i="9"/>
  <c r="K14" i="2"/>
  <c r="S14" i="2"/>
  <c r="AA14" i="2"/>
  <c r="L17" i="8"/>
  <c r="T17" i="8"/>
  <c r="AB17" i="8"/>
  <c r="AB13" i="9" s="1"/>
  <c r="AJ17" i="8"/>
  <c r="AJ13" i="9" s="1"/>
  <c r="O30" i="8"/>
  <c r="H17" i="4"/>
  <c r="L17" i="4" s="1"/>
  <c r="M17" i="8"/>
  <c r="M13" i="9" s="1"/>
  <c r="U17" i="8"/>
  <c r="U13" i="9" s="1"/>
  <c r="AC17" i="8"/>
  <c r="K27" i="9"/>
  <c r="S27" i="9"/>
  <c r="AA27" i="9"/>
  <c r="AI27" i="9"/>
  <c r="AE27" i="9"/>
  <c r="S9" i="10"/>
  <c r="H17" i="8"/>
  <c r="H13" i="9" s="1"/>
  <c r="P17" i="8"/>
  <c r="P13" i="9" s="1"/>
  <c r="X17" i="8"/>
  <c r="X13" i="9" s="1"/>
  <c r="AF17" i="8"/>
  <c r="AF13" i="9" s="1"/>
  <c r="I21" i="9"/>
  <c r="AF14" i="2"/>
  <c r="J27" i="9"/>
  <c r="R27" i="9"/>
  <c r="Z27" i="9"/>
  <c r="AH27" i="9"/>
  <c r="AB44" i="8"/>
  <c r="N37" i="10"/>
  <c r="N38" i="10" s="1"/>
  <c r="O7" i="10"/>
  <c r="AE7" i="10"/>
  <c r="T8" i="10"/>
  <c r="AJ8" i="10"/>
  <c r="J10" i="10"/>
  <c r="L14" i="2"/>
  <c r="F14" i="2"/>
  <c r="N14" i="2"/>
  <c r="AD14" i="2"/>
  <c r="AC7" i="10"/>
  <c r="H8" i="10"/>
  <c r="AB18" i="2"/>
  <c r="O14" i="2"/>
  <c r="X18" i="2"/>
  <c r="I13" i="5"/>
  <c r="F18" i="2"/>
  <c r="S29" i="5"/>
  <c r="AC13" i="5"/>
  <c r="N18" i="2"/>
  <c r="P18" i="2"/>
  <c r="J14" i="2"/>
  <c r="R14" i="2"/>
  <c r="Z14" i="2"/>
  <c r="AB21" i="5"/>
  <c r="Z18" i="2"/>
  <c r="S18" i="2"/>
  <c r="T18" i="2"/>
  <c r="G14" i="2"/>
  <c r="W14" i="2"/>
  <c r="V4" i="9"/>
  <c r="L18" i="2"/>
  <c r="R18" i="2"/>
  <c r="Q12" i="5"/>
  <c r="M14" i="2"/>
  <c r="AC12" i="5"/>
  <c r="Y14" i="2"/>
  <c r="AJ12" i="5"/>
  <c r="K13" i="5"/>
  <c r="G12" i="2"/>
  <c r="J21" i="5"/>
  <c r="F10" i="2"/>
  <c r="AC29" i="5"/>
  <c r="AD37" i="8"/>
  <c r="N10" i="2"/>
  <c r="O12" i="2"/>
  <c r="X14" i="2"/>
  <c r="G18" i="2"/>
  <c r="K18" i="2"/>
  <c r="O18" i="2"/>
  <c r="W18" i="2"/>
  <c r="AA18" i="2"/>
  <c r="AE18" i="2"/>
  <c r="U10" i="2"/>
  <c r="J18" i="2"/>
  <c r="V18" i="2"/>
  <c r="J21" i="9"/>
  <c r="M12" i="5"/>
  <c r="I14" i="2"/>
  <c r="Y12" i="5"/>
  <c r="U14" i="2"/>
  <c r="D14" i="2"/>
  <c r="AI29" i="5"/>
  <c r="AE12" i="2"/>
  <c r="AH21" i="5"/>
  <c r="AD10" i="2"/>
  <c r="AD13" i="5"/>
  <c r="F12" i="2"/>
  <c r="P14" i="2"/>
  <c r="I17" i="9"/>
  <c r="M17" i="9"/>
  <c r="Q17" i="9"/>
  <c r="U17" i="9"/>
  <c r="Y17" i="9"/>
  <c r="AC17" i="9"/>
  <c r="AG17" i="9"/>
  <c r="K21" i="9"/>
  <c r="J12" i="5"/>
  <c r="Z12" i="5"/>
  <c r="V14" i="2"/>
  <c r="P13" i="5"/>
  <c r="L12" i="2"/>
  <c r="T13" i="5"/>
  <c r="P12" i="2"/>
  <c r="X13" i="5"/>
  <c r="T12" i="2"/>
  <c r="AB13" i="5"/>
  <c r="X12" i="2"/>
  <c r="AF13" i="5"/>
  <c r="AB12" i="2"/>
  <c r="AJ13" i="5"/>
  <c r="AF12" i="2"/>
  <c r="K21" i="5"/>
  <c r="G10" i="2"/>
  <c r="O21" i="5"/>
  <c r="K10" i="2"/>
  <c r="S21" i="5"/>
  <c r="O10" i="2"/>
  <c r="W21" i="5"/>
  <c r="S10" i="2"/>
  <c r="AA21" i="5"/>
  <c r="W10" i="2"/>
  <c r="AE21" i="5"/>
  <c r="AA10" i="2"/>
  <c r="AI21" i="5"/>
  <c r="AE10" i="2"/>
  <c r="M13" i="5"/>
  <c r="AH13" i="5"/>
  <c r="AC21" i="5"/>
  <c r="L27" i="9"/>
  <c r="P27" i="9"/>
  <c r="T27" i="9"/>
  <c r="X27" i="9"/>
  <c r="AB27" i="9"/>
  <c r="AF27" i="9"/>
  <c r="AJ27" i="9"/>
  <c r="I10" i="2"/>
  <c r="Q10" i="2"/>
  <c r="J12" i="2"/>
  <c r="M29" i="5"/>
  <c r="M10" i="2"/>
  <c r="AD18" i="2"/>
  <c r="I12" i="5"/>
  <c r="E14" i="2"/>
  <c r="U12" i="5"/>
  <c r="Q14" i="2"/>
  <c r="AG12" i="5"/>
  <c r="AC14" i="2"/>
  <c r="T12" i="5"/>
  <c r="J37" i="8"/>
  <c r="E10" i="2"/>
  <c r="V10" i="2"/>
  <c r="W12" i="2"/>
  <c r="H21" i="9"/>
  <c r="L21" i="9"/>
  <c r="AE12" i="5"/>
  <c r="AE14" i="2"/>
  <c r="I29" i="5"/>
  <c r="Q29" i="5"/>
  <c r="M12" i="2"/>
  <c r="U29" i="5"/>
  <c r="Q12" i="2"/>
  <c r="Y29" i="5"/>
  <c r="U12" i="2"/>
  <c r="AG29" i="5"/>
  <c r="AC12" i="2"/>
  <c r="P21" i="5"/>
  <c r="L10" i="2"/>
  <c r="T21" i="5"/>
  <c r="P10" i="2"/>
  <c r="X21" i="5"/>
  <c r="T10" i="2"/>
  <c r="AF21" i="5"/>
  <c r="AB10" i="2"/>
  <c r="AJ21" i="5"/>
  <c r="AF10" i="2"/>
  <c r="AG21" i="5"/>
  <c r="H30" i="8"/>
  <c r="T30" i="8"/>
  <c r="AF30" i="8"/>
  <c r="AJ30" i="8"/>
  <c r="I27" i="9"/>
  <c r="M27" i="9"/>
  <c r="Q27" i="9"/>
  <c r="U27" i="9"/>
  <c r="Y27" i="9"/>
  <c r="AC27" i="9"/>
  <c r="AG27" i="9"/>
  <c r="J10" i="2"/>
  <c r="R10" i="2"/>
  <c r="Z10" i="2"/>
  <c r="K12" i="2"/>
  <c r="S12" i="2"/>
  <c r="AA12" i="2"/>
  <c r="T14" i="2"/>
  <c r="AB14" i="2"/>
  <c r="X8" i="10"/>
  <c r="AA9" i="10"/>
  <c r="AF18" i="2"/>
  <c r="N8" i="10"/>
  <c r="Z8" i="10"/>
  <c r="AD8" i="10"/>
  <c r="AH8" i="10"/>
  <c r="M9" i="10"/>
  <c r="Q9" i="10"/>
  <c r="AC9" i="10"/>
  <c r="AG9" i="10"/>
  <c r="P10" i="10"/>
  <c r="T10" i="10"/>
  <c r="AF10" i="10"/>
  <c r="AJ10" i="10"/>
  <c r="Z7" i="10"/>
  <c r="M8" i="10"/>
  <c r="Y8" i="10"/>
  <c r="AE10" i="10"/>
  <c r="E18" i="2"/>
  <c r="I18" i="2"/>
  <c r="M18" i="2"/>
  <c r="Q18" i="2"/>
  <c r="U18" i="2"/>
  <c r="Y18" i="2"/>
  <c r="AC18" i="2"/>
  <c r="J4" i="6"/>
  <c r="J5" i="6" s="1"/>
  <c r="I4" i="6"/>
  <c r="I5" i="6" s="1"/>
  <c r="K4" i="6"/>
  <c r="K5" i="6" s="1"/>
  <c r="R17" i="9"/>
  <c r="AH17" i="9"/>
  <c r="S17" i="9"/>
  <c r="AA17" i="9"/>
  <c r="AI17" i="9"/>
  <c r="T17" i="9"/>
  <c r="AB17" i="9"/>
  <c r="AJ17" i="9"/>
  <c r="V17" i="9"/>
  <c r="O17" i="9"/>
  <c r="W17" i="9"/>
  <c r="AE17" i="9"/>
  <c r="P17" i="9"/>
  <c r="X17" i="9"/>
  <c r="AF17" i="9"/>
  <c r="J17" i="9"/>
  <c r="R13" i="9"/>
  <c r="AH13" i="9"/>
  <c r="AC13" i="9"/>
  <c r="T13" i="9"/>
  <c r="N13" i="9"/>
  <c r="AD13" i="9"/>
  <c r="Q13" i="9"/>
  <c r="AG13" i="9"/>
  <c r="L13" i="9"/>
  <c r="I13" i="9"/>
  <c r="P4" i="9"/>
  <c r="X4" i="9"/>
  <c r="AF4" i="9"/>
  <c r="Q4" i="9"/>
  <c r="AG4" i="9"/>
  <c r="R4" i="9"/>
  <c r="AH4" i="9"/>
  <c r="T4" i="9"/>
  <c r="AB4" i="9"/>
  <c r="AJ4" i="9"/>
  <c r="M4" i="9"/>
  <c r="AC4" i="9"/>
  <c r="L4" i="9"/>
  <c r="D12" i="2"/>
  <c r="D10" i="2"/>
  <c r="D18" i="2"/>
  <c r="H17" i="9"/>
  <c r="H8" i="9"/>
  <c r="H4" i="9"/>
  <c r="H27" i="9"/>
  <c r="AG17" i="4"/>
  <c r="Y17" i="4"/>
  <c r="Q17" i="4"/>
  <c r="AH17" i="4"/>
  <c r="AH21" i="9" s="1"/>
  <c r="AJ17" i="4"/>
  <c r="AJ21" i="9" s="1"/>
  <c r="R17" i="4"/>
  <c r="Z17" i="4"/>
  <c r="M17" i="4"/>
  <c r="U17" i="4"/>
  <c r="AC17" i="4"/>
  <c r="N17" i="4"/>
  <c r="V17" i="4"/>
  <c r="V21" i="9" s="1"/>
  <c r="AD17" i="4"/>
  <c r="AI38" i="10"/>
  <c r="O9" i="10"/>
  <c r="AD7" i="10"/>
  <c r="I8" i="10"/>
  <c r="Q8" i="10"/>
  <c r="P9" i="10"/>
  <c r="Q7" i="10"/>
  <c r="AF8" i="10"/>
  <c r="AD10" i="10"/>
  <c r="AF9" i="10"/>
  <c r="AE9" i="10"/>
  <c r="V9" i="10"/>
  <c r="AD9" i="10"/>
  <c r="U10" i="10"/>
  <c r="K38" i="10"/>
  <c r="S38" i="10"/>
  <c r="K9" i="10"/>
  <c r="P8" i="10"/>
  <c r="W10" i="10"/>
  <c r="U38" i="10"/>
  <c r="K7" i="10"/>
  <c r="S7" i="10"/>
  <c r="R8" i="10"/>
  <c r="V8" i="10"/>
  <c r="I9" i="10"/>
  <c r="U9" i="10"/>
  <c r="Y9" i="10"/>
  <c r="H10" i="10"/>
  <c r="X10" i="10"/>
  <c r="AB10" i="10"/>
  <c r="R10" i="10"/>
  <c r="W44" i="8"/>
  <c r="W3" i="10"/>
  <c r="W7" i="10" s="1"/>
  <c r="J8" i="10"/>
  <c r="J7" i="10"/>
  <c r="AI7" i="10"/>
  <c r="I4" i="9"/>
  <c r="Y4" i="9"/>
  <c r="J28" i="9"/>
  <c r="R7" i="10"/>
  <c r="Y3" i="11"/>
  <c r="AG8" i="10"/>
  <c r="K10" i="10"/>
  <c r="AF37" i="10"/>
  <c r="AF38" i="10" s="1"/>
  <c r="W30" i="8"/>
  <c r="P30" i="8"/>
  <c r="AB30" i="8"/>
  <c r="AB31" i="10"/>
  <c r="AB3" i="11" s="1"/>
  <c r="H44" i="8"/>
  <c r="T44" i="8"/>
  <c r="X44" i="8"/>
  <c r="AF44" i="8"/>
  <c r="AF3" i="10"/>
  <c r="AF7" i="10" s="1"/>
  <c r="AJ44" i="8"/>
  <c r="K44" i="8"/>
  <c r="O44" i="8"/>
  <c r="O4" i="10"/>
  <c r="O3" i="11" s="1"/>
  <c r="S44" i="8"/>
  <c r="S4" i="10"/>
  <c r="S8" i="10" s="1"/>
  <c r="AA44" i="8"/>
  <c r="AA4" i="10"/>
  <c r="AA3" i="11" s="1"/>
  <c r="AE44" i="8"/>
  <c r="AE4" i="10"/>
  <c r="AE8" i="10" s="1"/>
  <c r="AI44" i="8"/>
  <c r="AI4" i="10"/>
  <c r="AI3" i="11" s="1"/>
  <c r="AC10" i="10"/>
  <c r="O38" i="10"/>
  <c r="AA7" i="10"/>
  <c r="Y7" i="10"/>
  <c r="J4" i="9"/>
  <c r="U4" i="9"/>
  <c r="Z4" i="9"/>
  <c r="T3" i="10"/>
  <c r="AH7" i="10"/>
  <c r="U8" i="10"/>
  <c r="T9" i="10"/>
  <c r="AA10" i="10"/>
  <c r="AI9" i="10"/>
  <c r="M38" i="10"/>
  <c r="AG10" i="10"/>
  <c r="AJ37" i="10"/>
  <c r="AJ38" i="10" s="1"/>
  <c r="X30" i="8"/>
  <c r="J30" i="8"/>
  <c r="J37" i="10"/>
  <c r="J38" i="10" s="1"/>
  <c r="R30" i="8"/>
  <c r="R37" i="10"/>
  <c r="R38" i="10" s="1"/>
  <c r="V30" i="8"/>
  <c r="V37" i="10"/>
  <c r="V38" i="10" s="1"/>
  <c r="AH30" i="8"/>
  <c r="AH37" i="10"/>
  <c r="AH3" i="11" s="1"/>
  <c r="I3" i="11"/>
  <c r="U3" i="11"/>
  <c r="AH9" i="10"/>
  <c r="K4" i="9"/>
  <c r="AA4" i="9"/>
  <c r="N7" i="10"/>
  <c r="V7" i="10"/>
  <c r="AJ3" i="10"/>
  <c r="AJ7" i="10" s="1"/>
  <c r="AC8" i="10"/>
  <c r="H9" i="10"/>
  <c r="AJ9" i="10"/>
  <c r="V10" i="10"/>
  <c r="AI10" i="10"/>
  <c r="AB8" i="10"/>
  <c r="AH10" i="10"/>
  <c r="H37" i="10"/>
  <c r="H38" i="10" s="1"/>
  <c r="Z37" i="10"/>
  <c r="Z3" i="11" s="1"/>
  <c r="Z37" i="8"/>
  <c r="N37" i="8"/>
  <c r="R37" i="8"/>
  <c r="V37" i="8"/>
  <c r="AH37" i="8"/>
  <c r="P44" i="8"/>
  <c r="AB9" i="10"/>
  <c r="AC38" i="10"/>
  <c r="N10" i="10"/>
  <c r="Z10" i="10"/>
  <c r="I7" i="10"/>
  <c r="W4" i="9"/>
  <c r="H3" i="10"/>
  <c r="H7" i="10" s="1"/>
  <c r="X3" i="10"/>
  <c r="X3" i="11" s="1"/>
  <c r="P31" i="10"/>
  <c r="P3" i="11" s="1"/>
  <c r="T37" i="10"/>
  <c r="T38" i="10" s="1"/>
  <c r="AD37" i="10"/>
  <c r="AD38" i="10" s="1"/>
  <c r="Y10" i="10"/>
  <c r="K17" i="8"/>
  <c r="K13" i="9" s="1"/>
  <c r="O17" i="8"/>
  <c r="O13" i="9" s="1"/>
  <c r="S17" i="8"/>
  <c r="S13" i="9" s="1"/>
  <c r="W17" i="8"/>
  <c r="W13" i="9" s="1"/>
  <c r="AA17" i="8"/>
  <c r="AA13" i="9" s="1"/>
  <c r="AE17" i="8"/>
  <c r="AE13" i="9" s="1"/>
  <c r="AI17" i="8"/>
  <c r="AI13" i="9" s="1"/>
  <c r="J17" i="8"/>
  <c r="J13" i="9" s="1"/>
  <c r="V17" i="8"/>
  <c r="V13" i="9" s="1"/>
  <c r="Z17" i="8"/>
  <c r="Z13" i="9" s="1"/>
  <c r="AE30" i="8"/>
  <c r="AE37" i="10"/>
  <c r="AG3" i="11"/>
  <c r="AG7" i="10"/>
  <c r="Z9" i="10"/>
  <c r="M3" i="11"/>
  <c r="U7" i="10"/>
  <c r="Q3" i="11"/>
  <c r="AA38" i="10"/>
  <c r="W8" i="10"/>
  <c r="J9" i="10"/>
  <c r="N9" i="10"/>
  <c r="R9" i="10"/>
  <c r="I10" i="10"/>
  <c r="M10" i="10"/>
  <c r="Q38" i="10"/>
  <c r="Y38" i="10"/>
  <c r="AG38" i="10"/>
  <c r="X9" i="10"/>
  <c r="O10" i="10"/>
  <c r="S10" i="10"/>
  <c r="K3" i="11"/>
  <c r="AB7" i="10"/>
  <c r="K8" i="10"/>
  <c r="I38" i="10"/>
  <c r="H18" i="2"/>
  <c r="H14" i="2"/>
  <c r="H10" i="2"/>
  <c r="H12" i="2"/>
  <c r="L10" i="10"/>
  <c r="L9" i="10"/>
  <c r="L44" i="8"/>
  <c r="L8" i="10"/>
  <c r="L7" i="10"/>
  <c r="L3" i="11"/>
  <c r="L30" i="8"/>
  <c r="M11" i="2"/>
  <c r="W38" i="10"/>
  <c r="W9" i="10"/>
  <c r="P7" i="10"/>
  <c r="AC3" i="11"/>
  <c r="H4" i="6"/>
  <c r="H5" i="6" s="1"/>
  <c r="N3" i="11"/>
  <c r="L38" i="10"/>
  <c r="P38" i="10"/>
  <c r="X38" i="10"/>
  <c r="AB38" i="10"/>
  <c r="H62" i="10"/>
  <c r="Q37" i="8"/>
  <c r="AG37" i="8"/>
  <c r="K30" i="8"/>
  <c r="S30" i="8"/>
  <c r="AA30" i="8"/>
  <c r="AI30" i="8"/>
  <c r="K37" i="8"/>
  <c r="O37" i="8"/>
  <c r="S37" i="8"/>
  <c r="W37" i="8"/>
  <c r="AA37" i="8"/>
  <c r="AE37" i="8"/>
  <c r="AI37" i="8"/>
  <c r="J44" i="8"/>
  <c r="N44" i="8"/>
  <c r="R44" i="8"/>
  <c r="V44" i="8"/>
  <c r="Z44" i="8"/>
  <c r="AD44" i="8"/>
  <c r="AH44" i="8"/>
  <c r="I37" i="8"/>
  <c r="M37" i="8"/>
  <c r="U37" i="8"/>
  <c r="Y37" i="8"/>
  <c r="AC37" i="8"/>
  <c r="B24" i="8"/>
  <c r="B27" i="8" s="1"/>
  <c r="I30" i="8"/>
  <c r="M30" i="8"/>
  <c r="Q30" i="8"/>
  <c r="U30" i="8"/>
  <c r="Y30" i="8"/>
  <c r="AC30" i="8"/>
  <c r="AG30" i="8"/>
  <c r="H37" i="8"/>
  <c r="L37" i="8"/>
  <c r="P37" i="8"/>
  <c r="T37" i="8"/>
  <c r="X37" i="8"/>
  <c r="AB37" i="8"/>
  <c r="AF37" i="8"/>
  <c r="AJ37" i="8"/>
  <c r="B37" i="8"/>
  <c r="B31" i="8"/>
  <c r="B34" i="8" s="1"/>
  <c r="I44" i="8"/>
  <c r="M44" i="8"/>
  <c r="Q44" i="8"/>
  <c r="U44" i="8"/>
  <c r="Y44" i="8"/>
  <c r="AC44" i="8"/>
  <c r="AG44" i="8"/>
  <c r="O12" i="5"/>
  <c r="S13" i="5"/>
  <c r="N12" i="5"/>
  <c r="R12" i="5"/>
  <c r="V12" i="5"/>
  <c r="AD12" i="5"/>
  <c r="AH12" i="5"/>
  <c r="AI13" i="5"/>
  <c r="S12" i="5"/>
  <c r="W12" i="5"/>
  <c r="AI12" i="5"/>
  <c r="Y13" i="5"/>
  <c r="H29" i="5"/>
  <c r="X29" i="5"/>
  <c r="H12" i="5"/>
  <c r="X12" i="5"/>
  <c r="J29" i="5"/>
  <c r="N29" i="5"/>
  <c r="R29" i="5"/>
  <c r="V29" i="5"/>
  <c r="Z29" i="5"/>
  <c r="AD29" i="5"/>
  <c r="AH29" i="5"/>
  <c r="R13" i="5"/>
  <c r="Z13" i="5"/>
  <c r="I59" i="5"/>
  <c r="I62" i="5"/>
  <c r="I61" i="5"/>
  <c r="K12" i="5"/>
  <c r="P12" i="5"/>
  <c r="AA12" i="5"/>
  <c r="AF12" i="5"/>
  <c r="O29" i="5"/>
  <c r="T29" i="5"/>
  <c r="AE29" i="5"/>
  <c r="AJ29" i="5"/>
  <c r="J43" i="5"/>
  <c r="J53" i="5" s="1"/>
  <c r="L12" i="5"/>
  <c r="AB12" i="5"/>
  <c r="U13" i="5"/>
  <c r="K29" i="5"/>
  <c r="P29" i="5"/>
  <c r="AA29" i="5"/>
  <c r="AF29" i="5"/>
  <c r="H39" i="5"/>
  <c r="I39" i="5"/>
  <c r="Q13" i="5"/>
  <c r="V13" i="5"/>
  <c r="AG13" i="5"/>
  <c r="L29" i="5"/>
  <c r="W29" i="5"/>
  <c r="AB29" i="5"/>
  <c r="O17" i="4"/>
  <c r="O21" i="9" s="1"/>
  <c r="S17" i="4"/>
  <c r="S21" i="9" s="1"/>
  <c r="W17" i="4"/>
  <c r="W21" i="9" s="1"/>
  <c r="AA17" i="4"/>
  <c r="AA21" i="9" s="1"/>
  <c r="AE17" i="4"/>
  <c r="AE21" i="9" s="1"/>
  <c r="AI17" i="4"/>
  <c r="AI21" i="9" s="1"/>
  <c r="P17" i="4"/>
  <c r="P21" i="9" s="1"/>
  <c r="T17" i="4"/>
  <c r="T21" i="9" s="1"/>
  <c r="X17" i="4"/>
  <c r="X21" i="9" s="1"/>
  <c r="AB17" i="4"/>
  <c r="AB21" i="9" s="1"/>
  <c r="AF17" i="4"/>
  <c r="AF21" i="9" s="1"/>
  <c r="J43" i="10" l="1"/>
  <c r="J62" i="10" s="1"/>
  <c r="N20" i="2"/>
  <c r="I53" i="10"/>
  <c r="I61" i="10"/>
  <c r="I62" i="10"/>
  <c r="H17" i="2"/>
  <c r="M17" i="2"/>
  <c r="R17" i="2"/>
  <c r="AF17" i="2"/>
  <c r="T17" i="2"/>
  <c r="S17" i="2"/>
  <c r="N17" i="2"/>
  <c r="I17" i="2"/>
  <c r="AE17" i="2"/>
  <c r="L17" i="2"/>
  <c r="Z17" i="2"/>
  <c r="O17" i="2"/>
  <c r="J17" i="2"/>
  <c r="G17" i="2"/>
  <c r="AC17" i="2"/>
  <c r="K17" i="2"/>
  <c r="X17" i="2"/>
  <c r="P17" i="2"/>
  <c r="Y17" i="2"/>
  <c r="F17" i="2"/>
  <c r="E17" i="2"/>
  <c r="U17" i="2"/>
  <c r="W17" i="2"/>
  <c r="AB17" i="2"/>
  <c r="Q17" i="2"/>
  <c r="K21" i="10"/>
  <c r="K28" i="10" s="1"/>
  <c r="AA11" i="2"/>
  <c r="M21" i="10"/>
  <c r="O20" i="2"/>
  <c r="N21" i="10"/>
  <c r="AJ13" i="10"/>
  <c r="L21" i="10"/>
  <c r="I21" i="10"/>
  <c r="I28" i="10" s="1"/>
  <c r="R21" i="10"/>
  <c r="T13" i="10"/>
  <c r="I15" i="2"/>
  <c r="T21" i="10"/>
  <c r="J21" i="10"/>
  <c r="J28" i="10" s="1"/>
  <c r="H21" i="10"/>
  <c r="Q21" i="10"/>
  <c r="I20" i="2"/>
  <c r="E20" i="2"/>
  <c r="S15" i="2"/>
  <c r="V15" i="2"/>
  <c r="AF15" i="2"/>
  <c r="AF29" i="10"/>
  <c r="K4" i="11"/>
  <c r="J29" i="10"/>
  <c r="D15" i="2"/>
  <c r="U15" i="2"/>
  <c r="X7" i="10"/>
  <c r="Z15" i="2"/>
  <c r="Q20" i="2"/>
  <c r="T20" i="2"/>
  <c r="J3" i="11"/>
  <c r="F19" i="2" s="1"/>
  <c r="Y15" i="2"/>
  <c r="AH4" i="11"/>
  <c r="P11" i="2"/>
  <c r="O8" i="10"/>
  <c r="AA15" i="2"/>
  <c r="W11" i="2"/>
  <c r="AC15" i="2"/>
  <c r="N15" i="2"/>
  <c r="O11" i="2"/>
  <c r="S21" i="10"/>
  <c r="X13" i="2"/>
  <c r="AB13" i="10"/>
  <c r="L11" i="2"/>
  <c r="P21" i="10"/>
  <c r="N13" i="2"/>
  <c r="R13" i="10"/>
  <c r="N11" i="2"/>
  <c r="H13" i="2"/>
  <c r="L13" i="10"/>
  <c r="Q11" i="2"/>
  <c r="U21" i="10"/>
  <c r="L13" i="2"/>
  <c r="P13" i="10"/>
  <c r="AC13" i="2"/>
  <c r="AG13" i="10"/>
  <c r="K5" i="11"/>
  <c r="Z13" i="2"/>
  <c r="AD13" i="10"/>
  <c r="Y13" i="2"/>
  <c r="AC13" i="10"/>
  <c r="W13" i="2"/>
  <c r="AA13" i="10"/>
  <c r="R13" i="2"/>
  <c r="V13" i="10"/>
  <c r="M13" i="2"/>
  <c r="Q13" i="10"/>
  <c r="U13" i="2"/>
  <c r="Y13" i="10"/>
  <c r="AA13" i="2"/>
  <c r="AE13" i="10"/>
  <c r="I13" i="2"/>
  <c r="M13" i="10"/>
  <c r="I4" i="11"/>
  <c r="I5" i="11" s="1"/>
  <c r="O13" i="2"/>
  <c r="S13" i="10"/>
  <c r="J4" i="11"/>
  <c r="J5" i="11" s="1"/>
  <c r="K20" i="2"/>
  <c r="R20" i="2"/>
  <c r="AI29" i="10"/>
  <c r="K11" i="2"/>
  <c r="O21" i="10"/>
  <c r="J13" i="2"/>
  <c r="N13" i="10"/>
  <c r="Q13" i="2"/>
  <c r="U13" i="10"/>
  <c r="AB13" i="2"/>
  <c r="AF13" i="10"/>
  <c r="K13" i="2"/>
  <c r="O13" i="10"/>
  <c r="S13" i="2"/>
  <c r="W13" i="10"/>
  <c r="T13" i="2"/>
  <c r="X13" i="10"/>
  <c r="F13" i="2"/>
  <c r="J13" i="10"/>
  <c r="J20" i="10" s="1"/>
  <c r="V13" i="2"/>
  <c r="Z13" i="10"/>
  <c r="AD13" i="2"/>
  <c r="AH13" i="10"/>
  <c r="AE13" i="2"/>
  <c r="AI13" i="10"/>
  <c r="E13" i="2"/>
  <c r="I13" i="10"/>
  <c r="I20" i="10" s="1"/>
  <c r="G13" i="2"/>
  <c r="K13" i="10"/>
  <c r="K20" i="10" s="1"/>
  <c r="X20" i="2"/>
  <c r="D13" i="2"/>
  <c r="H13" i="10"/>
  <c r="AH38" i="10"/>
  <c r="V3" i="11"/>
  <c r="R19" i="2" s="1"/>
  <c r="O15" i="2"/>
  <c r="AE29" i="10"/>
  <c r="AD15" i="2"/>
  <c r="L15" i="2"/>
  <c r="G15" i="2"/>
  <c r="T11" i="2"/>
  <c r="AJ29" i="10"/>
  <c r="I39" i="10"/>
  <c r="F11" i="2"/>
  <c r="AB11" i="2"/>
  <c r="Y20" i="2"/>
  <c r="M20" i="2"/>
  <c r="W20" i="2"/>
  <c r="AG29" i="10"/>
  <c r="G11" i="2"/>
  <c r="U20" i="2"/>
  <c r="AB20" i="2"/>
  <c r="F20" i="2"/>
  <c r="Z20" i="2"/>
  <c r="AI8" i="10"/>
  <c r="D20" i="2"/>
  <c r="AC20" i="2"/>
  <c r="AD20" i="2"/>
  <c r="AA20" i="2"/>
  <c r="M15" i="2"/>
  <c r="G19" i="2"/>
  <c r="G20" i="2"/>
  <c r="L20" i="2"/>
  <c r="AD29" i="10"/>
  <c r="S20" i="2"/>
  <c r="J20" i="2"/>
  <c r="J15" i="2"/>
  <c r="Q29" i="10"/>
  <c r="Z11" i="2"/>
  <c r="Y29" i="10"/>
  <c r="AF20" i="2"/>
  <c r="P20" i="2"/>
  <c r="AE20" i="2"/>
  <c r="AH4" i="6"/>
  <c r="AH5" i="6" s="1"/>
  <c r="AH9" i="6" s="1"/>
  <c r="H4" i="11"/>
  <c r="R3" i="11"/>
  <c r="N19" i="2" s="1"/>
  <c r="S11" i="2"/>
  <c r="S3" i="11"/>
  <c r="O19" i="2" s="1"/>
  <c r="Q15" i="2"/>
  <c r="AC19" i="2"/>
  <c r="U19" i="2"/>
  <c r="W3" i="11"/>
  <c r="S19" i="2" s="1"/>
  <c r="AF11" i="2"/>
  <c r="AD11" i="2"/>
  <c r="V29" i="10"/>
  <c r="AB15" i="2"/>
  <c r="J11" i="2"/>
  <c r="X11" i="2"/>
  <c r="AE11" i="2"/>
  <c r="L4" i="11"/>
  <c r="L5" i="11" s="1"/>
  <c r="AF13" i="2"/>
  <c r="M29" i="10"/>
  <c r="P29" i="10"/>
  <c r="N29" i="10"/>
  <c r="AD3" i="11"/>
  <c r="Z19" i="2" s="1"/>
  <c r="AE3" i="11"/>
  <c r="AC11" i="2"/>
  <c r="F15" i="2"/>
  <c r="V20" i="2"/>
  <c r="E7" i="2"/>
  <c r="I9" i="6"/>
  <c r="I10" i="6" s="1"/>
  <c r="G7" i="2"/>
  <c r="K9" i="6"/>
  <c r="K10" i="6" s="1"/>
  <c r="J9" i="6"/>
  <c r="F7" i="2"/>
  <c r="H3" i="11"/>
  <c r="D19" i="2" s="1"/>
  <c r="H5" i="11"/>
  <c r="D8" i="2" s="1"/>
  <c r="N4" i="6"/>
  <c r="N5" i="6" s="1"/>
  <c r="J7" i="2" s="1"/>
  <c r="N21" i="9"/>
  <c r="N4" i="11" s="1"/>
  <c r="N5" i="11" s="1"/>
  <c r="J8" i="2" s="1"/>
  <c r="Z4" i="6"/>
  <c r="Z5" i="6" s="1"/>
  <c r="V7" i="2" s="1"/>
  <c r="Z21" i="9"/>
  <c r="Z4" i="11" s="1"/>
  <c r="Z5" i="11" s="1"/>
  <c r="Z9" i="11" s="1"/>
  <c r="Q4" i="6"/>
  <c r="Q5" i="6" s="1"/>
  <c r="M7" i="2" s="1"/>
  <c r="Q21" i="9"/>
  <c r="Q4" i="11" s="1"/>
  <c r="Q5" i="11" s="1"/>
  <c r="AC4" i="6"/>
  <c r="AC5" i="6" s="1"/>
  <c r="Y7" i="2" s="1"/>
  <c r="AC21" i="9"/>
  <c r="AC4" i="11" s="1"/>
  <c r="AC5" i="11" s="1"/>
  <c r="Y8" i="2" s="1"/>
  <c r="R4" i="6"/>
  <c r="R5" i="6" s="1"/>
  <c r="R9" i="6" s="1"/>
  <c r="R21" i="9"/>
  <c r="R4" i="11" s="1"/>
  <c r="R5" i="11" s="1"/>
  <c r="N8" i="2" s="1"/>
  <c r="M4" i="6"/>
  <c r="M5" i="6" s="1"/>
  <c r="M9" i="6" s="1"/>
  <c r="M21" i="9"/>
  <c r="M4" i="11" s="1"/>
  <c r="M5" i="11" s="1"/>
  <c r="M9" i="11" s="1"/>
  <c r="Y21" i="9"/>
  <c r="Y4" i="11" s="1"/>
  <c r="Y5" i="11" s="1"/>
  <c r="Y9" i="11" s="1"/>
  <c r="AD4" i="6"/>
  <c r="AD5" i="6" s="1"/>
  <c r="Z7" i="2" s="1"/>
  <c r="AD21" i="9"/>
  <c r="AD4" i="11" s="1"/>
  <c r="AD5" i="11" s="1"/>
  <c r="Z8" i="2" s="1"/>
  <c r="U4" i="6"/>
  <c r="U5" i="6" s="1"/>
  <c r="U9" i="6" s="1"/>
  <c r="Q25" i="2" s="1"/>
  <c r="U21" i="9"/>
  <c r="U4" i="11" s="1"/>
  <c r="U5" i="11" s="1"/>
  <c r="U9" i="11" s="1"/>
  <c r="AG21" i="9"/>
  <c r="AG4" i="11" s="1"/>
  <c r="AG5" i="11" s="1"/>
  <c r="AC8" i="2" s="1"/>
  <c r="H20" i="2"/>
  <c r="AG4" i="6"/>
  <c r="AG5" i="6" s="1"/>
  <c r="Y4" i="6"/>
  <c r="Y5" i="6" s="1"/>
  <c r="U7" i="2" s="1"/>
  <c r="AJ4" i="11"/>
  <c r="AJ5" i="11" s="1"/>
  <c r="AF8" i="2" s="1"/>
  <c r="AJ4" i="6"/>
  <c r="AJ5" i="6" s="1"/>
  <c r="V4" i="6"/>
  <c r="V5" i="6" s="1"/>
  <c r="V4" i="11"/>
  <c r="V5" i="11" s="1"/>
  <c r="T3" i="11"/>
  <c r="AA29" i="10"/>
  <c r="O29" i="10"/>
  <c r="T7" i="10"/>
  <c r="E15" i="2"/>
  <c r="AH29" i="10"/>
  <c r="AF3" i="11"/>
  <c r="AB19" i="2" s="1"/>
  <c r="AE38" i="10"/>
  <c r="H29" i="10"/>
  <c r="Y19" i="2"/>
  <c r="M19" i="2"/>
  <c r="D11" i="2"/>
  <c r="X15" i="2"/>
  <c r="E19" i="2"/>
  <c r="AJ3" i="11"/>
  <c r="AF19" i="2" s="1"/>
  <c r="J19" i="2"/>
  <c r="R15" i="2"/>
  <c r="X29" i="10"/>
  <c r="W29" i="10"/>
  <c r="AB29" i="10"/>
  <c r="Z38" i="10"/>
  <c r="V11" i="2"/>
  <c r="U11" i="2"/>
  <c r="P13" i="2"/>
  <c r="R11" i="2"/>
  <c r="Y11" i="2"/>
  <c r="AA8" i="10"/>
  <c r="T29" i="10"/>
  <c r="AC29" i="10"/>
  <c r="U29" i="10"/>
  <c r="Z29" i="10"/>
  <c r="K29" i="10"/>
  <c r="AH5" i="11"/>
  <c r="I19" i="2"/>
  <c r="I29" i="10"/>
  <c r="L29" i="10"/>
  <c r="S29" i="10"/>
  <c r="R29" i="10"/>
  <c r="H11" i="2"/>
  <c r="E11" i="2"/>
  <c r="X19" i="2"/>
  <c r="Q19" i="2"/>
  <c r="I11" i="2"/>
  <c r="H15" i="2"/>
  <c r="AF4" i="11"/>
  <c r="AF5" i="11" s="1"/>
  <c r="AF4" i="6"/>
  <c r="AF5" i="6" s="1"/>
  <c r="AB7" i="2" s="1"/>
  <c r="P4" i="11"/>
  <c r="P5" i="11" s="1"/>
  <c r="P4" i="6"/>
  <c r="P5" i="6" s="1"/>
  <c r="L7" i="2" s="1"/>
  <c r="AA4" i="6"/>
  <c r="AA5" i="6" s="1"/>
  <c r="AA4" i="11"/>
  <c r="AA5" i="11" s="1"/>
  <c r="AB4" i="11"/>
  <c r="AB5" i="11" s="1"/>
  <c r="AB4" i="6"/>
  <c r="AB5" i="6" s="1"/>
  <c r="L4" i="6"/>
  <c r="L5" i="6" s="1"/>
  <c r="W4" i="6"/>
  <c r="W5" i="6" s="1"/>
  <c r="W4" i="11"/>
  <c r="W5" i="11" s="1"/>
  <c r="H39" i="10"/>
  <c r="D17" i="2"/>
  <c r="D7" i="2"/>
  <c r="H9" i="6"/>
  <c r="L19" i="2"/>
  <c r="T4" i="11"/>
  <c r="T5" i="11" s="1"/>
  <c r="T4" i="6"/>
  <c r="T5" i="6" s="1"/>
  <c r="AE4" i="6"/>
  <c r="AE5" i="6" s="1"/>
  <c r="AE4" i="11"/>
  <c r="AE5" i="11" s="1"/>
  <c r="O4" i="6"/>
  <c r="O5" i="6" s="1"/>
  <c r="K7" i="2" s="1"/>
  <c r="O4" i="11"/>
  <c r="O5" i="11" s="1"/>
  <c r="X4" i="11"/>
  <c r="X5" i="11" s="1"/>
  <c r="X4" i="6"/>
  <c r="X5" i="6" s="1"/>
  <c r="AI4" i="6"/>
  <c r="AI5" i="6" s="1"/>
  <c r="AI4" i="11"/>
  <c r="AI5" i="11" s="1"/>
  <c r="S4" i="6"/>
  <c r="S5" i="6" s="1"/>
  <c r="S4" i="11"/>
  <c r="S5" i="11" s="1"/>
  <c r="H19" i="2"/>
  <c r="J53" i="10"/>
  <c r="K43" i="10"/>
  <c r="J59" i="10"/>
  <c r="B38" i="8"/>
  <c r="B41" i="8" s="1"/>
  <c r="B44" i="8"/>
  <c r="B45" i="8" s="1"/>
  <c r="J62" i="5"/>
  <c r="J39" i="5"/>
  <c r="K43" i="5"/>
  <c r="K53" i="5" s="1"/>
  <c r="J61" i="5"/>
  <c r="J59" i="5"/>
  <c r="J61" i="10" l="1"/>
  <c r="K53" i="10"/>
  <c r="J39" i="10"/>
  <c r="AA17" i="2"/>
  <c r="V17" i="2"/>
  <c r="AD17" i="2"/>
  <c r="T19" i="2"/>
  <c r="W15" i="2"/>
  <c r="AE19" i="2"/>
  <c r="K15" i="2"/>
  <c r="P15" i="2"/>
  <c r="AD19" i="2"/>
  <c r="O21" i="2"/>
  <c r="S21" i="2"/>
  <c r="K19" i="2"/>
  <c r="AD7" i="2"/>
  <c r="T15" i="2"/>
  <c r="N21" i="2"/>
  <c r="Y21" i="2"/>
  <c r="J21" i="2"/>
  <c r="G21" i="2"/>
  <c r="I9" i="11"/>
  <c r="E8" i="2"/>
  <c r="Z21" i="2"/>
  <c r="J9" i="11"/>
  <c r="F8" i="2"/>
  <c r="AB21" i="2"/>
  <c r="K9" i="11"/>
  <c r="G8" i="2"/>
  <c r="AA19" i="2"/>
  <c r="U21" i="2"/>
  <c r="L21" i="2"/>
  <c r="AE15" i="2"/>
  <c r="E21" i="2"/>
  <c r="F21" i="2"/>
  <c r="Q21" i="2"/>
  <c r="M21" i="2"/>
  <c r="AC21" i="2"/>
  <c r="AF21" i="2"/>
  <c r="G25" i="2"/>
  <c r="E25" i="2"/>
  <c r="Q7" i="2"/>
  <c r="N9" i="6"/>
  <c r="J25" i="2" s="1"/>
  <c r="N7" i="2"/>
  <c r="U10" i="6"/>
  <c r="L31" i="2" s="1"/>
  <c r="Q9" i="6"/>
  <c r="M25" i="2" s="1"/>
  <c r="F25" i="2"/>
  <c r="J10" i="6"/>
  <c r="H9" i="11"/>
  <c r="D26" i="2" s="1"/>
  <c r="I7" i="2"/>
  <c r="AD9" i="6"/>
  <c r="Z25" i="2" s="1"/>
  <c r="AC9" i="6"/>
  <c r="Y25" i="2" s="1"/>
  <c r="AG9" i="11"/>
  <c r="AG10" i="11" s="1"/>
  <c r="X66" i="2" s="1"/>
  <c r="Z9" i="6"/>
  <c r="R9" i="11"/>
  <c r="R10" i="11" s="1"/>
  <c r="I66" i="2" s="1"/>
  <c r="V8" i="2"/>
  <c r="AI9" i="6"/>
  <c r="AE7" i="2"/>
  <c r="AJ9" i="6"/>
  <c r="AF7" i="2"/>
  <c r="AG9" i="6"/>
  <c r="AC7" i="2"/>
  <c r="AH10" i="6"/>
  <c r="Y31" i="2" s="1"/>
  <c r="AD25" i="2"/>
  <c r="AI9" i="11"/>
  <c r="AE8" i="2"/>
  <c r="Q8" i="2"/>
  <c r="AH9" i="11"/>
  <c r="AD8" i="2"/>
  <c r="R21" i="2"/>
  <c r="I21" i="2"/>
  <c r="X21" i="2"/>
  <c r="AD9" i="11"/>
  <c r="Z26" i="2" s="1"/>
  <c r="U8" i="2"/>
  <c r="N9" i="11"/>
  <c r="N10" i="11" s="1"/>
  <c r="E66" i="2" s="1"/>
  <c r="I8" i="2"/>
  <c r="M8" i="2"/>
  <c r="Q9" i="11"/>
  <c r="M26" i="2" s="1"/>
  <c r="AC9" i="11"/>
  <c r="Y26" i="2" s="1"/>
  <c r="Y9" i="6"/>
  <c r="Y10" i="6" s="1"/>
  <c r="P31" i="2" s="1"/>
  <c r="R8" i="2"/>
  <c r="V9" i="11"/>
  <c r="R26" i="2" s="1"/>
  <c r="V9" i="6"/>
  <c r="R7" i="2"/>
  <c r="AJ9" i="11"/>
  <c r="P19" i="2"/>
  <c r="H21" i="2"/>
  <c r="V19" i="2"/>
  <c r="W19" i="2"/>
  <c r="D21" i="2"/>
  <c r="O9" i="6"/>
  <c r="N25" i="2"/>
  <c r="R10" i="6"/>
  <c r="I31" i="2" s="1"/>
  <c r="W8" i="2"/>
  <c r="AA9" i="11"/>
  <c r="U10" i="11"/>
  <c r="L66" i="2" s="1"/>
  <c r="Q26" i="2"/>
  <c r="AA8" i="2"/>
  <c r="AE9" i="11"/>
  <c r="L9" i="11"/>
  <c r="H8" i="2"/>
  <c r="W7" i="2"/>
  <c r="AA9" i="6"/>
  <c r="M10" i="6"/>
  <c r="D31" i="2" s="1"/>
  <c r="I25" i="2"/>
  <c r="O7" i="2"/>
  <c r="S9" i="6"/>
  <c r="X9" i="11"/>
  <c r="T8" i="2"/>
  <c r="AA7" i="2"/>
  <c r="AE9" i="6"/>
  <c r="H10" i="6"/>
  <c r="D25" i="2"/>
  <c r="W9" i="11"/>
  <c r="S8" i="2"/>
  <c r="AB9" i="6"/>
  <c r="X7" i="2"/>
  <c r="P9" i="6"/>
  <c r="M10" i="11"/>
  <c r="D66" i="2" s="1"/>
  <c r="I26" i="2"/>
  <c r="T9" i="11"/>
  <c r="P8" i="2"/>
  <c r="L9" i="6"/>
  <c r="H7" i="2"/>
  <c r="AF9" i="6"/>
  <c r="O8" i="2"/>
  <c r="S9" i="11"/>
  <c r="T7" i="2"/>
  <c r="X9" i="6"/>
  <c r="AF9" i="11"/>
  <c r="AB8" i="2"/>
  <c r="Y10" i="11"/>
  <c r="P66" i="2" s="1"/>
  <c r="U26" i="2"/>
  <c r="K8" i="2"/>
  <c r="O9" i="11"/>
  <c r="T9" i="6"/>
  <c r="P7" i="2"/>
  <c r="W9" i="6"/>
  <c r="S7" i="2"/>
  <c r="AB9" i="11"/>
  <c r="X8" i="2"/>
  <c r="P9" i="11"/>
  <c r="L8" i="2"/>
  <c r="Z10" i="11"/>
  <c r="Q66" i="2" s="1"/>
  <c r="V26" i="2"/>
  <c r="K61" i="10"/>
  <c r="L43" i="10"/>
  <c r="K59" i="10"/>
  <c r="K62" i="10"/>
  <c r="B73" i="8"/>
  <c r="B48" i="8"/>
  <c r="B51" i="8" s="1"/>
  <c r="B55" i="8" s="1"/>
  <c r="B58" i="8" s="1"/>
  <c r="B61" i="8" s="1"/>
  <c r="B64" i="8" s="1"/>
  <c r="B67" i="8" s="1"/>
  <c r="B70" i="8" s="1"/>
  <c r="K61" i="5"/>
  <c r="K39" i="5"/>
  <c r="L43" i="5"/>
  <c r="L53" i="5" s="1"/>
  <c r="K59" i="5"/>
  <c r="K62" i="5"/>
  <c r="V21" i="2" l="1"/>
  <c r="AA21" i="2"/>
  <c r="AE21" i="2"/>
  <c r="K39" i="10"/>
  <c r="AD21" i="2"/>
  <c r="W21" i="2"/>
  <c r="T21" i="2"/>
  <c r="K21" i="2"/>
  <c r="P21" i="2"/>
  <c r="K10" i="11"/>
  <c r="G26" i="2"/>
  <c r="J10" i="11"/>
  <c r="F26" i="2"/>
  <c r="I10" i="11"/>
  <c r="E26" i="2"/>
  <c r="N10" i="6"/>
  <c r="E31" i="2" s="1"/>
  <c r="Q10" i="6"/>
  <c r="H31" i="2" s="1"/>
  <c r="AC26" i="2"/>
  <c r="AD10" i="11"/>
  <c r="U66" i="2" s="1"/>
  <c r="AD10" i="6"/>
  <c r="U31" i="2" s="1"/>
  <c r="H10" i="11"/>
  <c r="Q10" i="11"/>
  <c r="H66" i="2" s="1"/>
  <c r="AC10" i="6"/>
  <c r="T31" i="2" s="1"/>
  <c r="N26" i="2"/>
  <c r="V25" i="2"/>
  <c r="Z10" i="6"/>
  <c r="Q31" i="2" s="1"/>
  <c r="AJ10" i="6"/>
  <c r="AA31" i="2" s="1"/>
  <c r="AF25" i="2"/>
  <c r="AG10" i="6"/>
  <c r="X31" i="2" s="1"/>
  <c r="AC25" i="2"/>
  <c r="AI10" i="6"/>
  <c r="Z31" i="2" s="1"/>
  <c r="AE25" i="2"/>
  <c r="AH10" i="11"/>
  <c r="Y66" i="2" s="1"/>
  <c r="AD26" i="2"/>
  <c r="AJ10" i="11"/>
  <c r="AA66" i="2" s="1"/>
  <c r="AF26" i="2"/>
  <c r="AI10" i="11"/>
  <c r="Z66" i="2" s="1"/>
  <c r="AE26" i="2"/>
  <c r="V10" i="11"/>
  <c r="M66" i="2" s="1"/>
  <c r="J26" i="2"/>
  <c r="AC10" i="11"/>
  <c r="T66" i="2" s="1"/>
  <c r="U25" i="2"/>
  <c r="R25" i="2"/>
  <c r="V10" i="6"/>
  <c r="M31" i="2" s="1"/>
  <c r="O25" i="2"/>
  <c r="S10" i="6"/>
  <c r="J31" i="2" s="1"/>
  <c r="W26" i="2"/>
  <c r="AA10" i="11"/>
  <c r="R66" i="2" s="1"/>
  <c r="L26" i="2"/>
  <c r="P10" i="11"/>
  <c r="G66" i="2" s="1"/>
  <c r="P25" i="2"/>
  <c r="T10" i="6"/>
  <c r="K31" i="2" s="1"/>
  <c r="AB26" i="2"/>
  <c r="AF10" i="11"/>
  <c r="W66" i="2" s="1"/>
  <c r="H25" i="2"/>
  <c r="L10" i="6"/>
  <c r="C31" i="2" s="1"/>
  <c r="H26" i="2"/>
  <c r="L10" i="11"/>
  <c r="C66" i="2" s="1"/>
  <c r="K26" i="2"/>
  <c r="O10" i="11"/>
  <c r="F66" i="2" s="1"/>
  <c r="O26" i="2"/>
  <c r="S10" i="11"/>
  <c r="J66" i="2" s="1"/>
  <c r="L25" i="2"/>
  <c r="P10" i="6"/>
  <c r="G31" i="2" s="1"/>
  <c r="W25" i="2"/>
  <c r="AA10" i="6"/>
  <c r="R31" i="2" s="1"/>
  <c r="T25" i="2"/>
  <c r="X10" i="6"/>
  <c r="O31" i="2" s="1"/>
  <c r="AA25" i="2"/>
  <c r="AE10" i="6"/>
  <c r="V31" i="2" s="1"/>
  <c r="AA26" i="2"/>
  <c r="AE10" i="11"/>
  <c r="V66" i="2" s="1"/>
  <c r="O10" i="6"/>
  <c r="F31" i="2" s="1"/>
  <c r="K25" i="2"/>
  <c r="S25" i="2"/>
  <c r="W10" i="6"/>
  <c r="N31" i="2" s="1"/>
  <c r="X25" i="2"/>
  <c r="AB10" i="6"/>
  <c r="S31" i="2" s="1"/>
  <c r="X26" i="2"/>
  <c r="AB10" i="11"/>
  <c r="S66" i="2" s="1"/>
  <c r="AB25" i="2"/>
  <c r="AF10" i="6"/>
  <c r="W31" i="2" s="1"/>
  <c r="P26" i="2"/>
  <c r="T10" i="11"/>
  <c r="K66" i="2" s="1"/>
  <c r="S26" i="2"/>
  <c r="W10" i="11"/>
  <c r="N66" i="2" s="1"/>
  <c r="T26" i="2"/>
  <c r="X10" i="11"/>
  <c r="O66" i="2" s="1"/>
  <c r="L59" i="10"/>
  <c r="L62" i="10"/>
  <c r="L53" i="10"/>
  <c r="L61" i="10"/>
  <c r="M43" i="10"/>
  <c r="L59" i="5"/>
  <c r="M43" i="5"/>
  <c r="M53" i="5" s="1"/>
  <c r="L61" i="5"/>
  <c r="L62" i="5"/>
  <c r="L39" i="5"/>
  <c r="L39" i="10" l="1"/>
  <c r="M59" i="10"/>
  <c r="M62" i="10"/>
  <c r="M61" i="10"/>
  <c r="M53" i="10"/>
  <c r="N43" i="10"/>
  <c r="M59" i="5"/>
  <c r="M62" i="5"/>
  <c r="M61" i="5"/>
  <c r="M39" i="5"/>
  <c r="N43" i="5"/>
  <c r="N53" i="5" s="1"/>
  <c r="M39" i="10" l="1"/>
  <c r="N62" i="10"/>
  <c r="N61" i="10"/>
  <c r="N53" i="10"/>
  <c r="O43" i="10"/>
  <c r="N59" i="10"/>
  <c r="N62" i="5"/>
  <c r="N61" i="5"/>
  <c r="N39" i="5"/>
  <c r="O43" i="5"/>
  <c r="O53" i="5" s="1"/>
  <c r="N59" i="5"/>
  <c r="N39" i="10" l="1"/>
  <c r="O61" i="10"/>
  <c r="O53" i="10"/>
  <c r="P43" i="10"/>
  <c r="O59" i="10"/>
  <c r="O62" i="10"/>
  <c r="O61" i="5"/>
  <c r="O39" i="5"/>
  <c r="P43" i="5"/>
  <c r="P53" i="5" s="1"/>
  <c r="O62" i="5"/>
  <c r="O59" i="5"/>
  <c r="O39" i="10" l="1"/>
  <c r="P59" i="10"/>
  <c r="P62" i="10"/>
  <c r="P53" i="10"/>
  <c r="P61" i="10"/>
  <c r="Q43" i="10"/>
  <c r="P62" i="5"/>
  <c r="P39" i="5"/>
  <c r="P59" i="5"/>
  <c r="Q43" i="5"/>
  <c r="Q53" i="5" s="1"/>
  <c r="P61" i="5"/>
  <c r="P39" i="10" l="1"/>
  <c r="Q59" i="10"/>
  <c r="Q62" i="10"/>
  <c r="Q61" i="10"/>
  <c r="Q53" i="10"/>
  <c r="R43" i="10"/>
  <c r="Q59" i="5"/>
  <c r="Q62" i="5"/>
  <c r="R43" i="5"/>
  <c r="R53" i="5" s="1"/>
  <c r="Q61" i="5"/>
  <c r="Q39" i="5"/>
  <c r="Q39" i="10" l="1"/>
  <c r="R62" i="10"/>
  <c r="R61" i="10"/>
  <c r="R53" i="10"/>
  <c r="S43" i="10"/>
  <c r="R59" i="10"/>
  <c r="R62" i="5"/>
  <c r="R61" i="5"/>
  <c r="R59" i="5"/>
  <c r="R39" i="5"/>
  <c r="S43" i="5"/>
  <c r="S53" i="5" s="1"/>
  <c r="R39" i="10" l="1"/>
  <c r="S61" i="10"/>
  <c r="S53" i="10"/>
  <c r="T43" i="10"/>
  <c r="S59" i="10"/>
  <c r="S62" i="10"/>
  <c r="S61" i="5"/>
  <c r="S39" i="5"/>
  <c r="T43" i="5"/>
  <c r="T53" i="5" s="1"/>
  <c r="S62" i="5"/>
  <c r="S59" i="5"/>
  <c r="S39" i="10" l="1"/>
  <c r="T59" i="10"/>
  <c r="T62" i="10"/>
  <c r="T61" i="10"/>
  <c r="U43" i="10"/>
  <c r="T53" i="10"/>
  <c r="T61" i="5"/>
  <c r="T39" i="5"/>
  <c r="T62" i="5"/>
  <c r="T59" i="5"/>
  <c r="U43" i="5"/>
  <c r="U53" i="5" s="1"/>
  <c r="T39" i="10" l="1"/>
  <c r="U59" i="10"/>
  <c r="U62" i="10"/>
  <c r="U61" i="10"/>
  <c r="U53" i="10"/>
  <c r="V43" i="10"/>
  <c r="U59" i="5"/>
  <c r="U62" i="5"/>
  <c r="U61" i="5"/>
  <c r="U39" i="5"/>
  <c r="V43" i="5"/>
  <c r="V53" i="5" s="1"/>
  <c r="U39" i="10" l="1"/>
  <c r="V62" i="10"/>
  <c r="V61" i="10"/>
  <c r="V53" i="10"/>
  <c r="W43" i="10"/>
  <c r="V59" i="10"/>
  <c r="V62" i="5"/>
  <c r="V61" i="5"/>
  <c r="W43" i="5"/>
  <c r="W53" i="5" s="1"/>
  <c r="V59" i="5"/>
  <c r="V39" i="5"/>
  <c r="V39" i="10" l="1"/>
  <c r="W61" i="10"/>
  <c r="W53" i="10"/>
  <c r="X43" i="10"/>
  <c r="W59" i="10"/>
  <c r="W62" i="10"/>
  <c r="W61" i="5"/>
  <c r="W39" i="5"/>
  <c r="X43" i="5"/>
  <c r="X53" i="5" s="1"/>
  <c r="W59" i="5"/>
  <c r="W62" i="5"/>
  <c r="W39" i="10" l="1"/>
  <c r="X59" i="10"/>
  <c r="X62" i="10"/>
  <c r="X61" i="10"/>
  <c r="Y43" i="10"/>
  <c r="X53" i="10"/>
  <c r="X62" i="5"/>
  <c r="X39" i="5"/>
  <c r="X61" i="5"/>
  <c r="X59" i="5"/>
  <c r="Y43" i="5"/>
  <c r="Y53" i="5" s="1"/>
  <c r="X39" i="10" l="1"/>
  <c r="Y59" i="10"/>
  <c r="Y62" i="10"/>
  <c r="Y61" i="10"/>
  <c r="Y53" i="10"/>
  <c r="Z43" i="10"/>
  <c r="Y59" i="5"/>
  <c r="Y62" i="5"/>
  <c r="Y39" i="5"/>
  <c r="Y61" i="5"/>
  <c r="Z43" i="5"/>
  <c r="Z53" i="5" s="1"/>
  <c r="Y39" i="10" l="1"/>
  <c r="Z62" i="10"/>
  <c r="Z61" i="10"/>
  <c r="Z53" i="10"/>
  <c r="AA43" i="10"/>
  <c r="Z59" i="10"/>
  <c r="Z62" i="5"/>
  <c r="Z61" i="5"/>
  <c r="Z39" i="5"/>
  <c r="AA43" i="5"/>
  <c r="AA53" i="5" s="1"/>
  <c r="Z59" i="5"/>
  <c r="Z39" i="10" l="1"/>
  <c r="AA61" i="10"/>
  <c r="AA53" i="10"/>
  <c r="AB43" i="10"/>
  <c r="AA59" i="10"/>
  <c r="AA62" i="10"/>
  <c r="AA61" i="5"/>
  <c r="AA39" i="5"/>
  <c r="AB43" i="5"/>
  <c r="AB53" i="5" s="1"/>
  <c r="AA59" i="5"/>
  <c r="AA62" i="5"/>
  <c r="AA39" i="10" l="1"/>
  <c r="AB59" i="10"/>
  <c r="AB62" i="10"/>
  <c r="AB53" i="10"/>
  <c r="AB61" i="10"/>
  <c r="AC43" i="10"/>
  <c r="AB59" i="5"/>
  <c r="AC43" i="5"/>
  <c r="AC53" i="5" s="1"/>
  <c r="AB61" i="5"/>
  <c r="AB62" i="5"/>
  <c r="AB39" i="5"/>
  <c r="AB39" i="10" l="1"/>
  <c r="AC59" i="10"/>
  <c r="AC62" i="10"/>
  <c r="AC61" i="10"/>
  <c r="AC53" i="10"/>
  <c r="AD43" i="10"/>
  <c r="AC59" i="5"/>
  <c r="AC62" i="5"/>
  <c r="AC61" i="5"/>
  <c r="AC39" i="5"/>
  <c r="AD43" i="5"/>
  <c r="AD53" i="5" s="1"/>
  <c r="AC39" i="10" l="1"/>
  <c r="AD62" i="10"/>
  <c r="AD61" i="10"/>
  <c r="AD53" i="10"/>
  <c r="AE43" i="10"/>
  <c r="AD59" i="10"/>
  <c r="AD62" i="5"/>
  <c r="AD61" i="5"/>
  <c r="AD39" i="5"/>
  <c r="AE43" i="5"/>
  <c r="AE53" i="5" s="1"/>
  <c r="AD59" i="5"/>
  <c r="AD39" i="10" l="1"/>
  <c r="AE61" i="10"/>
  <c r="AE53" i="10"/>
  <c r="AF43" i="10"/>
  <c r="AE59" i="10"/>
  <c r="AE62" i="10"/>
  <c r="AE61" i="5"/>
  <c r="AE39" i="5"/>
  <c r="AF43" i="5"/>
  <c r="AF53" i="5" s="1"/>
  <c r="AE62" i="5"/>
  <c r="AE59" i="5"/>
  <c r="AE39" i="10" l="1"/>
  <c r="AF59" i="10"/>
  <c r="AF62" i="10"/>
  <c r="AF53" i="10"/>
  <c r="AF61" i="10"/>
  <c r="AG43" i="10"/>
  <c r="AF62" i="5"/>
  <c r="AF39" i="5"/>
  <c r="AF59" i="5"/>
  <c r="AG43" i="5"/>
  <c r="AG53" i="5" s="1"/>
  <c r="AF61" i="5"/>
  <c r="AF39" i="10" l="1"/>
  <c r="AG59" i="10"/>
  <c r="AG62" i="10"/>
  <c r="AG61" i="10"/>
  <c r="AG53" i="10"/>
  <c r="AH43" i="10"/>
  <c r="AG59" i="5"/>
  <c r="AG62" i="5"/>
  <c r="AH43" i="5"/>
  <c r="AH53" i="5" s="1"/>
  <c r="AG61" i="5"/>
  <c r="AG39" i="5"/>
  <c r="AG39" i="10" l="1"/>
  <c r="AH62" i="10"/>
  <c r="AH61" i="10"/>
  <c r="AH53" i="10"/>
  <c r="AI43" i="10"/>
  <c r="AH59" i="10"/>
  <c r="AH62" i="5"/>
  <c r="AH61" i="5"/>
  <c r="AH59" i="5"/>
  <c r="AH39" i="5"/>
  <c r="AI43" i="5"/>
  <c r="AI53" i="5" s="1"/>
  <c r="AH39" i="10" l="1"/>
  <c r="AI61" i="10"/>
  <c r="AI53" i="10"/>
  <c r="AJ43" i="10"/>
  <c r="AI59" i="10"/>
  <c r="AI62" i="10"/>
  <c r="AI61" i="5"/>
  <c r="AI39" i="5"/>
  <c r="AJ43" i="5"/>
  <c r="AJ53" i="5" s="1"/>
  <c r="AI62" i="5"/>
  <c r="AI59" i="5"/>
  <c r="AI39" i="10" l="1"/>
  <c r="AJ59" i="10"/>
  <c r="AJ62" i="10"/>
  <c r="AJ61" i="10"/>
  <c r="AJ53" i="10"/>
  <c r="AJ61" i="5"/>
  <c r="AJ39" i="5"/>
  <c r="AJ62" i="5"/>
  <c r="AJ59" i="5"/>
  <c r="AJ39" i="10" l="1"/>
</calcChain>
</file>

<file path=xl/comments1.xml><?xml version="1.0" encoding="utf-8"?>
<comments xmlns="http://schemas.openxmlformats.org/spreadsheetml/2006/main">
  <authors>
    <author>Author</author>
  </authors>
  <commentList>
    <comment ref="C3" authorId="0" shapeId="0">
      <text>
        <r>
          <rPr>
            <sz val="12"/>
            <color indexed="81"/>
            <rFont val="Tahoma"/>
            <family val="2"/>
          </rPr>
          <t xml:space="preserve">Please list only individual licences (i.e. not used in conjunctive use systems).
</t>
        </r>
      </text>
    </comment>
    <comment ref="B9" authorId="0" shapeId="0">
      <text>
        <r>
          <rPr>
            <sz val="12"/>
            <color indexed="81"/>
            <rFont val="Tahoma"/>
            <family val="2"/>
          </rPr>
          <t xml:space="preserve">If additional lines are required please insert into middle of group to ensure automatic calculations pick up all data.
</t>
        </r>
      </text>
    </comment>
    <comment ref="B18" authorId="0" shapeId="0">
      <text>
        <r>
          <rPr>
            <sz val="12"/>
            <color indexed="81"/>
            <rFont val="Tahoma"/>
            <family val="2"/>
          </rPr>
          <t>If additional lines are required please insert into middle of group to ensure automatic calculations pick up all data.
DO NOT DELETE DEFAULT INPUT ROWS - If unrequired leave blank.</t>
        </r>
      </text>
    </comment>
    <comment ref="J19" authorId="0" shapeId="0">
      <text>
        <r>
          <rPr>
            <sz val="12"/>
            <color indexed="81"/>
            <rFont val="Tahoma"/>
            <family val="2"/>
          </rPr>
          <t xml:space="preserve">Please state if a licence has been applied for, approved, granted, awaiting mobilisation, or other specified status.
</t>
        </r>
      </text>
    </comment>
    <comment ref="C31" authorId="0" shapeId="0">
      <text>
        <r>
          <rPr>
            <b/>
            <sz val="14"/>
            <color indexed="81"/>
            <rFont val="Tahoma"/>
            <family val="2"/>
          </rPr>
          <t>Do not delete default inserted input lines.  These are required to generate the autosum of all additional rows added.  Additional rows which the user enters can be deleted.</t>
        </r>
        <r>
          <rPr>
            <sz val="14"/>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DW1" authorId="0" shapeId="0">
      <text>
        <r>
          <rPr>
            <b/>
            <sz val="9"/>
            <color indexed="81"/>
            <rFont val="Tahoma"/>
            <family val="2"/>
          </rPr>
          <t>Author:</t>
        </r>
        <r>
          <rPr>
            <sz val="9"/>
            <color indexed="81"/>
            <rFont val="Tahoma"/>
            <family val="2"/>
          </rPr>
          <t xml:space="preserve">
At year 126 this drops to 2%</t>
        </r>
      </text>
    </comment>
    <comment ref="V2" authorId="0" shapeId="0">
      <text>
        <r>
          <rPr>
            <sz val="9"/>
            <color indexed="81"/>
            <rFont val="Tahoma"/>
            <family val="2"/>
          </rPr>
          <t>The original formulae assumed 80 whatever number was put here. The formulae in this sheet will take account of the number.</t>
        </r>
      </text>
    </comment>
    <comment ref="X2" authorId="0" shapeId="0">
      <text>
        <r>
          <rPr>
            <b/>
            <sz val="9"/>
            <color indexed="81"/>
            <rFont val="Tahoma"/>
            <family val="2"/>
          </rPr>
          <t>Cells X2:CY2 contain a factor to calculate NPV based on variable discount rate - please do not adjust</t>
        </r>
      </text>
    </comment>
    <comment ref="CY2" authorId="0" shapeId="0">
      <text>
        <r>
          <rPr>
            <sz val="9"/>
            <color indexed="81"/>
            <rFont val="Tahoma"/>
            <family val="2"/>
          </rPr>
          <t xml:space="preserve">Formula can be copied across to the right if appraisal period extends beyond 80 years
</t>
        </r>
      </text>
    </comment>
  </commentList>
</comments>
</file>

<file path=xl/comments3.xml><?xml version="1.0" encoding="utf-8"?>
<comments xmlns="http://schemas.openxmlformats.org/spreadsheetml/2006/main">
  <authors>
    <author>Author</author>
  </authors>
  <commentList>
    <comment ref="E3" authorId="0" shapeId="0">
      <text>
        <r>
          <rPr>
            <b/>
            <sz val="9"/>
            <color indexed="81"/>
            <rFont val="Tahoma"/>
            <family val="2"/>
          </rPr>
          <t>Author:</t>
        </r>
        <r>
          <rPr>
            <sz val="9"/>
            <color indexed="81"/>
            <rFont val="Tahoma"/>
            <family val="2"/>
          </rPr>
          <t xml:space="preserve">
58.1 has been added into 7FP Deployable Ouput calculations to ensure that it is reflected in final supply-demand balance calculations. Please ensure that you do not double count increases to raw water abstractions and increases to deployable output</t>
        </r>
      </text>
    </comment>
  </commentList>
</comments>
</file>

<file path=xl/comments4.xml><?xml version="1.0" encoding="utf-8"?>
<comments xmlns="http://schemas.openxmlformats.org/spreadsheetml/2006/main">
  <authors>
    <author>Author</author>
  </authors>
  <commentList>
    <comment ref="V21" authorId="0" shapeId="0">
      <text>
        <r>
          <rPr>
            <b/>
            <sz val="9"/>
            <color indexed="81"/>
            <rFont val="Tahoma"/>
            <family val="2"/>
          </rPr>
          <t>STW:</t>
        </r>
        <r>
          <rPr>
            <sz val="9"/>
            <color indexed="81"/>
            <rFont val="Tahoma"/>
            <family val="2"/>
          </rPr>
          <t xml:space="preserve"> 100% metering
</t>
        </r>
      </text>
    </comment>
    <comment ref="V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<sst xmlns="http://schemas.openxmlformats.org/spreadsheetml/2006/main" count="3309" uniqueCount="830">
  <si>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</si>
  <si>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</si>
  <si>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</si>
  <si>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</si>
  <si>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</si>
  <si>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</si>
  <si>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</si>
  <si>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</si>
  <si>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</si>
  <si>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</si>
  <si>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</si>
  <si>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</si>
  <si>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</si>
  <si>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</si>
  <si>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</si>
  <si>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</si>
  <si>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</si>
  <si>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</si>
  <si>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</si>
  <si>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</si>
  <si>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</si>
  <si>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</si>
  <si>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</si>
  <si>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</si>
  <si>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</si>
  <si>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</si>
  <si>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</si>
  <si>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</si>
  <si>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</si>
  <si>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</si>
  <si>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</si>
  <si>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</si>
  <si>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</si>
  <si>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</si>
  <si>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</si>
  <si>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</si>
  <si>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</si>
  <si>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</si>
  <si>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</si>
  <si>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</si>
  <si>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</si>
  <si>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</si>
  <si>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</si>
  <si>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</si>
  <si>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</si>
  <si>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</si>
  <si>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</si>
  <si>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</si>
  <si>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</si>
  <si>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</si>
  <si>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</si>
  <si>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</si>
  <si>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</si>
  <si>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</si>
  <si>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</si>
  <si>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</si>
  <si>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</si>
  <si>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</si>
  <si>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</si>
  <si>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</si>
  <si>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</si>
  <si>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</si>
  <si>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</si>
  <si>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</si>
  <si>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</si>
  <si>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</si>
  <si>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</si>
  <si>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</si>
  <si>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</si>
  <si>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</si>
  <si>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</si>
  <si>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</si>
  <si>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</si>
  <si>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</si>
  <si>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</si>
  <si>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</si>
  <si>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</si>
  <si>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</si>
  <si>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</si>
  <si>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</si>
  <si>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</si>
  <si>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</si>
  <si>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</si>
  <si>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</si>
  <si>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</si>
  <si>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</si>
  <si>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</si>
  <si>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</si>
  <si>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</si>
  <si>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</si>
  <si>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</si>
  <si>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</si>
  <si>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</si>
  <si>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</si>
  <si>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</si>
  <si>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</si>
  <si>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</si>
  <si>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</si>
  <si>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</si>
  <si>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</si>
  <si>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</si>
  <si>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</si>
  <si>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</si>
  <si>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</si>
  <si>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</si>
  <si>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</si>
  <si>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</si>
  <si>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</si>
  <si>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</si>
  <si>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</si>
  <si>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</si>
  <si>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</si>
  <si>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</si>
  <si>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</si>
  <si>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</si>
  <si>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</si>
  <si>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</si>
  <si>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</si>
  <si>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</si>
  <si>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</si>
  <si>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</si>
  <si>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</si>
  <si>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</si>
  <si>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</si>
  <si>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</si>
  <si>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</si>
  <si>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[Enter name of group]</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</si>
  <si>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</si>
  <si>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</si>
  <si>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</si>
  <si>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</si>
  <si>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</si>
  <si>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</si>
  <si>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</si>
  <si>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</si>
  <si>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</si>
  <si>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</si>
  <si>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</si>
  <si>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</si>
  <si>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</si>
  <si>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</si>
  <si>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</si>
  <si>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</si>
  <si>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</si>
  <si>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</si>
  <si>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</si>
  <si>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</si>
  <si>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</si>
  <si>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</si>
  <si>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</si>
  <si>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</si>
  <si>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</si>
  <si>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5BL</t>
  </si>
  <si>
    <t>Total raw water exported (raw exports and non potable uses)</t>
  </si>
  <si>
    <t>sum(5.1BL+5.2BL+...)</t>
  </si>
  <si>
    <t>5.1BL</t>
  </si>
  <si>
    <t xml:space="preserve">Non potable water supplied to: </t>
  </si>
  <si>
    <t>5.2BL+</t>
  </si>
  <si>
    <t>Raw water export to: None</t>
  </si>
  <si>
    <t>6BL</t>
  </si>
  <si>
    <t>Total potable water exported</t>
  </si>
  <si>
    <t>sum(6.1BL+6.2BL+6.3BL...)</t>
  </si>
  <si>
    <t>6.1BL+</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</si>
  <si>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</si>
  <si>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</si>
  <si>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</si>
  <si>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</si>
  <si>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</si>
  <si>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</si>
  <si>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</si>
  <si>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</si>
  <si>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</si>
  <si>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</si>
  <si>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</si>
  <si>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</si>
  <si>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</si>
  <si>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</si>
  <si>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Total for the zone</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</si>
  <si>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</si>
  <si>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</si>
  <si>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</si>
  <si>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</si>
  <si>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</si>
  <si>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</si>
  <si>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</si>
  <si>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</si>
  <si>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</si>
  <si>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</si>
  <si>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</si>
  <si>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</si>
  <si>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</si>
  <si>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</si>
  <si>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</si>
  <si>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</si>
  <si>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</si>
  <si>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</si>
  <si>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</si>
  <si>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</si>
  <si>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</si>
  <si>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</si>
  <si>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</si>
  <si>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</si>
  <si>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</si>
  <si>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</si>
  <si>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</si>
  <si>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</si>
  <si>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</si>
  <si>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</si>
  <si>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</si>
  <si>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</si>
  <si>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</si>
  <si>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</si>
  <si>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</si>
  <si>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</si>
  <si>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</si>
  <si>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</si>
  <si>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</si>
  <si>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</si>
  <si>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</si>
  <si>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</si>
  <si>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</si>
  <si>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</si>
  <si>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</si>
  <si>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</si>
  <si>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</si>
  <si>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</si>
  <si>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</si>
  <si>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</si>
  <si>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</si>
  <si>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</si>
  <si>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</si>
  <si>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</si>
  <si>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</si>
  <si>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</si>
  <si>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</si>
  <si>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</si>
  <si>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</si>
  <si>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</si>
  <si>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</si>
  <si>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</si>
  <si>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</si>
  <si>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</si>
  <si>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</si>
  <si>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</si>
  <si>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</si>
  <si>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</si>
  <si>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</si>
  <si>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</si>
  <si>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</si>
  <si>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</si>
  <si>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</si>
  <si>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</si>
  <si>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</si>
  <si>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</si>
  <si>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</si>
  <si>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</si>
  <si>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</si>
  <si>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</si>
  <si>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</si>
  <si>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</si>
  <si>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</si>
  <si>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</si>
  <si>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</si>
  <si>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</si>
  <si>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</si>
  <si>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</si>
  <si>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</si>
  <si>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</si>
  <si>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</si>
  <si>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</si>
  <si>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</si>
  <si>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</si>
  <si>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</si>
  <si>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</si>
  <si>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</si>
  <si>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</si>
  <si>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</si>
  <si>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</si>
  <si>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</si>
  <si>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</si>
  <si>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</si>
  <si>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</si>
  <si>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</si>
  <si>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</si>
  <si>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</si>
  <si>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</si>
  <si>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</si>
  <si>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</si>
  <si>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</si>
  <si>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</si>
  <si>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</si>
  <si>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</si>
  <si>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</si>
  <si>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</si>
  <si>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</si>
  <si>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</si>
  <si>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</si>
  <si>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</si>
  <si>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</si>
  <si>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</si>
  <si>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</si>
  <si>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</si>
  <si>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</si>
  <si>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</si>
  <si>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</si>
  <si>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</si>
  <si>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</si>
  <si>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</si>
  <si>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</si>
  <si>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</si>
  <si>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</si>
  <si>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</si>
  <si>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</si>
  <si>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</si>
  <si>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</si>
  <si>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</si>
  <si>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</si>
  <si>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</si>
  <si>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</si>
  <si>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</si>
  <si>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</si>
  <si>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</si>
  <si>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</si>
  <si>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</si>
  <si>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</si>
  <si>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</si>
  <si>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</si>
  <si>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</si>
  <si>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</si>
  <si>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</si>
  <si>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</si>
  <si>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</si>
  <si>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</si>
  <si>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</si>
  <si>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</si>
  <si>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</si>
  <si>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</si>
  <si>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</si>
  <si>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</si>
  <si>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</si>
  <si>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</si>
  <si>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</si>
  <si>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</si>
  <si>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(7BL+8BL)-(9BL+10BL)</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</si>
  <si>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</si>
  <si>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</si>
  <si>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</si>
  <si>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</si>
  <si>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</si>
  <si>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</si>
  <si>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</si>
  <si>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</si>
  <si>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</si>
  <si>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</si>
  <si>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</si>
  <si>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</si>
  <si>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</si>
  <si>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</si>
  <si>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</si>
  <si>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</si>
  <si>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</si>
  <si>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</si>
  <si>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</si>
  <si>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</si>
  <si>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</si>
  <si>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</si>
  <si>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</si>
  <si>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</si>
  <si>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</si>
  <si>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</si>
  <si>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</si>
  <si>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</si>
  <si>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</si>
  <si>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</si>
  <si>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</si>
  <si>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</si>
  <si>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</si>
  <si>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</si>
  <si>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</si>
  <si>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</si>
  <si>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</si>
  <si>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</si>
  <si>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</si>
  <si>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</si>
  <si>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</si>
  <si>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</si>
  <si>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</si>
  <si>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</si>
  <si>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</si>
  <si>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</si>
  <si>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</si>
  <si>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</si>
  <si>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</si>
  <si>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</si>
  <si>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</si>
  <si>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</si>
  <si>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</si>
  <si>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</si>
  <si>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</si>
  <si>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</si>
  <si>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</si>
  <si>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</si>
  <si>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</si>
  <si>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</si>
  <si>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</si>
  <si>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</si>
  <si>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</si>
  <si>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</si>
  <si>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</si>
  <si>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</si>
  <si>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</si>
  <si>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</si>
  <si>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</si>
  <si>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</si>
  <si>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</si>
  <si>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</si>
  <si>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</si>
  <si>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</si>
  <si>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</si>
  <si>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</si>
  <si>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</si>
  <si>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</si>
  <si>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</si>
  <si>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</si>
  <si>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</si>
  <si>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</si>
  <si>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</si>
  <si>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</si>
  <si>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</si>
  <si>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</si>
  <si>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</si>
  <si>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</si>
  <si>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</si>
  <si>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</si>
  <si>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</si>
  <si>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</si>
  <si>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</si>
  <si>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</si>
  <si>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</si>
  <si>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</si>
  <si>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</si>
  <si>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</si>
  <si>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</si>
  <si>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</si>
  <si>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</si>
  <si>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</si>
  <si>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</si>
  <si>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</si>
  <si>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</si>
  <si>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</si>
  <si>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</si>
  <si>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</si>
  <si>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</si>
  <si>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</si>
  <si>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</si>
  <si>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</si>
  <si>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</si>
  <si>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</si>
  <si>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</si>
  <si>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</si>
  <si>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</si>
  <si>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</si>
  <si>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</si>
  <si>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</si>
  <si>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</si>
  <si>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</si>
  <si>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</si>
  <si>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</si>
  <si>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</si>
  <si>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</si>
  <si>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</si>
  <si>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</si>
  <si>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</si>
  <si>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</si>
  <si>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</si>
  <si>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</si>
  <si>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</si>
  <si>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</si>
  <si>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</si>
  <si>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</si>
  <si>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</si>
  <si>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</si>
  <si>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</si>
  <si>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</si>
  <si>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</si>
  <si>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</si>
  <si>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</si>
  <si>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</si>
  <si>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</si>
  <si>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</si>
  <si>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</si>
  <si>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</si>
  <si>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</si>
  <si>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</si>
  <si>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</si>
  <si>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</si>
  <si>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</si>
  <si>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</si>
  <si>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</si>
  <si>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</si>
  <si>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</si>
  <si>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</si>
  <si>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</si>
  <si>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</si>
  <si>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</si>
  <si>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</si>
  <si>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</si>
  <si>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</si>
  <si>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</si>
  <si>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</si>
  <si>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</si>
  <si>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 xml:space="preserve">Options to reduce raw water losses and operational use </t>
  </si>
  <si>
    <t>58.5a</t>
  </si>
  <si>
    <t>Options to reduce raw water exports</t>
  </si>
  <si>
    <t>58.6a</t>
  </si>
  <si>
    <t>Options to reduce potable water exports</t>
  </si>
  <si>
    <t>58.7a</t>
  </si>
  <si>
    <t>Other options to increase Deployable Output</t>
  </si>
  <si>
    <t>59a</t>
  </si>
  <si>
    <t xml:space="preserve">DISTRIBUTION SIDE </t>
  </si>
  <si>
    <t>59.1a</t>
  </si>
  <si>
    <t>Options to reduce Distribution Losses</t>
  </si>
  <si>
    <t>59.2a</t>
  </si>
  <si>
    <t>Options to reduce Distribution System Operating Use (DSOU) losses</t>
  </si>
  <si>
    <t>60a</t>
  </si>
  <si>
    <t xml:space="preserve">PRODUCTION SIDE </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</si>
  <si>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</si>
  <si>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</si>
  <si>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</si>
  <si>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</si>
  <si>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</si>
  <si>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</si>
  <si>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</si>
  <si>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</si>
  <si>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</si>
  <si>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</si>
  <si>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</si>
  <si>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</si>
  <si>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</si>
  <si>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</si>
  <si>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</si>
  <si>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</si>
  <si>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</si>
  <si>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</si>
  <si>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</si>
  <si>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</si>
  <si>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</si>
  <si>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</si>
  <si>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</si>
  <si>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</si>
  <si>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</si>
  <si>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</si>
  <si>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</si>
  <si>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</si>
  <si>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</si>
  <si>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</si>
  <si>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</si>
  <si>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</si>
  <si>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</si>
  <si>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</si>
  <si>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</si>
  <si>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</si>
  <si>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</si>
  <si>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</si>
  <si>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</si>
  <si>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</si>
  <si>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</si>
  <si>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</si>
  <si>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</si>
  <si>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</si>
  <si>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</si>
  <si>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</si>
  <si>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</si>
  <si>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</si>
  <si>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</si>
  <si>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</si>
  <si>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</si>
  <si>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</si>
  <si>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</si>
  <si>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</si>
  <si>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</si>
  <si>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</si>
  <si>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</si>
  <si>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</si>
  <si>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</si>
  <si>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</si>
  <si>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</si>
  <si>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</si>
  <si>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</si>
  <si>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</si>
  <si>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</si>
  <si>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</si>
  <si>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</si>
  <si>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</si>
  <si>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</si>
  <si>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</si>
  <si>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</si>
  <si>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</si>
  <si>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</si>
  <si>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</si>
  <si>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</si>
  <si>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</si>
  <si>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</si>
  <si>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</si>
  <si>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</si>
  <si>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</si>
  <si>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</si>
  <si>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</si>
  <si>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</si>
  <si>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</si>
  <si>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</si>
  <si>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</si>
  <si>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</si>
  <si>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</si>
  <si>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</si>
  <si>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</si>
  <si>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</si>
  <si>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</si>
  <si>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</si>
  <si>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</si>
  <si>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</si>
  <si>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</si>
  <si>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</si>
  <si>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</si>
  <si>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</si>
  <si>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</si>
  <si>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</si>
  <si>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</si>
  <si>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</si>
  <si>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</si>
  <si>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</si>
  <si>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</si>
  <si>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</si>
  <si>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</si>
  <si>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</si>
  <si>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</si>
  <si>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</si>
  <si>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</si>
  <si>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</si>
  <si>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</si>
  <si>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</si>
  <si>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</si>
  <si>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</si>
  <si>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</si>
  <si>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</si>
  <si>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</si>
  <si>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</si>
  <si>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</si>
  <si>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</si>
  <si>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</si>
  <si>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</si>
  <si>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</si>
  <si>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</si>
  <si>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</si>
  <si>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</si>
  <si>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</si>
  <si>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</si>
  <si>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</si>
  <si>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</si>
  <si>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</si>
  <si>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</si>
  <si>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</si>
  <si>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</si>
  <si>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</si>
  <si>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</si>
  <si>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</si>
  <si>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</si>
  <si>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</si>
  <si>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</si>
  <si>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</si>
  <si>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</si>
  <si>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</si>
  <si>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</si>
  <si>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</si>
  <si>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</si>
  <si>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</si>
  <si>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</si>
  <si>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</si>
  <si>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</si>
  <si>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</si>
  <si>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</si>
  <si>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</si>
  <si>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</si>
  <si>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</si>
  <si>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</si>
  <si>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</si>
  <si>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</si>
  <si>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</si>
  <si>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</si>
  <si>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</si>
  <si>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</si>
  <si>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</si>
  <si>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</si>
  <si>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</si>
  <si>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</si>
  <si>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</si>
  <si>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</si>
  <si>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</si>
  <si>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</si>
  <si>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</si>
  <si>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</si>
  <si>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</si>
  <si>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</si>
  <si>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</si>
  <si>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</si>
  <si>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</si>
  <si>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</si>
  <si>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</si>
  <si>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</si>
  <si>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</si>
  <si>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</si>
  <si>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</si>
  <si>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</si>
  <si>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</si>
  <si>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</si>
  <si>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</si>
  <si>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</si>
  <si>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</si>
  <si>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</si>
  <si>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</si>
  <si>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</si>
  <si>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</si>
  <si>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</si>
  <si>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</si>
  <si>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</si>
  <si>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</si>
  <si>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</si>
  <si>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</si>
  <si>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</si>
  <si>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</si>
  <si>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</si>
  <si>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</si>
  <si>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</si>
  <si>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</si>
  <si>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</si>
  <si>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</si>
  <si>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</si>
  <si>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</si>
  <si>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</si>
  <si>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</si>
  <si>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</si>
  <si>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</si>
  <si>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</si>
  <si>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</si>
  <si>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</si>
  <si>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</si>
  <si>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</si>
  <si>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</si>
  <si>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</si>
  <si>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</si>
  <si>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</si>
  <si>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</si>
  <si>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</si>
  <si>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</si>
  <si>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</si>
  <si>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</si>
  <si>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</si>
  <si>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</si>
  <si>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</si>
  <si>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</si>
  <si>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</si>
  <si>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</si>
  <si>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(1)</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</si>
  <si>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</si>
  <si>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</si>
  <si>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</si>
  <si>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</si>
  <si>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</si>
  <si>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</si>
  <si>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</si>
  <si>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</si>
  <si>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</si>
  <si>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</si>
  <si>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</si>
  <si>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</si>
  <si>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</si>
  <si>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</si>
  <si>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</si>
  <si>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</si>
  <si>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</si>
  <si>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</si>
  <si>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</si>
  <si>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Fixed and Variable costs, Net Present Value, AIC and AISC of all feasible options (confidential)</t>
  </si>
  <si>
    <t>Grouped licences</t>
  </si>
  <si>
    <t>Additional notes (if desired)</t>
  </si>
  <si>
    <t>Financing costs</t>
  </si>
  <si>
    <t>7FP-(9FP+10FP)</t>
  </si>
  <si>
    <t>7BL+ 8BL+ (6. Preferred scenario ref 58.7) + (6. Preferred scenario ref 58.1)</t>
  </si>
  <si>
    <t>9BL+ (6. Preferred scenario ref 60.1)+(6. Preferred scenario ref 58.4)</t>
  </si>
  <si>
    <t>2016-17</t>
  </si>
  <si>
    <t>Potable water export to: Saltney (HD)</t>
  </si>
  <si>
    <t>Potable water imported from:  Wrexham (HD)</t>
  </si>
  <si>
    <t>Enhanced Metering</t>
  </si>
  <si>
    <t>1933-34</t>
  </si>
  <si>
    <t>Worst Historic Drought</t>
  </si>
  <si>
    <t>Y</t>
  </si>
  <si>
    <t>N</t>
  </si>
  <si>
    <t>(2)</t>
  </si>
  <si>
    <t>Severe Drought</t>
  </si>
  <si>
    <t>1 in 200-year return period</t>
  </si>
  <si>
    <t>Include
Measures and Restrictions included in Drought Plan</t>
  </si>
  <si>
    <t>Chester</t>
  </si>
  <si>
    <t>Severn Trent Water</t>
  </si>
  <si>
    <t>v14 - updated for Version 15 changes June 2018</t>
  </si>
  <si>
    <t xml:space="preserve">Home water efficiency audits </t>
  </si>
  <si>
    <t>WE001</t>
  </si>
  <si>
    <t>This is a company wide decision, and the AIC reflects the company wide costs and demand benefits for measured and unmeasured water efficiency programmes</t>
  </si>
  <si>
    <t>leakage reduction</t>
  </si>
  <si>
    <t>Extreme rought</t>
  </si>
  <si>
    <t>1 in 1000-year return period</t>
  </si>
  <si>
    <t>Reported DO in column G is the modelled value from the DVW Aquator model and does not include the 2.2 Ml/d contribution from the Mickle Trafford Borehole. The table above has been developed to show the DO for the Chester WRZ for the worst observed drought and  for additional drought scenarios (1 in 200, 1in 500 and 1 in 1000 -years return period drought scenarios). The worst historic drought (1933-34) DO value is the baseline DO for the WRZ. In the Aquator modelling carried out to obtain a DO the 1933-34 drought produces the lowest reservoir levels across the WRZ. The severity of this drought is also supported by the Dee General Directions (June 2016) which states that the largest single-season drawn down of Llyn Celyn and Llyn Brenig occurs in 1933 based on synthesised data. It should be noted that a Temporary Use Bans has never been applied in the Chester zone.</t>
  </si>
  <si>
    <t>1 in 200, 1 in 500 and 1 in 1000 - years return period drought scenarios</t>
  </si>
  <si>
    <t>Demand values included in columns U and V are the highest forecasted demand over the planning period.</t>
  </si>
  <si>
    <t>List individual measures used in scenario e.g.
(1)  No Data has been entered for this scenario- the only supply side drought measure available (releases from Lower Pen-Y-Cae) supports existing abstractions on the Dee.
(2)  No Data has been entered for this scenario- No demand savings have been applied when estimating DO. Thus, implementation of demand restrictions when the Dee Storage System drops into stage 3 is expected to provide higher DOs for each return periods.</t>
  </si>
  <si>
    <t>This is a company wide decision, and the AIC reflects the company wide costs and demand benefits</t>
  </si>
  <si>
    <t>EM001</t>
  </si>
  <si>
    <t>29.7BL</t>
  </si>
  <si>
    <t>Measured water efficiency</t>
  </si>
  <si>
    <t>30.7BL</t>
  </si>
  <si>
    <t>Unmeasured water efficiency</t>
  </si>
  <si>
    <t>30.7FP</t>
  </si>
  <si>
    <t>29.7FP</t>
  </si>
  <si>
    <t>M O'Kane</t>
  </si>
  <si>
    <t>Marcus O'Kane</t>
  </si>
  <si>
    <t>Active Leakage Control - Supply demand balance scenario</t>
  </si>
  <si>
    <t>ALC1</t>
  </si>
  <si>
    <t>2020/21</t>
  </si>
  <si>
    <t>Active Leakage Control - National Infrustructure commision scenario</t>
  </si>
  <si>
    <t>ALC2</t>
  </si>
  <si>
    <t>not more than 3 in 100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</si>
</sst>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yyyy\-yy"/>
    <numFmt numFmtId="165" formatCode="0.0"/>
    <numFmt numFmtId="166" formatCode="0.000"/>
    <numFmt numFmtId="167" formatCode="yyyy/yy"/>
    <numFmt numFmtId="168" formatCode="#,##0.0"/>
    <numFmt numFmtId="169" formatCode="[$-809]General"/>
  </numFmts>
  <fonts count="67"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b/>
      <sz val="14"/>
      <color indexed="23"/>
      <name val="Arial"/>
      <family val="2"/>
    </font>
    <font>
      <sz val="10"/>
      <color indexed="22"/>
      <name val="Arial"/>
      <family val="2"/>
    </font>
    <font>
      <sz val="11"/>
      <color indexed="55"/>
      <name val="Arial"/>
      <family val="2"/>
    </font>
    <font>
      <i/>
      <sz val="10"/>
      <name val="Arial"/>
      <family val="2"/>
    </font>
    <font>
      <b/>
      <sz val="12"/>
      <color rgb="FF000000"/>
      <name val="Arial"/>
      <family val="2"/>
    </font>
    <font>
      <b/>
      <sz val="18"/>
      <name val="Arial"/>
      <family val="2"/>
    </font>
    <font>
      <b/>
      <sz val="11"/>
      <color rgb="FF000000"/>
      <name val="Calibri"/>
      <family val="2"/>
    </font>
    <font>
      <sz val="12"/>
      <color indexed="81"/>
      <name val="Tahoma"/>
      <family val="2"/>
    </font>
    <font>
      <b/>
      <sz val="14"/>
      <color indexed="81"/>
      <name val="Tahoma"/>
      <family val="2"/>
    </font>
    <font>
      <sz val="14"/>
      <color indexed="81"/>
      <name val="Tahoma"/>
      <family val="2"/>
    </font>
    <font>
      <sz val="10"/>
      <color theme="1"/>
      <name val="Arial"/>
      <family val="2"/>
    </font>
    <font>
      <b/>
      <sz val="10"/>
      <color rgb="FF000000"/>
      <name val="Arial"/>
      <family val="2"/>
    </font>
    <font>
      <sz val="12"/>
      <color rgb="FFFF0000"/>
      <name val="Arial"/>
      <family val="2"/>
    </font>
    <font>
      <sz val="12"/>
      <color theme="0"/>
      <name val="Arial"/>
      <family val="2"/>
    </font>
    <font>
      <sz val="12"/>
      <color theme="1"/>
      <name val="Arial"/>
      <family val="2"/>
    </font>
    <font>
      <b/>
      <sz val="10"/>
      <color rgb="FF00B050"/>
      <name val="Arial"/>
      <family val="2"/>
    </font>
    <font>
      <sz val="10"/>
      <color rgb="FF00B050"/>
      <name val="Arial"/>
      <family val="2"/>
    </font>
    <font>
      <sz val="10"/>
      <color theme="0" tint="-0.499984740745262"/>
      <name val="Arial"/>
      <family val="2"/>
    </font>
    <font>
      <sz val="8"/>
      <color rgb="FF00B050"/>
      <name val="Arial"/>
      <family val="2"/>
    </font>
    <font>
      <b/>
      <sz val="9"/>
      <color indexed="81"/>
      <name val="Tahoma"/>
      <family val="2"/>
    </font>
    <font>
      <sz val="9"/>
      <color indexed="81"/>
      <name val="Tahoma"/>
      <family val="2"/>
    </font>
    <font>
      <sz val="10"/>
      <color theme="0" tint="-0.249977111117893"/>
      <name val="Arial"/>
      <family val="2"/>
    </font>
    <font>
      <b/>
      <sz val="10"/>
      <color theme="1"/>
      <name val="Arial"/>
      <family val="2"/>
    </font>
    <font>
      <sz val="12"/>
      <color rgb="FF000000"/>
      <name val="Arial"/>
      <family val="2"/>
    </font>
    <font>
      <sz val="10"/>
      <color rgb="FF000000"/>
      <name val="Arial"/>
      <family val="2"/>
    </font>
    <font>
      <sz val="11"/>
      <color theme="1"/>
      <name val="Arial"/>
      <family val="2"/>
    </font>
    <font>
      <sz val="10"/>
      <color theme="1" tint="0.499984740745262"/>
      <name val="Arial"/>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C99"/>
        <bgColor indexed="64"/>
      </patternFill>
    </fill>
    <fill>
      <patternFill patternType="solid">
        <fgColor theme="9" tint="0.59999389629810485"/>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23"/>
      </right>
      <top/>
      <bottom style="thin">
        <color indexed="2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9"/>
      </left>
      <right/>
      <top style="thin">
        <color indexed="9"/>
      </top>
      <bottom/>
      <diagonal/>
    </border>
  </borders>
  <cellStyleXfs count="15">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4" fillId="0" borderId="0"/>
    <xf numFmtId="169" fontId="63" fillId="0" borderId="0"/>
    <xf numFmtId="0" fontId="2" fillId="0" borderId="0"/>
    <xf numFmtId="169" fontId="64" fillId="0" borderId="0"/>
    <xf numFmtId="0" fontId="65" fillId="0" borderId="0"/>
    <xf numFmtId="0" fontId="1" fillId="0" borderId="0"/>
  </cellStyleXfs>
  <cellXfs count="982">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2" fillId="2" borderId="0" xfId="1" applyFill="1" applyBorder="1" applyAlignment="1" applyProtection="1">
      <alignment vertical="center"/>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6" fillId="2" borderId="0" xfId="1" applyFont="1" applyFill="1" applyBorder="1" applyProtection="1">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0" fontId="8" fillId="2" borderId="0" xfId="1" applyFont="1" applyFill="1" applyBorder="1" applyAlignment="1" applyProtection="1">
      <alignment horizontal="center" vertical="center"/>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3"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4"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7"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7"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3" fillId="0" borderId="57"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7" xfId="1" applyFont="1" applyFill="1" applyBorder="1" applyAlignment="1" applyProtection="1">
      <alignment horizontal="center" vertical="center"/>
      <protection locked="0"/>
    </xf>
    <xf numFmtId="0" fontId="12" fillId="0" borderId="57"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7" xfId="1" applyFont="1" applyFill="1" applyBorder="1" applyAlignment="1" applyProtection="1">
      <alignment horizontal="center" vertical="center"/>
    </xf>
    <xf numFmtId="0" fontId="12" fillId="6" borderId="57" xfId="1" applyFont="1" applyFill="1" applyBorder="1" applyAlignment="1" applyProtection="1">
      <alignment horizontal="center"/>
      <protection locked="0"/>
    </xf>
    <xf numFmtId="0" fontId="43" fillId="0" borderId="57" xfId="1" applyFont="1" applyFill="1" applyBorder="1" applyAlignment="1" applyProtection="1">
      <alignment horizontal="center" wrapText="1"/>
    </xf>
    <xf numFmtId="0" fontId="12" fillId="0" borderId="57"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7"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7" xfId="1" applyFont="1" applyBorder="1" applyAlignment="1" applyProtection="1">
      <alignment horizontal="center" vertical="center" wrapText="1"/>
      <protection locked="0"/>
    </xf>
    <xf numFmtId="49" fontId="8" fillId="0" borderId="56"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protection locked="0"/>
    </xf>
    <xf numFmtId="0" fontId="12" fillId="3" borderId="44"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49" fontId="12" fillId="3" borderId="39" xfId="1" applyNumberFormat="1" applyFont="1" applyFill="1" applyBorder="1" applyAlignment="1" applyProtection="1">
      <alignment horizontal="center" vertical="center" wrapText="1"/>
      <protection locked="0"/>
    </xf>
    <xf numFmtId="0" fontId="12" fillId="3" borderId="39" xfId="1" applyFont="1" applyFill="1" applyBorder="1" applyAlignment="1" applyProtection="1">
      <alignment horizontal="center" vertical="center"/>
      <protection locked="0"/>
    </xf>
    <xf numFmtId="49" fontId="16" fillId="2" borderId="0" xfId="1" applyNumberFormat="1" applyFont="1" applyFill="1" applyBorder="1" applyProtection="1">
      <protection locked="0"/>
    </xf>
    <xf numFmtId="0" fontId="12" fillId="0" borderId="8"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wrapText="1"/>
      <protection locked="0"/>
    </xf>
    <xf numFmtId="49" fontId="12" fillId="2" borderId="6" xfId="1" applyNumberFormat="1" applyFont="1" applyFill="1" applyBorder="1" applyAlignment="1" applyProtection="1">
      <alignment horizontal="center" vertical="center"/>
      <protection locked="0"/>
    </xf>
    <xf numFmtId="0" fontId="43" fillId="2" borderId="6" xfId="1" applyFont="1" applyFill="1" applyBorder="1" applyAlignment="1" applyProtection="1">
      <alignment horizontal="center" vertical="center"/>
      <protection locked="0"/>
    </xf>
    <xf numFmtId="0" fontId="12" fillId="0" borderId="64" xfId="1" applyFont="1" applyFill="1" applyBorder="1" applyAlignment="1" applyProtection="1">
      <alignment horizontal="center" vertical="center"/>
      <protection locked="0"/>
    </xf>
    <xf numFmtId="2" fontId="12" fillId="4" borderId="65" xfId="1" applyNumberFormat="1" applyFont="1" applyFill="1" applyBorder="1" applyAlignment="1" applyProtection="1">
      <alignment horizontal="center" vertical="center"/>
      <protection locked="0"/>
    </xf>
    <xf numFmtId="2" fontId="21" fillId="5" borderId="65" xfId="1" applyNumberFormat="1" applyFont="1" applyFill="1" applyBorder="1" applyAlignment="1" applyProtection="1">
      <alignment horizontal="center" vertical="center"/>
      <protection locked="0"/>
    </xf>
    <xf numFmtId="2" fontId="12" fillId="0" borderId="65"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wrapText="1"/>
      <protection locked="0"/>
    </xf>
    <xf numFmtId="0" fontId="12" fillId="3" borderId="57" xfId="1" applyFont="1" applyFill="1" applyBorder="1" applyAlignment="1" applyProtection="1">
      <alignment horizontal="center" vertical="center"/>
      <protection locked="0"/>
    </xf>
    <xf numFmtId="0" fontId="12" fillId="3" borderId="64" xfId="1" applyFont="1" applyFill="1" applyBorder="1" applyAlignment="1" applyProtection="1">
      <alignment horizontal="center" vertical="center"/>
      <protection locked="0"/>
    </xf>
    <xf numFmtId="49" fontId="12" fillId="3" borderId="65" xfId="1" applyNumberFormat="1" applyFont="1" applyFill="1" applyBorder="1" applyAlignment="1" applyProtection="1">
      <alignment horizontal="center" vertical="center" wrapText="1"/>
      <protection locked="0"/>
    </xf>
    <xf numFmtId="0" fontId="12" fillId="3" borderId="65"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0" fontId="12" fillId="3" borderId="6" xfId="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protection locked="0"/>
    </xf>
    <xf numFmtId="0" fontId="12" fillId="3" borderId="48" xfId="1" applyFont="1" applyFill="1" applyBorder="1" applyAlignment="1" applyProtection="1">
      <alignment horizontal="center" vertical="center"/>
      <protection locked="0"/>
    </xf>
    <xf numFmtId="0" fontId="12" fillId="0" borderId="39" xfId="1" applyFont="1" applyFill="1" applyBorder="1" applyAlignment="1" applyProtection="1">
      <alignment horizontal="center" vertical="center"/>
      <protection locked="0"/>
    </xf>
    <xf numFmtId="0" fontId="12" fillId="3" borderId="69" xfId="1" applyFont="1" applyFill="1" applyBorder="1" applyAlignment="1" applyProtection="1">
      <alignment horizontal="center" vertical="center"/>
      <protection locked="0"/>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44" fillId="7" borderId="58" xfId="1" applyFont="1" applyFill="1" applyBorder="1" applyAlignment="1">
      <alignment vertical="center" wrapText="1"/>
    </xf>
    <xf numFmtId="0" fontId="44" fillId="7" borderId="60" xfId="1" applyFont="1" applyFill="1" applyBorder="1" applyAlignment="1">
      <alignment vertical="center" wrapText="1"/>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6"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0" fontId="12" fillId="0" borderId="39" xfId="1" applyFont="1" applyFill="1" applyBorder="1" applyAlignment="1" applyProtection="1">
      <alignment horizontal="left" vertical="center" wrapText="1"/>
      <protection locked="0"/>
    </xf>
    <xf numFmtId="49" fontId="12" fillId="2" borderId="6" xfId="1" applyNumberFormat="1" applyFont="1" applyFill="1" applyBorder="1" applyAlignment="1" applyProtection="1">
      <alignment horizontal="center" vertical="center" wrapText="1"/>
      <protection locked="0"/>
    </xf>
    <xf numFmtId="2" fontId="12" fillId="4" borderId="36" xfId="1" applyNumberFormat="1" applyFont="1" applyFill="1" applyBorder="1" applyAlignment="1" applyProtection="1">
      <alignment horizontal="center" vertical="center"/>
      <protection locked="0"/>
    </xf>
    <xf numFmtId="2" fontId="12" fillId="2" borderId="36" xfId="1" applyNumberFormat="1" applyFont="1" applyFill="1" applyBorder="1" applyAlignment="1" applyProtection="1">
      <alignment horizontal="center" vertical="center"/>
      <protection locked="0"/>
    </xf>
    <xf numFmtId="0" fontId="12" fillId="3" borderId="39" xfId="1" applyFont="1" applyFill="1" applyBorder="1" applyAlignment="1" applyProtection="1">
      <alignment horizontal="left" vertical="center" wrapText="1"/>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0" fontId="12" fillId="3" borderId="65" xfId="1" applyFont="1" applyFill="1" applyBorder="1" applyAlignment="1" applyProtection="1">
      <alignment horizontal="left" vertical="center" wrapText="1"/>
      <protection locked="0"/>
    </xf>
    <xf numFmtId="2" fontId="12" fillId="3" borderId="65" xfId="1" applyNumberFormat="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wrapText="1"/>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3"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4" borderId="36" xfId="1" applyFont="1" applyFill="1" applyBorder="1" applyAlignment="1" applyProtection="1">
      <alignment horizontal="center" vertical="center"/>
      <protection locked="0"/>
    </xf>
    <xf numFmtId="0" fontId="21" fillId="5"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6" xfId="1" applyNumberFormat="1" applyFont="1" applyFill="1" applyBorder="1" applyAlignment="1" applyProtection="1">
      <alignment horizontal="center" vertical="center" wrapText="1"/>
      <protection locked="0"/>
    </xf>
    <xf numFmtId="2" fontId="12" fillId="3" borderId="53" xfId="1" applyNumberFormat="1" applyFont="1" applyFill="1" applyBorder="1" applyAlignment="1" applyProtection="1">
      <alignment horizontal="center" vertical="center"/>
      <protection locked="0"/>
    </xf>
    <xf numFmtId="49" fontId="12" fillId="2" borderId="6" xfId="1" applyNumberFormat="1" applyFont="1" applyFill="1" applyBorder="1" applyAlignment="1" applyProtection="1">
      <alignment vertical="center" wrapText="1"/>
      <protection locked="0"/>
    </xf>
    <xf numFmtId="0" fontId="12" fillId="2" borderId="6" xfId="1" applyFont="1" applyFill="1" applyBorder="1" applyAlignment="1" applyProtection="1">
      <alignment horizontal="center" vertical="center"/>
      <protection locked="0"/>
    </xf>
    <xf numFmtId="0" fontId="12" fillId="3" borderId="65" xfId="1" applyFont="1" applyFill="1" applyBorder="1" applyAlignment="1" applyProtection="1">
      <alignment horizontal="left" vertical="center"/>
      <protection locked="0"/>
    </xf>
    <xf numFmtId="49" fontId="12" fillId="3" borderId="6" xfId="1" applyNumberFormat="1" applyFont="1" applyFill="1" applyBorder="1" applyAlignment="1" applyProtection="1">
      <alignment vertical="center" wrapText="1"/>
      <protection locked="0"/>
    </xf>
    <xf numFmtId="2" fontId="12" fillId="0" borderId="36" xfId="1" applyNumberFormat="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xf>
    <xf numFmtId="165" fontId="12" fillId="6" borderId="8" xfId="1" applyNumberFormat="1" applyFont="1" applyFill="1" applyBorder="1" applyAlignment="1" applyProtection="1">
      <alignment horizontal="center" vertical="center" wrapText="1"/>
      <protection locked="0"/>
    </xf>
    <xf numFmtId="0" fontId="12" fillId="6" borderId="36"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xf>
    <xf numFmtId="0" fontId="50" fillId="0" borderId="0" xfId="0" applyFont="1"/>
    <xf numFmtId="165" fontId="12" fillId="0" borderId="8" xfId="1" applyNumberFormat="1" applyFont="1" applyFill="1" applyBorder="1" applyAlignment="1" applyProtection="1">
      <alignment horizontal="center" vertical="center" wrapText="1"/>
      <protection locked="0"/>
    </xf>
    <xf numFmtId="0" fontId="12" fillId="0" borderId="36" xfId="4" applyFont="1" applyFill="1" applyBorder="1" applyAlignment="1" applyProtection="1">
      <alignment horizontal="center"/>
      <protection locked="0"/>
    </xf>
    <xf numFmtId="0" fontId="12" fillId="0" borderId="29" xfId="4" applyFont="1" applyFill="1" applyBorder="1" applyAlignment="1">
      <alignment wrapText="1"/>
    </xf>
    <xf numFmtId="0" fontId="12" fillId="0" borderId="36" xfId="5" applyFont="1" applyFill="1" applyBorder="1" applyAlignment="1" applyProtection="1">
      <alignment horizontal="center"/>
      <protection locked="0"/>
    </xf>
    <xf numFmtId="2" fontId="12" fillId="0" borderId="36" xfId="6" applyNumberFormat="1" applyFont="1" applyFill="1" applyBorder="1" applyAlignment="1">
      <alignment horizontal="center"/>
    </xf>
    <xf numFmtId="2" fontId="12" fillId="0" borderId="36" xfId="7" applyNumberFormat="1" applyFont="1" applyFill="1" applyBorder="1" applyAlignment="1" applyProtection="1">
      <alignment horizontal="center"/>
      <protection locked="0"/>
    </xf>
    <xf numFmtId="2" fontId="12" fillId="0" borderId="36" xfId="1" applyNumberFormat="1" applyFont="1" applyFill="1" applyBorder="1" applyAlignment="1" applyProtection="1">
      <alignment horizontal="center" vertical="center" wrapText="1"/>
      <protection locked="0"/>
    </xf>
    <xf numFmtId="0" fontId="12" fillId="0" borderId="6" xfId="4" applyFont="1" applyFill="1" applyBorder="1" applyProtection="1">
      <protection locked="0"/>
    </xf>
    <xf numFmtId="0" fontId="12" fillId="0" borderId="6" xfId="5" applyFont="1" applyFill="1" applyBorder="1" applyAlignment="1" applyProtection="1">
      <alignment horizontal="center"/>
      <protection locked="0"/>
    </xf>
    <xf numFmtId="2" fontId="12" fillId="0" borderId="6" xfId="6" applyNumberFormat="1" applyFont="1" applyFill="1" applyBorder="1" applyAlignment="1">
      <alignment horizontal="center"/>
    </xf>
    <xf numFmtId="2" fontId="12" fillId="0" borderId="6" xfId="7" applyNumberFormat="1" applyFont="1" applyFill="1" applyBorder="1" applyAlignment="1" applyProtection="1">
      <alignment horizontal="center"/>
      <protection locked="0"/>
    </xf>
    <xf numFmtId="2" fontId="12" fillId="2" borderId="51" xfId="1" applyNumberFormat="1" applyFont="1" applyFill="1" applyBorder="1" applyAlignment="1" applyProtection="1">
      <alignment horizontal="center" vertical="center"/>
      <protection locked="0"/>
    </xf>
    <xf numFmtId="2" fontId="12" fillId="3" borderId="66" xfId="1" applyNumberFormat="1" applyFont="1" applyFill="1" applyBorder="1" applyAlignment="1" applyProtection="1">
      <alignment horizontal="center" vertical="center"/>
      <protection locked="0"/>
    </xf>
    <xf numFmtId="0" fontId="51" fillId="7" borderId="56" xfId="1" applyFont="1" applyFill="1" applyBorder="1" applyAlignment="1">
      <alignment horizontal="center" wrapText="1"/>
    </xf>
    <xf numFmtId="0" fontId="27" fillId="7" borderId="87" xfId="1" applyFont="1" applyFill="1" applyBorder="1" applyAlignment="1">
      <alignment horizontal="center" vertical="center" wrapText="1"/>
    </xf>
    <xf numFmtId="0" fontId="27" fillId="7" borderId="63" xfId="1" applyFont="1" applyFill="1" applyBorder="1" applyAlignment="1">
      <alignment horizontal="center" vertical="center" wrapText="1"/>
    </xf>
    <xf numFmtId="0" fontId="51" fillId="7" borderId="61" xfId="1" applyFont="1" applyFill="1" applyBorder="1" applyAlignment="1">
      <alignment vertical="center" wrapText="1"/>
    </xf>
    <xf numFmtId="0" fontId="27" fillId="7" borderId="71" xfId="1" applyFont="1" applyFill="1" applyBorder="1" applyAlignment="1">
      <alignment horizontal="center" vertical="center"/>
    </xf>
    <xf numFmtId="0" fontId="27" fillId="7" borderId="59" xfId="1" applyFont="1" applyFill="1" applyBorder="1" applyAlignment="1">
      <alignment horizontal="center" vertical="center"/>
    </xf>
    <xf numFmtId="2" fontId="12" fillId="4" borderId="41" xfId="1" applyNumberFormat="1" applyFont="1" applyFill="1" applyBorder="1" applyAlignment="1" applyProtection="1">
      <alignment horizontal="center" vertical="center"/>
      <protection locked="0"/>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7"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3" xfId="1" applyNumberFormat="1" applyFont="1" applyFill="1" applyBorder="1" applyAlignment="1" applyProtection="1">
      <alignment horizontal="center" vertical="center"/>
      <protection locked="0"/>
    </xf>
    <xf numFmtId="0" fontId="12" fillId="0" borderId="51" xfId="1" applyFont="1" applyFill="1" applyBorder="1" applyAlignment="1" applyProtection="1">
      <alignment horizontal="center" vertical="center"/>
      <protection locked="0"/>
    </xf>
    <xf numFmtId="165" fontId="12" fillId="0" borderId="6" xfId="1" applyNumberFormat="1" applyFont="1" applyFill="1" applyBorder="1" applyAlignment="1" applyProtection="1">
      <alignment horizontal="center" vertical="center"/>
      <protection locked="0"/>
    </xf>
    <xf numFmtId="49" fontId="12" fillId="3" borderId="6" xfId="1" applyNumberFormat="1" applyFont="1" applyFill="1" applyBorder="1" applyAlignment="1" applyProtection="1">
      <alignment vertical="center"/>
      <protection locked="0"/>
    </xf>
    <xf numFmtId="0" fontId="12" fillId="0" borderId="44" xfId="1" applyFont="1" applyFill="1" applyBorder="1" applyAlignment="1" applyProtection="1">
      <alignment horizontal="center" vertical="center"/>
      <protection locked="0"/>
    </xf>
    <xf numFmtId="49" fontId="12" fillId="2" borderId="41" xfId="1" applyNumberFormat="1" applyFont="1" applyFill="1" applyBorder="1" applyAlignment="1" applyProtection="1">
      <alignment horizontal="center" vertical="center" wrapText="1"/>
      <protection locked="0"/>
    </xf>
    <xf numFmtId="0" fontId="12" fillId="2" borderId="41" xfId="1" applyFont="1" applyFill="1" applyBorder="1" applyAlignment="1" applyProtection="1">
      <alignment horizontal="center" vertical="center"/>
      <protection locked="0"/>
    </xf>
    <xf numFmtId="0" fontId="12" fillId="2" borderId="6" xfId="1" applyFont="1" applyFill="1" applyBorder="1" applyAlignment="1" applyProtection="1">
      <alignment horizontal="left" vertical="center" wrapText="1"/>
      <protection locked="0"/>
    </xf>
    <xf numFmtId="0" fontId="12" fillId="2" borderId="54" xfId="1" applyFont="1" applyFill="1" applyBorder="1" applyAlignment="1" applyProtection="1">
      <alignment horizontal="center" vertical="center"/>
      <protection locked="0"/>
    </xf>
    <xf numFmtId="2" fontId="12" fillId="4" borderId="54" xfId="1" applyNumberFormat="1" applyFont="1" applyFill="1" applyBorder="1" applyAlignment="1" applyProtection="1">
      <alignment horizontal="center" vertical="center"/>
      <protection locked="0"/>
    </xf>
    <xf numFmtId="2" fontId="21" fillId="5" borderId="54" xfId="1" applyNumberFormat="1" applyFont="1" applyFill="1" applyBorder="1" applyAlignment="1" applyProtection="1">
      <alignment horizontal="center" vertical="center"/>
      <protection locked="0"/>
    </xf>
    <xf numFmtId="2" fontId="12" fillId="0" borderId="54" xfId="1" applyNumberFormat="1" applyFont="1" applyFill="1" applyBorder="1" applyAlignment="1" applyProtection="1">
      <alignment horizontal="center" vertical="center"/>
      <protection locked="0"/>
    </xf>
    <xf numFmtId="2" fontId="12" fillId="0" borderId="59" xfId="1" applyNumberFormat="1" applyFont="1" applyFill="1" applyBorder="1" applyAlignment="1" applyProtection="1">
      <alignment horizontal="center" vertical="center"/>
      <protection locked="0"/>
    </xf>
    <xf numFmtId="0" fontId="12" fillId="0" borderId="44" xfId="1" applyFont="1" applyFill="1" applyBorder="1" applyAlignment="1" applyProtection="1">
      <alignment horizontal="center" vertical="center"/>
    </xf>
    <xf numFmtId="2" fontId="12" fillId="0" borderId="51"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left" vertical="center" wrapText="1"/>
      <protection locked="0"/>
    </xf>
    <xf numFmtId="165" fontId="12" fillId="6" borderId="8" xfId="1" applyNumberFormat="1" applyFont="1" applyFill="1" applyBorder="1" applyAlignment="1" applyProtection="1">
      <alignment horizontal="center" vertical="center" wrapText="1"/>
    </xf>
    <xf numFmtId="2" fontId="12" fillId="3" borderId="6" xfId="1" applyNumberFormat="1" applyFont="1" applyFill="1" applyBorder="1" applyAlignment="1" applyProtection="1">
      <alignment horizontal="center" vertical="center"/>
    </xf>
    <xf numFmtId="49" fontId="12" fillId="0" borderId="6" xfId="1" applyNumberFormat="1" applyFont="1" applyFill="1" applyBorder="1" applyAlignment="1" applyProtection="1">
      <alignment horizontal="center" vertical="center" wrapText="1"/>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49" fontId="12" fillId="0" borderId="36" xfId="1" applyNumberFormat="1" applyFont="1" applyFill="1" applyBorder="1" applyAlignment="1" applyProtection="1">
      <alignment horizontal="center" vertical="center" wrapText="1"/>
      <protection locked="0"/>
    </xf>
    <xf numFmtId="0" fontId="27" fillId="2" borderId="8" xfId="1" applyFont="1" applyFill="1" applyBorder="1" applyAlignment="1" applyProtection="1">
      <alignment horizontal="left" wrapText="1"/>
      <protection locked="0"/>
    </xf>
    <xf numFmtId="0" fontId="12" fillId="0" borderId="8" xfId="1" applyFont="1" applyFill="1" applyBorder="1" applyAlignment="1" applyProtection="1">
      <alignment horizontal="center" vertical="center"/>
    </xf>
    <xf numFmtId="49" fontId="12" fillId="0" borderId="6" xfId="1" applyNumberFormat="1" applyFont="1" applyFill="1" applyBorder="1" applyAlignment="1" applyProtection="1">
      <alignment horizontal="left" vertical="center" wrapText="1"/>
      <protection locked="0"/>
    </xf>
    <xf numFmtId="2" fontId="21" fillId="5" borderId="36"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protection locked="0"/>
    </xf>
    <xf numFmtId="165" fontId="12" fillId="4" borderId="6" xfId="1" applyNumberFormat="1" applyFont="1" applyFill="1" applyBorder="1" applyAlignment="1" applyProtection="1">
      <alignment horizontal="center" vertical="center"/>
      <protection locked="0"/>
    </xf>
    <xf numFmtId="0" fontId="12" fillId="6" borderId="8" xfId="1" applyFont="1" applyFill="1" applyBorder="1" applyAlignment="1" applyProtection="1">
      <alignment horizontal="center" vertical="center"/>
      <protection locked="0"/>
    </xf>
    <xf numFmtId="0" fontId="12" fillId="6" borderId="6" xfId="1" applyFont="1" applyFill="1" applyBorder="1" applyAlignment="1" applyProtection="1">
      <alignment horizontal="left" vertical="center" wrapText="1"/>
      <protection locked="0"/>
    </xf>
    <xf numFmtId="165" fontId="21" fillId="6" borderId="6" xfId="1" applyNumberFormat="1" applyFont="1" applyFill="1" applyBorder="1" applyAlignment="1" applyProtection="1">
      <alignment horizontal="center" vertical="center"/>
      <protection locked="0"/>
    </xf>
    <xf numFmtId="165" fontId="12" fillId="6" borderId="6" xfId="1" applyNumberFormat="1" applyFont="1" applyFill="1" applyBorder="1" applyAlignment="1" applyProtection="1">
      <alignment horizontal="center" vertical="center"/>
      <protection locked="0"/>
    </xf>
    <xf numFmtId="165" fontId="12" fillId="6" borderId="53" xfId="1" applyNumberFormat="1" applyFont="1" applyFill="1" applyBorder="1" applyAlignment="1" applyProtection="1">
      <alignment horizontal="center" vertical="center"/>
      <protection locked="0"/>
    </xf>
    <xf numFmtId="165" fontId="12" fillId="3" borderId="6" xfId="1" applyNumberFormat="1" applyFont="1" applyFill="1" applyBorder="1" applyAlignment="1" applyProtection="1">
      <alignment horizontal="center" vertical="center"/>
      <protection locked="0"/>
    </xf>
    <xf numFmtId="165" fontId="21" fillId="5" borderId="6" xfId="1" applyNumberFormat="1" applyFont="1" applyFill="1" applyBorder="1" applyAlignment="1" applyProtection="1">
      <alignment horizontal="center" vertical="center"/>
      <protection locked="0"/>
    </xf>
    <xf numFmtId="165" fontId="12" fillId="2" borderId="6" xfId="1" applyNumberFormat="1" applyFont="1" applyFill="1" applyBorder="1" applyAlignment="1" applyProtection="1">
      <alignment horizontal="center" vertical="center"/>
      <protection locked="0"/>
    </xf>
    <xf numFmtId="165" fontId="12" fillId="2" borderId="53"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wrapText="1"/>
      <protection locked="0"/>
    </xf>
    <xf numFmtId="165" fontId="12" fillId="0" borderId="53" xfId="1" applyNumberFormat="1" applyFont="1" applyFill="1" applyBorder="1" applyAlignment="1" applyProtection="1">
      <alignment horizontal="center" vertical="center"/>
      <protection locked="0"/>
    </xf>
    <xf numFmtId="0" fontId="12" fillId="2" borderId="65" xfId="1" applyFont="1" applyFill="1" applyBorder="1" applyAlignment="1" applyProtection="1">
      <alignment horizontal="center" vertical="center"/>
      <protection locked="0"/>
    </xf>
    <xf numFmtId="2" fontId="12" fillId="0" borderId="66" xfId="1" applyNumberFormat="1" applyFont="1" applyFill="1" applyBorder="1" applyAlignment="1" applyProtection="1">
      <alignment horizontal="center" vertical="center"/>
      <protection locked="0"/>
    </xf>
    <xf numFmtId="2" fontId="12" fillId="0" borderId="67" xfId="1" applyNumberFormat="1" applyFont="1" applyFill="1" applyBorder="1" applyAlignment="1" applyProtection="1">
      <alignment horizontal="center" vertical="center"/>
      <protection locked="0"/>
    </xf>
    <xf numFmtId="0" fontId="12" fillId="0" borderId="41" xfId="1" applyFont="1" applyFill="1" applyBorder="1" applyAlignment="1" applyProtection="1">
      <alignment horizontal="left" vertical="center"/>
    </xf>
    <xf numFmtId="49" fontId="12" fillId="2" borderId="6" xfId="1" applyNumberFormat="1" applyFont="1" applyFill="1" applyBorder="1" applyAlignment="1" applyProtection="1">
      <alignment horizontal="left" vertical="center" wrapText="1"/>
      <protection locked="0"/>
    </xf>
    <xf numFmtId="0" fontId="12" fillId="0" borderId="41" xfId="1" applyFont="1" applyBorder="1" applyAlignment="1" applyProtection="1">
      <alignment horizontal="center" vertical="center"/>
    </xf>
    <xf numFmtId="2" fontId="12" fillId="0" borderId="41"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xf>
    <xf numFmtId="0" fontId="12" fillId="0" borderId="6" xfId="1" applyFont="1" applyBorder="1" applyAlignment="1" applyProtection="1">
      <alignment horizontal="center" vertical="center"/>
    </xf>
    <xf numFmtId="0" fontId="12" fillId="0" borderId="6" xfId="1" applyFont="1" applyBorder="1" applyAlignment="1" applyProtection="1">
      <alignment horizontal="left" vertical="center" wrapText="1"/>
    </xf>
    <xf numFmtId="0" fontId="12" fillId="3" borderId="64" xfId="1" applyFont="1" applyFill="1" applyBorder="1" applyAlignment="1" applyProtection="1">
      <alignment horizontal="center" vertical="center"/>
    </xf>
    <xf numFmtId="49" fontId="12" fillId="3" borderId="65" xfId="1" applyNumberFormat="1" applyFont="1" applyFill="1" applyBorder="1" applyAlignment="1" applyProtection="1">
      <alignment horizontal="center" vertical="center" wrapText="1"/>
    </xf>
    <xf numFmtId="0" fontId="12" fillId="2" borderId="41" xfId="1" applyFont="1" applyFill="1" applyBorder="1" applyAlignment="1" applyProtection="1">
      <alignment vertical="center"/>
    </xf>
    <xf numFmtId="0" fontId="12" fillId="2" borderId="6" xfId="1" applyFont="1" applyFill="1" applyBorder="1" applyAlignment="1" applyProtection="1">
      <alignment vertical="center"/>
    </xf>
    <xf numFmtId="0" fontId="12" fillId="3" borderId="71" xfId="1" applyFont="1" applyFill="1" applyBorder="1" applyAlignment="1" applyProtection="1">
      <alignment horizontal="center" vertical="center"/>
    </xf>
    <xf numFmtId="49" fontId="12" fillId="3" borderId="54" xfId="1" applyNumberFormat="1" applyFont="1" applyFill="1" applyBorder="1" applyAlignment="1" applyProtection="1">
      <alignment horizontal="center" vertical="center" wrapText="1"/>
    </xf>
    <xf numFmtId="2" fontId="12" fillId="3" borderId="54" xfId="1" applyNumberFormat="1" applyFont="1" applyFill="1" applyBorder="1" applyAlignment="1" applyProtection="1">
      <alignment horizontal="center" vertical="center"/>
      <protection locked="0"/>
    </xf>
    <xf numFmtId="2" fontId="12" fillId="3" borderId="59" xfId="1" applyNumberFormat="1" applyFont="1" applyFill="1" applyBorder="1" applyAlignment="1" applyProtection="1">
      <alignment horizontal="center" vertical="center"/>
      <protection locked="0"/>
    </xf>
    <xf numFmtId="0" fontId="12" fillId="3" borderId="41" xfId="1" applyFont="1" applyFill="1" applyBorder="1" applyAlignment="1" applyProtection="1">
      <alignment horizontal="center" vertical="center"/>
    </xf>
    <xf numFmtId="0" fontId="12" fillId="3" borderId="65" xfId="1" applyFont="1" applyFill="1" applyBorder="1" applyAlignment="1" applyProtection="1">
      <alignment horizontal="left" vertical="center"/>
    </xf>
    <xf numFmtId="0" fontId="12" fillId="3" borderId="65" xfId="1" applyFont="1" applyFill="1" applyBorder="1" applyAlignment="1" applyProtection="1">
      <alignment horizontal="center" vertical="center"/>
    </xf>
    <xf numFmtId="0" fontId="12" fillId="3" borderId="65" xfId="1" applyFont="1" applyFill="1" applyBorder="1" applyAlignment="1" applyProtection="1">
      <alignment horizontal="left" vertical="center" wrapText="1"/>
    </xf>
    <xf numFmtId="0" fontId="21" fillId="5" borderId="6" xfId="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4" xfId="1" applyFont="1" applyFill="1" applyBorder="1" applyAlignment="1" applyProtection="1">
      <alignment horizontal="center" vertical="center"/>
    </xf>
    <xf numFmtId="0" fontId="12" fillId="0" borderId="61" xfId="1" applyFont="1" applyFill="1" applyBorder="1" applyAlignment="1" applyProtection="1">
      <alignment horizontal="center" vertical="center"/>
      <protection locked="0"/>
    </xf>
    <xf numFmtId="0" fontId="12" fillId="4" borderId="61" xfId="1" applyFont="1" applyFill="1" applyBorder="1" applyAlignment="1" applyProtection="1">
      <alignment horizontal="center" vertical="center"/>
      <protection locked="0"/>
    </xf>
    <xf numFmtId="0" fontId="21" fillId="5" borderId="61" xfId="1" applyFont="1" applyFill="1" applyBorder="1" applyAlignment="1" applyProtection="1">
      <alignment horizontal="center" vertical="center"/>
      <protection locked="0"/>
    </xf>
    <xf numFmtId="0" fontId="12" fillId="0" borderId="62" xfId="1" applyFont="1" applyFill="1" applyBorder="1" applyAlignment="1" applyProtection="1">
      <alignment horizontal="center" vertical="center"/>
      <protection locked="0"/>
    </xf>
    <xf numFmtId="49" fontId="12" fillId="6" borderId="6" xfId="1" applyNumberFormat="1" applyFont="1" applyFill="1" applyBorder="1" applyAlignment="1" applyProtection="1">
      <alignment horizontal="center" vertical="center" wrapText="1"/>
    </xf>
    <xf numFmtId="49" fontId="12" fillId="3" borderId="6" xfId="1" applyNumberFormat="1" applyFont="1" applyFill="1" applyBorder="1" applyAlignment="1" applyProtection="1">
      <alignment horizontal="center" vertical="center" wrapText="1"/>
    </xf>
    <xf numFmtId="165" fontId="12" fillId="3" borderId="67" xfId="1" applyNumberFormat="1" applyFont="1" applyFill="1" applyBorder="1" applyAlignment="1" applyProtection="1">
      <alignment horizontal="center" vertical="center"/>
      <protection locked="0"/>
    </xf>
    <xf numFmtId="0" fontId="12" fillId="3" borderId="44" xfId="1" applyFont="1" applyFill="1" applyBorder="1" applyAlignment="1" applyProtection="1">
      <alignment horizontal="center" vertical="center"/>
    </xf>
    <xf numFmtId="0" fontId="12" fillId="3" borderId="41" xfId="1" applyFont="1" applyFill="1" applyBorder="1" applyAlignment="1" applyProtection="1">
      <alignment horizontal="left" vertical="center"/>
    </xf>
    <xf numFmtId="9" fontId="12" fillId="3" borderId="67" xfId="8" applyFont="1" applyFill="1" applyBorder="1" applyAlignment="1" applyProtection="1">
      <alignment horizontal="center" vertical="center"/>
      <protection locked="0"/>
    </xf>
    <xf numFmtId="0" fontId="52" fillId="0" borderId="0" xfId="3" applyFont="1" applyBorder="1" applyProtection="1"/>
    <xf numFmtId="0" fontId="8" fillId="0" borderId="38" xfId="1" applyFont="1" applyFill="1" applyBorder="1" applyAlignment="1" applyProtection="1">
      <alignment horizontal="right"/>
    </xf>
    <xf numFmtId="0" fontId="53"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8" xfId="1" applyFont="1" applyFill="1" applyBorder="1" applyAlignment="1">
      <alignment horizontal="center" vertical="center"/>
    </xf>
    <xf numFmtId="0" fontId="46" fillId="10" borderId="52" xfId="1" applyFont="1" applyFill="1" applyBorder="1" applyAlignment="1">
      <alignment horizontal="left" vertical="center"/>
    </xf>
    <xf numFmtId="0" fontId="2" fillId="10" borderId="80" xfId="1" applyFont="1" applyFill="1" applyBorder="1" applyAlignment="1">
      <alignment horizontal="center" vertical="center"/>
    </xf>
    <xf numFmtId="0" fontId="2" fillId="10" borderId="91" xfId="1" applyFont="1" applyFill="1" applyBorder="1" applyAlignment="1">
      <alignment horizontal="center" vertical="center"/>
    </xf>
    <xf numFmtId="0" fontId="46" fillId="10" borderId="81" xfId="1" applyFont="1" applyFill="1" applyBorder="1" applyAlignment="1">
      <alignment horizontal="left" vertical="center"/>
    </xf>
    <xf numFmtId="0" fontId="17" fillId="2" borderId="0" xfId="3" applyFont="1" applyFill="1" applyAlignment="1"/>
    <xf numFmtId="0" fontId="12" fillId="2" borderId="0" xfId="3" applyFill="1"/>
    <xf numFmtId="0" fontId="12" fillId="2" borderId="0" xfId="3" applyFill="1" applyBorder="1"/>
    <xf numFmtId="0" fontId="27" fillId="2" borderId="0" xfId="3" applyFont="1" applyFill="1" applyBorder="1" applyAlignment="1" applyProtection="1">
      <alignment horizontal="right"/>
    </xf>
    <xf numFmtId="10" fontId="55" fillId="0" borderId="7" xfId="3" applyNumberFormat="1" applyFont="1" applyFill="1" applyBorder="1" applyAlignment="1" applyProtection="1">
      <alignment horizontal="left" vertical="center"/>
      <protection locked="0"/>
    </xf>
    <xf numFmtId="0" fontId="56" fillId="2" borderId="0" xfId="3" applyFont="1" applyFill="1"/>
    <xf numFmtId="10" fontId="57" fillId="2" borderId="6" xfId="3" applyNumberFormat="1" applyFont="1" applyFill="1" applyBorder="1"/>
    <xf numFmtId="0" fontId="54" fillId="0" borderId="0" xfId="9"/>
    <xf numFmtId="0" fontId="15" fillId="0" borderId="0" xfId="3" applyFont="1" applyFill="1" applyAlignment="1"/>
    <xf numFmtId="0" fontId="40" fillId="2" borderId="0" xfId="3" applyFont="1" applyFill="1" applyBorder="1"/>
    <xf numFmtId="0" fontId="12" fillId="2" borderId="0" xfId="3" applyFont="1" applyFill="1" applyAlignment="1"/>
    <xf numFmtId="0" fontId="20" fillId="2" borderId="0" xfId="3" applyFont="1" applyFill="1"/>
    <xf numFmtId="0" fontId="12" fillId="2" borderId="0" xfId="3" applyFont="1" applyFill="1"/>
    <xf numFmtId="0" fontId="12" fillId="2" borderId="10" xfId="3" applyFont="1" applyFill="1" applyBorder="1"/>
    <xf numFmtId="0" fontId="12" fillId="2" borderId="0" xfId="3" applyFont="1" applyFill="1" applyBorder="1"/>
    <xf numFmtId="0" fontId="56" fillId="2" borderId="10" xfId="3" applyFont="1" applyFill="1" applyBorder="1" applyAlignment="1"/>
    <xf numFmtId="0" fontId="57" fillId="2" borderId="0" xfId="3" applyFont="1" applyFill="1" applyBorder="1"/>
    <xf numFmtId="0" fontId="27" fillId="6" borderId="45" xfId="3" applyFont="1" applyFill="1" applyBorder="1" applyAlignment="1" applyProtection="1">
      <alignment vertical="center" wrapText="1"/>
    </xf>
    <xf numFmtId="0" fontId="27" fillId="6" borderId="41" xfId="3" applyFont="1" applyFill="1" applyBorder="1" applyAlignment="1" applyProtection="1">
      <alignment horizontal="left" vertical="center" wrapText="1"/>
    </xf>
    <xf numFmtId="0" fontId="27" fillId="6" borderId="41" xfId="3" applyFont="1" applyFill="1" applyBorder="1" applyAlignment="1" applyProtection="1">
      <alignment horizontal="center" vertical="center" wrapText="1"/>
      <protection locked="0"/>
    </xf>
    <xf numFmtId="0" fontId="27" fillId="6" borderId="41" xfId="3" applyFont="1" applyFill="1" applyBorder="1" applyAlignment="1" applyProtection="1">
      <alignment horizontal="center" vertical="center" wrapText="1"/>
    </xf>
    <xf numFmtId="0" fontId="27" fillId="6" borderId="36" xfId="3" applyFont="1" applyFill="1" applyBorder="1" applyAlignment="1" applyProtection="1">
      <alignment horizontal="center" vertical="center" wrapText="1"/>
    </xf>
    <xf numFmtId="0" fontId="27" fillId="6" borderId="51" xfId="3" applyFont="1" applyFill="1" applyBorder="1" applyAlignment="1" applyProtection="1">
      <alignment horizontal="center" vertical="center" wrapText="1"/>
    </xf>
    <xf numFmtId="0" fontId="27" fillId="6" borderId="44" xfId="3" applyFont="1" applyFill="1" applyBorder="1" applyAlignment="1" applyProtection="1">
      <alignment horizontal="center" wrapText="1"/>
    </xf>
    <xf numFmtId="0" fontId="27" fillId="6" borderId="46" xfId="3" applyFont="1" applyFill="1" applyBorder="1" applyAlignment="1" applyProtection="1">
      <alignment horizontal="center" wrapText="1"/>
    </xf>
    <xf numFmtId="0" fontId="27" fillId="6" borderId="57" xfId="3" applyFont="1" applyFill="1" applyBorder="1" applyAlignment="1" applyProtection="1">
      <alignment horizontal="center" vertical="center" wrapText="1"/>
    </xf>
    <xf numFmtId="0" fontId="27" fillId="6" borderId="39" xfId="3" applyFont="1" applyFill="1" applyBorder="1" applyAlignment="1" applyProtection="1">
      <alignment horizontal="center" vertical="center" wrapText="1"/>
    </xf>
    <xf numFmtId="0" fontId="25" fillId="6" borderId="76" xfId="3" applyFont="1" applyFill="1" applyBorder="1" applyAlignment="1" applyProtection="1">
      <alignment horizontal="center" vertical="center" wrapText="1"/>
    </xf>
    <xf numFmtId="0" fontId="27" fillId="6" borderId="77" xfId="3" applyFont="1" applyFill="1" applyBorder="1" applyAlignment="1">
      <alignment vertical="center"/>
    </xf>
    <xf numFmtId="0" fontId="27" fillId="6" borderId="19" xfId="3" applyFont="1" applyFill="1" applyBorder="1" applyAlignment="1">
      <alignment wrapText="1"/>
    </xf>
    <xf numFmtId="0" fontId="27" fillId="6" borderId="19" xfId="3" applyFont="1" applyFill="1" applyBorder="1"/>
    <xf numFmtId="0" fontId="27" fillId="6" borderId="19" xfId="3" applyFont="1" applyFill="1" applyBorder="1" applyAlignment="1" applyProtection="1">
      <alignment horizontal="center" wrapText="1"/>
    </xf>
    <xf numFmtId="0" fontId="27" fillId="6" borderId="78" xfId="3" applyFont="1" applyFill="1" applyBorder="1" applyAlignment="1" applyProtection="1">
      <alignment horizontal="center" wrapText="1"/>
    </xf>
    <xf numFmtId="0" fontId="12" fillId="6" borderId="4" xfId="3" applyFont="1" applyFill="1" applyBorder="1"/>
    <xf numFmtId="0" fontId="12" fillId="6" borderId="5" xfId="3" applyFont="1" applyFill="1" applyBorder="1"/>
    <xf numFmtId="0" fontId="27" fillId="6" borderId="77" xfId="3" applyFont="1" applyFill="1" applyBorder="1" applyAlignment="1" applyProtection="1">
      <alignment horizontal="center" wrapText="1"/>
    </xf>
    <xf numFmtId="0" fontId="27" fillId="6" borderId="0" xfId="3" applyFont="1" applyFill="1" applyBorder="1"/>
    <xf numFmtId="0" fontId="12" fillId="6" borderId="0" xfId="3" applyFont="1" applyFill="1" applyBorder="1"/>
    <xf numFmtId="0" fontId="12" fillId="6" borderId="0" xfId="3" applyFill="1" applyBorder="1"/>
    <xf numFmtId="0" fontId="12" fillId="6" borderId="0" xfId="3" applyFont="1" applyFill="1" applyBorder="1" applyAlignment="1" applyProtection="1">
      <alignment horizontal="left" vertical="center"/>
    </xf>
    <xf numFmtId="0" fontId="12" fillId="6" borderId="5" xfId="3" applyFill="1" applyBorder="1"/>
    <xf numFmtId="0" fontId="12" fillId="0" borderId="4" xfId="3" applyFill="1" applyBorder="1"/>
    <xf numFmtId="0" fontId="12" fillId="0" borderId="0" xfId="3" applyFill="1" applyBorder="1"/>
    <xf numFmtId="0" fontId="12" fillId="0" borderId="5" xfId="3" applyFill="1" applyBorder="1"/>
    <xf numFmtId="0" fontId="9" fillId="6" borderId="47" xfId="3" applyFont="1" applyFill="1" applyBorder="1" applyAlignment="1" applyProtection="1">
      <alignment horizontal="center" vertical="center"/>
    </xf>
    <xf numFmtId="0" fontId="12" fillId="6" borderId="0" xfId="3" applyFont="1" applyFill="1" applyBorder="1" applyAlignment="1" applyProtection="1">
      <alignment vertical="center"/>
    </xf>
    <xf numFmtId="0" fontId="12" fillId="6" borderId="0" xfId="3" applyFont="1" applyFill="1" applyBorder="1" applyAlignment="1">
      <alignment wrapText="1"/>
    </xf>
    <xf numFmtId="0" fontId="20" fillId="6" borderId="0" xfId="3" applyFont="1" applyFill="1" applyBorder="1" applyAlignment="1" applyProtection="1">
      <alignment horizontal="center" wrapText="1"/>
    </xf>
    <xf numFmtId="0" fontId="27" fillId="6" borderId="0" xfId="3" applyFont="1" applyFill="1" applyBorder="1" applyAlignment="1" applyProtection="1">
      <alignment horizontal="center" wrapText="1"/>
    </xf>
    <xf numFmtId="0" fontId="27" fillId="6" borderId="5" xfId="3" applyFont="1" applyFill="1" applyBorder="1" applyAlignment="1" applyProtection="1">
      <alignment horizontal="center" wrapText="1"/>
    </xf>
    <xf numFmtId="0" fontId="41" fillId="6" borderId="4" xfId="3" applyFont="1" applyFill="1" applyBorder="1" applyAlignment="1" applyProtection="1">
      <alignment horizontal="left" wrapText="1"/>
    </xf>
    <xf numFmtId="0" fontId="27" fillId="6" borderId="5" xfId="3" applyFont="1" applyFill="1" applyBorder="1"/>
    <xf numFmtId="0" fontId="27" fillId="0" borderId="0" xfId="3" applyFont="1" applyFill="1" applyBorder="1"/>
    <xf numFmtId="0" fontId="27" fillId="0" borderId="79" xfId="3" applyFont="1" applyFill="1" applyBorder="1"/>
    <xf numFmtId="0" fontId="30" fillId="2" borderId="0" xfId="3" applyFont="1" applyFill="1" applyBorder="1"/>
    <xf numFmtId="0" fontId="12" fillId="6" borderId="4" xfId="3" applyFill="1" applyBorder="1"/>
    <xf numFmtId="0" fontId="27" fillId="0" borderId="5" xfId="3" applyFont="1" applyFill="1" applyBorder="1"/>
    <xf numFmtId="0" fontId="25" fillId="6" borderId="47" xfId="3" applyFont="1" applyFill="1" applyBorder="1" applyAlignment="1" applyProtection="1">
      <alignment horizontal="center" vertical="center" wrapText="1"/>
    </xf>
    <xf numFmtId="0" fontId="27" fillId="6" borderId="0" xfId="3" applyFont="1" applyFill="1" applyBorder="1" applyAlignment="1">
      <alignment vertical="center"/>
    </xf>
    <xf numFmtId="0" fontId="27" fillId="6" borderId="4" xfId="3" applyFont="1" applyFill="1" applyBorder="1" applyAlignment="1" applyProtection="1">
      <alignment horizontal="center" wrapText="1"/>
    </xf>
    <xf numFmtId="0" fontId="8" fillId="6" borderId="0" xfId="3" applyFont="1" applyFill="1" applyBorder="1"/>
    <xf numFmtId="0" fontId="8" fillId="6" borderId="5" xfId="3" applyFont="1" applyFill="1" applyBorder="1"/>
    <xf numFmtId="0" fontId="8" fillId="0" borderId="0" xfId="3" applyFont="1" applyFill="1" applyBorder="1"/>
    <xf numFmtId="0" fontId="8" fillId="0" borderId="5" xfId="3" applyFont="1" applyFill="1" applyBorder="1"/>
    <xf numFmtId="0" fontId="4" fillId="6" borderId="47" xfId="3" applyFont="1" applyFill="1" applyBorder="1" applyAlignment="1" applyProtection="1">
      <alignment horizontal="center" vertical="center"/>
    </xf>
    <xf numFmtId="0" fontId="12" fillId="6" borderId="0" xfId="3" applyFont="1" applyFill="1" applyBorder="1" applyAlignment="1" applyProtection="1">
      <alignment vertical="center"/>
      <protection locked="0"/>
    </xf>
    <xf numFmtId="0" fontId="4" fillId="6" borderId="55" xfId="3" applyFont="1" applyFill="1" applyBorder="1" applyAlignment="1" applyProtection="1">
      <alignment horizontal="center" vertical="center"/>
    </xf>
    <xf numFmtId="0" fontId="12" fillId="6" borderId="10" xfId="3" applyFont="1" applyFill="1" applyBorder="1" applyAlignment="1" applyProtection="1">
      <alignment horizontal="left" vertical="center"/>
    </xf>
    <xf numFmtId="0" fontId="12" fillId="6" borderId="10" xfId="3" applyFill="1" applyBorder="1"/>
    <xf numFmtId="0" fontId="12" fillId="6" borderId="11" xfId="3" applyFill="1" applyBorder="1"/>
    <xf numFmtId="0" fontId="12" fillId="6" borderId="9" xfId="3" applyFill="1" applyBorder="1"/>
    <xf numFmtId="0" fontId="27" fillId="6" borderId="10" xfId="3" applyFont="1" applyFill="1" applyBorder="1"/>
    <xf numFmtId="0" fontId="27" fillId="6" borderId="11" xfId="3" applyFont="1" applyFill="1" applyBorder="1"/>
    <xf numFmtId="0" fontId="27" fillId="0" borderId="10" xfId="3" applyFont="1" applyFill="1" applyBorder="1"/>
    <xf numFmtId="0" fontId="27" fillId="0" borderId="11" xfId="3" applyFont="1" applyFill="1" applyBorder="1"/>
    <xf numFmtId="0" fontId="9" fillId="2" borderId="0" xfId="3" applyFont="1" applyFill="1" applyBorder="1" applyAlignment="1"/>
    <xf numFmtId="0" fontId="9" fillId="2" borderId="0" xfId="3" applyFont="1" applyFill="1" applyBorder="1"/>
    <xf numFmtId="0" fontId="27" fillId="2" borderId="0" xfId="3" applyFont="1" applyFill="1" applyBorder="1" applyAlignment="1" applyProtection="1">
      <protection locked="0"/>
    </xf>
    <xf numFmtId="0" fontId="12" fillId="2" borderId="0" xfId="3" applyFont="1" applyFill="1" applyBorder="1" applyProtection="1">
      <protection locked="0"/>
    </xf>
    <xf numFmtId="0" fontId="12" fillId="0" borderId="0" xfId="3" applyFont="1" applyFill="1"/>
    <xf numFmtId="0" fontId="12" fillId="0" borderId="0" xfId="3" applyFill="1"/>
    <xf numFmtId="0" fontId="27" fillId="0" borderId="0" xfId="3" applyFont="1" applyFill="1"/>
    <xf numFmtId="1" fontId="12" fillId="0" borderId="0" xfId="3" applyNumberFormat="1" applyFont="1" applyFill="1"/>
    <xf numFmtId="166" fontId="12" fillId="2" borderId="0" xfId="3" applyNumberFormat="1" applyFont="1" applyFill="1"/>
    <xf numFmtId="10" fontId="12" fillId="2" borderId="6" xfId="3" applyNumberFormat="1" applyFont="1" applyFill="1" applyBorder="1"/>
    <xf numFmtId="0" fontId="61" fillId="12" borderId="0" xfId="3" applyFont="1" applyFill="1"/>
    <xf numFmtId="0" fontId="27" fillId="12" borderId="0" xfId="3" applyFont="1" applyFill="1" applyBorder="1" applyAlignment="1">
      <alignment wrapText="1"/>
    </xf>
    <xf numFmtId="0" fontId="27" fillId="6" borderId="7" xfId="3" applyFont="1" applyFill="1" applyBorder="1" applyAlignment="1" applyProtection="1">
      <alignment horizontal="center" vertical="center" wrapText="1"/>
    </xf>
    <xf numFmtId="0" fontId="27" fillId="6" borderId="34" xfId="3" applyFont="1" applyFill="1" applyBorder="1" applyAlignment="1">
      <alignment vertical="center" wrapText="1"/>
    </xf>
    <xf numFmtId="0" fontId="27" fillId="6" borderId="35" xfId="3" applyFont="1" applyFill="1" applyBorder="1" applyAlignment="1">
      <alignment vertical="center" wrapText="1"/>
    </xf>
    <xf numFmtId="0" fontId="27" fillId="6" borderId="72" xfId="3" applyFont="1" applyFill="1" applyBorder="1" applyAlignment="1" applyProtection="1">
      <alignment horizontal="center" vertical="center" wrapText="1"/>
      <protection locked="0"/>
    </xf>
    <xf numFmtId="0" fontId="27" fillId="6" borderId="92" xfId="3" applyFont="1" applyFill="1" applyBorder="1" applyAlignment="1">
      <alignment vertical="center" wrapText="1"/>
    </xf>
    <xf numFmtId="0" fontId="27" fillId="6" borderId="42" xfId="3" applyFont="1" applyFill="1" applyBorder="1" applyAlignment="1">
      <alignment vertical="center" wrapText="1"/>
    </xf>
    <xf numFmtId="0" fontId="18" fillId="0" borderId="75" xfId="3" applyFont="1" applyFill="1" applyBorder="1" applyAlignment="1">
      <alignment vertical="center" wrapText="1"/>
    </xf>
    <xf numFmtId="0" fontId="18" fillId="0" borderId="46" xfId="3" applyFont="1" applyFill="1" applyBorder="1" applyAlignment="1">
      <alignment vertical="center" wrapText="1"/>
    </xf>
    <xf numFmtId="0" fontId="12" fillId="2" borderId="0" xfId="3" applyFont="1" applyFill="1" applyBorder="1" applyAlignment="1">
      <alignment vertical="center" wrapText="1"/>
    </xf>
    <xf numFmtId="0" fontId="50" fillId="0" borderId="0" xfId="9" applyFont="1"/>
    <xf numFmtId="1" fontId="9" fillId="0" borderId="36" xfId="3"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6"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0" fontId="27" fillId="0" borderId="6" xfId="1" applyFont="1" applyFill="1" applyBorder="1" applyAlignment="1" applyProtection="1">
      <alignment horizontal="center" vertical="center" wrapText="1"/>
      <protection locked="0"/>
    </xf>
    <xf numFmtId="0" fontId="12" fillId="6" borderId="29" xfId="1" applyFont="1" applyFill="1" applyBorder="1" applyAlignment="1" applyProtection="1">
      <alignment horizontal="center" vertical="center" wrapText="1"/>
      <protection locked="0"/>
    </xf>
    <xf numFmtId="2" fontId="12" fillId="0" borderId="81" xfId="1" applyNumberFormat="1" applyFont="1" applyFill="1" applyBorder="1" applyAlignment="1" applyProtection="1">
      <alignment horizontal="center" vertical="center" wrapText="1"/>
      <protection locked="0"/>
    </xf>
    <xf numFmtId="2" fontId="12" fillId="0" borderId="29" xfId="1" applyNumberFormat="1" applyFont="1" applyFill="1" applyBorder="1" applyAlignment="1" applyProtection="1">
      <alignment horizontal="center" vertical="center" wrapText="1"/>
      <protection locked="0"/>
    </xf>
    <xf numFmtId="0" fontId="27" fillId="0" borderId="81" xfId="1" applyFont="1" applyFill="1" applyBorder="1" applyAlignment="1" applyProtection="1">
      <alignment horizontal="center" vertical="center" wrapText="1"/>
      <protection locked="0"/>
    </xf>
    <xf numFmtId="0" fontId="27" fillId="2" borderId="81" xfId="1" applyFont="1" applyFill="1" applyBorder="1" applyAlignment="1" applyProtection="1">
      <alignment horizontal="center" vertical="center" wrapText="1"/>
      <protection locked="0"/>
    </xf>
    <xf numFmtId="0" fontId="27" fillId="2" borderId="43" xfId="1" applyFont="1" applyFill="1" applyBorder="1" applyAlignment="1" applyProtection="1">
      <alignment vertical="center" wrapText="1"/>
      <protection locked="0"/>
    </xf>
    <xf numFmtId="0" fontId="27" fillId="2" borderId="6" xfId="1" applyFont="1" applyFill="1" applyBorder="1" applyAlignment="1" applyProtection="1">
      <alignment wrapText="1"/>
      <protection locked="0"/>
    </xf>
    <xf numFmtId="0" fontId="27" fillId="2" borderId="6" xfId="1" applyFont="1" applyFill="1" applyBorder="1" applyAlignment="1" applyProtection="1">
      <alignment wrapText="1"/>
    </xf>
    <xf numFmtId="0" fontId="12" fillId="2" borderId="6" xfId="1" applyFont="1" applyFill="1" applyBorder="1" applyProtection="1">
      <protection locked="0"/>
    </xf>
    <xf numFmtId="0" fontId="9" fillId="2" borderId="6" xfId="1" applyFont="1" applyFill="1" applyBorder="1" applyProtection="1">
      <protection locked="0"/>
    </xf>
    <xf numFmtId="0" fontId="9" fillId="12" borderId="6" xfId="1" applyFont="1" applyFill="1" applyBorder="1" applyProtection="1">
      <protection locked="0"/>
    </xf>
    <xf numFmtId="0" fontId="12" fillId="12" borderId="6" xfId="1" applyFont="1" applyFill="1" applyBorder="1" applyProtection="1">
      <protection locked="0"/>
    </xf>
    <xf numFmtId="0" fontId="8" fillId="2" borderId="40" xfId="1" applyFont="1" applyFill="1" applyBorder="1" applyAlignment="1" applyProtection="1">
      <alignment horizontal="center" vertical="center" wrapText="1"/>
      <protection locked="0"/>
    </xf>
    <xf numFmtId="0" fontId="8" fillId="2" borderId="93" xfId="1" applyFont="1" applyFill="1" applyBorder="1" applyAlignment="1" applyProtection="1">
      <alignment horizontal="center" vertical="center" wrapText="1"/>
      <protection locked="0"/>
    </xf>
    <xf numFmtId="2" fontId="12" fillId="3" borderId="36" xfId="1" applyNumberFormat="1" applyFont="1" applyFill="1" applyBorder="1" applyAlignment="1" applyProtection="1">
      <alignment horizontal="center" vertical="center"/>
    </xf>
    <xf numFmtId="0" fontId="27" fillId="12" borderId="36" xfId="1" applyFont="1" applyFill="1" applyBorder="1" applyAlignment="1" applyProtection="1">
      <alignment wrapText="1"/>
    </xf>
    <xf numFmtId="165" fontId="27" fillId="11" borderId="8" xfId="1" applyNumberFormat="1" applyFont="1" applyFill="1" applyBorder="1" applyAlignment="1" applyProtection="1">
      <alignment horizontal="left" vertical="center" wrapText="1"/>
      <protection locked="0"/>
    </xf>
    <xf numFmtId="0" fontId="2" fillId="0" borderId="94" xfId="1" applyFill="1" applyBorder="1" applyAlignment="1" applyProtection="1">
      <alignment horizontal="center"/>
    </xf>
    <xf numFmtId="49" fontId="17" fillId="0" borderId="13" xfId="1" applyNumberFormat="1" applyFont="1" applyFill="1" applyBorder="1" applyProtection="1"/>
    <xf numFmtId="2" fontId="27" fillId="2" borderId="18" xfId="3" applyNumberFormat="1" applyFont="1" applyFill="1" applyBorder="1" applyAlignment="1" applyProtection="1">
      <protection locked="0"/>
    </xf>
    <xf numFmtId="49" fontId="2" fillId="3" borderId="39" xfId="1" applyNumberFormat="1" applyFont="1" applyFill="1" applyBorder="1" applyAlignment="1" applyProtection="1">
      <alignment horizontal="center" vertical="center" wrapText="1"/>
      <protection locked="0"/>
    </xf>
    <xf numFmtId="0" fontId="2" fillId="6" borderId="39" xfId="1" applyFont="1" applyFill="1" applyBorder="1" applyAlignment="1" applyProtection="1">
      <alignment vertical="center" wrapText="1"/>
    </xf>
    <xf numFmtId="0" fontId="2" fillId="6" borderId="0" xfId="3" applyFont="1" applyFill="1" applyBorder="1" applyAlignment="1" applyProtection="1">
      <alignment vertical="center"/>
      <protection locked="0"/>
    </xf>
    <xf numFmtId="0" fontId="2" fillId="7" borderId="59" xfId="1" applyFont="1" applyFill="1" applyBorder="1" applyAlignment="1">
      <alignment horizontal="center" vertical="center"/>
    </xf>
    <xf numFmtId="0" fontId="2" fillId="7" borderId="54" xfId="1" applyFont="1" applyFill="1" applyBorder="1" applyAlignment="1">
      <alignment horizontal="center" vertical="center" wrapText="1"/>
    </xf>
    <xf numFmtId="0" fontId="2" fillId="7" borderId="54" xfId="1" applyFont="1" applyFill="1" applyBorder="1" applyAlignment="1">
      <alignment horizontal="center" vertical="center"/>
    </xf>
    <xf numFmtId="0" fontId="2" fillId="7" borderId="71" xfId="1" applyFont="1" applyFill="1" applyBorder="1" applyAlignment="1">
      <alignment horizontal="center" vertical="center" wrapText="1"/>
    </xf>
    <xf numFmtId="0" fontId="2" fillId="7" borderId="66" xfId="1" applyFont="1" applyFill="1" applyBorder="1" applyAlignment="1">
      <alignment horizontal="center" vertical="center"/>
    </xf>
    <xf numFmtId="0" fontId="2" fillId="7" borderId="65" xfId="1" applyFont="1" applyFill="1" applyBorder="1" applyAlignment="1">
      <alignment horizontal="center" vertical="center"/>
    </xf>
    <xf numFmtId="0" fontId="2" fillId="7" borderId="65" xfId="1" applyFont="1" applyFill="1" applyBorder="1" applyAlignment="1">
      <alignment horizontal="center" vertical="center" wrapText="1"/>
    </xf>
    <xf numFmtId="0" fontId="2" fillId="7" borderId="64" xfId="1" applyFont="1" applyFill="1" applyBorder="1" applyAlignment="1">
      <alignment horizontal="center" vertical="center" wrapText="1"/>
    </xf>
    <xf numFmtId="0" fontId="2" fillId="7" borderId="66" xfId="1" applyFont="1" applyFill="1" applyBorder="1" applyAlignment="1">
      <alignment horizontal="center" vertical="center" wrapText="1"/>
    </xf>
    <xf numFmtId="2" fontId="9" fillId="2" borderId="0" xfId="1" applyNumberFormat="1" applyFont="1" applyFill="1" applyBorder="1" applyProtection="1">
      <protection locked="0"/>
    </xf>
    <xf numFmtId="2" fontId="0" fillId="0" borderId="0" xfId="0" applyNumberFormat="1"/>
    <xf numFmtId="2" fontId="12" fillId="2" borderId="53" xfId="1" applyNumberFormat="1" applyFont="1" applyFill="1" applyBorder="1" applyAlignment="1" applyProtection="1">
      <alignment horizontal="center" vertical="center"/>
      <protection locked="0"/>
    </xf>
    <xf numFmtId="0" fontId="2" fillId="2" borderId="39" xfId="1" applyFont="1" applyFill="1" applyBorder="1" applyAlignment="1" applyProtection="1">
      <alignment vertical="center"/>
      <protection locked="0"/>
    </xf>
    <xf numFmtId="2" fontId="57" fillId="14" borderId="6" xfId="1" applyNumberFormat="1" applyFont="1" applyFill="1" applyBorder="1" applyAlignment="1" applyProtection="1">
      <alignment horizontal="center" vertical="center"/>
      <protection locked="0"/>
    </xf>
    <xf numFmtId="2" fontId="57" fillId="14" borderId="65" xfId="1" applyNumberFormat="1" applyFont="1" applyFill="1" applyBorder="1" applyAlignment="1" applyProtection="1">
      <alignment horizontal="center" vertical="center"/>
      <protection locked="0"/>
    </xf>
    <xf numFmtId="2" fontId="57" fillId="5" borderId="36" xfId="1" applyNumberFormat="1" applyFont="1" applyFill="1" applyBorder="1" applyAlignment="1" applyProtection="1">
      <alignment horizontal="center" vertical="center"/>
      <protection locked="0"/>
    </xf>
    <xf numFmtId="165" fontId="12" fillId="4" borderId="65" xfId="1" applyNumberFormat="1" applyFont="1" applyFill="1" applyBorder="1" applyAlignment="1" applyProtection="1">
      <alignment horizontal="center" vertical="center"/>
      <protection locked="0"/>
    </xf>
    <xf numFmtId="165" fontId="12" fillId="3" borderId="65" xfId="1" applyNumberFormat="1" applyFont="1" applyFill="1" applyBorder="1" applyAlignment="1" applyProtection="1">
      <alignment horizontal="center" vertical="center"/>
      <protection locked="0"/>
    </xf>
    <xf numFmtId="165" fontId="12" fillId="3" borderId="66"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left" vertical="center" wrapText="1"/>
      <protection locked="0"/>
    </xf>
    <xf numFmtId="14" fontId="0" fillId="0" borderId="0" xfId="0" applyNumberFormat="1"/>
    <xf numFmtId="0" fontId="5" fillId="0" borderId="0" xfId="2" applyAlignment="1" applyProtection="1"/>
    <xf numFmtId="0" fontId="62" fillId="2" borderId="0" xfId="1" applyFont="1" applyFill="1" applyBorder="1" applyAlignment="1" applyProtection="1">
      <alignment horizontal="center"/>
    </xf>
    <xf numFmtId="0" fontId="54" fillId="0" borderId="0" xfId="0" applyFont="1"/>
    <xf numFmtId="169" fontId="63" fillId="0" borderId="0" xfId="10"/>
    <xf numFmtId="2" fontId="30" fillId="0" borderId="8" xfId="11" applyNumberFormat="1" applyFont="1" applyFill="1" applyBorder="1" applyAlignment="1" applyProtection="1">
      <alignment horizontal="center" vertical="center"/>
      <protection locked="0"/>
    </xf>
    <xf numFmtId="1" fontId="2" fillId="0" borderId="6" xfId="11" applyNumberFormat="1" applyFont="1" applyFill="1" applyBorder="1" applyAlignment="1" applyProtection="1">
      <alignment horizontal="center" vertical="center"/>
      <protection locked="0"/>
    </xf>
    <xf numFmtId="49" fontId="2" fillId="0" borderId="6" xfId="11" applyNumberFormat="1" applyFont="1" applyFill="1" applyBorder="1" applyAlignment="1" applyProtection="1">
      <alignment horizontal="center" vertical="center"/>
      <protection locked="0"/>
    </xf>
    <xf numFmtId="2" fontId="2" fillId="0" borderId="6" xfId="11" applyNumberFormat="1" applyFont="1" applyFill="1" applyBorder="1" applyAlignment="1" applyProtection="1">
      <alignment horizontal="center" vertical="center" wrapText="1"/>
      <protection locked="0"/>
    </xf>
    <xf numFmtId="2" fontId="2" fillId="0" borderId="6" xfId="11" applyNumberFormat="1" applyFont="1" applyFill="1" applyBorder="1" applyAlignment="1" applyProtection="1">
      <alignment horizontal="center" vertical="center"/>
      <protection locked="0"/>
    </xf>
    <xf numFmtId="167" fontId="2" fillId="0" borderId="6" xfId="11" applyNumberFormat="1" applyFont="1" applyFill="1" applyBorder="1" applyAlignment="1" applyProtection="1">
      <alignment horizontal="center" vertical="center"/>
      <protection locked="0"/>
    </xf>
    <xf numFmtId="2" fontId="2" fillId="3" borderId="6" xfId="11" applyNumberFormat="1" applyFont="1" applyFill="1" applyBorder="1" applyAlignment="1" applyProtection="1">
      <alignment horizontal="center" vertical="center"/>
      <protection locked="0"/>
    </xf>
    <xf numFmtId="168" fontId="2" fillId="3" borderId="6" xfId="11" applyNumberFormat="1" applyFont="1" applyFill="1" applyBorder="1" applyAlignment="1" applyProtection="1">
      <alignment horizontal="center" vertical="center"/>
      <protection locked="0"/>
    </xf>
    <xf numFmtId="2" fontId="2" fillId="3" borderId="53" xfId="11" applyNumberFormat="1" applyFont="1" applyFill="1" applyBorder="1" applyAlignment="1" applyProtection="1">
      <alignment horizontal="center" vertical="center"/>
      <protection locked="0"/>
    </xf>
    <xf numFmtId="1" fontId="2" fillId="0" borderId="8" xfId="11" applyNumberFormat="1" applyFont="1" applyFill="1" applyBorder="1" applyAlignment="1" applyProtection="1">
      <alignment horizontal="center" vertical="center"/>
      <protection locked="0"/>
    </xf>
    <xf numFmtId="1" fontId="2" fillId="0" borderId="80" xfId="11" applyNumberFormat="1" applyFont="1" applyFill="1" applyBorder="1" applyAlignment="1" applyProtection="1">
      <alignment horizontal="center" vertical="center"/>
      <protection locked="0"/>
    </xf>
    <xf numFmtId="0" fontId="2" fillId="0" borderId="8" xfId="11" applyFont="1" applyBorder="1" applyAlignment="1">
      <alignment horizontal="center" vertical="center" wrapText="1"/>
    </xf>
    <xf numFmtId="0" fontId="2" fillId="0" borderId="6" xfId="11" applyFont="1" applyBorder="1" applyAlignment="1">
      <alignment horizontal="center" vertical="center"/>
    </xf>
    <xf numFmtId="2" fontId="21" fillId="0" borderId="82" xfId="11" applyNumberFormat="1" applyFont="1" applyFill="1" applyBorder="1" applyAlignment="1">
      <alignment horizontal="center" vertical="center"/>
    </xf>
    <xf numFmtId="2" fontId="21" fillId="0" borderId="83" xfId="11" applyNumberFormat="1" applyFont="1" applyFill="1" applyBorder="1" applyAlignment="1">
      <alignment horizontal="center" vertical="center"/>
    </xf>
    <xf numFmtId="2" fontId="21" fillId="0" borderId="84" xfId="11" applyNumberFormat="1" applyFont="1" applyFill="1" applyBorder="1" applyAlignment="1">
      <alignment horizontal="center" vertical="center"/>
    </xf>
    <xf numFmtId="169" fontId="64" fillId="0" borderId="0" xfId="12" applyFill="1"/>
    <xf numFmtId="0" fontId="65" fillId="0" borderId="0" xfId="13"/>
    <xf numFmtId="2" fontId="30" fillId="2" borderId="4" xfId="11" applyNumberFormat="1" applyFont="1" applyFill="1" applyBorder="1" applyAlignment="1" applyProtection="1">
      <alignment horizontal="center" vertical="center"/>
      <protection locked="0"/>
    </xf>
    <xf numFmtId="2" fontId="27" fillId="2" borderId="25" xfId="11" applyNumberFormat="1" applyFont="1" applyFill="1" applyBorder="1" applyAlignment="1" applyProtection="1">
      <alignment horizontal="center" vertical="center" wrapText="1"/>
      <protection locked="0"/>
    </xf>
    <xf numFmtId="1" fontId="30" fillId="2" borderId="0" xfId="11" applyNumberFormat="1" applyFont="1" applyFill="1" applyBorder="1" applyAlignment="1" applyProtection="1">
      <alignment horizontal="center" vertical="center"/>
      <protection locked="0"/>
    </xf>
    <xf numFmtId="2" fontId="30" fillId="2" borderId="0" xfId="11" applyNumberFormat="1" applyFont="1" applyFill="1" applyBorder="1" applyAlignment="1" applyProtection="1">
      <alignment horizontal="center" vertical="center"/>
      <protection locked="0"/>
    </xf>
    <xf numFmtId="2" fontId="30" fillId="2" borderId="5" xfId="11" applyNumberFormat="1" applyFont="1" applyFill="1" applyBorder="1" applyAlignment="1" applyProtection="1">
      <alignment horizontal="center" vertical="center"/>
      <protection locked="0"/>
    </xf>
    <xf numFmtId="0" fontId="2" fillId="0" borderId="8" xfId="11" applyFont="1" applyBorder="1" applyAlignment="1">
      <alignment horizontal="center" vertical="center"/>
    </xf>
    <xf numFmtId="0" fontId="30" fillId="2" borderId="4" xfId="11" applyFont="1" applyFill="1" applyBorder="1" applyAlignment="1">
      <alignment horizontal="center" vertical="center"/>
    </xf>
    <xf numFmtId="0" fontId="30" fillId="2" borderId="25" xfId="11" applyFont="1" applyFill="1" applyBorder="1" applyAlignment="1">
      <alignment horizontal="center" vertical="center" wrapText="1"/>
    </xf>
    <xf numFmtId="0" fontId="30" fillId="2" borderId="0" xfId="11" applyFont="1" applyFill="1" applyBorder="1" applyAlignment="1">
      <alignment horizontal="center" vertical="center"/>
    </xf>
    <xf numFmtId="0" fontId="30" fillId="2" borderId="5" xfId="11" applyFont="1" applyFill="1" applyBorder="1" applyAlignment="1">
      <alignment horizontal="center" vertical="center"/>
    </xf>
    <xf numFmtId="0" fontId="2" fillId="2" borderId="4" xfId="11" applyFont="1" applyFill="1" applyBorder="1" applyAlignment="1">
      <alignment horizontal="center" vertical="center"/>
    </xf>
    <xf numFmtId="0" fontId="2" fillId="2" borderId="25" xfId="11" applyFont="1" applyFill="1" applyBorder="1" applyAlignment="1">
      <alignment horizontal="center" vertical="center" wrapText="1"/>
    </xf>
    <xf numFmtId="0" fontId="2" fillId="2" borderId="0" xfId="11" applyFont="1" applyFill="1" applyBorder="1" applyAlignment="1">
      <alignment horizontal="center" vertical="center"/>
    </xf>
    <xf numFmtId="0" fontId="2" fillId="2" borderId="5" xfId="11" applyFont="1" applyFill="1" applyBorder="1" applyAlignment="1">
      <alignment horizontal="center" vertical="center"/>
    </xf>
    <xf numFmtId="0" fontId="2" fillId="0" borderId="48" xfId="11" applyFont="1" applyBorder="1" applyAlignment="1">
      <alignment horizontal="center" vertical="center"/>
    </xf>
    <xf numFmtId="0" fontId="2" fillId="2" borderId="25" xfId="11" applyFont="1" applyFill="1" applyBorder="1" applyAlignment="1">
      <alignment horizontal="center" vertical="center"/>
    </xf>
    <xf numFmtId="0" fontId="2" fillId="2" borderId="8" xfId="11" applyFont="1" applyFill="1" applyBorder="1" applyAlignment="1">
      <alignment horizontal="center" vertical="center"/>
    </xf>
    <xf numFmtId="0" fontId="2" fillId="2" borderId="6" xfId="11" applyFont="1" applyFill="1" applyBorder="1" applyAlignment="1">
      <alignment horizontal="center" vertical="center"/>
    </xf>
    <xf numFmtId="0" fontId="2" fillId="2" borderId="4" xfId="11" applyFont="1" applyFill="1" applyBorder="1" applyAlignment="1" applyProtection="1">
      <alignment horizontal="center" vertical="center" wrapText="1"/>
    </xf>
    <xf numFmtId="0" fontId="2" fillId="0" borderId="71" xfId="11" applyFont="1" applyBorder="1" applyAlignment="1">
      <alignment horizontal="center" vertical="center"/>
    </xf>
    <xf numFmtId="0" fontId="16" fillId="2" borderId="9" xfId="11" applyFont="1" applyFill="1" applyBorder="1" applyAlignment="1" applyProtection="1">
      <alignment horizontal="center" vertical="center" wrapText="1"/>
    </xf>
    <xf numFmtId="0" fontId="16" fillId="2" borderId="70" xfId="11" applyFont="1" applyFill="1" applyBorder="1" applyAlignment="1">
      <alignment horizontal="center" vertical="center"/>
    </xf>
    <xf numFmtId="0" fontId="16" fillId="2" borderId="10" xfId="11" applyFont="1" applyFill="1" applyBorder="1" applyAlignment="1">
      <alignment horizontal="center" vertical="center"/>
    </xf>
    <xf numFmtId="0" fontId="16" fillId="2" borderId="11" xfId="11" applyFont="1" applyFill="1" applyBorder="1" applyAlignment="1">
      <alignment horizontal="center" vertical="center"/>
    </xf>
    <xf numFmtId="0" fontId="16" fillId="3" borderId="64" xfId="11" applyFont="1" applyFill="1" applyBorder="1" applyAlignment="1">
      <alignment horizontal="center" vertical="center"/>
    </xf>
    <xf numFmtId="0" fontId="16" fillId="3" borderId="65" xfId="11" applyFont="1" applyFill="1" applyBorder="1" applyAlignment="1">
      <alignment horizontal="center" vertical="center"/>
    </xf>
    <xf numFmtId="0" fontId="2" fillId="3" borderId="68" xfId="11" applyFont="1" applyFill="1" applyBorder="1" applyAlignment="1">
      <alignment horizontal="center" vertical="center"/>
    </xf>
    <xf numFmtId="2" fontId="2" fillId="3" borderId="65" xfId="11" applyNumberFormat="1" applyFont="1" applyFill="1" applyBorder="1" applyAlignment="1" applyProtection="1">
      <alignment horizontal="center" vertical="center"/>
      <protection locked="0"/>
    </xf>
    <xf numFmtId="2" fontId="2" fillId="3" borderId="66" xfId="11" applyNumberFormat="1" applyFont="1" applyFill="1" applyBorder="1" applyAlignment="1" applyProtection="1">
      <alignment horizontal="center" vertical="center"/>
      <protection locked="0"/>
    </xf>
    <xf numFmtId="2" fontId="42" fillId="0" borderId="10" xfId="11" applyNumberFormat="1" applyFont="1" applyFill="1" applyBorder="1" applyAlignment="1" applyProtection="1">
      <alignment horizontal="center" vertical="center"/>
      <protection locked="0"/>
    </xf>
    <xf numFmtId="2" fontId="42" fillId="0" borderId="85" xfId="11" applyNumberFormat="1" applyFont="1" applyFill="1" applyBorder="1" applyAlignment="1" applyProtection="1">
      <alignment horizontal="center" vertical="center"/>
      <protection locked="0"/>
    </xf>
    <xf numFmtId="2" fontId="42" fillId="0" borderId="86" xfId="11" applyNumberFormat="1" applyFont="1" applyFill="1" applyBorder="1" applyAlignment="1" applyProtection="1">
      <alignment horizontal="center" vertical="center"/>
      <protection locked="0"/>
    </xf>
    <xf numFmtId="2" fontId="27" fillId="2" borderId="25" xfId="11" applyNumberFormat="1" applyFont="1" applyFill="1" applyBorder="1" applyAlignment="1" applyProtection="1">
      <alignment horizontal="left" vertical="center"/>
      <protection locked="0"/>
    </xf>
    <xf numFmtId="0" fontId="2" fillId="0" borderId="8"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wrapText="1"/>
      <protection locked="0"/>
    </xf>
    <xf numFmtId="49" fontId="2" fillId="2" borderId="6" xfId="1" applyNumberFormat="1" applyFont="1" applyFill="1" applyBorder="1" applyAlignment="1" applyProtection="1">
      <alignment horizontal="center" vertical="center" wrapText="1"/>
      <protection locked="0"/>
    </xf>
    <xf numFmtId="165" fontId="2" fillId="3" borderId="6" xfId="1" applyNumberFormat="1" applyFont="1" applyFill="1" applyBorder="1" applyAlignment="1" applyProtection="1">
      <alignment horizontal="center" vertical="center"/>
      <protection locked="0"/>
    </xf>
    <xf numFmtId="2" fontId="34" fillId="0" borderId="8" xfId="11" applyNumberFormat="1" applyFont="1" applyFill="1" applyBorder="1" applyAlignment="1" applyProtection="1">
      <alignment horizontal="center" vertical="center"/>
      <protection locked="0"/>
    </xf>
    <xf numFmtId="0" fontId="9" fillId="0" borderId="8" xfId="11" applyFont="1" applyBorder="1" applyAlignment="1">
      <alignment horizontal="left" vertical="center" wrapText="1"/>
    </xf>
    <xf numFmtId="0" fontId="9" fillId="0" borderId="6" xfId="11" applyFont="1" applyBorder="1" applyAlignment="1">
      <alignment horizontal="center" vertical="center"/>
    </xf>
    <xf numFmtId="0" fontId="9" fillId="0" borderId="6" xfId="11" applyFont="1" applyBorder="1" applyAlignment="1">
      <alignment horizontal="left" vertical="center"/>
    </xf>
    <xf numFmtId="165" fontId="2" fillId="0" borderId="6" xfId="11" applyNumberFormat="1" applyFont="1" applyFill="1" applyBorder="1" applyAlignment="1" applyProtection="1">
      <alignment horizontal="center" vertical="center"/>
      <protection locked="0"/>
    </xf>
    <xf numFmtId="165" fontId="9" fillId="0" borderId="6" xfId="11" applyNumberFormat="1" applyFont="1" applyFill="1" applyBorder="1" applyAlignment="1" applyProtection="1">
      <alignment horizontal="center" vertical="center"/>
      <protection locked="0"/>
    </xf>
    <xf numFmtId="165" fontId="9" fillId="0" borderId="81" xfId="11" applyNumberFormat="1" applyFont="1" applyFill="1" applyBorder="1" applyAlignment="1" applyProtection="1">
      <alignment horizontal="center" vertical="center"/>
      <protection locked="0"/>
    </xf>
    <xf numFmtId="165" fontId="9" fillId="0" borderId="53" xfId="11" applyNumberFormat="1" applyFont="1" applyFill="1" applyBorder="1" applyAlignment="1" applyProtection="1">
      <alignment horizontal="center" vertical="center"/>
      <protection locked="0"/>
    </xf>
    <xf numFmtId="165" fontId="21" fillId="0" borderId="82" xfId="11" applyNumberFormat="1" applyFont="1" applyFill="1" applyBorder="1"/>
    <xf numFmtId="165" fontId="21" fillId="0" borderId="83" xfId="11" applyNumberFormat="1" applyFont="1" applyFill="1" applyBorder="1"/>
    <xf numFmtId="165" fontId="21" fillId="0" borderId="84" xfId="11" applyNumberFormat="1" applyFont="1" applyFill="1" applyBorder="1"/>
    <xf numFmtId="0" fontId="2" fillId="0" borderId="0" xfId="11" applyFill="1" applyBorder="1"/>
    <xf numFmtId="2" fontId="34" fillId="2" borderId="4" xfId="11" applyNumberFormat="1" applyFont="1" applyFill="1" applyBorder="1" applyAlignment="1" applyProtection="1">
      <alignment horizontal="center" vertical="center"/>
      <protection locked="0"/>
    </xf>
    <xf numFmtId="2" fontId="30" fillId="2" borderId="25" xfId="11" applyNumberFormat="1" applyFont="1" applyFill="1" applyBorder="1" applyAlignment="1" applyProtection="1">
      <alignment horizontal="center" vertical="center"/>
      <protection locked="0"/>
    </xf>
    <xf numFmtId="0" fontId="9" fillId="0" borderId="8" xfId="11" applyFont="1" applyBorder="1" applyAlignment="1">
      <alignment horizontal="left" vertical="center"/>
    </xf>
    <xf numFmtId="0" fontId="30" fillId="2" borderId="4" xfId="11" applyFont="1" applyFill="1" applyBorder="1"/>
    <xf numFmtId="0" fontId="30" fillId="2" borderId="25" xfId="11" applyFont="1" applyFill="1" applyBorder="1" applyAlignment="1">
      <alignment wrapText="1"/>
    </xf>
    <xf numFmtId="0" fontId="30" fillId="2" borderId="0" xfId="11" applyFont="1" applyFill="1" applyBorder="1"/>
    <xf numFmtId="0" fontId="30" fillId="2" borderId="5" xfId="11" applyFont="1" applyFill="1" applyBorder="1"/>
    <xf numFmtId="0" fontId="2" fillId="2" borderId="4" xfId="11" applyFill="1" applyBorder="1"/>
    <xf numFmtId="0" fontId="2" fillId="2" borderId="25" xfId="11" applyFont="1" applyFill="1" applyBorder="1" applyAlignment="1">
      <alignment wrapText="1"/>
    </xf>
    <xf numFmtId="0" fontId="2" fillId="2" borderId="0" xfId="11" applyFont="1" applyFill="1" applyBorder="1"/>
    <xf numFmtId="0" fontId="2" fillId="2" borderId="5" xfId="11" applyFont="1" applyFill="1" applyBorder="1"/>
    <xf numFmtId="0" fontId="9" fillId="0" borderId="48" xfId="11" applyFont="1" applyBorder="1" applyAlignment="1">
      <alignment horizontal="left" vertical="center"/>
    </xf>
    <xf numFmtId="0" fontId="2" fillId="2" borderId="4" xfId="11" applyFill="1" applyBorder="1" applyAlignment="1">
      <alignment horizontal="left"/>
    </xf>
    <xf numFmtId="0" fontId="2" fillId="2" borderId="25" xfId="11" applyFill="1" applyBorder="1" applyAlignment="1">
      <alignment horizontal="left"/>
    </xf>
    <xf numFmtId="0" fontId="2" fillId="2" borderId="0" xfId="11" applyFill="1" applyBorder="1"/>
    <xf numFmtId="0" fontId="2" fillId="2" borderId="5" xfId="11" applyFill="1" applyBorder="1"/>
    <xf numFmtId="0" fontId="9" fillId="2" borderId="8" xfId="11" applyFont="1" applyFill="1" applyBorder="1" applyAlignment="1">
      <alignment vertical="center"/>
    </xf>
    <xf numFmtId="0" fontId="9" fillId="2" borderId="6" xfId="11" applyFont="1" applyFill="1" applyBorder="1" applyAlignment="1">
      <alignment horizontal="center" vertical="center"/>
    </xf>
    <xf numFmtId="0" fontId="2" fillId="2" borderId="4" xfId="11" applyFont="1" applyFill="1" applyBorder="1" applyAlignment="1" applyProtection="1">
      <alignment horizontal="left" wrapText="1"/>
    </xf>
    <xf numFmtId="0" fontId="9" fillId="0" borderId="71" xfId="11" applyFont="1" applyBorder="1" applyAlignment="1">
      <alignment horizontal="left" vertical="center"/>
    </xf>
    <xf numFmtId="165" fontId="9" fillId="0" borderId="54" xfId="11" applyNumberFormat="1" applyFont="1" applyFill="1" applyBorder="1" applyAlignment="1" applyProtection="1">
      <alignment horizontal="center" vertical="center"/>
      <protection locked="0"/>
    </xf>
    <xf numFmtId="165" fontId="9" fillId="0" borderId="18" xfId="11" applyNumberFormat="1" applyFont="1" applyFill="1" applyBorder="1" applyAlignment="1" applyProtection="1">
      <alignment horizontal="center" vertical="center"/>
      <protection locked="0"/>
    </xf>
    <xf numFmtId="165" fontId="9" fillId="0" borderId="59" xfId="11" applyNumberFormat="1" applyFont="1" applyFill="1" applyBorder="1" applyAlignment="1" applyProtection="1">
      <alignment horizontal="center" vertical="center"/>
      <protection locked="0"/>
    </xf>
    <xf numFmtId="0" fontId="16" fillId="2" borderId="9" xfId="11" applyFont="1" applyFill="1" applyBorder="1" applyAlignment="1" applyProtection="1">
      <alignment horizontal="left" wrapText="1"/>
    </xf>
    <xf numFmtId="0" fontId="16" fillId="2" borderId="70" xfId="11" applyFont="1" applyFill="1" applyBorder="1" applyAlignment="1">
      <alignment horizontal="left"/>
    </xf>
    <xf numFmtId="0" fontId="16" fillId="2" borderId="10" xfId="11" applyFont="1" applyFill="1" applyBorder="1"/>
    <xf numFmtId="0" fontId="16" fillId="2" borderId="11" xfId="11" applyFont="1" applyFill="1" applyBorder="1"/>
    <xf numFmtId="0" fontId="26" fillId="3" borderId="64" xfId="11" applyFont="1" applyFill="1" applyBorder="1" applyAlignment="1">
      <alignment horizontal="left" vertical="center"/>
    </xf>
    <xf numFmtId="0" fontId="26" fillId="3" borderId="65" xfId="11" applyFont="1" applyFill="1" applyBorder="1" applyAlignment="1">
      <alignment horizontal="center" vertical="center"/>
    </xf>
    <xf numFmtId="0" fontId="9" fillId="3" borderId="68" xfId="11" applyFont="1" applyFill="1" applyBorder="1" applyAlignment="1">
      <alignment horizontal="left" vertical="center"/>
    </xf>
    <xf numFmtId="2" fontId="9" fillId="3" borderId="65" xfId="11" applyNumberFormat="1" applyFont="1" applyFill="1" applyBorder="1" applyAlignment="1" applyProtection="1">
      <alignment horizontal="center" vertical="center"/>
      <protection locked="0"/>
    </xf>
    <xf numFmtId="2" fontId="9" fillId="3" borderId="66" xfId="11" applyNumberFormat="1" applyFont="1" applyFill="1" applyBorder="1" applyAlignment="1" applyProtection="1">
      <alignment horizontal="center" vertical="center"/>
      <protection locked="0"/>
    </xf>
    <xf numFmtId="0" fontId="9" fillId="0" borderId="6" xfId="3" applyFont="1" applyFill="1" applyBorder="1" applyAlignment="1" applyProtection="1">
      <alignment horizontal="left"/>
      <protection locked="0"/>
    </xf>
    <xf numFmtId="0" fontId="9" fillId="2" borderId="1" xfId="1" applyFont="1" applyFill="1" applyBorder="1" applyProtection="1"/>
    <xf numFmtId="0" fontId="8" fillId="0" borderId="40" xfId="1" applyFont="1" applyBorder="1" applyAlignment="1" applyProtection="1">
      <alignment vertical="center" wrapText="1"/>
      <protection locked="0"/>
    </xf>
    <xf numFmtId="0" fontId="12" fillId="0" borderId="6"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2" fillId="3" borderId="6" xfId="1" applyFont="1" applyFill="1" applyBorder="1" applyAlignment="1" applyProtection="1">
      <alignment horizontal="center" vertical="center"/>
      <protection locked="0"/>
    </xf>
    <xf numFmtId="0" fontId="12" fillId="0" borderId="6" xfId="1" applyFont="1" applyFill="1" applyBorder="1" applyAlignment="1" applyProtection="1">
      <alignment vertical="center"/>
      <protection locked="0"/>
    </xf>
    <xf numFmtId="49" fontId="12" fillId="2" borderId="41" xfId="1" applyNumberFormat="1" applyFont="1" applyFill="1" applyBorder="1" applyAlignment="1" applyProtection="1">
      <alignment horizontal="left" vertical="center" wrapText="1"/>
      <protection locked="0"/>
    </xf>
    <xf numFmtId="0" fontId="12" fillId="3" borderId="71" xfId="1" applyFont="1" applyFill="1" applyBorder="1" applyAlignment="1" applyProtection="1">
      <alignment horizontal="center" vertical="center"/>
      <protection locked="0"/>
    </xf>
    <xf numFmtId="49" fontId="2" fillId="3" borderId="54" xfId="1" applyNumberFormat="1" applyFont="1" applyFill="1" applyBorder="1" applyAlignment="1" applyProtection="1">
      <alignment vertical="center" wrapText="1"/>
      <protection locked="0"/>
    </xf>
    <xf numFmtId="0" fontId="12" fillId="3" borderId="54" xfId="1" applyFont="1" applyFill="1" applyBorder="1" applyAlignment="1" applyProtection="1">
      <alignment horizontal="center" vertical="center"/>
      <protection locked="0"/>
    </xf>
    <xf numFmtId="2" fontId="2" fillId="3" borderId="54" xfId="1" applyNumberFormat="1" applyFont="1" applyFill="1" applyBorder="1" applyAlignment="1" applyProtection="1">
      <alignment horizontal="center" vertical="center"/>
      <protection locked="0"/>
    </xf>
    <xf numFmtId="0" fontId="12" fillId="4" borderId="6" xfId="1" applyFont="1" applyFill="1" applyBorder="1" applyAlignment="1" applyProtection="1">
      <alignment horizontal="center" vertical="center"/>
      <protection locked="0"/>
    </xf>
    <xf numFmtId="0" fontId="12" fillId="3" borderId="41" xfId="1" applyFont="1" applyFill="1" applyBorder="1" applyAlignment="1" applyProtection="1">
      <alignment horizontal="left" vertical="center"/>
      <protection locked="0"/>
    </xf>
    <xf numFmtId="49" fontId="12" fillId="3" borderId="41" xfId="1" applyNumberFormat="1" applyFont="1" applyFill="1" applyBorder="1" applyAlignment="1" applyProtection="1">
      <alignment vertical="center" wrapText="1"/>
      <protection locked="0"/>
    </xf>
    <xf numFmtId="0" fontId="12" fillId="3" borderId="41" xfId="1" applyFont="1" applyFill="1" applyBorder="1" applyAlignment="1" applyProtection="1">
      <alignment horizontal="center" vertical="center"/>
      <protection locked="0"/>
    </xf>
    <xf numFmtId="2" fontId="12" fillId="3" borderId="41" xfId="1" applyNumberFormat="1" applyFont="1" applyFill="1" applyBorder="1" applyAlignment="1" applyProtection="1">
      <alignment horizontal="center" vertical="center"/>
      <protection locked="0"/>
    </xf>
    <xf numFmtId="2" fontId="12" fillId="3" borderId="67" xfId="1" applyNumberFormat="1" applyFont="1" applyFill="1" applyBorder="1" applyAlignment="1" applyProtection="1">
      <alignment horizontal="center" vertical="center"/>
      <protection locked="0"/>
    </xf>
    <xf numFmtId="49" fontId="12" fillId="2" borderId="65" xfId="1" applyNumberFormat="1" applyFont="1" applyFill="1" applyBorder="1" applyAlignment="1" applyProtection="1">
      <alignment vertical="center" wrapText="1"/>
      <protection locked="0"/>
    </xf>
    <xf numFmtId="2" fontId="57" fillId="5" borderId="65" xfId="1" applyNumberFormat="1" applyFont="1" applyFill="1" applyBorder="1" applyAlignment="1" applyProtection="1">
      <alignment horizontal="center" vertical="center"/>
      <protection locked="0"/>
    </xf>
    <xf numFmtId="0" fontId="12" fillId="2" borderId="41" xfId="1" applyFont="1" applyFill="1" applyBorder="1" applyAlignment="1" applyProtection="1">
      <alignment horizontal="left" vertical="center" wrapText="1"/>
      <protection locked="0"/>
    </xf>
    <xf numFmtId="0" fontId="43" fillId="2" borderId="6" xfId="1" applyFont="1" applyFill="1" applyBorder="1" applyAlignment="1" applyProtection="1">
      <alignment horizontal="left" vertical="center" wrapText="1"/>
      <protection locked="0"/>
    </xf>
    <xf numFmtId="0" fontId="12" fillId="3" borderId="54" xfId="1" applyFont="1" applyFill="1" applyBorder="1" applyAlignment="1" applyProtection="1">
      <alignment horizontal="left" vertical="center" wrapText="1"/>
      <protection locked="0"/>
    </xf>
    <xf numFmtId="0" fontId="12" fillId="3" borderId="41" xfId="1" applyFont="1" applyFill="1" applyBorder="1" applyAlignment="1" applyProtection="1">
      <alignment horizontal="left" vertical="center" wrapText="1"/>
      <protection locked="0"/>
    </xf>
    <xf numFmtId="0" fontId="12" fillId="0" borderId="65" xfId="1" applyFont="1" applyFill="1" applyBorder="1" applyAlignment="1" applyProtection="1">
      <alignment horizontal="left" vertical="center" wrapText="1"/>
      <protection locked="0"/>
    </xf>
    <xf numFmtId="49" fontId="8" fillId="0" borderId="40" xfId="1" applyNumberFormat="1" applyFont="1" applyBorder="1" applyAlignment="1" applyProtection="1">
      <alignment horizontal="center" vertical="center" wrapText="1"/>
      <protection locked="0"/>
    </xf>
    <xf numFmtId="2" fontId="12" fillId="2" borderId="6" xfId="1" applyNumberFormat="1" applyFont="1" applyFill="1" applyBorder="1" applyAlignment="1" applyProtection="1">
      <alignment horizontal="center" vertical="center"/>
      <protection locked="0"/>
    </xf>
    <xf numFmtId="2" fontId="12" fillId="2" borderId="41" xfId="1" applyNumberFormat="1" applyFont="1" applyFill="1" applyBorder="1" applyAlignment="1" applyProtection="1">
      <alignment horizontal="center" vertical="center"/>
      <protection locked="0"/>
    </xf>
    <xf numFmtId="2" fontId="12" fillId="2" borderId="67" xfId="1" applyNumberFormat="1" applyFont="1" applyFill="1" applyBorder="1" applyAlignment="1" applyProtection="1">
      <alignment horizontal="center" vertical="center"/>
      <protection locked="0"/>
    </xf>
    <xf numFmtId="0" fontId="12" fillId="6" borderId="71" xfId="1" applyFont="1" applyFill="1" applyBorder="1" applyAlignment="1" applyProtection="1">
      <alignment horizontal="center" vertical="center"/>
      <protection locked="0"/>
    </xf>
    <xf numFmtId="0" fontId="12" fillId="6" borderId="54" xfId="1" applyFont="1" applyFill="1" applyBorder="1" applyAlignment="1" applyProtection="1">
      <alignment horizontal="left" vertical="center" wrapText="1"/>
      <protection locked="0"/>
    </xf>
    <xf numFmtId="49" fontId="12" fillId="6" borderId="54" xfId="1" quotePrefix="1" applyNumberFormat="1" applyFont="1" applyFill="1" applyBorder="1" applyAlignment="1" applyProtection="1">
      <alignment horizontal="center" vertical="center" wrapText="1"/>
    </xf>
    <xf numFmtId="0" fontId="12" fillId="6" borderId="54" xfId="1" applyFont="1" applyFill="1" applyBorder="1" applyAlignment="1" applyProtection="1">
      <alignment horizontal="center" vertical="center"/>
      <protection locked="0"/>
    </xf>
    <xf numFmtId="165" fontId="12" fillId="4" borderId="54" xfId="1" applyNumberFormat="1" applyFont="1" applyFill="1" applyBorder="1" applyAlignment="1" applyProtection="1">
      <alignment horizontal="center" vertical="center"/>
      <protection locked="0"/>
    </xf>
    <xf numFmtId="165" fontId="21" fillId="6" borderId="54" xfId="1" applyNumberFormat="1" applyFont="1" applyFill="1" applyBorder="1" applyAlignment="1" applyProtection="1">
      <alignment horizontal="center" vertical="center"/>
      <protection locked="0"/>
    </xf>
    <xf numFmtId="165" fontId="12" fillId="6" borderId="54" xfId="1" applyNumberFormat="1" applyFont="1" applyFill="1" applyBorder="1" applyAlignment="1" applyProtection="1">
      <alignment horizontal="center" vertical="center"/>
      <protection locked="0"/>
    </xf>
    <xf numFmtId="165" fontId="12" fillId="6" borderId="59"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xf>
    <xf numFmtId="49" fontId="12" fillId="3" borderId="41" xfId="1" applyNumberFormat="1" applyFont="1" applyFill="1" applyBorder="1" applyAlignment="1" applyProtection="1">
      <alignment horizontal="center" vertical="center" wrapText="1"/>
    </xf>
    <xf numFmtId="165" fontId="12" fillId="4" borderId="41"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165" fontId="12" fillId="3" borderId="41" xfId="1" applyNumberFormat="1" applyFont="1" applyFill="1" applyBorder="1" applyAlignment="1" applyProtection="1">
      <alignment horizontal="center" vertical="center"/>
      <protection locked="0"/>
    </xf>
    <xf numFmtId="165" fontId="12" fillId="3" borderId="53" xfId="1" applyNumberFormat="1" applyFont="1" applyFill="1" applyBorder="1" applyAlignment="1" applyProtection="1">
      <alignment horizontal="center" vertical="center"/>
      <protection locked="0"/>
    </xf>
    <xf numFmtId="0" fontId="12" fillId="0" borderId="71" xfId="1" applyFont="1" applyFill="1" applyBorder="1" applyAlignment="1" applyProtection="1">
      <alignment horizontal="center" vertical="center"/>
      <protection locked="0"/>
    </xf>
    <xf numFmtId="0" fontId="12" fillId="2" borderId="54" xfId="1" applyFont="1" applyFill="1" applyBorder="1" applyAlignment="1" applyProtection="1">
      <alignment horizontal="left" vertical="center" wrapText="1"/>
      <protection locked="0"/>
    </xf>
    <xf numFmtId="49" fontId="12" fillId="2" borderId="54" xfId="1" applyNumberFormat="1" applyFont="1" applyFill="1" applyBorder="1" applyAlignment="1" applyProtection="1">
      <alignment horizontal="center" vertical="center" wrapText="1"/>
      <protection locked="0"/>
    </xf>
    <xf numFmtId="49" fontId="12" fillId="3" borderId="6" xfId="1" applyNumberFormat="1" applyFont="1" applyFill="1" applyBorder="1" applyAlignment="1" applyProtection="1">
      <alignment horizontal="center" vertical="center"/>
      <protection locked="0"/>
    </xf>
    <xf numFmtId="49" fontId="12" fillId="3" borderId="65" xfId="1" applyNumberFormat="1" applyFont="1" applyFill="1" applyBorder="1" applyAlignment="1" applyProtection="1">
      <alignment horizontal="center" vertical="center"/>
      <protection locked="0"/>
    </xf>
    <xf numFmtId="49" fontId="12" fillId="3" borderId="54" xfId="1" applyNumberFormat="1" applyFont="1" applyFill="1" applyBorder="1" applyAlignment="1" applyProtection="1">
      <alignment horizontal="center" vertical="center"/>
      <protection locked="0"/>
    </xf>
    <xf numFmtId="1" fontId="12" fillId="3" borderId="54" xfId="1" applyNumberFormat="1" applyFont="1" applyFill="1" applyBorder="1" applyAlignment="1" applyProtection="1">
      <alignment horizontal="center" vertical="center"/>
      <protection locked="0"/>
    </xf>
    <xf numFmtId="1" fontId="12" fillId="3" borderId="59" xfId="1" applyNumberFormat="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xf>
    <xf numFmtId="49" fontId="12" fillId="3" borderId="6" xfId="1" applyNumberFormat="1" applyFont="1" applyFill="1" applyBorder="1" applyAlignment="1" applyProtection="1">
      <alignment horizontal="center" vertical="center" wrapText="1"/>
      <protection locked="0"/>
    </xf>
    <xf numFmtId="0" fontId="12" fillId="3" borderId="54" xfId="1" applyFont="1" applyFill="1" applyBorder="1" applyAlignment="1" applyProtection="1">
      <alignment horizontal="left" vertical="center"/>
    </xf>
    <xf numFmtId="0" fontId="12" fillId="3" borderId="54" xfId="1" applyFont="1" applyFill="1" applyBorder="1" applyAlignment="1" applyProtection="1">
      <alignment horizontal="center" vertical="center"/>
    </xf>
    <xf numFmtId="165" fontId="21" fillId="5" borderId="65" xfId="1" applyNumberFormat="1" applyFont="1" applyFill="1" applyBorder="1" applyAlignment="1" applyProtection="1">
      <alignment horizontal="center" vertical="center"/>
      <protection locked="0"/>
    </xf>
    <xf numFmtId="165" fontId="21" fillId="5" borderId="54" xfId="1" applyNumberFormat="1" applyFont="1" applyFill="1" applyBorder="1" applyAlignment="1" applyProtection="1">
      <alignment horizontal="center" vertical="center"/>
      <protection locked="0"/>
    </xf>
    <xf numFmtId="165" fontId="12" fillId="3" borderId="54" xfId="1" applyNumberFormat="1" applyFont="1" applyFill="1" applyBorder="1" applyAlignment="1" applyProtection="1">
      <alignment horizontal="center" vertical="center"/>
      <protection locked="0"/>
    </xf>
    <xf numFmtId="165" fontId="12" fillId="3" borderId="59" xfId="1" applyNumberFormat="1" applyFont="1" applyFill="1" applyBorder="1" applyAlignment="1" applyProtection="1">
      <alignment horizontal="center" vertical="center"/>
      <protection locked="0"/>
    </xf>
    <xf numFmtId="9" fontId="12" fillId="4" borderId="41" xfId="8" applyFont="1" applyFill="1" applyBorder="1" applyAlignment="1" applyProtection="1">
      <alignment horizontal="center" vertical="center"/>
      <protection locked="0"/>
    </xf>
    <xf numFmtId="9" fontId="12" fillId="3" borderId="41" xfId="8" applyFont="1" applyFill="1" applyBorder="1" applyAlignment="1" applyProtection="1">
      <alignment horizontal="center" vertical="center"/>
      <protection locked="0"/>
    </xf>
    <xf numFmtId="9" fontId="12" fillId="4" borderId="65" xfId="8" applyFont="1" applyFill="1" applyBorder="1" applyAlignment="1" applyProtection="1">
      <alignment horizontal="center" vertical="center"/>
      <protection locked="0"/>
    </xf>
    <xf numFmtId="9" fontId="21" fillId="5" borderId="65" xfId="8" applyFont="1" applyFill="1" applyBorder="1" applyAlignment="1" applyProtection="1">
      <alignment horizontal="center" vertical="center"/>
      <protection locked="0"/>
    </xf>
    <xf numFmtId="9" fontId="12" fillId="3" borderId="65" xfId="8" applyFont="1" applyFill="1" applyBorder="1" applyAlignment="1" applyProtection="1">
      <alignment horizontal="center" vertical="center"/>
      <protection locked="0"/>
    </xf>
    <xf numFmtId="9" fontId="12" fillId="3" borderId="66" xfId="8" applyFont="1" applyFill="1" applyBorder="1" applyAlignment="1" applyProtection="1">
      <alignment horizontal="center" vertical="center"/>
      <protection locked="0"/>
    </xf>
    <xf numFmtId="49" fontId="12" fillId="3" borderId="65" xfId="1" applyNumberFormat="1" applyFont="1" applyFill="1" applyBorder="1" applyAlignment="1" applyProtection="1">
      <alignment vertical="center"/>
      <protection locked="0"/>
    </xf>
    <xf numFmtId="49" fontId="12" fillId="2" borderId="6" xfId="1" applyNumberFormat="1" applyFont="1" applyFill="1" applyBorder="1" applyAlignment="1" applyProtection="1">
      <alignment horizontal="center" vertical="center" wrapText="1"/>
    </xf>
    <xf numFmtId="0" fontId="12" fillId="3" borderId="41" xfId="1" applyFont="1" applyFill="1" applyBorder="1" applyAlignment="1" applyProtection="1">
      <alignment horizontal="left" vertical="center" wrapText="1"/>
    </xf>
    <xf numFmtId="49" fontId="12" fillId="3" borderId="41" xfId="1" applyNumberFormat="1" applyFont="1" applyFill="1" applyBorder="1" applyAlignment="1" applyProtection="1">
      <alignment horizontal="center" vertical="center" wrapText="1"/>
      <protection locked="0"/>
    </xf>
    <xf numFmtId="0" fontId="12" fillId="2" borderId="54" xfId="1" applyFont="1" applyFill="1" applyBorder="1" applyAlignment="1" applyProtection="1">
      <alignment horizontal="center" vertical="center" wrapText="1"/>
      <protection locked="0"/>
    </xf>
    <xf numFmtId="49" fontId="12" fillId="2" borderId="54" xfId="1" applyNumberFormat="1" applyFont="1" applyFill="1" applyBorder="1" applyAlignment="1" applyProtection="1">
      <alignment horizontal="center" vertical="center"/>
      <protection locked="0"/>
    </xf>
    <xf numFmtId="0" fontId="43" fillId="2" borderId="54" xfId="1" applyFont="1" applyFill="1" applyBorder="1" applyAlignment="1" applyProtection="1">
      <alignment horizontal="center" vertical="center"/>
      <protection locked="0"/>
    </xf>
    <xf numFmtId="0" fontId="12" fillId="3" borderId="6" xfId="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0" fontId="12" fillId="6" borderId="6" xfId="1" applyFont="1" applyFill="1" applyBorder="1" applyAlignment="1" applyProtection="1">
      <alignment horizontal="center" vertical="center"/>
    </xf>
    <xf numFmtId="49" fontId="12" fillId="6" borderId="54" xfId="1" applyNumberFormat="1" applyFont="1" applyFill="1" applyBorder="1" applyAlignment="1" applyProtection="1">
      <alignment horizontal="center" vertical="center" wrapText="1"/>
    </xf>
    <xf numFmtId="0" fontId="12" fillId="6" borderId="54" xfId="1" applyFont="1" applyFill="1" applyBorder="1" applyAlignment="1" applyProtection="1">
      <alignment horizontal="center" vertical="center"/>
    </xf>
    <xf numFmtId="165" fontId="2" fillId="4" borderId="54" xfId="1" applyNumberFormat="1" applyFont="1" applyFill="1" applyBorder="1" applyAlignment="1" applyProtection="1">
      <alignment horizontal="center" vertical="center"/>
      <protection locked="0"/>
    </xf>
    <xf numFmtId="49" fontId="12" fillId="0" borderId="6" xfId="1" applyNumberFormat="1" applyFont="1" applyFill="1" applyBorder="1" applyAlignment="1" applyProtection="1">
      <alignment horizontal="center" vertical="center" wrapText="1"/>
    </xf>
    <xf numFmtId="165" fontId="2" fillId="0"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left" vertical="center"/>
    </xf>
    <xf numFmtId="1" fontId="12" fillId="3" borderId="6" xfId="1" applyNumberFormat="1" applyFont="1" applyFill="1" applyBorder="1" applyAlignment="1" applyProtection="1">
      <alignment horizontal="center" vertical="center"/>
    </xf>
    <xf numFmtId="165" fontId="2" fillId="3" borderId="53" xfId="1" applyNumberFormat="1" applyFont="1" applyFill="1" applyBorder="1" applyAlignment="1" applyProtection="1">
      <alignment horizontal="center" vertical="center"/>
      <protection locked="0"/>
    </xf>
    <xf numFmtId="165" fontId="2" fillId="0" borderId="53" xfId="1" applyNumberFormat="1" applyFont="1" applyFill="1" applyBorder="1" applyAlignment="1" applyProtection="1">
      <alignment horizontal="center" vertical="center"/>
      <protection locked="0"/>
    </xf>
    <xf numFmtId="0" fontId="50" fillId="0" borderId="44" xfId="1" applyFont="1" applyFill="1" applyBorder="1" applyAlignment="1" applyProtection="1">
      <alignment horizontal="center" vertical="center"/>
    </xf>
    <xf numFmtId="0" fontId="50" fillId="0" borderId="41" xfId="1" applyFont="1" applyFill="1" applyBorder="1" applyAlignment="1" applyProtection="1">
      <alignment horizontal="left" vertical="center"/>
    </xf>
    <xf numFmtId="49" fontId="50" fillId="2" borderId="41" xfId="1" applyNumberFormat="1" applyFont="1" applyFill="1" applyBorder="1" applyAlignment="1" applyProtection="1">
      <alignment horizontal="left" vertical="center" wrapText="1"/>
      <protection locked="0"/>
    </xf>
    <xf numFmtId="0" fontId="50" fillId="0" borderId="41" xfId="1" applyFont="1" applyBorder="1" applyAlignment="1" applyProtection="1">
      <alignment horizontal="center" vertical="center"/>
    </xf>
    <xf numFmtId="2" fontId="50" fillId="4" borderId="41" xfId="1" applyNumberFormat="1" applyFont="1" applyFill="1" applyBorder="1" applyAlignment="1" applyProtection="1">
      <alignment horizontal="center" vertical="center"/>
      <protection locked="0"/>
    </xf>
    <xf numFmtId="2" fontId="50" fillId="2" borderId="41" xfId="1" applyNumberFormat="1" applyFont="1" applyFill="1" applyBorder="1" applyAlignment="1" applyProtection="1">
      <alignment horizontal="center" vertical="center"/>
      <protection locked="0"/>
    </xf>
    <xf numFmtId="2" fontId="50" fillId="2" borderId="67" xfId="1" applyNumberFormat="1" applyFont="1" applyFill="1" applyBorder="1" applyAlignment="1" applyProtection="1">
      <alignment horizontal="center" vertical="center"/>
      <protection locked="0"/>
    </xf>
    <xf numFmtId="2" fontId="12" fillId="3" borderId="8" xfId="1" applyNumberFormat="1" applyFont="1" applyFill="1" applyBorder="1" applyAlignment="1" applyProtection="1">
      <alignment horizontal="center" vertical="center"/>
    </xf>
    <xf numFmtId="165" fontId="2" fillId="3" borderId="65" xfId="1" applyNumberFormat="1" applyFont="1" applyFill="1" applyBorder="1" applyAlignment="1" applyProtection="1">
      <alignment horizontal="center" vertical="center"/>
      <protection locked="0"/>
    </xf>
    <xf numFmtId="165" fontId="2" fillId="3" borderId="66" xfId="1" applyNumberFormat="1" applyFont="1" applyFill="1" applyBorder="1" applyAlignment="1" applyProtection="1">
      <alignment horizontal="center" vertical="center"/>
      <protection locked="0"/>
    </xf>
    <xf numFmtId="9" fontId="66" fillId="5" borderId="41" xfId="8" applyFont="1" applyFill="1" applyBorder="1" applyAlignment="1" applyProtection="1">
      <alignment horizontal="center" vertical="center"/>
      <protection locked="0"/>
    </xf>
    <xf numFmtId="9" fontId="66" fillId="5" borderId="65" xfId="8" applyFont="1" applyFill="1" applyBorder="1" applyAlignment="1" applyProtection="1">
      <alignment horizontal="center" vertical="center"/>
      <protection locked="0"/>
    </xf>
    <xf numFmtId="165" fontId="2" fillId="0" borderId="6" xfId="11" applyNumberFormat="1" applyFont="1" applyFill="1" applyBorder="1" applyAlignment="1" applyProtection="1">
      <alignment horizontal="center" vertical="center"/>
      <protection locked="0"/>
    </xf>
    <xf numFmtId="165" fontId="9" fillId="0" borderId="6" xfId="11" applyNumberFormat="1" applyFont="1" applyFill="1" applyBorder="1" applyAlignment="1" applyProtection="1">
      <alignment horizontal="center" vertical="center"/>
      <protection locked="0"/>
    </xf>
    <xf numFmtId="165" fontId="9" fillId="0" borderId="81" xfId="11" applyNumberFormat="1" applyFont="1" applyFill="1" applyBorder="1" applyAlignment="1" applyProtection="1">
      <alignment horizontal="center" vertical="center"/>
      <protection locked="0"/>
    </xf>
    <xf numFmtId="165" fontId="9" fillId="0" borderId="53" xfId="11" applyNumberFormat="1" applyFont="1" applyFill="1" applyBorder="1" applyAlignment="1" applyProtection="1">
      <alignment horizontal="center" vertical="center"/>
      <protection locked="0"/>
    </xf>
    <xf numFmtId="165" fontId="9" fillId="0" borderId="54" xfId="11" applyNumberFormat="1" applyFont="1" applyFill="1" applyBorder="1" applyAlignment="1" applyProtection="1">
      <alignment horizontal="center" vertical="center"/>
      <protection locked="0"/>
    </xf>
    <xf numFmtId="165" fontId="9" fillId="0" borderId="18" xfId="11" applyNumberFormat="1" applyFont="1" applyFill="1" applyBorder="1" applyAlignment="1" applyProtection="1">
      <alignment horizontal="center" vertical="center"/>
      <protection locked="0"/>
    </xf>
    <xf numFmtId="165" fontId="9" fillId="0" borderId="59" xfId="11" applyNumberFormat="1" applyFont="1" applyFill="1" applyBorder="1" applyAlignment="1" applyProtection="1">
      <alignment horizontal="center" vertical="center"/>
      <protection locked="0"/>
    </xf>
    <xf numFmtId="0" fontId="3" fillId="0" borderId="88" xfId="1" applyFont="1" applyBorder="1" applyAlignment="1" applyProtection="1">
      <alignment horizontal="center"/>
    </xf>
    <xf numFmtId="0" fontId="3" fillId="0" borderId="89" xfId="1" applyFont="1" applyBorder="1" applyAlignment="1" applyProtection="1">
      <alignment horizontal="center"/>
    </xf>
    <xf numFmtId="0" fontId="3" fillId="0" borderId="90" xfId="1" applyFont="1" applyBorder="1" applyAlignment="1" applyProtection="1">
      <alignment horizontal="center"/>
    </xf>
    <xf numFmtId="0" fontId="4" fillId="15" borderId="4" xfId="1" applyFont="1" applyFill="1" applyBorder="1" applyAlignment="1" applyProtection="1">
      <alignment horizontal="center"/>
    </xf>
    <xf numFmtId="0" fontId="4" fillId="15" borderId="0" xfId="1" applyFont="1" applyFill="1" applyBorder="1" applyAlignment="1" applyProtection="1">
      <alignment horizontal="center"/>
    </xf>
    <xf numFmtId="0" fontId="4" fillId="15"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25" fillId="0" borderId="1" xfId="1" applyFont="1" applyBorder="1" applyAlignment="1">
      <alignment horizontal="center" vertical="center" textRotation="90"/>
    </xf>
    <xf numFmtId="0" fontId="25" fillId="0" borderId="9" xfId="1" applyFont="1" applyBorder="1" applyAlignment="1">
      <alignment horizontal="center" vertical="center" textRotation="90"/>
    </xf>
    <xf numFmtId="0" fontId="25" fillId="0" borderId="4"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8" fillId="2" borderId="0" xfId="3" applyFont="1" applyFill="1" applyAlignment="1">
      <alignment horizontal="center" vertical="top" wrapText="1"/>
    </xf>
    <xf numFmtId="0" fontId="58" fillId="2" borderId="10" xfId="3" applyFont="1" applyFill="1" applyBorder="1" applyAlignment="1">
      <alignment horizontal="center" vertical="top" wrapText="1"/>
    </xf>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44" xfId="1" applyFont="1" applyBorder="1" applyAlignment="1">
      <alignment horizontal="center" vertical="center" textRotation="90" wrapText="1"/>
    </xf>
    <xf numFmtId="0" fontId="25" fillId="0" borderId="8" xfId="1" applyFont="1" applyBorder="1" applyAlignment="1">
      <alignment horizontal="center" vertical="center" textRotation="90" wrapText="1"/>
    </xf>
    <xf numFmtId="0" fontId="27" fillId="0" borderId="8" xfId="1" applyFont="1" applyBorder="1" applyAlignment="1">
      <alignment horizontal="center" vertical="center" textRotation="90" wrapText="1"/>
    </xf>
    <xf numFmtId="0" fontId="25" fillId="2" borderId="8" xfId="1" applyFont="1" applyFill="1" applyBorder="1" applyAlignment="1" applyProtection="1">
      <alignment horizontal="center" textRotation="90" wrapText="1"/>
      <protection locked="0"/>
    </xf>
    <xf numFmtId="0" fontId="2" fillId="0" borderId="64" xfId="1" applyBorder="1" applyAlignment="1">
      <alignment horizontal="center" textRotation="90" wrapText="1"/>
    </xf>
    <xf numFmtId="0" fontId="27" fillId="2" borderId="1" xfId="1" applyFont="1" applyFill="1" applyBorder="1" applyAlignment="1" applyProtection="1">
      <alignment horizontal="center" vertical="center" textRotation="90" wrapText="1"/>
      <protection locked="0"/>
    </xf>
    <xf numFmtId="0" fontId="12" fillId="0" borderId="4" xfId="1" applyFont="1" applyBorder="1" applyAlignment="1">
      <alignment horizontal="center" vertical="center" wrapText="1"/>
    </xf>
    <xf numFmtId="0" fontId="12" fillId="0" borderId="9" xfId="1" applyFont="1" applyBorder="1" applyAlignment="1">
      <alignment horizontal="center" vertical="center" wrapText="1"/>
    </xf>
    <xf numFmtId="0" fontId="2" fillId="7" borderId="53" xfId="1" applyFont="1" applyFill="1" applyBorder="1" applyAlignment="1">
      <alignment horizontal="center" vertical="center"/>
    </xf>
    <xf numFmtId="165" fontId="2" fillId="0" borderId="6" xfId="1" applyNumberFormat="1" applyFont="1" applyFill="1" applyBorder="1" applyAlignment="1">
      <alignment horizontal="center" vertical="center"/>
    </xf>
    <xf numFmtId="0" fontId="2" fillId="0" borderId="6" xfId="1" quotePrefix="1" applyFont="1" applyFill="1" applyBorder="1" applyAlignment="1">
      <alignment horizontal="center" vertical="center" wrapText="1"/>
    </xf>
    <xf numFmtId="0" fontId="2" fillId="7" borderId="6" xfId="1" applyFont="1" applyFill="1" applyBorder="1" applyAlignment="1">
      <alignment horizontal="center" vertical="center"/>
    </xf>
    <xf numFmtId="0" fontId="2" fillId="0" borderId="6" xfId="1" quotePrefix="1" applyFont="1" applyFill="1" applyBorder="1" applyAlignment="1">
      <alignment horizontal="center" vertical="center"/>
    </xf>
    <xf numFmtId="0" fontId="2" fillId="0" borderId="6" xfId="1" applyFont="1" applyFill="1" applyBorder="1" applyAlignment="1">
      <alignment horizontal="center" vertical="center"/>
    </xf>
    <xf numFmtId="165" fontId="2" fillId="0" borderId="54" xfId="1" quotePrefix="1" applyNumberFormat="1" applyFont="1" applyFill="1" applyBorder="1" applyAlignment="1">
      <alignment horizontal="center" vertical="center"/>
    </xf>
    <xf numFmtId="165" fontId="2" fillId="0" borderId="36" xfId="1" quotePrefix="1" applyNumberFormat="1" applyFont="1" applyFill="1" applyBorder="1" applyAlignment="1">
      <alignment horizontal="center" vertical="center"/>
    </xf>
    <xf numFmtId="0" fontId="27" fillId="7" borderId="8"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7" borderId="52" xfId="1" applyFont="1" applyFill="1" applyBorder="1" applyAlignment="1">
      <alignment horizontal="left" vertical="center" wrapText="1"/>
    </xf>
    <xf numFmtId="0" fontId="2" fillId="0" borderId="80" xfId="1" applyFont="1" applyFill="1" applyBorder="1" applyAlignment="1">
      <alignment vertical="center" wrapText="1"/>
    </xf>
    <xf numFmtId="0" fontId="2" fillId="0" borderId="48"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3" xfId="1" applyFont="1" applyFill="1" applyBorder="1" applyAlignment="1">
      <alignment horizontal="left" vertical="top"/>
    </xf>
    <xf numFmtId="0" fontId="2" fillId="0" borderId="6" xfId="1" applyFont="1" applyFill="1" applyBorder="1" applyAlignment="1"/>
    <xf numFmtId="0" fontId="2" fillId="0" borderId="53" xfId="1" applyFont="1" applyFill="1" applyBorder="1" applyAlignment="1"/>
    <xf numFmtId="0" fontId="2" fillId="0" borderId="65" xfId="1" applyFont="1" applyFill="1" applyBorder="1" applyAlignment="1"/>
    <xf numFmtId="0" fontId="2" fillId="0" borderId="66" xfId="1" applyFont="1" applyFill="1" applyBorder="1" applyAlignment="1"/>
    <xf numFmtId="0" fontId="2" fillId="7" borderId="77"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9" xfId="1" applyFont="1" applyFill="1" applyBorder="1" applyAlignment="1">
      <alignment wrapText="1"/>
    </xf>
    <xf numFmtId="0" fontId="51" fillId="7" borderId="44"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7" fillId="7" borderId="64"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45" fillId="9" borderId="74" xfId="1" applyFont="1" applyFill="1" applyBorder="1" applyAlignment="1">
      <alignment horizontal="center" vertical="center"/>
    </xf>
    <xf numFmtId="0" fontId="45" fillId="9" borderId="75" xfId="1" applyFont="1" applyFill="1" applyBorder="1" applyAlignment="1">
      <alignment horizontal="center" vertical="center"/>
    </xf>
    <xf numFmtId="0" fontId="45" fillId="9" borderId="46" xfId="1" applyFont="1" applyFill="1" applyBorder="1" applyAlignment="1">
      <alignment horizontal="center" vertical="center"/>
    </xf>
    <xf numFmtId="0" fontId="2" fillId="0" borderId="80" xfId="1" applyFont="1" applyFill="1" applyBorder="1" applyAlignment="1">
      <alignment vertical="center"/>
    </xf>
    <xf numFmtId="0" fontId="2" fillId="0" borderId="48" xfId="1" applyFont="1" applyFill="1" applyBorder="1" applyAlignment="1">
      <alignment vertical="center"/>
    </xf>
    <xf numFmtId="0" fontId="2" fillId="7" borderId="81" xfId="1" applyFont="1" applyFill="1" applyBorder="1" applyAlignment="1">
      <alignment horizontal="left" vertical="center" wrapText="1"/>
    </xf>
    <xf numFmtId="0" fontId="2" fillId="0" borderId="80" xfId="1" applyFont="1" applyFill="1" applyBorder="1" applyAlignment="1"/>
    <xf numFmtId="0" fontId="2" fillId="0" borderId="91" xfId="1" applyFont="1" applyFill="1" applyBorder="1" applyAlignment="1"/>
    <xf numFmtId="0" fontId="2" fillId="0" borderId="41" xfId="1" applyNumberFormat="1" applyFont="1" applyFill="1" applyBorder="1" applyAlignment="1">
      <alignment horizontal="center" vertical="center" wrapText="1"/>
    </xf>
    <xf numFmtId="0" fontId="2" fillId="0" borderId="6" xfId="1" applyNumberFormat="1" applyFont="1" applyFill="1" applyBorder="1" applyAlignment="1">
      <alignment horizontal="center" vertical="center" wrapText="1"/>
    </xf>
    <xf numFmtId="10" fontId="2" fillId="0" borderId="41" xfId="1" applyNumberFormat="1" applyFont="1" applyFill="1" applyBorder="1" applyAlignment="1">
      <alignment horizontal="center" vertical="center" wrapText="1"/>
    </xf>
    <xf numFmtId="10" fontId="2" fillId="0" borderId="6" xfId="1" applyNumberFormat="1" applyFont="1" applyFill="1" applyBorder="1" applyAlignment="1">
      <alignment horizontal="center" vertical="center" wrapText="1"/>
    </xf>
    <xf numFmtId="0" fontId="2" fillId="0" borderId="41" xfId="1" applyFont="1" applyFill="1" applyBorder="1" applyAlignment="1">
      <alignment horizontal="center" vertical="center"/>
    </xf>
    <xf numFmtId="165" fontId="2" fillId="13" borderId="41" xfId="1" applyNumberFormat="1" applyFont="1" applyFill="1" applyBorder="1" applyAlignment="1">
      <alignment horizontal="center" vertical="center"/>
    </xf>
    <xf numFmtId="165" fontId="2" fillId="13" borderId="6" xfId="1" applyNumberFormat="1" applyFont="1" applyFill="1" applyBorder="1" applyAlignment="1">
      <alignment horizontal="center" vertical="center"/>
    </xf>
    <xf numFmtId="0" fontId="2" fillId="0" borderId="41" xfId="1" quotePrefix="1" applyFont="1" applyFill="1" applyBorder="1" applyAlignment="1">
      <alignment horizontal="center" vertical="center" wrapText="1"/>
    </xf>
    <xf numFmtId="0" fontId="51" fillId="7" borderId="73" xfId="1" applyFont="1" applyFill="1" applyBorder="1" applyAlignment="1">
      <alignment horizontal="center" vertical="center" wrapText="1"/>
    </xf>
    <xf numFmtId="0" fontId="51" fillId="7" borderId="46" xfId="1" applyFont="1" applyFill="1" applyBorder="1" applyAlignment="1">
      <alignment horizontal="center" vertical="center" wrapText="1"/>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7" borderId="50" xfId="1" applyFont="1" applyFill="1" applyBorder="1" applyAlignment="1">
      <alignment horizontal="center" vertical="center" wrapText="1"/>
    </xf>
    <xf numFmtId="0" fontId="27" fillId="7" borderId="7" xfId="1" applyFont="1" applyFill="1" applyBorder="1" applyAlignment="1">
      <alignment horizontal="center" vertical="center" wrapText="1"/>
    </xf>
    <xf numFmtId="0" fontId="27" fillId="7" borderId="39" xfId="1" applyFont="1" applyFill="1" applyBorder="1" applyAlignment="1">
      <alignment horizontal="center" vertical="center" wrapText="1"/>
    </xf>
    <xf numFmtId="0" fontId="27" fillId="7" borderId="29" xfId="1" applyFont="1" applyFill="1" applyBorder="1" applyAlignment="1">
      <alignment horizontal="center" vertical="center" wrapText="1"/>
    </xf>
    <xf numFmtId="0" fontId="27" fillId="7" borderId="49" xfId="1" applyFont="1" applyFill="1" applyBorder="1" applyAlignment="1">
      <alignment horizontal="center" vertical="center" wrapText="1"/>
    </xf>
    <xf numFmtId="0" fontId="27" fillId="7" borderId="0" xfId="1" applyFont="1" applyFill="1" applyBorder="1" applyAlignment="1">
      <alignment horizontal="left" vertical="center"/>
    </xf>
    <xf numFmtId="0" fontId="8" fillId="7" borderId="88" xfId="1" applyFont="1" applyFill="1" applyBorder="1" applyAlignment="1">
      <alignment horizontal="center" vertical="center"/>
    </xf>
    <xf numFmtId="0" fontId="27" fillId="7" borderId="89" xfId="1" applyFont="1" applyFill="1" applyBorder="1" applyAlignment="1">
      <alignment horizontal="center" vertical="center"/>
    </xf>
    <xf numFmtId="0" fontId="27" fillId="7" borderId="90" xfId="1" applyFont="1" applyFill="1" applyBorder="1" applyAlignment="1">
      <alignment horizontal="center" vertical="center"/>
    </xf>
    <xf numFmtId="0" fontId="51" fillId="7" borderId="88" xfId="1" applyFont="1" applyFill="1" applyBorder="1" applyAlignment="1">
      <alignment horizontal="center" vertical="center"/>
    </xf>
    <xf numFmtId="0" fontId="51" fillId="7" borderId="89" xfId="1" applyFont="1" applyFill="1" applyBorder="1" applyAlignment="1">
      <alignment horizontal="center" vertical="center"/>
    </xf>
    <xf numFmtId="0" fontId="51" fillId="7" borderId="90" xfId="1" applyFont="1" applyFill="1" applyBorder="1" applyAlignment="1">
      <alignment horizontal="center" vertical="center"/>
    </xf>
    <xf numFmtId="165" fontId="2" fillId="0" borderId="41" xfId="1" applyNumberFormat="1" applyFont="1" applyFill="1" applyBorder="1" applyAlignment="1">
      <alignment horizontal="center" vertical="center"/>
    </xf>
    <xf numFmtId="0" fontId="2" fillId="0" borderId="41" xfId="1" quotePrefix="1" applyFont="1" applyFill="1" applyBorder="1" applyAlignment="1">
      <alignment horizontal="center" vertical="center"/>
    </xf>
    <xf numFmtId="0" fontId="2" fillId="7" borderId="41" xfId="1" applyFont="1" applyFill="1" applyBorder="1" applyAlignment="1">
      <alignment horizontal="center" vertical="center"/>
    </xf>
    <xf numFmtId="0" fontId="2" fillId="7" borderId="67" xfId="1" applyFont="1" applyFill="1" applyBorder="1" applyAlignment="1">
      <alignment horizontal="center" vertical="center"/>
    </xf>
    <xf numFmtId="0" fontId="2" fillId="0" borderId="65" xfId="1" applyFont="1" applyFill="1" applyBorder="1" applyAlignment="1">
      <alignment horizontal="center" vertical="center" wrapText="1"/>
    </xf>
    <xf numFmtId="0" fontId="2" fillId="0" borderId="65" xfId="1" applyFont="1" applyFill="1" applyBorder="1" applyAlignment="1">
      <alignment horizontal="center" vertical="center"/>
    </xf>
    <xf numFmtId="165" fontId="2" fillId="0" borderId="61" xfId="1" quotePrefix="1" applyNumberFormat="1" applyFont="1" applyFill="1" applyBorder="1" applyAlignment="1">
      <alignment horizontal="center" vertical="center"/>
    </xf>
    <xf numFmtId="165" fontId="2" fillId="0" borderId="65" xfId="1" applyNumberFormat="1" applyFont="1" applyFill="1" applyBorder="1" applyAlignment="1">
      <alignment horizontal="center" vertical="center"/>
    </xf>
    <xf numFmtId="0" fontId="2" fillId="0" borderId="65" xfId="1" quotePrefix="1" applyFont="1" applyFill="1" applyBorder="1" applyAlignment="1">
      <alignment horizontal="center" vertical="center"/>
    </xf>
    <xf numFmtId="0" fontId="2" fillId="7" borderId="65" xfId="1" applyFont="1" applyFill="1" applyBorder="1" applyAlignment="1">
      <alignment horizontal="center" vertical="center"/>
    </xf>
    <xf numFmtId="0" fontId="2" fillId="7" borderId="66" xfId="1" applyFont="1" applyFill="1" applyBorder="1" applyAlignment="1">
      <alignment horizontal="center" vertical="center"/>
    </xf>
    <xf numFmtId="0" fontId="2" fillId="0" borderId="65" xfId="1" quotePrefix="1" applyFont="1" applyFill="1" applyBorder="1" applyAlignment="1">
      <alignment horizontal="center" vertical="center" wrapText="1"/>
    </xf>
  </cellXfs>
  <cellStyles count="15">
    <cellStyle name="Hyperlink" xfId="2" builtinId="8"/>
    <cellStyle name="Normal" xfId="0" builtinId="0"/>
    <cellStyle name="Normal 2" xfId="1"/>
    <cellStyle name="Normal 2 2" xfId="3"/>
    <cellStyle name="Normal 2 2 15" xfId="11"/>
    <cellStyle name="Normal 2 2 2" xfId="12"/>
    <cellStyle name="Normal 3" xfId="4"/>
    <cellStyle name="Normal 3 2" xfId="9"/>
    <cellStyle name="Normal 3 2 2" xfId="10"/>
    <cellStyle name="Normal 4" xfId="5"/>
    <cellStyle name="Normal 5" xfId="6"/>
    <cellStyle name="Normal 6" xfId="7"/>
    <cellStyle name="Normal 7" xfId="13"/>
    <cellStyle name="Normal 8" xfId="14"/>
    <cellStyle name="Percent 2" xfId="8"/>
  </cellStyles>
  <dxfs count="13">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7482108106981455"/>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8.2459513849845827</c:v>
                </c:pt>
                <c:pt idx="1">
                  <c:v>8.3818400730704763</c:v>
                </c:pt>
                <c:pt idx="2">
                  <c:v>8.5181440692305408</c:v>
                </c:pt>
                <c:pt idx="3">
                  <c:v>8.6547195853370358</c:v>
                </c:pt>
                <c:pt idx="4">
                  <c:v>8.7918472888737575</c:v>
                </c:pt>
                <c:pt idx="5">
                  <c:v>8.9021365666741339</c:v>
                </c:pt>
                <c:pt idx="6">
                  <c:v>9.0132236495825193</c:v>
                </c:pt>
                <c:pt idx="7">
                  <c:v>9.1248472248815435</c:v>
                </c:pt>
                <c:pt idx="8">
                  <c:v>9.2372377087501309</c:v>
                </c:pt>
                <c:pt idx="9">
                  <c:v>9.3503867393961553</c:v>
                </c:pt>
                <c:pt idx="10">
                  <c:v>9.4303667420278128</c:v>
                </c:pt>
                <c:pt idx="11">
                  <c:v>9.5103791759173788</c:v>
                </c:pt>
                <c:pt idx="12">
                  <c:v>9.5894409001753012</c:v>
                </c:pt>
                <c:pt idx="13">
                  <c:v>9.6673637546542874</c:v>
                </c:pt>
                <c:pt idx="14">
                  <c:v>9.744185905371781</c:v>
                </c:pt>
                <c:pt idx="15">
                  <c:v>9.82645083345305</c:v>
                </c:pt>
                <c:pt idx="16">
                  <c:v>9.908183977420304</c:v>
                </c:pt>
                <c:pt idx="17">
                  <c:v>9.9894187336735847</c:v>
                </c:pt>
                <c:pt idx="18">
                  <c:v>10.069101688076167</c:v>
                </c:pt>
                <c:pt idx="19">
                  <c:v>10.147455574872392</c:v>
                </c:pt>
                <c:pt idx="20">
                  <c:v>10.224317937188479</c:v>
                </c:pt>
                <c:pt idx="21">
                  <c:v>10.303699993931414</c:v>
                </c:pt>
                <c:pt idx="22">
                  <c:v>10.385347521028999</c:v>
                </c:pt>
                <c:pt idx="23">
                  <c:v>10.461283689614612</c:v>
                </c:pt>
                <c:pt idx="24">
                  <c:v>10.535931861984082</c:v>
                </c:pt>
              </c:numCache>
            </c:numRef>
          </c:val>
          <c:extLst xmlns:c16r2="http://schemas.microsoft.com/office/drawing/2015/06/chart">
            <c:ext xmlns:c16="http://schemas.microsoft.com/office/drawing/2014/chart" uri="{C3380CC4-5D6E-409C-BE32-E72D297353CC}">
              <c16:uniqueId val="{00000000-8C76-4AB3-8530-8D8B9EC95EE3}"/>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6.0841296200833703</c:v>
                </c:pt>
                <c:pt idx="1">
                  <c:v>5.8895544627757932</c:v>
                </c:pt>
                <c:pt idx="2">
                  <c:v>5.7023864202753831</c:v>
                </c:pt>
                <c:pt idx="3">
                  <c:v>5.5191631440101609</c:v>
                </c:pt>
                <c:pt idx="4">
                  <c:v>5.3423965565641298</c:v>
                </c:pt>
                <c:pt idx="5">
                  <c:v>5.1725053837769108</c:v>
                </c:pt>
                <c:pt idx="6">
                  <c:v>5.0082433767336969</c:v>
                </c:pt>
                <c:pt idx="7">
                  <c:v>4.8497446422558292</c:v>
                </c:pt>
                <c:pt idx="8">
                  <c:v>4.6948337505146256</c:v>
                </c:pt>
                <c:pt idx="9">
                  <c:v>4.5453672015006692</c:v>
                </c:pt>
                <c:pt idx="10">
                  <c:v>4.3983108781443949</c:v>
                </c:pt>
                <c:pt idx="11">
                  <c:v>4.2572037931295554</c:v>
                </c:pt>
                <c:pt idx="12">
                  <c:v>4.120928208069131</c:v>
                </c:pt>
                <c:pt idx="13">
                  <c:v>3.987318551858972</c:v>
                </c:pt>
                <c:pt idx="14">
                  <c:v>3.8602560094480394</c:v>
                </c:pt>
                <c:pt idx="15">
                  <c:v>3.7379100293941665</c:v>
                </c:pt>
                <c:pt idx="16">
                  <c:v>3.6196317239247842</c:v>
                </c:pt>
                <c:pt idx="17">
                  <c:v>3.5052817513081607</c:v>
                </c:pt>
                <c:pt idx="18">
                  <c:v>3.3930052693647426</c:v>
                </c:pt>
                <c:pt idx="19">
                  <c:v>3.2862604421559416</c:v>
                </c:pt>
                <c:pt idx="20">
                  <c:v>3.1825152345539425</c:v>
                </c:pt>
                <c:pt idx="21">
                  <c:v>3.0827435324789771</c:v>
                </c:pt>
                <c:pt idx="22">
                  <c:v>2.9864865402765943</c:v>
                </c:pt>
                <c:pt idx="23">
                  <c:v>2.8925599553967123</c:v>
                </c:pt>
                <c:pt idx="24">
                  <c:v>2.8021652347121826</c:v>
                </c:pt>
              </c:numCache>
            </c:numRef>
          </c:val>
          <c:extLst xmlns:c16r2="http://schemas.microsoft.com/office/drawing/2015/06/chart">
            <c:ext xmlns:c16="http://schemas.microsoft.com/office/drawing/2014/chart" uri="{C3380CC4-5D6E-409C-BE32-E72D297353CC}">
              <c16:uniqueId val="{00000001-8C76-4AB3-8530-8D8B9EC95EE3}"/>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7.2184074735070798</c:v>
                </c:pt>
                <c:pt idx="1">
                  <c:v>7.2086975411918885</c:v>
                </c:pt>
                <c:pt idx="2">
                  <c:v>7.1996256106417258</c:v>
                </c:pt>
                <c:pt idx="3">
                  <c:v>7.1911262003106522</c:v>
                </c:pt>
                <c:pt idx="4">
                  <c:v>7.1831434195525565</c:v>
                </c:pt>
                <c:pt idx="5">
                  <c:v>7.1749334533389915</c:v>
                </c:pt>
                <c:pt idx="6">
                  <c:v>7.1678460900661936</c:v>
                </c:pt>
                <c:pt idx="7">
                  <c:v>7.1611492536963572</c:v>
                </c:pt>
                <c:pt idx="8">
                  <c:v>7.1548110506168241</c:v>
                </c:pt>
                <c:pt idx="9">
                  <c:v>7.148803341453605</c:v>
                </c:pt>
                <c:pt idx="10">
                  <c:v>7.1424054448837628</c:v>
                </c:pt>
                <c:pt idx="11">
                  <c:v>7.1369865903471972</c:v>
                </c:pt>
                <c:pt idx="12">
                  <c:v>7.131831160743185</c:v>
                </c:pt>
                <c:pt idx="13">
                  <c:v>7.1269212914377844</c:v>
                </c:pt>
                <c:pt idx="14">
                  <c:v>7.1222408756375506</c:v>
                </c:pt>
                <c:pt idx="15">
                  <c:v>7.1177753410713409</c:v>
                </c:pt>
                <c:pt idx="16">
                  <c:v>7.1128157319013807</c:v>
                </c:pt>
                <c:pt idx="17">
                  <c:v>7.1087414645739386</c:v>
                </c:pt>
                <c:pt idx="18">
                  <c:v>7.1048458155238814</c:v>
                </c:pt>
                <c:pt idx="19">
                  <c:v>7.1011187196940044</c:v>
                </c:pt>
                <c:pt idx="20">
                  <c:v>7.0975509395081913</c:v>
                </c:pt>
                <c:pt idx="21">
                  <c:v>7.0941339765790978</c:v>
                </c:pt>
                <c:pt idx="22">
                  <c:v>7.0901642657414232</c:v>
                </c:pt>
                <c:pt idx="23">
                  <c:v>7.0870260245381962</c:v>
                </c:pt>
                <c:pt idx="24">
                  <c:v>7.0840168195421356</c:v>
                </c:pt>
              </c:numCache>
            </c:numRef>
          </c:val>
          <c:extLst xmlns:c16r2="http://schemas.microsoft.com/office/drawing/2015/06/chart">
            <c:ext xmlns:c16="http://schemas.microsoft.com/office/drawing/2014/chart" uri="{C3380CC4-5D6E-409C-BE32-E72D297353CC}">
              <c16:uniqueId val="{00000002-8C76-4AB3-8530-8D8B9EC95EE3}"/>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2.8685904381567728</c:v>
                </c:pt>
                <c:pt idx="1">
                  <c:v>2.8685904381567728</c:v>
                </c:pt>
                <c:pt idx="2">
                  <c:v>2.8685904381567728</c:v>
                </c:pt>
                <c:pt idx="3">
                  <c:v>2.8685904381567728</c:v>
                </c:pt>
                <c:pt idx="4">
                  <c:v>2.8685904381567728</c:v>
                </c:pt>
                <c:pt idx="5">
                  <c:v>2.8685904381567728</c:v>
                </c:pt>
                <c:pt idx="6">
                  <c:v>2.8685904381567728</c:v>
                </c:pt>
                <c:pt idx="7">
                  <c:v>2.8685904381567728</c:v>
                </c:pt>
                <c:pt idx="8">
                  <c:v>2.8685904381567728</c:v>
                </c:pt>
                <c:pt idx="9">
                  <c:v>2.8685904381567728</c:v>
                </c:pt>
                <c:pt idx="10">
                  <c:v>2.8685904381567728</c:v>
                </c:pt>
                <c:pt idx="11">
                  <c:v>2.8685904381567728</c:v>
                </c:pt>
                <c:pt idx="12">
                  <c:v>2.8685904381567728</c:v>
                </c:pt>
                <c:pt idx="13">
                  <c:v>2.8685904381567728</c:v>
                </c:pt>
                <c:pt idx="14">
                  <c:v>2.8685904381567728</c:v>
                </c:pt>
                <c:pt idx="15">
                  <c:v>2.8685904381567728</c:v>
                </c:pt>
                <c:pt idx="16">
                  <c:v>2.8685904381567728</c:v>
                </c:pt>
                <c:pt idx="17">
                  <c:v>2.8685904381567728</c:v>
                </c:pt>
                <c:pt idx="18">
                  <c:v>2.8685904381567728</c:v>
                </c:pt>
                <c:pt idx="19">
                  <c:v>2.8685904381567728</c:v>
                </c:pt>
                <c:pt idx="20">
                  <c:v>2.8685904381567728</c:v>
                </c:pt>
                <c:pt idx="21">
                  <c:v>2.8685904381567728</c:v>
                </c:pt>
                <c:pt idx="22">
                  <c:v>2.8685904381567728</c:v>
                </c:pt>
                <c:pt idx="23">
                  <c:v>2.8685904381567728</c:v>
                </c:pt>
                <c:pt idx="24">
                  <c:v>2.8685904381567728</c:v>
                </c:pt>
              </c:numCache>
            </c:numRef>
          </c:val>
          <c:extLst xmlns:c16r2="http://schemas.microsoft.com/office/drawing/2015/06/chart">
            <c:ext xmlns:c16="http://schemas.microsoft.com/office/drawing/2014/chart" uri="{C3380CC4-5D6E-409C-BE32-E72D297353CC}">
              <c16:uniqueId val="{00000003-8C76-4AB3-8530-8D8B9EC95EE3}"/>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0.11737483106167756</c:v>
                </c:pt>
                <c:pt idx="1">
                  <c:v>0.11737483106167756</c:v>
                </c:pt>
                <c:pt idx="2">
                  <c:v>0.11737483106167401</c:v>
                </c:pt>
                <c:pt idx="3">
                  <c:v>0.11737483106168112</c:v>
                </c:pt>
                <c:pt idx="4">
                  <c:v>0.11737483106167756</c:v>
                </c:pt>
                <c:pt idx="5">
                  <c:v>0.11737483106167756</c:v>
                </c:pt>
                <c:pt idx="6">
                  <c:v>0.11737483106167756</c:v>
                </c:pt>
                <c:pt idx="7">
                  <c:v>0.11737483106167756</c:v>
                </c:pt>
                <c:pt idx="8">
                  <c:v>0.11737483106167756</c:v>
                </c:pt>
                <c:pt idx="9">
                  <c:v>0.11737483106167046</c:v>
                </c:pt>
                <c:pt idx="10">
                  <c:v>0.11737483106167401</c:v>
                </c:pt>
                <c:pt idx="11">
                  <c:v>0.11737483106167401</c:v>
                </c:pt>
                <c:pt idx="12">
                  <c:v>0.11737483106167756</c:v>
                </c:pt>
                <c:pt idx="13">
                  <c:v>0.11737483106167756</c:v>
                </c:pt>
                <c:pt idx="14">
                  <c:v>0.11737483106167756</c:v>
                </c:pt>
                <c:pt idx="15">
                  <c:v>0.11737483106167046</c:v>
                </c:pt>
                <c:pt idx="16">
                  <c:v>0.11737483106167401</c:v>
                </c:pt>
                <c:pt idx="17">
                  <c:v>0.11737483106167401</c:v>
                </c:pt>
                <c:pt idx="18">
                  <c:v>0.11737483106167756</c:v>
                </c:pt>
                <c:pt idx="19">
                  <c:v>0.11737483106167401</c:v>
                </c:pt>
                <c:pt idx="20">
                  <c:v>0.11737483106167756</c:v>
                </c:pt>
                <c:pt idx="21">
                  <c:v>0.11737483106167046</c:v>
                </c:pt>
                <c:pt idx="22">
                  <c:v>0.11737483106167756</c:v>
                </c:pt>
                <c:pt idx="23">
                  <c:v>0.11737483106167756</c:v>
                </c:pt>
                <c:pt idx="24">
                  <c:v>0.11737483106167401</c:v>
                </c:pt>
              </c:numCache>
            </c:numRef>
          </c:val>
          <c:extLst xmlns:c16r2="http://schemas.microsoft.com/office/drawing/2015/06/chart">
            <c:ext xmlns:c16="http://schemas.microsoft.com/office/drawing/2014/chart" uri="{C3380CC4-5D6E-409C-BE32-E72D297353CC}">
              <c16:uniqueId val="{00000004-8C76-4AB3-8530-8D8B9EC95EE3}"/>
            </c:ext>
          </c:extLst>
        </c:ser>
        <c:dLbls>
          <c:showLegendKey val="0"/>
          <c:showVal val="0"/>
          <c:showCatName val="0"/>
          <c:showSerName val="0"/>
          <c:showPercent val="0"/>
          <c:showBubbleSize val="0"/>
        </c:dLbls>
        <c:axId val="155782736"/>
        <c:axId val="155778816"/>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summary'!$H$7:$AF$7</c:f>
              <c:numCache>
                <c:formatCode>0.00</c:formatCode>
                <c:ptCount val="25"/>
                <c:pt idx="0">
                  <c:v>28.134700000000002</c:v>
                </c:pt>
                <c:pt idx="1">
                  <c:v>28.034700000000001</c:v>
                </c:pt>
                <c:pt idx="2">
                  <c:v>27.934699999999999</c:v>
                </c:pt>
                <c:pt idx="3">
                  <c:v>27.834700000000002</c:v>
                </c:pt>
                <c:pt idx="4">
                  <c:v>27.7347</c:v>
                </c:pt>
                <c:pt idx="5">
                  <c:v>27.2347</c:v>
                </c:pt>
                <c:pt idx="6">
                  <c:v>27.134700000000002</c:v>
                </c:pt>
                <c:pt idx="7">
                  <c:v>27.034700000000001</c:v>
                </c:pt>
                <c:pt idx="8">
                  <c:v>26.934699999999999</c:v>
                </c:pt>
                <c:pt idx="9">
                  <c:v>26.834700000000002</c:v>
                </c:pt>
                <c:pt idx="10">
                  <c:v>26.759700000000002</c:v>
                </c:pt>
                <c:pt idx="11">
                  <c:v>26.7347</c:v>
                </c:pt>
                <c:pt idx="12">
                  <c:v>26.709700000000002</c:v>
                </c:pt>
                <c:pt idx="13">
                  <c:v>26.684699999999999</c:v>
                </c:pt>
                <c:pt idx="14">
                  <c:v>26.659700000000001</c:v>
                </c:pt>
                <c:pt idx="15">
                  <c:v>26.634700000000002</c:v>
                </c:pt>
                <c:pt idx="16">
                  <c:v>26.6097</c:v>
                </c:pt>
                <c:pt idx="17">
                  <c:v>26.584700000000002</c:v>
                </c:pt>
                <c:pt idx="18">
                  <c:v>26.559699999999999</c:v>
                </c:pt>
                <c:pt idx="19">
                  <c:v>26.534700000000001</c:v>
                </c:pt>
                <c:pt idx="20">
                  <c:v>26.509700000000002</c:v>
                </c:pt>
                <c:pt idx="21">
                  <c:v>26.4847</c:v>
                </c:pt>
                <c:pt idx="22">
                  <c:v>26.459700000000002</c:v>
                </c:pt>
                <c:pt idx="23">
                  <c:v>26.434699999999999</c:v>
                </c:pt>
                <c:pt idx="24">
                  <c:v>26.409700000000001</c:v>
                </c:pt>
              </c:numCache>
            </c:numRef>
          </c:val>
          <c:smooth val="0"/>
          <c:extLst xmlns:c16r2="http://schemas.microsoft.com/office/drawing/2015/06/chart">
            <c:ext xmlns:c16="http://schemas.microsoft.com/office/drawing/2014/chart" uri="{C3380CC4-5D6E-409C-BE32-E72D297353CC}">
              <c16:uniqueId val="{00000005-8C76-4AB3-8530-8D8B9EC95EE3}"/>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summary'!$H$20:$AF$20</c:f>
              <c:numCache>
                <c:formatCode>0.00</c:formatCode>
                <c:ptCount val="25"/>
                <c:pt idx="0">
                  <c:v>26.391263747793481</c:v>
                </c:pt>
                <c:pt idx="1">
                  <c:v>26.319767346256604</c:v>
                </c:pt>
                <c:pt idx="2">
                  <c:v>26.256731369366097</c:v>
                </c:pt>
                <c:pt idx="3">
                  <c:v>26.198484198876304</c:v>
                </c:pt>
                <c:pt idx="4">
                  <c:v>26.147762534208894</c:v>
                </c:pt>
                <c:pt idx="5">
                  <c:v>26.076850673008487</c:v>
                </c:pt>
                <c:pt idx="6">
                  <c:v>26.013488385600862</c:v>
                </c:pt>
                <c:pt idx="7">
                  <c:v>25.956816390052182</c:v>
                </c:pt>
                <c:pt idx="8">
                  <c:v>25.904857779100031</c:v>
                </c:pt>
                <c:pt idx="9">
                  <c:v>25.859432551568872</c:v>
                </c:pt>
                <c:pt idx="10">
                  <c:v>25.782858334274419</c:v>
                </c:pt>
                <c:pt idx="11">
                  <c:v>25.713244828612581</c:v>
                </c:pt>
                <c:pt idx="12">
                  <c:v>25.647775538206069</c:v>
                </c:pt>
                <c:pt idx="13">
                  <c:v>25.584078867169499</c:v>
                </c:pt>
                <c:pt idx="14">
                  <c:v>25.526058059675826</c:v>
                </c:pt>
                <c:pt idx="15">
                  <c:v>25.478411473137001</c:v>
                </c:pt>
                <c:pt idx="16">
                  <c:v>25.433806702464913</c:v>
                </c:pt>
                <c:pt idx="17">
                  <c:v>25.393517218774129</c:v>
                </c:pt>
                <c:pt idx="18">
                  <c:v>25.353928042183238</c:v>
                </c:pt>
                <c:pt idx="19">
                  <c:v>25.318710005940783</c:v>
                </c:pt>
                <c:pt idx="20">
                  <c:v>25.285159380469064</c:v>
                </c:pt>
                <c:pt idx="21">
                  <c:v>25.258252772207928</c:v>
                </c:pt>
                <c:pt idx="22">
                  <c:v>25.236573596265465</c:v>
                </c:pt>
                <c:pt idx="23">
                  <c:v>25.212344938767973</c:v>
                </c:pt>
                <c:pt idx="24">
                  <c:v>25.190489185456848</c:v>
                </c:pt>
              </c:numCache>
            </c:numRef>
          </c:val>
          <c:smooth val="0"/>
          <c:extLst xmlns:c16r2="http://schemas.microsoft.com/office/drawing/2015/06/chart">
            <c:ext xmlns:c16="http://schemas.microsoft.com/office/drawing/2014/chart" uri="{C3380CC4-5D6E-409C-BE32-E72D297353CC}">
              <c16:uniqueId val="{00000006-8C76-4AB3-8530-8D8B9EC95EE3}"/>
            </c:ext>
          </c:extLst>
        </c:ser>
        <c:dLbls>
          <c:showLegendKey val="0"/>
          <c:showVal val="0"/>
          <c:showCatName val="0"/>
          <c:showSerName val="0"/>
          <c:showPercent val="0"/>
          <c:showBubbleSize val="0"/>
        </c:dLbls>
        <c:marker val="1"/>
        <c:smooth val="0"/>
        <c:axId val="155782736"/>
        <c:axId val="155778816"/>
      </c:lineChart>
      <c:catAx>
        <c:axId val="15578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55778816"/>
        <c:crosses val="autoZero"/>
        <c:auto val="1"/>
        <c:lblAlgn val="ctr"/>
        <c:lblOffset val="100"/>
        <c:tickLblSkip val="2"/>
        <c:tickMarkSkip val="1"/>
        <c:noMultiLvlLbl val="0"/>
      </c:catAx>
      <c:valAx>
        <c:axId val="15577881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5782736"/>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5"/>
          <c:y val="3.1007826724362159E-2"/>
        </c:manualLayout>
      </c:layout>
      <c:overlay val="0"/>
      <c:spPr>
        <a:noFill/>
        <a:ln w="25400">
          <a:noFill/>
        </a:ln>
      </c:spPr>
    </c:title>
    <c:autoTitleDeleted val="0"/>
    <c:plotArea>
      <c:layout>
        <c:manualLayout>
          <c:layoutTarget val="inner"/>
          <c:xMode val="edge"/>
          <c:yMode val="edge"/>
          <c:x val="7.3073946134444595E-2"/>
          <c:y val="0.13443854749105721"/>
          <c:w val="0.89767565444686193"/>
          <c:h val="0.59668615598770525"/>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8.2459513849845827</c:v>
                </c:pt>
                <c:pt idx="1">
                  <c:v>8.3818400730704763</c:v>
                </c:pt>
                <c:pt idx="2">
                  <c:v>8.5181440692305408</c:v>
                </c:pt>
                <c:pt idx="3">
                  <c:v>8.6547195853370358</c:v>
                </c:pt>
                <c:pt idx="4">
                  <c:v>8.7918472888737575</c:v>
                </c:pt>
                <c:pt idx="5">
                  <c:v>8.9021365666741339</c:v>
                </c:pt>
                <c:pt idx="6">
                  <c:v>9.0132236495825193</c:v>
                </c:pt>
                <c:pt idx="7">
                  <c:v>9.1248472248815435</c:v>
                </c:pt>
                <c:pt idx="8">
                  <c:v>9.2372377087501309</c:v>
                </c:pt>
                <c:pt idx="9">
                  <c:v>9.3503867393961553</c:v>
                </c:pt>
                <c:pt idx="10">
                  <c:v>13.388846532357769</c:v>
                </c:pt>
                <c:pt idx="11">
                  <c:v>13.341862589733982</c:v>
                </c:pt>
                <c:pt idx="12">
                  <c:v>13.29827628743752</c:v>
                </c:pt>
                <c:pt idx="13">
                  <c:v>13.255950451327362</c:v>
                </c:pt>
                <c:pt idx="14">
                  <c:v>13.218416313875016</c:v>
                </c:pt>
                <c:pt idx="15">
                  <c:v>13.190569859907802</c:v>
                </c:pt>
                <c:pt idx="16">
                  <c:v>13.165852528952611</c:v>
                </c:pt>
                <c:pt idx="17">
                  <c:v>13.14417230985093</c:v>
                </c:pt>
                <c:pt idx="18">
                  <c:v>13.122806430504435</c:v>
                </c:pt>
                <c:pt idx="19">
                  <c:v>13.10508997281274</c:v>
                </c:pt>
                <c:pt idx="20">
                  <c:v>13.088581648287027</c:v>
                </c:pt>
                <c:pt idx="21">
                  <c:v>13.078169173162493</c:v>
                </c:pt>
                <c:pt idx="22">
                  <c:v>13.073185407277935</c:v>
                </c:pt>
                <c:pt idx="23">
                  <c:v>13.064587649471653</c:v>
                </c:pt>
                <c:pt idx="24">
                  <c:v>13.057880573225045</c:v>
                </c:pt>
              </c:numCache>
            </c:numRef>
          </c:val>
          <c:extLst xmlns:c16r2="http://schemas.microsoft.com/office/drawing/2015/06/chart">
            <c:ext xmlns:c16="http://schemas.microsoft.com/office/drawing/2014/chart" uri="{C3380CC4-5D6E-409C-BE32-E72D297353CC}">
              <c16:uniqueId val="{00000000-37A6-4C1F-BDEA-D75463B79D63}"/>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6.0841296200833703</c:v>
                </c:pt>
                <c:pt idx="1">
                  <c:v>5.8895544627757932</c:v>
                </c:pt>
                <c:pt idx="2">
                  <c:v>5.7023864202753831</c:v>
                </c:pt>
                <c:pt idx="3">
                  <c:v>5.5191631440101609</c:v>
                </c:pt>
                <c:pt idx="4">
                  <c:v>5.3423965565641298</c:v>
                </c:pt>
                <c:pt idx="5">
                  <c:v>5.1725053837769108</c:v>
                </c:pt>
                <c:pt idx="6">
                  <c:v>5.0082433767336969</c:v>
                </c:pt>
                <c:pt idx="7">
                  <c:v>4.8497446422558292</c:v>
                </c:pt>
                <c:pt idx="8">
                  <c:v>4.6948337505146256</c:v>
                </c:pt>
                <c:pt idx="9">
                  <c:v>4.5453672015006692</c:v>
                </c:pt>
                <c:pt idx="10">
                  <c:v>0</c:v>
                </c:pt>
                <c:pt idx="11">
                  <c:v>0</c:v>
                </c:pt>
                <c:pt idx="12">
                  <c:v>0</c:v>
                </c:pt>
                <c:pt idx="13">
                  <c:v>0</c:v>
                </c:pt>
                <c:pt idx="14">
                  <c:v>4.4408920985006262E-16</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37A6-4C1F-BDEA-D75463B79D63}"/>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7.2184074735070798</c:v>
                </c:pt>
                <c:pt idx="1">
                  <c:v>7.2086975411918885</c:v>
                </c:pt>
                <c:pt idx="2">
                  <c:v>7.1996256106417258</c:v>
                </c:pt>
                <c:pt idx="3">
                  <c:v>7.1911262003106522</c:v>
                </c:pt>
                <c:pt idx="4">
                  <c:v>7.1831434195525565</c:v>
                </c:pt>
                <c:pt idx="5">
                  <c:v>7.1749334533389915</c:v>
                </c:pt>
                <c:pt idx="6">
                  <c:v>7.1678460900661936</c:v>
                </c:pt>
                <c:pt idx="7">
                  <c:v>7.1611492536963572</c:v>
                </c:pt>
                <c:pt idx="8">
                  <c:v>7.1548110506168241</c:v>
                </c:pt>
                <c:pt idx="9">
                  <c:v>7.148803341453605</c:v>
                </c:pt>
                <c:pt idx="10">
                  <c:v>7.1424054448837628</c:v>
                </c:pt>
                <c:pt idx="11">
                  <c:v>7.1369865903471972</c:v>
                </c:pt>
                <c:pt idx="12">
                  <c:v>7.131831160743185</c:v>
                </c:pt>
                <c:pt idx="13">
                  <c:v>7.1269212914377844</c:v>
                </c:pt>
                <c:pt idx="14">
                  <c:v>7.1222408756375506</c:v>
                </c:pt>
                <c:pt idx="15">
                  <c:v>7.1177753410713409</c:v>
                </c:pt>
                <c:pt idx="16">
                  <c:v>7.1128157319013807</c:v>
                </c:pt>
                <c:pt idx="17">
                  <c:v>7.1087414645739386</c:v>
                </c:pt>
                <c:pt idx="18">
                  <c:v>7.1048458155238814</c:v>
                </c:pt>
                <c:pt idx="19">
                  <c:v>7.1011187196940044</c:v>
                </c:pt>
                <c:pt idx="20">
                  <c:v>7.0975509395081913</c:v>
                </c:pt>
                <c:pt idx="21">
                  <c:v>7.0941339765790978</c:v>
                </c:pt>
                <c:pt idx="22">
                  <c:v>7.0901642657414232</c:v>
                </c:pt>
                <c:pt idx="23">
                  <c:v>7.0870260245381962</c:v>
                </c:pt>
                <c:pt idx="24">
                  <c:v>7.0840168195421356</c:v>
                </c:pt>
              </c:numCache>
            </c:numRef>
          </c:val>
          <c:extLst xmlns:c16r2="http://schemas.microsoft.com/office/drawing/2015/06/chart">
            <c:ext xmlns:c16="http://schemas.microsoft.com/office/drawing/2014/chart" uri="{C3380CC4-5D6E-409C-BE32-E72D297353CC}">
              <c16:uniqueId val="{00000002-37A6-4C1F-BDEA-D75463B79D63}"/>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2.8685904381567728</c:v>
                </c:pt>
                <c:pt idx="1">
                  <c:v>2.8685904381567728</c:v>
                </c:pt>
                <c:pt idx="2">
                  <c:v>2.7968763943504631</c:v>
                </c:pt>
                <c:pt idx="3">
                  <c:v>2.7251623505441538</c:v>
                </c:pt>
                <c:pt idx="4">
                  <c:v>2.6534461552950148</c:v>
                </c:pt>
                <c:pt idx="5">
                  <c:v>2.5738427706361642</c:v>
                </c:pt>
                <c:pt idx="6">
                  <c:v>2.4942393859773135</c:v>
                </c:pt>
                <c:pt idx="7">
                  <c:v>2.4146360013184629</c:v>
                </c:pt>
                <c:pt idx="8">
                  <c:v>2.3350326166596123</c:v>
                </c:pt>
                <c:pt idx="9">
                  <c:v>2.2554292320007625</c:v>
                </c:pt>
                <c:pt idx="10">
                  <c:v>2.1877663550407398</c:v>
                </c:pt>
                <c:pt idx="11">
                  <c:v>2.1201034780807171</c:v>
                </c:pt>
                <c:pt idx="12">
                  <c:v>2.0524406011206944</c:v>
                </c:pt>
                <c:pt idx="13">
                  <c:v>1.9847777241606714</c:v>
                </c:pt>
                <c:pt idx="14">
                  <c:v>1.9171148472006481</c:v>
                </c:pt>
                <c:pt idx="15">
                  <c:v>1.878772550256635</c:v>
                </c:pt>
                <c:pt idx="16">
                  <c:v>1.840430253312622</c:v>
                </c:pt>
                <c:pt idx="17">
                  <c:v>1.802087956368609</c:v>
                </c:pt>
                <c:pt idx="18">
                  <c:v>1.7637456594245959</c:v>
                </c:pt>
                <c:pt idx="19">
                  <c:v>1.7254033624805833</c:v>
                </c:pt>
                <c:pt idx="20">
                  <c:v>1.6908952952309715</c:v>
                </c:pt>
                <c:pt idx="21">
                  <c:v>1.6563872279813601</c:v>
                </c:pt>
                <c:pt idx="22">
                  <c:v>1.6218791607317486</c:v>
                </c:pt>
                <c:pt idx="23">
                  <c:v>1.5873710934821368</c:v>
                </c:pt>
                <c:pt idx="24">
                  <c:v>1.5528630262325249</c:v>
                </c:pt>
              </c:numCache>
            </c:numRef>
          </c:val>
          <c:extLst xmlns:c16r2="http://schemas.microsoft.com/office/drawing/2015/06/chart">
            <c:ext xmlns:c16="http://schemas.microsoft.com/office/drawing/2014/chart" uri="{C3380CC4-5D6E-409C-BE32-E72D297353CC}">
              <c16:uniqueId val="{00000003-37A6-4C1F-BDEA-D75463B79D63}"/>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0.11737483106167756</c:v>
                </c:pt>
                <c:pt idx="1">
                  <c:v>0.11737483106167756</c:v>
                </c:pt>
                <c:pt idx="2">
                  <c:v>0.11737483106167401</c:v>
                </c:pt>
                <c:pt idx="3">
                  <c:v>0.11737483106168067</c:v>
                </c:pt>
                <c:pt idx="4">
                  <c:v>0.11737483106167446</c:v>
                </c:pt>
                <c:pt idx="5">
                  <c:v>0.11737483106167579</c:v>
                </c:pt>
                <c:pt idx="6">
                  <c:v>0.11737483106167712</c:v>
                </c:pt>
                <c:pt idx="7">
                  <c:v>0.11737483106167845</c:v>
                </c:pt>
                <c:pt idx="8">
                  <c:v>0.11737483106167623</c:v>
                </c:pt>
                <c:pt idx="9">
                  <c:v>0.11737483106166957</c:v>
                </c:pt>
                <c:pt idx="10">
                  <c:v>0.11737483106167801</c:v>
                </c:pt>
                <c:pt idx="11">
                  <c:v>0.11737483106167934</c:v>
                </c:pt>
                <c:pt idx="12">
                  <c:v>0.11737483106167357</c:v>
                </c:pt>
                <c:pt idx="13">
                  <c:v>0.11737483106167512</c:v>
                </c:pt>
                <c:pt idx="14">
                  <c:v>0.11737483106168067</c:v>
                </c:pt>
                <c:pt idx="15">
                  <c:v>0.11737483106167401</c:v>
                </c:pt>
                <c:pt idx="16">
                  <c:v>0.11737483106167801</c:v>
                </c:pt>
                <c:pt idx="17">
                  <c:v>0.11737483106167845</c:v>
                </c:pt>
                <c:pt idx="18">
                  <c:v>0.11737483106167534</c:v>
                </c:pt>
                <c:pt idx="19">
                  <c:v>0.11737483106167534</c:v>
                </c:pt>
                <c:pt idx="20">
                  <c:v>0.11737483106167623</c:v>
                </c:pt>
                <c:pt idx="21">
                  <c:v>0.11737483106167312</c:v>
                </c:pt>
                <c:pt idx="22">
                  <c:v>0.11737483106167712</c:v>
                </c:pt>
                <c:pt idx="23">
                  <c:v>0.11737483106167446</c:v>
                </c:pt>
                <c:pt idx="24">
                  <c:v>0.11737483106167534</c:v>
                </c:pt>
              </c:numCache>
            </c:numRef>
          </c:val>
          <c:extLst xmlns:c16r2="http://schemas.microsoft.com/office/drawing/2015/06/chart">
            <c:ext xmlns:c16="http://schemas.microsoft.com/office/drawing/2014/chart" uri="{C3380CC4-5D6E-409C-BE32-E72D297353CC}">
              <c16:uniqueId val="{00000004-37A6-4C1F-BDEA-D75463B79D63}"/>
            </c:ext>
          </c:extLst>
        </c:ser>
        <c:dLbls>
          <c:showLegendKey val="0"/>
          <c:showVal val="0"/>
          <c:showCatName val="0"/>
          <c:showSerName val="0"/>
          <c:showPercent val="0"/>
          <c:showBubbleSize val="0"/>
        </c:dLbls>
        <c:axId val="155777640"/>
        <c:axId val="155780776"/>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28.134700000000002</c:v>
                </c:pt>
                <c:pt idx="1">
                  <c:v>28.034700000000001</c:v>
                </c:pt>
                <c:pt idx="2">
                  <c:v>27.934699999999999</c:v>
                </c:pt>
                <c:pt idx="3">
                  <c:v>27.834700000000002</c:v>
                </c:pt>
                <c:pt idx="4">
                  <c:v>27.7347</c:v>
                </c:pt>
                <c:pt idx="5">
                  <c:v>27.2347</c:v>
                </c:pt>
                <c:pt idx="6">
                  <c:v>27.134700000000002</c:v>
                </c:pt>
                <c:pt idx="7">
                  <c:v>27.034700000000001</c:v>
                </c:pt>
                <c:pt idx="8">
                  <c:v>26.934699999999999</c:v>
                </c:pt>
                <c:pt idx="9">
                  <c:v>26.834700000000002</c:v>
                </c:pt>
                <c:pt idx="10">
                  <c:v>26.759700000000002</c:v>
                </c:pt>
                <c:pt idx="11">
                  <c:v>26.7347</c:v>
                </c:pt>
                <c:pt idx="12">
                  <c:v>26.709700000000002</c:v>
                </c:pt>
                <c:pt idx="13">
                  <c:v>26.684699999999999</c:v>
                </c:pt>
                <c:pt idx="14">
                  <c:v>26.659700000000001</c:v>
                </c:pt>
                <c:pt idx="15">
                  <c:v>26.634700000000002</c:v>
                </c:pt>
                <c:pt idx="16">
                  <c:v>26.6097</c:v>
                </c:pt>
                <c:pt idx="17">
                  <c:v>26.584700000000002</c:v>
                </c:pt>
                <c:pt idx="18">
                  <c:v>26.559699999999999</c:v>
                </c:pt>
                <c:pt idx="19">
                  <c:v>26.534700000000001</c:v>
                </c:pt>
                <c:pt idx="20">
                  <c:v>26.509700000000002</c:v>
                </c:pt>
                <c:pt idx="21">
                  <c:v>26.4847</c:v>
                </c:pt>
                <c:pt idx="22">
                  <c:v>26.459700000000002</c:v>
                </c:pt>
                <c:pt idx="23">
                  <c:v>26.434699999999999</c:v>
                </c:pt>
                <c:pt idx="24">
                  <c:v>26.409700000000001</c:v>
                </c:pt>
              </c:numCache>
            </c:numRef>
          </c:val>
          <c:smooth val="0"/>
          <c:extLst xmlns:c16r2="http://schemas.microsoft.com/office/drawing/2015/06/chart">
            <c:ext xmlns:c16="http://schemas.microsoft.com/office/drawing/2014/chart" uri="{C3380CC4-5D6E-409C-BE32-E72D297353CC}">
              <c16:uniqueId val="{00000005-37A6-4C1F-BDEA-D75463B79D63}"/>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summary'!$H$21:$AF$21</c:f>
              <c:numCache>
                <c:formatCode>0.00</c:formatCode>
                <c:ptCount val="25"/>
                <c:pt idx="0">
                  <c:v>26.391263747793481</c:v>
                </c:pt>
                <c:pt idx="1">
                  <c:v>26.319767346256608</c:v>
                </c:pt>
                <c:pt idx="2">
                  <c:v>26.185017325559787</c:v>
                </c:pt>
                <c:pt idx="3">
                  <c:v>26.055056111263681</c:v>
                </c:pt>
                <c:pt idx="4">
                  <c:v>25.932618251347133</c:v>
                </c:pt>
                <c:pt idx="5">
                  <c:v>25.782103005487876</c:v>
                </c:pt>
                <c:pt idx="6">
                  <c:v>25.639137333421399</c:v>
                </c:pt>
                <c:pt idx="7">
                  <c:v>25.502861953213873</c:v>
                </c:pt>
                <c:pt idx="8">
                  <c:v>25.371299957602869</c:v>
                </c:pt>
                <c:pt idx="9">
                  <c:v>25.246271345412861</c:v>
                </c:pt>
                <c:pt idx="10">
                  <c:v>24.66220316334395</c:v>
                </c:pt>
                <c:pt idx="11">
                  <c:v>24.539037489223574</c:v>
                </c:pt>
                <c:pt idx="12">
                  <c:v>24.419532880363075</c:v>
                </c:pt>
                <c:pt idx="13">
                  <c:v>24.301534297987494</c:v>
                </c:pt>
                <c:pt idx="14">
                  <c:v>24.188556867774896</c:v>
                </c:pt>
                <c:pt idx="15">
                  <c:v>24.11480258229745</c:v>
                </c:pt>
                <c:pt idx="16">
                  <c:v>24.043683345228288</c:v>
                </c:pt>
                <c:pt idx="17">
                  <c:v>23.976486561855154</c:v>
                </c:pt>
                <c:pt idx="18">
                  <c:v>23.909782736514586</c:v>
                </c:pt>
                <c:pt idx="19">
                  <c:v>23.846896886049002</c:v>
                </c:pt>
                <c:pt idx="20">
                  <c:v>23.78921271408786</c:v>
                </c:pt>
                <c:pt idx="21">
                  <c:v>23.737775208784623</c:v>
                </c:pt>
                <c:pt idx="22">
                  <c:v>23.691213664812782</c:v>
                </c:pt>
                <c:pt idx="23">
                  <c:v>23.641869598553658</c:v>
                </c:pt>
                <c:pt idx="24">
                  <c:v>23.59454525006138</c:v>
                </c:pt>
              </c:numCache>
            </c:numRef>
          </c:val>
          <c:smooth val="0"/>
          <c:extLst xmlns:c16r2="http://schemas.microsoft.com/office/drawing/2015/06/chart">
            <c:ext xmlns:c16="http://schemas.microsoft.com/office/drawing/2014/chart" uri="{C3380CC4-5D6E-409C-BE32-E72D297353CC}">
              <c16:uniqueId val="{00000006-37A6-4C1F-BDEA-D75463B79D63}"/>
            </c:ext>
          </c:extLst>
        </c:ser>
        <c:dLbls>
          <c:showLegendKey val="0"/>
          <c:showVal val="0"/>
          <c:showCatName val="0"/>
          <c:showSerName val="0"/>
          <c:showPercent val="0"/>
          <c:showBubbleSize val="0"/>
        </c:dLbls>
        <c:marker val="1"/>
        <c:smooth val="0"/>
        <c:axId val="155777640"/>
        <c:axId val="155780776"/>
      </c:lineChart>
      <c:catAx>
        <c:axId val="155777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55780776"/>
        <c:crosses val="autoZero"/>
        <c:auto val="1"/>
        <c:lblAlgn val="ctr"/>
        <c:lblOffset val="100"/>
        <c:tickLblSkip val="2"/>
        <c:tickMarkSkip val="1"/>
        <c:noMultiLvlLbl val="0"/>
      </c:catAx>
      <c:valAx>
        <c:axId val="155780776"/>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55777640"/>
        <c:crosses val="autoZero"/>
        <c:crossBetween val="midCat"/>
      </c:valAx>
      <c:spPr>
        <a:noFill/>
        <a:ln w="12700">
          <a:solidFill>
            <a:srgbClr val="808080"/>
          </a:solidFill>
          <a:prstDash val="solid"/>
        </a:ln>
      </c:spPr>
    </c:plotArea>
    <c:legend>
      <c:legendPos val="b"/>
      <c:layout>
        <c:manualLayout>
          <c:xMode val="edge"/>
          <c:yMode val="edge"/>
          <c:x val="0.19160461976251578"/>
          <c:y val="0.85355808387046361"/>
          <c:w val="0.65132029756727983"/>
          <c:h val="0.1269179503794316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32</xdr:row>
      <xdr:rowOff>55418</xdr:rowOff>
    </xdr:from>
    <xdr:to>
      <xdr:col>19</xdr:col>
      <xdr:colOff>303414</xdr:colOff>
      <xdr:row>59</xdr:row>
      <xdr:rowOff>63037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67</xdr:row>
      <xdr:rowOff>69273</xdr:rowOff>
    </xdr:from>
    <xdr:to>
      <xdr:col>19</xdr:col>
      <xdr:colOff>95596</xdr:colOff>
      <xdr:row>95</xdr:row>
      <xdr:rowOff>57496</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D13" sqref="D13"/>
    </sheetView>
  </sheetViews>
  <sheetFormatPr defaultColWidth="8.88671875" defaultRowHeight="15" x14ac:dyDescent="0.2"/>
  <cols>
    <col min="1" max="1" width="2.5546875" customWidth="1"/>
    <col min="2" max="2" width="22.5546875" customWidth="1"/>
    <col min="3" max="3" width="7.77734375" customWidth="1"/>
    <col min="4" max="4" width="26.6640625"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851" t="s">
        <v>0</v>
      </c>
      <c r="C2" s="852"/>
      <c r="D2" s="852"/>
      <c r="E2" s="852"/>
      <c r="F2" s="852"/>
      <c r="G2" s="852"/>
      <c r="H2" s="852"/>
      <c r="I2" s="852"/>
      <c r="J2" s="852"/>
      <c r="K2" s="853"/>
      <c r="L2" s="2"/>
    </row>
    <row r="3" spans="1:12" ht="26.25" x14ac:dyDescent="0.4">
      <c r="A3" s="2"/>
      <c r="B3" s="490"/>
      <c r="C3" s="491"/>
      <c r="D3" s="491"/>
      <c r="E3" s="488"/>
      <c r="F3" s="3"/>
      <c r="G3" s="3"/>
      <c r="H3" s="3"/>
      <c r="I3" s="3"/>
      <c r="J3" s="3"/>
      <c r="K3" s="4"/>
      <c r="L3" s="2"/>
    </row>
    <row r="4" spans="1:12" x14ac:dyDescent="0.2">
      <c r="A4" s="2"/>
      <c r="B4" s="854" t="s">
        <v>803</v>
      </c>
      <c r="C4" s="855"/>
      <c r="D4" s="856"/>
      <c r="E4" s="33"/>
      <c r="F4" s="5"/>
      <c r="G4" s="5"/>
      <c r="H4" s="5"/>
      <c r="J4" s="5"/>
      <c r="K4" s="6"/>
      <c r="L4" s="2"/>
    </row>
    <row r="5" spans="1:12" x14ac:dyDescent="0.2">
      <c r="A5" s="2"/>
      <c r="B5" s="857" t="s">
        <v>1</v>
      </c>
      <c r="C5" s="858"/>
      <c r="D5" s="859"/>
      <c r="E5" s="487"/>
      <c r="F5" s="7"/>
      <c r="G5" s="7"/>
      <c r="H5" s="7"/>
      <c r="I5" s="7"/>
      <c r="J5" s="5"/>
      <c r="K5" s="6"/>
      <c r="L5" s="2"/>
    </row>
    <row r="6" spans="1:12" x14ac:dyDescent="0.2">
      <c r="A6" s="2"/>
      <c r="B6" s="860" t="s">
        <v>2</v>
      </c>
      <c r="C6" s="861"/>
      <c r="D6" s="862"/>
      <c r="E6" s="487"/>
      <c r="F6" s="7"/>
      <c r="G6" s="7"/>
      <c r="H6" s="7"/>
      <c r="I6" s="7"/>
      <c r="J6" s="5"/>
      <c r="K6" s="6"/>
      <c r="L6" s="2"/>
    </row>
    <row r="7" spans="1:12" ht="7.5" customHeight="1" thickBot="1" x14ac:dyDescent="0.25">
      <c r="A7" s="2"/>
      <c r="B7" s="492"/>
      <c r="C7" s="7"/>
      <c r="D7" s="7"/>
      <c r="E7" s="489"/>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802</v>
      </c>
      <c r="E9" s="13"/>
      <c r="F9" s="14"/>
      <c r="G9" s="14"/>
      <c r="H9" s="14"/>
      <c r="I9" s="14"/>
      <c r="J9" s="14"/>
      <c r="K9" s="15"/>
      <c r="L9" s="16"/>
    </row>
    <row r="10" spans="1:12" ht="15.75" x14ac:dyDescent="0.25">
      <c r="A10" s="9"/>
      <c r="B10" s="10" t="s">
        <v>5</v>
      </c>
      <c r="C10" s="11"/>
      <c r="D10" s="12" t="s">
        <v>801</v>
      </c>
      <c r="E10" s="13"/>
      <c r="F10" s="14"/>
      <c r="G10" s="14"/>
      <c r="H10" s="14"/>
      <c r="I10" s="14"/>
      <c r="J10" s="14"/>
      <c r="K10" s="15"/>
      <c r="L10" s="486" t="s">
        <v>770</v>
      </c>
    </row>
    <row r="11" spans="1:12" ht="15.75" x14ac:dyDescent="0.25">
      <c r="A11" s="9"/>
      <c r="B11" s="10" t="s">
        <v>6</v>
      </c>
      <c r="C11" s="11"/>
      <c r="D11" s="17">
        <v>4</v>
      </c>
      <c r="E11" s="13"/>
      <c r="F11" s="14"/>
      <c r="G11" s="14"/>
      <c r="H11" s="14"/>
      <c r="I11" s="14"/>
      <c r="J11" s="14"/>
      <c r="K11" s="15"/>
      <c r="L11" s="486" t="s">
        <v>771</v>
      </c>
    </row>
    <row r="12" spans="1:12" ht="15.75" x14ac:dyDescent="0.25">
      <c r="A12" s="9"/>
      <c r="B12" s="18" t="s">
        <v>7</v>
      </c>
      <c r="C12" s="485"/>
      <c r="D12" s="12" t="s">
        <v>771</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486" t="s">
        <v>772</v>
      </c>
    </row>
    <row r="13" spans="1:12" ht="15.75" x14ac:dyDescent="0.25">
      <c r="A13" s="9"/>
      <c r="B13" s="10" t="s">
        <v>8</v>
      </c>
      <c r="C13" s="20"/>
      <c r="D13" s="748" t="s">
        <v>829</v>
      </c>
      <c r="E13" s="13"/>
      <c r="F13" s="14"/>
      <c r="G13" s="14"/>
      <c r="H13" s="14"/>
      <c r="I13" s="14"/>
      <c r="J13" s="14"/>
      <c r="K13" s="15"/>
      <c r="L13" s="486" t="s">
        <v>773</v>
      </c>
    </row>
    <row r="14" spans="1:12" ht="15.75" x14ac:dyDescent="0.25">
      <c r="A14" s="9"/>
      <c r="B14" s="10" t="s">
        <v>9</v>
      </c>
      <c r="C14" s="20"/>
      <c r="D14" s="21" t="s">
        <v>789</v>
      </c>
      <c r="E14" s="13"/>
      <c r="F14" s="14"/>
      <c r="G14" s="14"/>
      <c r="H14" s="14"/>
      <c r="I14" s="14"/>
      <c r="J14" s="14"/>
      <c r="K14" s="15"/>
      <c r="L14" s="486" t="s">
        <v>774</v>
      </c>
    </row>
    <row r="15" spans="1:12" ht="15.75" x14ac:dyDescent="0.25">
      <c r="A15" s="14"/>
      <c r="B15" s="10" t="s">
        <v>10</v>
      </c>
      <c r="C15" s="20"/>
      <c r="D15" s="12" t="s">
        <v>823</v>
      </c>
      <c r="E15" s="20" t="s">
        <v>11</v>
      </c>
      <c r="F15" s="22" t="s">
        <v>822</v>
      </c>
      <c r="G15" s="23"/>
      <c r="H15" s="20" t="s">
        <v>12</v>
      </c>
      <c r="I15" s="24"/>
      <c r="J15" s="14"/>
      <c r="K15" s="15"/>
    </row>
    <row r="16" spans="1:12" ht="15.75" x14ac:dyDescent="0.25">
      <c r="A16" s="14"/>
      <c r="B16" s="10"/>
      <c r="C16" s="20"/>
      <c r="D16" s="25"/>
      <c r="E16" s="23"/>
      <c r="F16" s="23"/>
      <c r="G16" s="23"/>
      <c r="H16" s="20"/>
      <c r="I16" s="23"/>
      <c r="J16" s="14"/>
      <c r="K16" s="15"/>
      <c r="L16" s="484"/>
    </row>
    <row r="17" spans="1:12" ht="15.75" x14ac:dyDescent="0.25">
      <c r="A17" s="26"/>
      <c r="B17" s="10" t="s">
        <v>13</v>
      </c>
      <c r="C17" s="14"/>
      <c r="D17" s="12">
        <v>1</v>
      </c>
      <c r="E17" s="14"/>
      <c r="F17" s="27" t="s">
        <v>14</v>
      </c>
      <c r="G17" s="14"/>
      <c r="H17" s="14"/>
      <c r="I17" s="14"/>
      <c r="J17" s="14"/>
      <c r="K17" s="15"/>
      <c r="L17" s="484"/>
    </row>
    <row r="18" spans="1:12" ht="15.75" thickBot="1" x14ac:dyDescent="0.25">
      <c r="A18" s="2"/>
      <c r="B18" s="28"/>
      <c r="C18" s="5"/>
      <c r="D18" s="2"/>
      <c r="E18" s="5"/>
      <c r="F18" s="5"/>
      <c r="G18" s="5"/>
      <c r="H18" s="5"/>
      <c r="I18" s="5"/>
      <c r="J18" s="5"/>
      <c r="K18" s="6"/>
      <c r="L18" s="29"/>
    </row>
    <row r="19" spans="1:12" ht="26.25" x14ac:dyDescent="0.4">
      <c r="A19" s="30"/>
      <c r="B19" s="8" t="s">
        <v>15</v>
      </c>
      <c r="C19" s="31"/>
      <c r="D19" s="31"/>
      <c r="E19" s="32"/>
      <c r="F19" s="32"/>
      <c r="G19" s="31"/>
      <c r="H19" s="31"/>
      <c r="I19" s="31"/>
      <c r="J19" s="3"/>
      <c r="K19" s="4"/>
      <c r="L19" s="2"/>
    </row>
    <row r="20" spans="1:12" ht="26.25" x14ac:dyDescent="0.4">
      <c r="A20" s="30"/>
      <c r="B20" s="33"/>
      <c r="C20" s="5"/>
      <c r="D20" s="5"/>
      <c r="E20" s="5"/>
      <c r="F20" s="5"/>
      <c r="G20" s="5"/>
      <c r="H20" s="5"/>
      <c r="I20" s="5"/>
      <c r="J20" s="5"/>
      <c r="K20" s="6"/>
      <c r="L20" s="2"/>
    </row>
    <row r="21" spans="1:12" x14ac:dyDescent="0.2">
      <c r="A21" s="2"/>
      <c r="B21" s="34"/>
      <c r="C21" s="35" t="s">
        <v>16</v>
      </c>
      <c r="D21" s="35"/>
      <c r="E21" s="35"/>
      <c r="F21" s="36"/>
      <c r="G21" s="36"/>
      <c r="H21" s="36"/>
      <c r="I21" s="36"/>
      <c r="J21" s="36"/>
      <c r="K21" s="6"/>
      <c r="L21" s="2"/>
    </row>
    <row r="22" spans="1:12" ht="18.600000000000001" customHeight="1" x14ac:dyDescent="0.4">
      <c r="A22" s="30"/>
      <c r="B22" s="33"/>
      <c r="C22" s="36"/>
      <c r="D22" s="36"/>
      <c r="E22" s="36"/>
      <c r="F22" s="36"/>
      <c r="G22" s="36"/>
      <c r="H22" s="36"/>
      <c r="I22" s="36"/>
      <c r="J22" s="36"/>
      <c r="K22" s="6"/>
      <c r="L22" s="2"/>
    </row>
    <row r="23" spans="1:12" ht="18" x14ac:dyDescent="0.25">
      <c r="A23" s="37"/>
      <c r="B23" s="38"/>
      <c r="C23" s="35" t="s">
        <v>17</v>
      </c>
      <c r="D23" s="35"/>
      <c r="E23" s="35"/>
      <c r="F23" s="36"/>
      <c r="G23" s="36"/>
      <c r="H23" s="36"/>
      <c r="I23" s="36"/>
      <c r="J23" s="36"/>
      <c r="K23" s="6"/>
      <c r="L23" s="2"/>
    </row>
    <row r="24" spans="1:12" x14ac:dyDescent="0.2">
      <c r="A24" s="2"/>
      <c r="B24" s="39"/>
      <c r="C24" s="35"/>
      <c r="D24" s="35"/>
      <c r="E24" s="35"/>
      <c r="F24" s="36"/>
      <c r="G24" s="36"/>
      <c r="H24" s="36"/>
      <c r="I24" s="36"/>
      <c r="J24" s="36"/>
      <c r="K24" s="6"/>
      <c r="L24" s="2"/>
    </row>
    <row r="25" spans="1:12" x14ac:dyDescent="0.2">
      <c r="A25" s="2"/>
      <c r="B25" s="40"/>
      <c r="C25" s="35" t="s">
        <v>18</v>
      </c>
      <c r="D25" s="35"/>
      <c r="E25" s="35"/>
      <c r="F25" s="36"/>
      <c r="G25" s="36"/>
      <c r="H25" s="36"/>
      <c r="I25" s="36"/>
      <c r="J25" s="36"/>
      <c r="K25" s="6"/>
      <c r="L25" s="2"/>
    </row>
    <row r="26" spans="1:12" x14ac:dyDescent="0.2">
      <c r="A26" s="2"/>
      <c r="B26" s="39"/>
      <c r="C26" s="35"/>
      <c r="D26" s="35"/>
      <c r="E26" s="35"/>
      <c r="F26" s="36"/>
      <c r="G26" s="36"/>
      <c r="H26" s="36"/>
      <c r="I26" s="36"/>
      <c r="J26" s="36"/>
      <c r="K26" s="6"/>
      <c r="L26" s="2"/>
    </row>
    <row r="27" spans="1:12" x14ac:dyDescent="0.2">
      <c r="A27" s="2"/>
      <c r="B27" s="41"/>
      <c r="C27" s="35" t="s">
        <v>19</v>
      </c>
      <c r="D27" s="35"/>
      <c r="E27" s="35"/>
      <c r="F27" s="36"/>
      <c r="G27" s="36"/>
      <c r="H27" s="36"/>
      <c r="I27" s="36"/>
      <c r="J27" s="36"/>
      <c r="K27" s="6"/>
      <c r="L27" s="2"/>
    </row>
    <row r="28" spans="1:12" x14ac:dyDescent="0.2">
      <c r="A28" s="2"/>
      <c r="B28" s="39"/>
      <c r="C28" s="35"/>
      <c r="D28" s="35"/>
      <c r="E28" s="35"/>
      <c r="F28" s="36"/>
      <c r="G28" s="36"/>
      <c r="H28" s="36"/>
      <c r="I28" s="36"/>
      <c r="J28" s="36"/>
      <c r="K28" s="6"/>
      <c r="L28" s="2"/>
    </row>
    <row r="29" spans="1:12" x14ac:dyDescent="0.2">
      <c r="A29" s="2"/>
      <c r="B29" s="42"/>
      <c r="C29" s="35" t="s">
        <v>20</v>
      </c>
      <c r="D29" s="35"/>
      <c r="E29" s="35"/>
      <c r="F29" s="36"/>
      <c r="G29" s="36"/>
      <c r="H29" s="36"/>
      <c r="I29" s="36"/>
      <c r="J29" s="36"/>
      <c r="K29" s="6"/>
      <c r="L29" s="2"/>
    </row>
    <row r="30" spans="1:12" ht="15.75" thickBot="1" x14ac:dyDescent="0.25">
      <c r="A30" s="2"/>
      <c r="B30" s="43"/>
      <c r="C30" s="44"/>
      <c r="D30" s="44"/>
      <c r="E30" s="44"/>
      <c r="F30" s="44"/>
      <c r="G30" s="45"/>
      <c r="H30" s="45"/>
      <c r="I30" s="45"/>
      <c r="J30" s="45"/>
      <c r="K30" s="46"/>
      <c r="L30" s="2"/>
    </row>
    <row r="31" spans="1:12" ht="15.75" x14ac:dyDescent="0.25">
      <c r="A31" s="2"/>
      <c r="B31" s="8" t="s">
        <v>21</v>
      </c>
      <c r="C31" s="47"/>
      <c r="D31" s="48" t="s">
        <v>22</v>
      </c>
      <c r="E31" s="3"/>
      <c r="F31" s="3"/>
      <c r="G31" s="3"/>
      <c r="H31" s="3"/>
      <c r="I31" s="49"/>
      <c r="J31" s="3"/>
      <c r="K31" s="4"/>
      <c r="L31" s="29"/>
    </row>
    <row r="32" spans="1:12" ht="15.75" x14ac:dyDescent="0.25">
      <c r="A32" s="2"/>
      <c r="B32" s="50" t="s">
        <v>23</v>
      </c>
      <c r="C32" s="5"/>
      <c r="D32" s="14" t="s">
        <v>24</v>
      </c>
      <c r="E32" s="14"/>
      <c r="F32" s="14"/>
      <c r="G32" s="14"/>
      <c r="H32" s="14"/>
      <c r="I32" s="51"/>
      <c r="J32" s="14"/>
      <c r="K32" s="15"/>
      <c r="L32" s="29"/>
    </row>
    <row r="33" spans="1:12" ht="15.75" x14ac:dyDescent="0.25">
      <c r="A33" s="2"/>
      <c r="B33" s="50" t="s">
        <v>25</v>
      </c>
      <c r="C33" s="5"/>
      <c r="D33" s="52" t="s">
        <v>26</v>
      </c>
      <c r="E33" s="14"/>
      <c r="F33" s="5"/>
      <c r="G33" s="14"/>
      <c r="H33" s="14"/>
      <c r="I33" s="53"/>
      <c r="J33" s="14"/>
      <c r="K33" s="15"/>
      <c r="L33" s="29"/>
    </row>
    <row r="34" spans="1:12" ht="15.75" x14ac:dyDescent="0.25">
      <c r="A34" s="2"/>
      <c r="B34" s="50" t="s">
        <v>27</v>
      </c>
      <c r="C34" s="5"/>
      <c r="D34" s="52" t="s">
        <v>28</v>
      </c>
      <c r="E34" s="14"/>
      <c r="F34" s="5"/>
      <c r="G34" s="14"/>
      <c r="H34" s="14"/>
      <c r="I34" s="53"/>
      <c r="J34" s="14"/>
      <c r="K34" s="15"/>
      <c r="L34" s="29"/>
    </row>
    <row r="35" spans="1:12" ht="15.75" x14ac:dyDescent="0.25">
      <c r="A35" s="2"/>
      <c r="B35" s="50" t="s">
        <v>29</v>
      </c>
      <c r="C35" s="5"/>
      <c r="D35" s="35" t="s">
        <v>30</v>
      </c>
      <c r="E35" s="14"/>
      <c r="F35" s="5"/>
      <c r="G35" s="14"/>
      <c r="H35" s="14"/>
      <c r="I35" s="53"/>
      <c r="J35" s="14"/>
      <c r="K35" s="15"/>
      <c r="L35" s="2"/>
    </row>
    <row r="36" spans="1:12" ht="15.75" x14ac:dyDescent="0.25">
      <c r="A36" s="2"/>
      <c r="B36" s="50" t="s">
        <v>31</v>
      </c>
      <c r="C36" s="5"/>
      <c r="D36" s="35" t="s">
        <v>32</v>
      </c>
      <c r="E36" s="14"/>
      <c r="F36" s="5"/>
      <c r="G36" s="14"/>
      <c r="H36" s="14"/>
      <c r="I36" s="51"/>
      <c r="J36" s="14"/>
      <c r="K36" s="15"/>
      <c r="L36" s="2"/>
    </row>
    <row r="37" spans="1:12" ht="15.75" x14ac:dyDescent="0.25">
      <c r="A37" s="2"/>
      <c r="B37" s="50" t="s">
        <v>33</v>
      </c>
      <c r="C37" s="5"/>
      <c r="D37" s="35" t="s">
        <v>782</v>
      </c>
      <c r="E37" s="14"/>
      <c r="F37" s="5"/>
      <c r="G37" s="14"/>
      <c r="H37" s="14"/>
      <c r="I37" s="51"/>
      <c r="J37" s="14"/>
      <c r="K37" s="15"/>
      <c r="L37" s="2"/>
    </row>
    <row r="38" spans="1:12" ht="15.75" x14ac:dyDescent="0.25">
      <c r="A38" s="2"/>
      <c r="B38" s="50" t="s">
        <v>34</v>
      </c>
      <c r="C38" s="5"/>
      <c r="D38" s="52" t="s">
        <v>35</v>
      </c>
      <c r="E38" s="14"/>
      <c r="F38" s="5"/>
      <c r="G38" s="14"/>
      <c r="H38" s="14"/>
      <c r="I38" s="51"/>
      <c r="J38" s="14"/>
      <c r="K38" s="15"/>
      <c r="L38" s="2"/>
    </row>
    <row r="39" spans="1:12" ht="15.75" x14ac:dyDescent="0.25">
      <c r="A39" s="2"/>
      <c r="B39" s="50" t="s">
        <v>36</v>
      </c>
      <c r="C39" s="5"/>
      <c r="D39" s="52" t="s">
        <v>37</v>
      </c>
      <c r="E39" s="14"/>
      <c r="F39" s="5"/>
      <c r="G39" s="14"/>
      <c r="H39" s="14"/>
      <c r="I39" s="51"/>
      <c r="J39" s="14"/>
      <c r="K39" s="15"/>
      <c r="L39" s="2"/>
    </row>
    <row r="40" spans="1:12" ht="15.75" x14ac:dyDescent="0.25">
      <c r="A40" s="2"/>
      <c r="B40" s="50" t="s">
        <v>38</v>
      </c>
      <c r="C40" s="5"/>
      <c r="D40" s="52" t="s">
        <v>39</v>
      </c>
      <c r="E40" s="14"/>
      <c r="F40" s="5"/>
      <c r="G40" s="14"/>
      <c r="H40" s="14"/>
      <c r="I40" s="51"/>
      <c r="J40" s="14"/>
      <c r="K40" s="15"/>
      <c r="L40" s="2"/>
    </row>
    <row r="41" spans="1:12" ht="15.75" x14ac:dyDescent="0.25">
      <c r="A41" s="2"/>
      <c r="B41" s="50" t="s">
        <v>40</v>
      </c>
      <c r="C41" s="5"/>
      <c r="D41" s="52" t="s">
        <v>41</v>
      </c>
      <c r="E41" s="14"/>
      <c r="F41" s="5"/>
      <c r="G41" s="14"/>
      <c r="H41" s="14"/>
      <c r="I41" s="51"/>
      <c r="J41" s="14"/>
      <c r="K41" s="15"/>
      <c r="L41" s="2"/>
    </row>
    <row r="42" spans="1:12" ht="15.75" x14ac:dyDescent="0.25">
      <c r="A42" s="2"/>
      <c r="B42" s="50" t="s">
        <v>42</v>
      </c>
      <c r="C42" s="5"/>
      <c r="D42" s="52" t="s">
        <v>43</v>
      </c>
      <c r="E42" s="14"/>
      <c r="F42" s="5"/>
      <c r="G42" s="14"/>
      <c r="H42" s="14"/>
      <c r="I42" s="51"/>
      <c r="J42" s="14"/>
      <c r="K42" s="15"/>
      <c r="L42" s="2"/>
    </row>
    <row r="43" spans="1:12" ht="16.5" thickBot="1" x14ac:dyDescent="0.3">
      <c r="A43" s="2"/>
      <c r="B43" s="54"/>
      <c r="C43" s="55"/>
      <c r="D43" s="56"/>
      <c r="E43" s="57"/>
      <c r="F43" s="58"/>
      <c r="G43" s="57"/>
      <c r="H43" s="57"/>
      <c r="I43" s="59"/>
      <c r="J43" s="57"/>
      <c r="K43" s="60"/>
      <c r="L43" s="2"/>
    </row>
    <row r="44" spans="1:12" ht="15.75" x14ac:dyDescent="0.25">
      <c r="A44" s="2"/>
      <c r="B44" s="61"/>
      <c r="C44" s="61"/>
      <c r="D44" s="14"/>
      <c r="E44" s="14"/>
      <c r="F44" s="14"/>
      <c r="G44" s="14"/>
      <c r="H44" s="14"/>
      <c r="I44" s="14"/>
      <c r="J44" s="14"/>
      <c r="K44" s="14"/>
      <c r="L44" s="2"/>
    </row>
  </sheetData>
  <sheetProtection algorithmName="SHA-512" hashValue="J6jHPQcpQItLIwCSR+gwC9nDb2wDBAALnD78grULREdbO2yzKtpBnEtXeFhUDG4LJ1tPL1MDQXZY+aMXodKjcA==" saltValue="DperLIYoRZmOqJKTq21zfQ=="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B66" sqref="B66"/>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7" max="257" width="4.109375" customWidth="1"/>
    <col min="258" max="259" width="6.88671875" customWidth="1"/>
    <col min="260" max="260" width="36.88671875" customWidth="1"/>
    <col min="261" max="261" width="39.21875" customWidth="1"/>
    <col min="262" max="262" width="6.88671875" customWidth="1"/>
    <col min="263" max="263" width="8.21875" bestFit="1" customWidth="1"/>
    <col min="264" max="292" width="11.44140625" customWidth="1"/>
    <col min="513" max="513" width="4.109375" customWidth="1"/>
    <col min="514" max="515" width="6.88671875" customWidth="1"/>
    <col min="516" max="516" width="36.88671875" customWidth="1"/>
    <col min="517" max="517" width="39.21875" customWidth="1"/>
    <col min="518" max="518" width="6.88671875" customWidth="1"/>
    <col min="519" max="519" width="8.21875" bestFit="1" customWidth="1"/>
    <col min="520" max="548" width="11.44140625" customWidth="1"/>
    <col min="769" max="769" width="4.109375" customWidth="1"/>
    <col min="770" max="771" width="6.88671875" customWidth="1"/>
    <col min="772" max="772" width="36.88671875" customWidth="1"/>
    <col min="773" max="773" width="39.21875" customWidth="1"/>
    <col min="774" max="774" width="6.88671875" customWidth="1"/>
    <col min="775" max="775" width="8.21875" bestFit="1" customWidth="1"/>
    <col min="776" max="804" width="11.44140625" customWidth="1"/>
    <col min="1025" max="1025" width="4.109375" customWidth="1"/>
    <col min="1026" max="1027" width="6.88671875" customWidth="1"/>
    <col min="1028" max="1028" width="36.88671875" customWidth="1"/>
    <col min="1029" max="1029" width="39.21875" customWidth="1"/>
    <col min="1030" max="1030" width="6.88671875" customWidth="1"/>
    <col min="1031" max="1031" width="8.21875" bestFit="1" customWidth="1"/>
    <col min="1032" max="1060" width="11.44140625" customWidth="1"/>
    <col min="1281" max="1281" width="4.109375" customWidth="1"/>
    <col min="1282" max="1283" width="6.88671875" customWidth="1"/>
    <col min="1284" max="1284" width="36.88671875" customWidth="1"/>
    <col min="1285" max="1285" width="39.21875" customWidth="1"/>
    <col min="1286" max="1286" width="6.88671875" customWidth="1"/>
    <col min="1287" max="1287" width="8.21875" bestFit="1" customWidth="1"/>
    <col min="1288" max="1316" width="11.44140625" customWidth="1"/>
    <col min="1537" max="1537" width="4.109375" customWidth="1"/>
    <col min="1538" max="1539" width="6.88671875" customWidth="1"/>
    <col min="1540" max="1540" width="36.88671875" customWidth="1"/>
    <col min="1541" max="1541" width="39.21875" customWidth="1"/>
    <col min="1542" max="1542" width="6.88671875" customWidth="1"/>
    <col min="1543" max="1543" width="8.21875" bestFit="1" customWidth="1"/>
    <col min="1544" max="1572" width="11.44140625" customWidth="1"/>
    <col min="1793" max="1793" width="4.109375" customWidth="1"/>
    <col min="1794" max="1795" width="6.88671875" customWidth="1"/>
    <col min="1796" max="1796" width="36.88671875" customWidth="1"/>
    <col min="1797" max="1797" width="39.21875" customWidth="1"/>
    <col min="1798" max="1798" width="6.88671875" customWidth="1"/>
    <col min="1799" max="1799" width="8.21875" bestFit="1" customWidth="1"/>
    <col min="1800" max="1828" width="11.44140625" customWidth="1"/>
    <col min="2049" max="2049" width="4.109375" customWidth="1"/>
    <col min="2050" max="2051" width="6.88671875" customWidth="1"/>
    <col min="2052" max="2052" width="36.88671875" customWidth="1"/>
    <col min="2053" max="2053" width="39.21875" customWidth="1"/>
    <col min="2054" max="2054" width="6.88671875" customWidth="1"/>
    <col min="2055" max="2055" width="8.21875" bestFit="1" customWidth="1"/>
    <col min="2056" max="2084" width="11.44140625" customWidth="1"/>
    <col min="2305" max="2305" width="4.109375" customWidth="1"/>
    <col min="2306" max="2307" width="6.88671875" customWidth="1"/>
    <col min="2308" max="2308" width="36.88671875" customWidth="1"/>
    <col min="2309" max="2309" width="39.21875" customWidth="1"/>
    <col min="2310" max="2310" width="6.88671875" customWidth="1"/>
    <col min="2311" max="2311" width="8.21875" bestFit="1" customWidth="1"/>
    <col min="2312" max="2340" width="11.44140625" customWidth="1"/>
    <col min="2561" max="2561" width="4.109375" customWidth="1"/>
    <col min="2562" max="2563" width="6.88671875" customWidth="1"/>
    <col min="2564" max="2564" width="36.88671875" customWidth="1"/>
    <col min="2565" max="2565" width="39.21875" customWidth="1"/>
    <col min="2566" max="2566" width="6.88671875" customWidth="1"/>
    <col min="2567" max="2567" width="8.21875" bestFit="1" customWidth="1"/>
    <col min="2568" max="2596" width="11.44140625" customWidth="1"/>
    <col min="2817" max="2817" width="4.109375" customWidth="1"/>
    <col min="2818" max="2819" width="6.88671875" customWidth="1"/>
    <col min="2820" max="2820" width="36.88671875" customWidth="1"/>
    <col min="2821" max="2821" width="39.21875" customWidth="1"/>
    <col min="2822" max="2822" width="6.88671875" customWidth="1"/>
    <col min="2823" max="2823" width="8.21875" bestFit="1" customWidth="1"/>
    <col min="2824" max="2852" width="11.44140625" customWidth="1"/>
    <col min="3073" max="3073" width="4.109375" customWidth="1"/>
    <col min="3074" max="3075" width="6.88671875" customWidth="1"/>
    <col min="3076" max="3076" width="36.88671875" customWidth="1"/>
    <col min="3077" max="3077" width="39.21875" customWidth="1"/>
    <col min="3078" max="3078" width="6.88671875" customWidth="1"/>
    <col min="3079" max="3079" width="8.21875" bestFit="1" customWidth="1"/>
    <col min="3080" max="3108" width="11.44140625" customWidth="1"/>
    <col min="3329" max="3329" width="4.109375" customWidth="1"/>
    <col min="3330" max="3331" width="6.88671875" customWidth="1"/>
    <col min="3332" max="3332" width="36.88671875" customWidth="1"/>
    <col min="3333" max="3333" width="39.21875" customWidth="1"/>
    <col min="3334" max="3334" width="6.88671875" customWidth="1"/>
    <col min="3335" max="3335" width="8.21875" bestFit="1" customWidth="1"/>
    <col min="3336" max="3364" width="11.44140625" customWidth="1"/>
    <col min="3585" max="3585" width="4.109375" customWidth="1"/>
    <col min="3586" max="3587" width="6.88671875" customWidth="1"/>
    <col min="3588" max="3588" width="36.88671875" customWidth="1"/>
    <col min="3589" max="3589" width="39.21875" customWidth="1"/>
    <col min="3590" max="3590" width="6.88671875" customWidth="1"/>
    <col min="3591" max="3591" width="8.21875" bestFit="1" customWidth="1"/>
    <col min="3592" max="3620" width="11.44140625" customWidth="1"/>
    <col min="3841" max="3841" width="4.109375" customWidth="1"/>
    <col min="3842" max="3843" width="6.88671875" customWidth="1"/>
    <col min="3844" max="3844" width="36.88671875" customWidth="1"/>
    <col min="3845" max="3845" width="39.21875" customWidth="1"/>
    <col min="3846" max="3846" width="6.88671875" customWidth="1"/>
    <col min="3847" max="3847" width="8.21875" bestFit="1" customWidth="1"/>
    <col min="3848" max="3876" width="11.44140625" customWidth="1"/>
    <col min="4097" max="4097" width="4.109375" customWidth="1"/>
    <col min="4098" max="4099" width="6.88671875" customWidth="1"/>
    <col min="4100" max="4100" width="36.88671875" customWidth="1"/>
    <col min="4101" max="4101" width="39.21875" customWidth="1"/>
    <col min="4102" max="4102" width="6.88671875" customWidth="1"/>
    <col min="4103" max="4103" width="8.21875" bestFit="1" customWidth="1"/>
    <col min="4104" max="4132" width="11.44140625" customWidth="1"/>
    <col min="4353" max="4353" width="4.109375" customWidth="1"/>
    <col min="4354" max="4355" width="6.88671875" customWidth="1"/>
    <col min="4356" max="4356" width="36.88671875" customWidth="1"/>
    <col min="4357" max="4357" width="39.21875" customWidth="1"/>
    <col min="4358" max="4358" width="6.88671875" customWidth="1"/>
    <col min="4359" max="4359" width="8.21875" bestFit="1" customWidth="1"/>
    <col min="4360" max="4388" width="11.44140625" customWidth="1"/>
    <col min="4609" max="4609" width="4.109375" customWidth="1"/>
    <col min="4610" max="4611" width="6.88671875" customWidth="1"/>
    <col min="4612" max="4612" width="36.88671875" customWidth="1"/>
    <col min="4613" max="4613" width="39.21875" customWidth="1"/>
    <col min="4614" max="4614" width="6.88671875" customWidth="1"/>
    <col min="4615" max="4615" width="8.21875" bestFit="1" customWidth="1"/>
    <col min="4616" max="4644" width="11.44140625" customWidth="1"/>
    <col min="4865" max="4865" width="4.109375" customWidth="1"/>
    <col min="4866" max="4867" width="6.88671875" customWidth="1"/>
    <col min="4868" max="4868" width="36.88671875" customWidth="1"/>
    <col min="4869" max="4869" width="39.21875" customWidth="1"/>
    <col min="4870" max="4870" width="6.88671875" customWidth="1"/>
    <col min="4871" max="4871" width="8.21875" bestFit="1" customWidth="1"/>
    <col min="4872" max="4900" width="11.44140625" customWidth="1"/>
    <col min="5121" max="5121" width="4.109375" customWidth="1"/>
    <col min="5122" max="5123" width="6.88671875" customWidth="1"/>
    <col min="5124" max="5124" width="36.88671875" customWidth="1"/>
    <col min="5125" max="5125" width="39.21875" customWidth="1"/>
    <col min="5126" max="5126" width="6.88671875" customWidth="1"/>
    <col min="5127" max="5127" width="8.21875" bestFit="1" customWidth="1"/>
    <col min="5128" max="5156" width="11.44140625" customWidth="1"/>
    <col min="5377" max="5377" width="4.109375" customWidth="1"/>
    <col min="5378" max="5379" width="6.88671875" customWidth="1"/>
    <col min="5380" max="5380" width="36.88671875" customWidth="1"/>
    <col min="5381" max="5381" width="39.21875" customWidth="1"/>
    <col min="5382" max="5382" width="6.88671875" customWidth="1"/>
    <col min="5383" max="5383" width="8.21875" bestFit="1" customWidth="1"/>
    <col min="5384" max="5412" width="11.44140625" customWidth="1"/>
    <col min="5633" max="5633" width="4.109375" customWidth="1"/>
    <col min="5634" max="5635" width="6.88671875" customWidth="1"/>
    <col min="5636" max="5636" width="36.88671875" customWidth="1"/>
    <col min="5637" max="5637" width="39.21875" customWidth="1"/>
    <col min="5638" max="5638" width="6.88671875" customWidth="1"/>
    <col min="5639" max="5639" width="8.21875" bestFit="1" customWidth="1"/>
    <col min="5640" max="5668" width="11.44140625" customWidth="1"/>
    <col min="5889" max="5889" width="4.109375" customWidth="1"/>
    <col min="5890" max="5891" width="6.88671875" customWidth="1"/>
    <col min="5892" max="5892" width="36.88671875" customWidth="1"/>
    <col min="5893" max="5893" width="39.21875" customWidth="1"/>
    <col min="5894" max="5894" width="6.88671875" customWidth="1"/>
    <col min="5895" max="5895" width="8.21875" bestFit="1" customWidth="1"/>
    <col min="5896" max="5924" width="11.44140625" customWidth="1"/>
    <col min="6145" max="6145" width="4.109375" customWidth="1"/>
    <col min="6146" max="6147" width="6.88671875" customWidth="1"/>
    <col min="6148" max="6148" width="36.88671875" customWidth="1"/>
    <col min="6149" max="6149" width="39.21875" customWidth="1"/>
    <col min="6150" max="6150" width="6.88671875" customWidth="1"/>
    <col min="6151" max="6151" width="8.21875" bestFit="1" customWidth="1"/>
    <col min="6152" max="6180" width="11.44140625" customWidth="1"/>
    <col min="6401" max="6401" width="4.109375" customWidth="1"/>
    <col min="6402" max="6403" width="6.88671875" customWidth="1"/>
    <col min="6404" max="6404" width="36.88671875" customWidth="1"/>
    <col min="6405" max="6405" width="39.21875" customWidth="1"/>
    <col min="6406" max="6406" width="6.88671875" customWidth="1"/>
    <col min="6407" max="6407" width="8.21875" bestFit="1" customWidth="1"/>
    <col min="6408" max="6436" width="11.44140625" customWidth="1"/>
    <col min="6657" max="6657" width="4.109375" customWidth="1"/>
    <col min="6658" max="6659" width="6.88671875" customWidth="1"/>
    <col min="6660" max="6660" width="36.88671875" customWidth="1"/>
    <col min="6661" max="6661" width="39.21875" customWidth="1"/>
    <col min="6662" max="6662" width="6.88671875" customWidth="1"/>
    <col min="6663" max="6663" width="8.21875" bestFit="1" customWidth="1"/>
    <col min="6664" max="6692" width="11.44140625" customWidth="1"/>
    <col min="6913" max="6913" width="4.109375" customWidth="1"/>
    <col min="6914" max="6915" width="6.88671875" customWidth="1"/>
    <col min="6916" max="6916" width="36.88671875" customWidth="1"/>
    <col min="6917" max="6917" width="39.21875" customWidth="1"/>
    <col min="6918" max="6918" width="6.88671875" customWidth="1"/>
    <col min="6919" max="6919" width="8.21875" bestFit="1" customWidth="1"/>
    <col min="6920" max="6948" width="11.44140625" customWidth="1"/>
    <col min="7169" max="7169" width="4.109375" customWidth="1"/>
    <col min="7170" max="7171" width="6.88671875" customWidth="1"/>
    <col min="7172" max="7172" width="36.88671875" customWidth="1"/>
    <col min="7173" max="7173" width="39.21875" customWidth="1"/>
    <col min="7174" max="7174" width="6.88671875" customWidth="1"/>
    <col min="7175" max="7175" width="8.21875" bestFit="1" customWidth="1"/>
    <col min="7176" max="7204" width="11.44140625" customWidth="1"/>
    <col min="7425" max="7425" width="4.109375" customWidth="1"/>
    <col min="7426" max="7427" width="6.88671875" customWidth="1"/>
    <col min="7428" max="7428" width="36.88671875" customWidth="1"/>
    <col min="7429" max="7429" width="39.21875" customWidth="1"/>
    <col min="7430" max="7430" width="6.88671875" customWidth="1"/>
    <col min="7431" max="7431" width="8.21875" bestFit="1" customWidth="1"/>
    <col min="7432" max="7460" width="11.44140625" customWidth="1"/>
    <col min="7681" max="7681" width="4.109375" customWidth="1"/>
    <col min="7682" max="7683" width="6.88671875" customWidth="1"/>
    <col min="7684" max="7684" width="36.88671875" customWidth="1"/>
    <col min="7685" max="7685" width="39.21875" customWidth="1"/>
    <col min="7686" max="7686" width="6.88671875" customWidth="1"/>
    <col min="7687" max="7687" width="8.21875" bestFit="1" customWidth="1"/>
    <col min="7688" max="7716" width="11.44140625" customWidth="1"/>
    <col min="7937" max="7937" width="4.109375" customWidth="1"/>
    <col min="7938" max="7939" width="6.88671875" customWidth="1"/>
    <col min="7940" max="7940" width="36.88671875" customWidth="1"/>
    <col min="7941" max="7941" width="39.21875" customWidth="1"/>
    <col min="7942" max="7942" width="6.88671875" customWidth="1"/>
    <col min="7943" max="7943" width="8.21875" bestFit="1" customWidth="1"/>
    <col min="7944" max="7972" width="11.44140625" customWidth="1"/>
    <col min="8193" max="8193" width="4.109375" customWidth="1"/>
    <col min="8194" max="8195" width="6.88671875" customWidth="1"/>
    <col min="8196" max="8196" width="36.88671875" customWidth="1"/>
    <col min="8197" max="8197" width="39.21875" customWidth="1"/>
    <col min="8198" max="8198" width="6.88671875" customWidth="1"/>
    <col min="8199" max="8199" width="8.21875" bestFit="1" customWidth="1"/>
    <col min="8200" max="8228" width="11.44140625" customWidth="1"/>
    <col min="8449" max="8449" width="4.109375" customWidth="1"/>
    <col min="8450" max="8451" width="6.88671875" customWidth="1"/>
    <col min="8452" max="8452" width="36.88671875" customWidth="1"/>
    <col min="8453" max="8453" width="39.21875" customWidth="1"/>
    <col min="8454" max="8454" width="6.88671875" customWidth="1"/>
    <col min="8455" max="8455" width="8.21875" bestFit="1" customWidth="1"/>
    <col min="8456" max="8484" width="11.44140625" customWidth="1"/>
    <col min="8705" max="8705" width="4.109375" customWidth="1"/>
    <col min="8706" max="8707" width="6.88671875" customWidth="1"/>
    <col min="8708" max="8708" width="36.88671875" customWidth="1"/>
    <col min="8709" max="8709" width="39.21875" customWidth="1"/>
    <col min="8710" max="8710" width="6.88671875" customWidth="1"/>
    <col min="8711" max="8711" width="8.21875" bestFit="1" customWidth="1"/>
    <col min="8712" max="8740" width="11.44140625" customWidth="1"/>
    <col min="8961" max="8961" width="4.109375" customWidth="1"/>
    <col min="8962" max="8963" width="6.88671875" customWidth="1"/>
    <col min="8964" max="8964" width="36.88671875" customWidth="1"/>
    <col min="8965" max="8965" width="39.21875" customWidth="1"/>
    <col min="8966" max="8966" width="6.88671875" customWidth="1"/>
    <col min="8967" max="8967" width="8.21875" bestFit="1" customWidth="1"/>
    <col min="8968" max="8996" width="11.44140625" customWidth="1"/>
    <col min="9217" max="9217" width="4.109375" customWidth="1"/>
    <col min="9218" max="9219" width="6.88671875" customWidth="1"/>
    <col min="9220" max="9220" width="36.88671875" customWidth="1"/>
    <col min="9221" max="9221" width="39.21875" customWidth="1"/>
    <col min="9222" max="9222" width="6.88671875" customWidth="1"/>
    <col min="9223" max="9223" width="8.21875" bestFit="1" customWidth="1"/>
    <col min="9224" max="9252" width="11.44140625" customWidth="1"/>
    <col min="9473" max="9473" width="4.109375" customWidth="1"/>
    <col min="9474" max="9475" width="6.88671875" customWidth="1"/>
    <col min="9476" max="9476" width="36.88671875" customWidth="1"/>
    <col min="9477" max="9477" width="39.21875" customWidth="1"/>
    <col min="9478" max="9478" width="6.88671875" customWidth="1"/>
    <col min="9479" max="9479" width="8.21875" bestFit="1" customWidth="1"/>
    <col min="9480" max="9508" width="11.44140625" customWidth="1"/>
    <col min="9729" max="9729" width="4.109375" customWidth="1"/>
    <col min="9730" max="9731" width="6.88671875" customWidth="1"/>
    <col min="9732" max="9732" width="36.88671875" customWidth="1"/>
    <col min="9733" max="9733" width="39.21875" customWidth="1"/>
    <col min="9734" max="9734" width="6.88671875" customWidth="1"/>
    <col min="9735" max="9735" width="8.21875" bestFit="1" customWidth="1"/>
    <col min="9736" max="9764" width="11.44140625" customWidth="1"/>
    <col min="9985" max="9985" width="4.109375" customWidth="1"/>
    <col min="9986" max="9987" width="6.88671875" customWidth="1"/>
    <col min="9988" max="9988" width="36.88671875" customWidth="1"/>
    <col min="9989" max="9989" width="39.21875" customWidth="1"/>
    <col min="9990" max="9990" width="6.88671875" customWidth="1"/>
    <col min="9991" max="9991" width="8.21875" bestFit="1" customWidth="1"/>
    <col min="9992" max="10020" width="11.44140625" customWidth="1"/>
    <col min="10241" max="10241" width="4.109375" customWidth="1"/>
    <col min="10242" max="10243" width="6.88671875" customWidth="1"/>
    <col min="10244" max="10244" width="36.88671875" customWidth="1"/>
    <col min="10245" max="10245" width="39.21875" customWidth="1"/>
    <col min="10246" max="10246" width="6.88671875" customWidth="1"/>
    <col min="10247" max="10247" width="8.21875" bestFit="1" customWidth="1"/>
    <col min="10248" max="10276" width="11.44140625" customWidth="1"/>
    <col min="10497" max="10497" width="4.109375" customWidth="1"/>
    <col min="10498" max="10499" width="6.88671875" customWidth="1"/>
    <col min="10500" max="10500" width="36.88671875" customWidth="1"/>
    <col min="10501" max="10501" width="39.21875" customWidth="1"/>
    <col min="10502" max="10502" width="6.88671875" customWidth="1"/>
    <col min="10503" max="10503" width="8.21875" bestFit="1" customWidth="1"/>
    <col min="10504" max="10532" width="11.44140625" customWidth="1"/>
    <col min="10753" max="10753" width="4.109375" customWidth="1"/>
    <col min="10754" max="10755" width="6.88671875" customWidth="1"/>
    <col min="10756" max="10756" width="36.88671875" customWidth="1"/>
    <col min="10757" max="10757" width="39.21875" customWidth="1"/>
    <col min="10758" max="10758" width="6.88671875" customWidth="1"/>
    <col min="10759" max="10759" width="8.21875" bestFit="1" customWidth="1"/>
    <col min="10760" max="10788" width="11.44140625" customWidth="1"/>
    <col min="11009" max="11009" width="4.109375" customWidth="1"/>
    <col min="11010" max="11011" width="6.88671875" customWidth="1"/>
    <col min="11012" max="11012" width="36.88671875" customWidth="1"/>
    <col min="11013" max="11013" width="39.21875" customWidth="1"/>
    <col min="11014" max="11014" width="6.88671875" customWidth="1"/>
    <col min="11015" max="11015" width="8.21875" bestFit="1" customWidth="1"/>
    <col min="11016" max="11044" width="11.44140625" customWidth="1"/>
    <col min="11265" max="11265" width="4.109375" customWidth="1"/>
    <col min="11266" max="11267" width="6.88671875" customWidth="1"/>
    <col min="11268" max="11268" width="36.88671875" customWidth="1"/>
    <col min="11269" max="11269" width="39.21875" customWidth="1"/>
    <col min="11270" max="11270" width="6.88671875" customWidth="1"/>
    <col min="11271" max="11271" width="8.21875" bestFit="1" customWidth="1"/>
    <col min="11272" max="11300" width="11.44140625" customWidth="1"/>
    <col min="11521" max="11521" width="4.109375" customWidth="1"/>
    <col min="11522" max="11523" width="6.88671875" customWidth="1"/>
    <col min="11524" max="11524" width="36.88671875" customWidth="1"/>
    <col min="11525" max="11525" width="39.21875" customWidth="1"/>
    <col min="11526" max="11526" width="6.88671875" customWidth="1"/>
    <col min="11527" max="11527" width="8.21875" bestFit="1" customWidth="1"/>
    <col min="11528" max="11556" width="11.44140625" customWidth="1"/>
    <col min="11777" max="11777" width="4.109375" customWidth="1"/>
    <col min="11778" max="11779" width="6.88671875" customWidth="1"/>
    <col min="11780" max="11780" width="36.88671875" customWidth="1"/>
    <col min="11781" max="11781" width="39.21875" customWidth="1"/>
    <col min="11782" max="11782" width="6.88671875" customWidth="1"/>
    <col min="11783" max="11783" width="8.21875" bestFit="1" customWidth="1"/>
    <col min="11784" max="11812" width="11.44140625" customWidth="1"/>
    <col min="12033" max="12033" width="4.109375" customWidth="1"/>
    <col min="12034" max="12035" width="6.88671875" customWidth="1"/>
    <col min="12036" max="12036" width="36.88671875" customWidth="1"/>
    <col min="12037" max="12037" width="39.21875" customWidth="1"/>
    <col min="12038" max="12038" width="6.88671875" customWidth="1"/>
    <col min="12039" max="12039" width="8.21875" bestFit="1" customWidth="1"/>
    <col min="12040" max="12068" width="11.44140625" customWidth="1"/>
    <col min="12289" max="12289" width="4.109375" customWidth="1"/>
    <col min="12290" max="12291" width="6.88671875" customWidth="1"/>
    <col min="12292" max="12292" width="36.88671875" customWidth="1"/>
    <col min="12293" max="12293" width="39.21875" customWidth="1"/>
    <col min="12294" max="12294" width="6.88671875" customWidth="1"/>
    <col min="12295" max="12295" width="8.21875" bestFit="1" customWidth="1"/>
    <col min="12296" max="12324" width="11.44140625" customWidth="1"/>
    <col min="12545" max="12545" width="4.109375" customWidth="1"/>
    <col min="12546" max="12547" width="6.88671875" customWidth="1"/>
    <col min="12548" max="12548" width="36.88671875" customWidth="1"/>
    <col min="12549" max="12549" width="39.21875" customWidth="1"/>
    <col min="12550" max="12550" width="6.88671875" customWidth="1"/>
    <col min="12551" max="12551" width="8.21875" bestFit="1" customWidth="1"/>
    <col min="12552" max="12580" width="11.44140625" customWidth="1"/>
    <col min="12801" max="12801" width="4.109375" customWidth="1"/>
    <col min="12802" max="12803" width="6.88671875" customWidth="1"/>
    <col min="12804" max="12804" width="36.88671875" customWidth="1"/>
    <col min="12805" max="12805" width="39.21875" customWidth="1"/>
    <col min="12806" max="12806" width="6.88671875" customWidth="1"/>
    <col min="12807" max="12807" width="8.21875" bestFit="1" customWidth="1"/>
    <col min="12808" max="12836" width="11.44140625" customWidth="1"/>
    <col min="13057" max="13057" width="4.109375" customWidth="1"/>
    <col min="13058" max="13059" width="6.88671875" customWidth="1"/>
    <col min="13060" max="13060" width="36.88671875" customWidth="1"/>
    <col min="13061" max="13061" width="39.21875" customWidth="1"/>
    <col min="13062" max="13062" width="6.88671875" customWidth="1"/>
    <col min="13063" max="13063" width="8.21875" bestFit="1" customWidth="1"/>
    <col min="13064" max="13092" width="11.44140625" customWidth="1"/>
    <col min="13313" max="13313" width="4.109375" customWidth="1"/>
    <col min="13314" max="13315" width="6.88671875" customWidth="1"/>
    <col min="13316" max="13316" width="36.88671875" customWidth="1"/>
    <col min="13317" max="13317" width="39.21875" customWidth="1"/>
    <col min="13318" max="13318" width="6.88671875" customWidth="1"/>
    <col min="13319" max="13319" width="8.21875" bestFit="1" customWidth="1"/>
    <col min="13320" max="13348" width="11.44140625" customWidth="1"/>
    <col min="13569" max="13569" width="4.109375" customWidth="1"/>
    <col min="13570" max="13571" width="6.88671875" customWidth="1"/>
    <col min="13572" max="13572" width="36.88671875" customWidth="1"/>
    <col min="13573" max="13573" width="39.21875" customWidth="1"/>
    <col min="13574" max="13574" width="6.88671875" customWidth="1"/>
    <col min="13575" max="13575" width="8.21875" bestFit="1" customWidth="1"/>
    <col min="13576" max="13604" width="11.44140625" customWidth="1"/>
    <col min="13825" max="13825" width="4.109375" customWidth="1"/>
    <col min="13826" max="13827" width="6.88671875" customWidth="1"/>
    <col min="13828" max="13828" width="36.88671875" customWidth="1"/>
    <col min="13829" max="13829" width="39.21875" customWidth="1"/>
    <col min="13830" max="13830" width="6.88671875" customWidth="1"/>
    <col min="13831" max="13831" width="8.21875" bestFit="1" customWidth="1"/>
    <col min="13832" max="13860" width="11.44140625" customWidth="1"/>
    <col min="14081" max="14081" width="4.109375" customWidth="1"/>
    <col min="14082" max="14083" width="6.88671875" customWidth="1"/>
    <col min="14084" max="14084" width="36.88671875" customWidth="1"/>
    <col min="14085" max="14085" width="39.21875" customWidth="1"/>
    <col min="14086" max="14086" width="6.88671875" customWidth="1"/>
    <col min="14087" max="14087" width="8.21875" bestFit="1" customWidth="1"/>
    <col min="14088" max="14116" width="11.44140625" customWidth="1"/>
    <col min="14337" max="14337" width="4.109375" customWidth="1"/>
    <col min="14338" max="14339" width="6.88671875" customWidth="1"/>
    <col min="14340" max="14340" width="36.88671875" customWidth="1"/>
    <col min="14341" max="14341" width="39.21875" customWidth="1"/>
    <col min="14342" max="14342" width="6.88671875" customWidth="1"/>
    <col min="14343" max="14343" width="8.21875" bestFit="1" customWidth="1"/>
    <col min="14344" max="14372" width="11.44140625" customWidth="1"/>
    <col min="14593" max="14593" width="4.109375" customWidth="1"/>
    <col min="14594" max="14595" width="6.88671875" customWidth="1"/>
    <col min="14596" max="14596" width="36.88671875" customWidth="1"/>
    <col min="14597" max="14597" width="39.21875" customWidth="1"/>
    <col min="14598" max="14598" width="6.88671875" customWidth="1"/>
    <col min="14599" max="14599" width="8.21875" bestFit="1" customWidth="1"/>
    <col min="14600" max="14628" width="11.44140625" customWidth="1"/>
    <col min="14849" max="14849" width="4.109375" customWidth="1"/>
    <col min="14850" max="14851" width="6.88671875" customWidth="1"/>
    <col min="14852" max="14852" width="36.88671875" customWidth="1"/>
    <col min="14853" max="14853" width="39.21875" customWidth="1"/>
    <col min="14854" max="14854" width="6.88671875" customWidth="1"/>
    <col min="14855" max="14855" width="8.21875" bestFit="1" customWidth="1"/>
    <col min="14856" max="14884" width="11.44140625" customWidth="1"/>
    <col min="15105" max="15105" width="4.109375" customWidth="1"/>
    <col min="15106" max="15107" width="6.88671875" customWidth="1"/>
    <col min="15108" max="15108" width="36.88671875" customWidth="1"/>
    <col min="15109" max="15109" width="39.21875" customWidth="1"/>
    <col min="15110" max="15110" width="6.88671875" customWidth="1"/>
    <col min="15111" max="15111" width="8.21875" bestFit="1" customWidth="1"/>
    <col min="15112" max="15140" width="11.44140625" customWidth="1"/>
    <col min="15361" max="15361" width="4.109375" customWidth="1"/>
    <col min="15362" max="15363" width="6.88671875" customWidth="1"/>
    <col min="15364" max="15364" width="36.88671875" customWidth="1"/>
    <col min="15365" max="15365" width="39.21875" customWidth="1"/>
    <col min="15366" max="15366" width="6.88671875" customWidth="1"/>
    <col min="15367" max="15367" width="8.21875" bestFit="1" customWidth="1"/>
    <col min="15368" max="15396" width="11.44140625" customWidth="1"/>
    <col min="15617" max="15617" width="4.109375" customWidth="1"/>
    <col min="15618" max="15619" width="6.88671875" customWidth="1"/>
    <col min="15620" max="15620" width="36.88671875" customWidth="1"/>
    <col min="15621" max="15621" width="39.21875" customWidth="1"/>
    <col min="15622" max="15622" width="6.88671875" customWidth="1"/>
    <col min="15623" max="15623" width="8.21875" bestFit="1" customWidth="1"/>
    <col min="15624" max="15652" width="11.44140625" customWidth="1"/>
    <col min="15873" max="15873" width="4.109375" customWidth="1"/>
    <col min="15874" max="15875" width="6.88671875" customWidth="1"/>
    <col min="15876" max="15876" width="36.88671875" customWidth="1"/>
    <col min="15877" max="15877" width="39.21875" customWidth="1"/>
    <col min="15878" max="15878" width="6.88671875" customWidth="1"/>
    <col min="15879" max="15879" width="8.21875" bestFit="1" customWidth="1"/>
    <col min="15880" max="15908" width="11.44140625" customWidth="1"/>
    <col min="16129" max="16129" width="4.109375" customWidth="1"/>
    <col min="16130" max="16131" width="6.88671875" customWidth="1"/>
    <col min="16132" max="16132" width="36.88671875" customWidth="1"/>
    <col min="16133" max="16133" width="39.21875" customWidth="1"/>
    <col min="16134" max="16134" width="6.88671875" customWidth="1"/>
    <col min="16135" max="16135" width="8.21875" bestFit="1" customWidth="1"/>
    <col min="16136" max="16164" width="11.44140625" customWidth="1"/>
  </cols>
  <sheetData>
    <row r="1" spans="1:36" ht="18.75" thickBot="1" x14ac:dyDescent="0.25">
      <c r="A1" s="185"/>
      <c r="B1" s="177"/>
      <c r="C1" s="178" t="s">
        <v>648</v>
      </c>
      <c r="D1" s="179"/>
      <c r="E1" s="310"/>
      <c r="F1" s="181"/>
      <c r="G1" s="181"/>
      <c r="H1" s="181"/>
      <c r="I1" s="181"/>
      <c r="J1" s="182"/>
      <c r="K1" s="182"/>
      <c r="L1" s="275"/>
      <c r="M1" s="182"/>
      <c r="N1" s="182"/>
      <c r="O1" s="182"/>
      <c r="P1" s="183"/>
      <c r="Q1" s="183"/>
      <c r="R1" s="183"/>
      <c r="S1" s="183"/>
      <c r="T1" s="183"/>
      <c r="U1" s="183"/>
      <c r="V1" s="183"/>
      <c r="W1" s="183"/>
      <c r="X1" s="183"/>
      <c r="Y1" s="183"/>
      <c r="Z1" s="183"/>
      <c r="AA1" s="183"/>
      <c r="AB1" s="183"/>
      <c r="AC1" s="183"/>
      <c r="AD1" s="183"/>
      <c r="AE1" s="183"/>
      <c r="AF1" s="183"/>
      <c r="AG1" s="183"/>
      <c r="AH1" s="185"/>
      <c r="AI1" s="183"/>
      <c r="AJ1" s="183"/>
    </row>
    <row r="2" spans="1:36" ht="32.25" thickBot="1" x14ac:dyDescent="0.25">
      <c r="A2" s="187"/>
      <c r="B2" s="187"/>
      <c r="C2" s="276" t="s">
        <v>594</v>
      </c>
      <c r="D2" s="188" t="s">
        <v>137</v>
      </c>
      <c r="E2" s="821" t="s">
        <v>649</v>
      </c>
      <c r="F2" s="188" t="s">
        <v>138</v>
      </c>
      <c r="G2" s="188" t="s">
        <v>186</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row>
    <row r="3" spans="1:36" x14ac:dyDescent="0.2">
      <c r="A3" s="311"/>
      <c r="B3" s="883" t="s">
        <v>187</v>
      </c>
      <c r="C3" s="280" t="s">
        <v>650</v>
      </c>
      <c r="D3" s="771" t="s">
        <v>651</v>
      </c>
      <c r="E3" s="816" t="s">
        <v>652</v>
      </c>
      <c r="F3" s="763" t="s">
        <v>72</v>
      </c>
      <c r="G3" s="763">
        <v>2</v>
      </c>
      <c r="H3" s="393">
        <f>'3. BL Demand'!H3+SUM('6. Preferred (Scenario Yr)'!H45)</f>
        <v>6.9572914508569985</v>
      </c>
      <c r="I3" s="353">
        <f>'3. BL Demand'!I3+SUM('6. Preferred (Scenario Yr)'!I45)</f>
        <v>7.0124801887850445</v>
      </c>
      <c r="J3" s="353">
        <f>'3. BL Demand'!J3+SUM('6. Preferred (Scenario Yr)'!J45)</f>
        <v>7.0003277024403756</v>
      </c>
      <c r="K3" s="353">
        <f>'3. BL Demand'!K3+SUM('6. Preferred (Scenario Yr)'!K45)</f>
        <v>6.9883988354935882</v>
      </c>
      <c r="L3" s="764">
        <f>'3. BL Demand'!L3+SUM('6. Preferred (Scenario Yr)'!L45)</f>
        <v>6.977973500706014</v>
      </c>
      <c r="M3" s="764">
        <f>'3. BL Demand'!M3+SUM('6. Preferred (Scenario Yr)'!M45)</f>
        <v>6.9682635683908227</v>
      </c>
      <c r="N3" s="764">
        <f>'3. BL Demand'!N3+SUM('6. Preferred (Scenario Yr)'!N45)</f>
        <v>6.95919163784066</v>
      </c>
      <c r="O3" s="764">
        <f>'3. BL Demand'!O3+SUM('6. Preferred (Scenario Yr)'!O45)</f>
        <v>6.9506922275095864</v>
      </c>
      <c r="P3" s="764">
        <f>'3. BL Demand'!P3+SUM('6. Preferred (Scenario Yr)'!P45)</f>
        <v>6.9427094467514907</v>
      </c>
      <c r="Q3" s="764">
        <f>'3. BL Demand'!Q3+SUM('6. Preferred (Scenario Yr)'!Q45)</f>
        <v>6.9344994805379256</v>
      </c>
      <c r="R3" s="764">
        <f>'3. BL Demand'!R3+SUM('6. Preferred (Scenario Yr)'!R45)</f>
        <v>6.9274121172651277</v>
      </c>
      <c r="S3" s="764">
        <f>'3. BL Demand'!S3+SUM('6. Preferred (Scenario Yr)'!S45)</f>
        <v>6.9207152808952914</v>
      </c>
      <c r="T3" s="764">
        <f>'3. BL Demand'!T3+SUM('6. Preferred (Scenario Yr)'!T45)</f>
        <v>6.9143770778157583</v>
      </c>
      <c r="U3" s="764">
        <f>'3. BL Demand'!U3+SUM('6. Preferred (Scenario Yr)'!U45)</f>
        <v>6.9083693686525391</v>
      </c>
      <c r="V3" s="764">
        <f>'3. BL Demand'!V3+SUM('6. Preferred (Scenario Yr)'!V45)</f>
        <v>6.901971472082697</v>
      </c>
      <c r="W3" s="764">
        <f>'3. BL Demand'!W3+SUM('6. Preferred (Scenario Yr)'!W45)</f>
        <v>6.8965526175461314</v>
      </c>
      <c r="X3" s="764">
        <f>'3. BL Demand'!X3+SUM('6. Preferred (Scenario Yr)'!X45)</f>
        <v>6.8913971879421192</v>
      </c>
      <c r="Y3" s="764">
        <f>'3. BL Demand'!Y3+SUM('6. Preferred (Scenario Yr)'!Y45)</f>
        <v>6.8864873186367186</v>
      </c>
      <c r="Z3" s="764">
        <f>'3. BL Demand'!Z3+SUM('6. Preferred (Scenario Yr)'!Z45)</f>
        <v>6.8818069028364848</v>
      </c>
      <c r="AA3" s="764">
        <f>'3. BL Demand'!AA3+SUM('6. Preferred (Scenario Yr)'!AA45)</f>
        <v>6.8773413682702751</v>
      </c>
      <c r="AB3" s="764">
        <f>'3. BL Demand'!AB3+SUM('6. Preferred (Scenario Yr)'!AB45)</f>
        <v>6.8723817591003149</v>
      </c>
      <c r="AC3" s="764">
        <f>'3. BL Demand'!AC3+SUM('6. Preferred (Scenario Yr)'!AC45)</f>
        <v>6.8683074917728728</v>
      </c>
      <c r="AD3" s="764">
        <f>'3. BL Demand'!AD3+SUM('6. Preferred (Scenario Yr)'!AD45)</f>
        <v>6.8644118427228156</v>
      </c>
      <c r="AE3" s="764">
        <f>'3. BL Demand'!AE3+SUM('6. Preferred (Scenario Yr)'!AE45)</f>
        <v>6.8606847468929386</v>
      </c>
      <c r="AF3" s="764">
        <f>'3. BL Demand'!AF3+SUM('6. Preferred (Scenario Yr)'!AF45)</f>
        <v>6.8571169667071254</v>
      </c>
      <c r="AG3" s="764">
        <f>'3. BL Demand'!AG3+SUM('6. Preferred (Scenario Yr)'!AG45)</f>
        <v>6.853700003778032</v>
      </c>
      <c r="AH3" s="764">
        <f>'3. BL Demand'!AH3+SUM('6. Preferred (Scenario Yr)'!AH45)</f>
        <v>6.8497302929403574</v>
      </c>
      <c r="AI3" s="764">
        <f>'3. BL Demand'!AI3+SUM('6. Preferred (Scenario Yr)'!AI45)</f>
        <v>6.8465920517371304</v>
      </c>
      <c r="AJ3" s="765">
        <f>'3. BL Demand'!AJ3+SUM('6. Preferred (Scenario Yr)'!AJ45)</f>
        <v>6.8435828467410698</v>
      </c>
    </row>
    <row r="4" spans="1:36" x14ac:dyDescent="0.2">
      <c r="A4" s="311"/>
      <c r="B4" s="884"/>
      <c r="C4" s="281" t="s">
        <v>653</v>
      </c>
      <c r="D4" s="351" t="s">
        <v>654</v>
      </c>
      <c r="E4" s="800" t="s">
        <v>652</v>
      </c>
      <c r="F4" s="318" t="s">
        <v>72</v>
      </c>
      <c r="G4" s="318">
        <v>2</v>
      </c>
      <c r="H4" s="347">
        <f>'3. BL Demand'!H4+'6. Preferred (Scenario Yr)'!H48</f>
        <v>0.28291189831999253</v>
      </c>
      <c r="I4" s="352">
        <f>'3. BL Demand'!I4+'6. Preferred (Scenario Yr)'!I48</f>
        <v>0.28291189831999253</v>
      </c>
      <c r="J4" s="352">
        <f>'3. BL Demand'!J4+'6. Preferred (Scenario Yr)'!J48</f>
        <v>0.28291189831999253</v>
      </c>
      <c r="K4" s="352">
        <f>'3. BL Demand'!K4+'6. Preferred (Scenario Yr)'!K48</f>
        <v>0.28291189831999253</v>
      </c>
      <c r="L4" s="348">
        <f>'3. BL Demand'!L4+'6. Preferred (Scenario Yr)'!L48</f>
        <v>0.28291189831999253</v>
      </c>
      <c r="M4" s="348">
        <f>'3. BL Demand'!M4+'6. Preferred (Scenario Yr)'!M48</f>
        <v>0.28291189831999253</v>
      </c>
      <c r="N4" s="348">
        <f>'3. BL Demand'!N4+'6. Preferred (Scenario Yr)'!N48</f>
        <v>0.28291189831999253</v>
      </c>
      <c r="O4" s="348">
        <f>'3. BL Demand'!O4+'6. Preferred (Scenario Yr)'!O48</f>
        <v>0.28291189831999253</v>
      </c>
      <c r="P4" s="348">
        <f>'3. BL Demand'!P4+'6. Preferred (Scenario Yr)'!P48</f>
        <v>0.28291189831999253</v>
      </c>
      <c r="Q4" s="348">
        <f>'3. BL Demand'!Q4+'6. Preferred (Scenario Yr)'!Q48</f>
        <v>0.28291189831999253</v>
      </c>
      <c r="R4" s="348">
        <f>'3. BL Demand'!R4+'6. Preferred (Scenario Yr)'!R48</f>
        <v>0.28291189831999253</v>
      </c>
      <c r="S4" s="348">
        <f>'3. BL Demand'!S4+'6. Preferred (Scenario Yr)'!S48</f>
        <v>0.28291189831999253</v>
      </c>
      <c r="T4" s="348">
        <f>'3. BL Demand'!T4+'6. Preferred (Scenario Yr)'!T48</f>
        <v>0.28291189831999253</v>
      </c>
      <c r="U4" s="348">
        <f>'3. BL Demand'!U4+'6. Preferred (Scenario Yr)'!U48</f>
        <v>0.28291189831999253</v>
      </c>
      <c r="V4" s="348">
        <f>'3. BL Demand'!V4+'6. Preferred (Scenario Yr)'!V48</f>
        <v>0.28291189831999253</v>
      </c>
      <c r="W4" s="348">
        <f>'3. BL Demand'!W4+'6. Preferred (Scenario Yr)'!W48</f>
        <v>0.28291189831999253</v>
      </c>
      <c r="X4" s="348">
        <f>'3. BL Demand'!X4+'6. Preferred (Scenario Yr)'!X48</f>
        <v>0.28291189831999253</v>
      </c>
      <c r="Y4" s="348">
        <f>'3. BL Demand'!Y4+'6. Preferred (Scenario Yr)'!Y48</f>
        <v>0.28291189831999253</v>
      </c>
      <c r="Z4" s="348">
        <f>'3. BL Demand'!Z4+'6. Preferred (Scenario Yr)'!Z48</f>
        <v>0.28291189831999253</v>
      </c>
      <c r="AA4" s="348">
        <f>'3. BL Demand'!AA4+'6. Preferred (Scenario Yr)'!AA48</f>
        <v>0.28291189831999253</v>
      </c>
      <c r="AB4" s="348">
        <f>'3. BL Demand'!AB4+'6. Preferred (Scenario Yr)'!AB48</f>
        <v>0.28291189831999253</v>
      </c>
      <c r="AC4" s="348">
        <f>'3. BL Demand'!AC4+'6. Preferred (Scenario Yr)'!AC48</f>
        <v>0.28291189831999253</v>
      </c>
      <c r="AD4" s="348">
        <f>'3. BL Demand'!AD4+'6. Preferred (Scenario Yr)'!AD48</f>
        <v>0.28291189831999253</v>
      </c>
      <c r="AE4" s="348">
        <f>'3. BL Demand'!AE4+'6. Preferred (Scenario Yr)'!AE48</f>
        <v>0.28291189831999253</v>
      </c>
      <c r="AF4" s="348">
        <f>'3. BL Demand'!AF4+'6. Preferred (Scenario Yr)'!AF48</f>
        <v>0.28291189831999253</v>
      </c>
      <c r="AG4" s="348">
        <f>'3. BL Demand'!AG4+'6. Preferred (Scenario Yr)'!AG48</f>
        <v>0.28291189831999253</v>
      </c>
      <c r="AH4" s="348">
        <f>'3. BL Demand'!AH4+'6. Preferred (Scenario Yr)'!AH48</f>
        <v>0.28291189831999253</v>
      </c>
      <c r="AI4" s="348">
        <f>'3. BL Demand'!AI4+'6. Preferred (Scenario Yr)'!AI48</f>
        <v>0.28291189831999253</v>
      </c>
      <c r="AJ4" s="363">
        <f>'3. BL Demand'!AJ4+'6. Preferred (Scenario Yr)'!AJ48</f>
        <v>0.28291189831999253</v>
      </c>
    </row>
    <row r="5" spans="1:36" x14ac:dyDescent="0.2">
      <c r="A5" s="311"/>
      <c r="B5" s="884"/>
      <c r="C5" s="281" t="s">
        <v>655</v>
      </c>
      <c r="D5" s="351" t="s">
        <v>656</v>
      </c>
      <c r="E5" s="800" t="s">
        <v>652</v>
      </c>
      <c r="F5" s="318" t="s">
        <v>72</v>
      </c>
      <c r="G5" s="318">
        <v>2</v>
      </c>
      <c r="H5" s="347">
        <f>'3. BL Demand'!H5+'6. Preferred (Scenario Yr)'!H51+'6. Preferred (Scenario Yr)'!H67</f>
        <v>8.0545762245915071</v>
      </c>
      <c r="I5" s="352">
        <f>'3. BL Demand'!I5+'6. Preferred (Scenario Yr)'!I51+'6. Preferred (Scenario Yr)'!I67</f>
        <v>8.2333872630450777</v>
      </c>
      <c r="J5" s="352">
        <f>'3. BL Demand'!J5+'6. Preferred (Scenario Yr)'!J51+'6. Preferred (Scenario Yr)'!J67</f>
        <v>8.4109559689846378</v>
      </c>
      <c r="K5" s="352">
        <f>'3. BL Demand'!K5+'6. Preferred (Scenario Yr)'!K51+'6. Preferred (Scenario Yr)'!K67</f>
        <v>8.587441963637195</v>
      </c>
      <c r="L5" s="348">
        <f>'3. BL Demand'!L5+'6. Preferred (Scenario Yr)'!L51+'6. Preferred (Scenario Yr)'!L67</f>
        <v>8.7356224054274048</v>
      </c>
      <c r="M5" s="348">
        <f>'3. BL Demand'!M5+'6. Preferred (Scenario Yr)'!M51+'6. Preferred (Scenario Yr)'!M67</f>
        <v>8.883892770103623</v>
      </c>
      <c r="N5" s="348">
        <f>'3. BL Demand'!N5+'6. Preferred (Scenario Yr)'!N51+'6. Preferred (Scenario Yr)'!N67</f>
        <v>9.0323291820230622</v>
      </c>
      <c r="O5" s="348">
        <f>'3. BL Demand'!O5+'6. Preferred (Scenario Yr)'!O51+'6. Preferred (Scenario Yr)'!O67</f>
        <v>9.1807826903225553</v>
      </c>
      <c r="P5" s="348">
        <f>'3. BL Demand'!P5+'6. Preferred (Scenario Yr)'!P51+'6. Preferred (Scenario Yr)'!P67</f>
        <v>9.3295545642387996</v>
      </c>
      <c r="Q5" s="348">
        <f>'3. BL Demand'!Q5+'6. Preferred (Scenario Yr)'!Q51+'6. Preferred (Scenario Yr)'!Q67</f>
        <v>9.4495965342562656</v>
      </c>
      <c r="R5" s="348">
        <f>'3. BL Demand'!R5+'6. Preferred (Scenario Yr)'!R51+'6. Preferred (Scenario Yr)'!R67</f>
        <v>9.5702183506835024</v>
      </c>
      <c r="S5" s="348">
        <f>'3. BL Demand'!S5+'6. Preferred (Scenario Yr)'!S51+'6. Preferred (Scenario Yr)'!S67</f>
        <v>9.691151352770099</v>
      </c>
      <c r="T5" s="348">
        <f>'3. BL Demand'!T5+'6. Preferred (Scenario Yr)'!T51+'6. Preferred (Scenario Yr)'!T67</f>
        <v>9.8126470541046871</v>
      </c>
      <c r="U5" s="348">
        <f>'3. BL Demand'!U5+'6. Preferred (Scenario Yr)'!U51+'6. Preferred (Scenario Yr)'!U67</f>
        <v>9.9347040627105088</v>
      </c>
      <c r="V5" s="348">
        <f>'3. BL Demand'!V5+'6. Preferred (Scenario Yr)'!V51+'6. Preferred (Scenario Yr)'!V67</f>
        <v>14.103900012654742</v>
      </c>
      <c r="W5" s="348">
        <f>'3. BL Demand'!W5+'6. Preferred (Scenario Yr)'!W51+'6. Preferred (Scenario Yr)'!W67</f>
        <v>14.065285445880393</v>
      </c>
      <c r="X5" s="348">
        <f>'3. BL Demand'!X5+'6. Preferred (Scenario Yr)'!X51+'6. Preferred (Scenario Yr)'!X67</f>
        <v>14.02987647491948</v>
      </c>
      <c r="Y5" s="348">
        <f>'3. BL Demand'!Y5+'6. Preferred (Scenario Yr)'!Y51+'6. Preferred (Scenario Yr)'!Y67</f>
        <v>13.995554531254195</v>
      </c>
      <c r="Z5" s="348">
        <f>'3. BL Demand'!Z5+'6. Preferred (Scenario Yr)'!Z51+'6. Preferred (Scenario Yr)'!Z67</f>
        <v>13.965857099493473</v>
      </c>
      <c r="AA5" s="348">
        <f>'3. BL Demand'!AA5+'6. Preferred (Scenario Yr)'!AA51+'6. Preferred (Scenario Yr)'!AA67</f>
        <v>13.94554621143833</v>
      </c>
      <c r="AB5" s="348">
        <f>'3. BL Demand'!AB5+'6. Preferred (Scenario Yr)'!AB51+'6. Preferred (Scenario Yr)'!AB67</f>
        <v>13.928208245978992</v>
      </c>
      <c r="AC5" s="348">
        <f>'3. BL Demand'!AC5+'6. Preferred (Scenario Yr)'!AC51+'6. Preferred (Scenario Yr)'!AC67</f>
        <v>13.913755465067652</v>
      </c>
      <c r="AD5" s="348">
        <f>'3. BL Demand'!AD5+'6. Preferred (Scenario Yr)'!AD51+'6. Preferred (Scenario Yr)'!AD67</f>
        <v>13.899457086173593</v>
      </c>
      <c r="AE5" s="348">
        <f>'3. BL Demand'!AE5+'6. Preferred (Scenario Yr)'!AE51+'6. Preferred (Scenario Yr)'!AE67</f>
        <v>13.888666471495741</v>
      </c>
      <c r="AF5" s="348">
        <f>'3. BL Demand'!AF5+'6. Preferred (Scenario Yr)'!AF51+'6. Preferred (Scenario Yr)'!AF67</f>
        <v>13.878947300700391</v>
      </c>
      <c r="AG5" s="348">
        <f>'3. BL Demand'!AG5+'6. Preferred (Scenario Yr)'!AG51+'6. Preferred (Scenario Yr)'!AG67</f>
        <v>13.875191687289496</v>
      </c>
      <c r="AH5" s="348">
        <f>'3. BL Demand'!AH5+'6. Preferred (Scenario Yr)'!AH51+'6. Preferred (Scenario Yr)'!AH67</f>
        <v>13.876735999143781</v>
      </c>
      <c r="AI5" s="348">
        <f>'3. BL Demand'!AI5+'6. Preferred (Scenario Yr)'!AI51+'6. Preferred (Scenario Yr)'!AI67</f>
        <v>13.874542358281664</v>
      </c>
      <c r="AJ5" s="363">
        <f>'3. BL Demand'!AJ5+'6. Preferred (Scenario Yr)'!AJ51+'6. Preferred (Scenario Yr)'!AJ67</f>
        <v>13.874119428139656</v>
      </c>
    </row>
    <row r="6" spans="1:36" x14ac:dyDescent="0.2">
      <c r="A6" s="311"/>
      <c r="B6" s="884"/>
      <c r="C6" s="281" t="s">
        <v>657</v>
      </c>
      <c r="D6" s="351" t="s">
        <v>658</v>
      </c>
      <c r="E6" s="800" t="s">
        <v>652</v>
      </c>
      <c r="F6" s="318" t="s">
        <v>72</v>
      </c>
      <c r="G6" s="318">
        <v>2</v>
      </c>
      <c r="H6" s="347">
        <f>'3. BL Demand'!H6+'6. Preferred (Scenario Yr)'!H55+'6. Preferred (Scenario Yr)'!H70</f>
        <v>7.5471407085248243</v>
      </c>
      <c r="I6" s="352">
        <f>'3. BL Demand'!I6+'6. Preferred (Scenario Yr)'!I55+'6. Preferred (Scenario Yr)'!I70</f>
        <v>7.3181272308664278</v>
      </c>
      <c r="J6" s="352">
        <f>'3. BL Demand'!J6+'6. Preferred (Scenario Yr)'!J55+'6. Preferred (Scenario Yr)'!J70</f>
        <v>7.0966589574558956</v>
      </c>
      <c r="K6" s="352">
        <f>'3. BL Demand'!K6+'6. Preferred (Scenario Yr)'!K55+'6. Preferred (Scenario Yr)'!K70</f>
        <v>6.8796622762893147</v>
      </c>
      <c r="L6" s="348">
        <f>'3. BL Demand'!L6+'6. Preferred (Scenario Yr)'!L55+'6. Preferred (Scenario Yr)'!L70</f>
        <v>6.6571973381509144</v>
      </c>
      <c r="M6" s="348">
        <f>'3. BL Demand'!M6+'6. Preferred (Scenario Yr)'!M55+'6. Preferred (Scenario Yr)'!M70</f>
        <v>6.4438596579991101</v>
      </c>
      <c r="N6" s="348">
        <f>'3. BL Demand'!N6+'6. Preferred (Scenario Yr)'!N55+'6. Preferred (Scenario Yr)'!N70</f>
        <v>6.2385644160575406</v>
      </c>
      <c r="O6" s="348">
        <f>'3. BL Demand'!O6+'6. Preferred (Scenario Yr)'!O55+'6. Preferred (Scenario Yr)'!O70</f>
        <v>6.0377948913668495</v>
      </c>
      <c r="P6" s="348">
        <f>'3. BL Demand'!P6+'6. Preferred (Scenario Yr)'!P55+'6. Preferred (Scenario Yr)'!P70</f>
        <v>5.844043535444964</v>
      </c>
      <c r="Q6" s="348">
        <f>'3. BL Demand'!Q6+'6. Preferred (Scenario Yr)'!Q55+'6. Preferred (Scenario Yr)'!Q70</f>
        <v>5.6577460294451702</v>
      </c>
      <c r="R6" s="348">
        <f>'3. BL Demand'!R6+'6. Preferred (Scenario Yr)'!R55+'6. Preferred (Scenario Yr)'!R70</f>
        <v>5.4776026918521845</v>
      </c>
      <c r="S6" s="348">
        <f>'3. BL Demand'!S6+'6. Preferred (Scenario Yr)'!S55+'6. Preferred (Scenario Yr)'!S70</f>
        <v>5.3037317100357111</v>
      </c>
      <c r="T6" s="348">
        <f>'3. BL Demand'!T6+'6. Preferred (Scenario Yr)'!T55+'6. Preferred (Scenario Yr)'!T70</f>
        <v>5.133974524909215</v>
      </c>
      <c r="U6" s="348">
        <f>'3. BL Demand'!U6+'6. Preferred (Scenario Yr)'!U55+'6. Preferred (Scenario Yr)'!U70</f>
        <v>4.970137644531869</v>
      </c>
      <c r="V6" s="348">
        <f>'3. BL Demand'!V6+'6. Preferred (Scenario Yr)'!V55+'6. Preferred (Scenario Yr)'!V70</f>
        <v>0</v>
      </c>
      <c r="W6" s="348">
        <f>'3. BL Demand'!W6+'6. Preferred (Scenario Yr)'!W55+'6. Preferred (Scenario Yr)'!W70</f>
        <v>0</v>
      </c>
      <c r="X6" s="348">
        <f>'3. BL Demand'!X6+'6. Preferred (Scenario Yr)'!X55+'6. Preferred (Scenario Yr)'!X70</f>
        <v>0</v>
      </c>
      <c r="Y6" s="348">
        <f>'3. BL Demand'!Y6+'6. Preferred (Scenario Yr)'!Y55+'6. Preferred (Scenario Yr)'!Y70</f>
        <v>0</v>
      </c>
      <c r="Z6" s="348">
        <f>'3. BL Demand'!Z6+'6. Preferred (Scenario Yr)'!Z55+'6. Preferred (Scenario Yr)'!Z70</f>
        <v>4.4408920985006262E-16</v>
      </c>
      <c r="AA6" s="348">
        <f>'3. BL Demand'!AA6+'6. Preferred (Scenario Yr)'!AA55+'6. Preferred (Scenario Yr)'!AA70</f>
        <v>0</v>
      </c>
      <c r="AB6" s="348">
        <f>'3. BL Demand'!AB6+'6. Preferred (Scenario Yr)'!AB55+'6. Preferred (Scenario Yr)'!AB70</f>
        <v>0</v>
      </c>
      <c r="AC6" s="348">
        <f>'3. BL Demand'!AC6+'6. Preferred (Scenario Yr)'!AC55+'6. Preferred (Scenario Yr)'!AC70</f>
        <v>0</v>
      </c>
      <c r="AD6" s="348">
        <f>'3. BL Demand'!AD6+'6. Preferred (Scenario Yr)'!AD55+'6. Preferred (Scenario Yr)'!AD70</f>
        <v>0</v>
      </c>
      <c r="AE6" s="348">
        <f>'3. BL Demand'!AE6+'6. Preferred (Scenario Yr)'!AE55+'6. Preferred (Scenario Yr)'!AE70</f>
        <v>0</v>
      </c>
      <c r="AF6" s="348">
        <f>'3. BL Demand'!AF6+'6. Preferred (Scenario Yr)'!AF55+'6. Preferred (Scenario Yr)'!AF70</f>
        <v>0</v>
      </c>
      <c r="AG6" s="348">
        <f>'3. BL Demand'!AG6+'6. Preferred (Scenario Yr)'!AG55+'6. Preferred (Scenario Yr)'!AG70</f>
        <v>0</v>
      </c>
      <c r="AH6" s="348">
        <f>'3. BL Demand'!AH6+'6. Preferred (Scenario Yr)'!AH55+'6. Preferred (Scenario Yr)'!AH70</f>
        <v>0</v>
      </c>
      <c r="AI6" s="348">
        <f>'3. BL Demand'!AI6+'6. Preferred (Scenario Yr)'!AI55+'6. Preferred (Scenario Yr)'!AI70</f>
        <v>0</v>
      </c>
      <c r="AJ6" s="363">
        <f>'3. BL Demand'!AJ6+'6. Preferred (Scenario Yr)'!AJ55+'6. Preferred (Scenario Yr)'!AJ70</f>
        <v>0</v>
      </c>
    </row>
    <row r="7" spans="1:36" x14ac:dyDescent="0.2">
      <c r="A7" s="311"/>
      <c r="B7" s="884"/>
      <c r="C7" s="281" t="s">
        <v>659</v>
      </c>
      <c r="D7" s="351" t="s">
        <v>197</v>
      </c>
      <c r="E7" s="479" t="s">
        <v>660</v>
      </c>
      <c r="F7" s="318" t="s">
        <v>72</v>
      </c>
      <c r="G7" s="318">
        <v>2</v>
      </c>
      <c r="H7" s="347">
        <f t="shared" ref="H7:AJ7" si="0">H3-H32</f>
        <v>6.9246144114423398</v>
      </c>
      <c r="I7" s="352">
        <f t="shared" si="0"/>
        <v>6.9798031493703858</v>
      </c>
      <c r="J7" s="352">
        <f t="shared" si="0"/>
        <v>6.9676506630257169</v>
      </c>
      <c r="K7" s="352">
        <f t="shared" si="0"/>
        <v>6.9557217960789295</v>
      </c>
      <c r="L7" s="348">
        <f t="shared" si="0"/>
        <v>6.9452964612913553</v>
      </c>
      <c r="M7" s="348">
        <f t="shared" si="0"/>
        <v>6.935586528976164</v>
      </c>
      <c r="N7" s="348">
        <f t="shared" si="0"/>
        <v>6.9265145984260013</v>
      </c>
      <c r="O7" s="348">
        <f t="shared" si="0"/>
        <v>6.9180151880949277</v>
      </c>
      <c r="P7" s="348">
        <f t="shared" si="0"/>
        <v>6.910032407336832</v>
      </c>
      <c r="Q7" s="348">
        <f t="shared" si="0"/>
        <v>6.9018224411232669</v>
      </c>
      <c r="R7" s="348">
        <f t="shared" si="0"/>
        <v>6.894735077850469</v>
      </c>
      <c r="S7" s="348">
        <f t="shared" si="0"/>
        <v>6.8880382414806327</v>
      </c>
      <c r="T7" s="348">
        <f t="shared" si="0"/>
        <v>6.8817000384010996</v>
      </c>
      <c r="U7" s="348">
        <f t="shared" si="0"/>
        <v>6.8756923292378804</v>
      </c>
      <c r="V7" s="348">
        <f t="shared" si="0"/>
        <v>6.8692944326680383</v>
      </c>
      <c r="W7" s="348">
        <f t="shared" si="0"/>
        <v>6.8638755781314726</v>
      </c>
      <c r="X7" s="348">
        <f t="shared" si="0"/>
        <v>6.8587201485274605</v>
      </c>
      <c r="Y7" s="348">
        <f t="shared" si="0"/>
        <v>6.8538102792220599</v>
      </c>
      <c r="Z7" s="348">
        <f t="shared" si="0"/>
        <v>6.8491298634218261</v>
      </c>
      <c r="AA7" s="348">
        <f t="shared" si="0"/>
        <v>6.8446643288556164</v>
      </c>
      <c r="AB7" s="348">
        <f t="shared" si="0"/>
        <v>6.8397047196856562</v>
      </c>
      <c r="AC7" s="348">
        <f t="shared" si="0"/>
        <v>6.8356304523582141</v>
      </c>
      <c r="AD7" s="348">
        <f t="shared" si="0"/>
        <v>6.8317348033081569</v>
      </c>
      <c r="AE7" s="348">
        <f t="shared" si="0"/>
        <v>6.8280077074782799</v>
      </c>
      <c r="AF7" s="348">
        <f t="shared" si="0"/>
        <v>6.8244399272924667</v>
      </c>
      <c r="AG7" s="348">
        <f t="shared" si="0"/>
        <v>6.8210229643633733</v>
      </c>
      <c r="AH7" s="348">
        <f t="shared" si="0"/>
        <v>6.8170532535256987</v>
      </c>
      <c r="AI7" s="348">
        <f t="shared" si="0"/>
        <v>6.8139150123224717</v>
      </c>
      <c r="AJ7" s="363">
        <f t="shared" si="0"/>
        <v>6.810905807326411</v>
      </c>
    </row>
    <row r="8" spans="1:36" x14ac:dyDescent="0.2">
      <c r="A8" s="311"/>
      <c r="B8" s="884"/>
      <c r="C8" s="281" t="s">
        <v>661</v>
      </c>
      <c r="D8" s="351" t="s">
        <v>200</v>
      </c>
      <c r="E8" s="479" t="s">
        <v>662</v>
      </c>
      <c r="F8" s="318" t="s">
        <v>72</v>
      </c>
      <c r="G8" s="318">
        <v>2</v>
      </c>
      <c r="H8" s="347">
        <f t="shared" ref="H8:AJ8" si="1">H4-H33</f>
        <v>0.27311101221572476</v>
      </c>
      <c r="I8" s="352">
        <f t="shared" si="1"/>
        <v>0.27311101221572476</v>
      </c>
      <c r="J8" s="352">
        <f t="shared" si="1"/>
        <v>0.27311101221572476</v>
      </c>
      <c r="K8" s="352">
        <f t="shared" si="1"/>
        <v>0.27311101221572476</v>
      </c>
      <c r="L8" s="348">
        <f t="shared" si="1"/>
        <v>0.27311101221572476</v>
      </c>
      <c r="M8" s="348">
        <f t="shared" si="1"/>
        <v>0.27311101221572476</v>
      </c>
      <c r="N8" s="348">
        <f t="shared" si="1"/>
        <v>0.27311101221572476</v>
      </c>
      <c r="O8" s="348">
        <f t="shared" si="1"/>
        <v>0.27311101221572476</v>
      </c>
      <c r="P8" s="348">
        <f t="shared" si="1"/>
        <v>0.27311101221572476</v>
      </c>
      <c r="Q8" s="348">
        <f t="shared" si="1"/>
        <v>0.27311101221572476</v>
      </c>
      <c r="R8" s="348">
        <f t="shared" si="1"/>
        <v>0.27311101221572476</v>
      </c>
      <c r="S8" s="348">
        <f t="shared" si="1"/>
        <v>0.27311101221572476</v>
      </c>
      <c r="T8" s="348">
        <f t="shared" si="1"/>
        <v>0.27311101221572476</v>
      </c>
      <c r="U8" s="348">
        <f t="shared" si="1"/>
        <v>0.27311101221572476</v>
      </c>
      <c r="V8" s="348">
        <f t="shared" si="1"/>
        <v>0.27311101221572476</v>
      </c>
      <c r="W8" s="348">
        <f t="shared" si="1"/>
        <v>0.27311101221572476</v>
      </c>
      <c r="X8" s="348">
        <f t="shared" si="1"/>
        <v>0.27311101221572476</v>
      </c>
      <c r="Y8" s="348">
        <f t="shared" si="1"/>
        <v>0.27311101221572476</v>
      </c>
      <c r="Z8" s="348">
        <f t="shared" si="1"/>
        <v>0.27311101221572476</v>
      </c>
      <c r="AA8" s="348">
        <f t="shared" si="1"/>
        <v>0.27311101221572476</v>
      </c>
      <c r="AB8" s="348">
        <f t="shared" si="1"/>
        <v>0.27311101221572476</v>
      </c>
      <c r="AC8" s="348">
        <f t="shared" si="1"/>
        <v>0.27311101221572476</v>
      </c>
      <c r="AD8" s="348">
        <f t="shared" si="1"/>
        <v>0.27311101221572476</v>
      </c>
      <c r="AE8" s="348">
        <f t="shared" si="1"/>
        <v>0.27311101221572476</v>
      </c>
      <c r="AF8" s="348">
        <f t="shared" si="1"/>
        <v>0.27311101221572476</v>
      </c>
      <c r="AG8" s="348">
        <f t="shared" si="1"/>
        <v>0.27311101221572476</v>
      </c>
      <c r="AH8" s="348">
        <f t="shared" si="1"/>
        <v>0.27311101221572476</v>
      </c>
      <c r="AI8" s="348">
        <f t="shared" si="1"/>
        <v>0.27311101221572476</v>
      </c>
      <c r="AJ8" s="363">
        <f t="shared" si="1"/>
        <v>0.27311101221572476</v>
      </c>
    </row>
    <row r="9" spans="1:36" x14ac:dyDescent="0.2">
      <c r="A9" s="311"/>
      <c r="B9" s="884"/>
      <c r="C9" s="281" t="s">
        <v>80</v>
      </c>
      <c r="D9" s="351" t="s">
        <v>202</v>
      </c>
      <c r="E9" s="479" t="s">
        <v>663</v>
      </c>
      <c r="F9" s="318" t="s">
        <v>72</v>
      </c>
      <c r="G9" s="318">
        <v>2</v>
      </c>
      <c r="H9" s="347">
        <f t="shared" ref="H9:AJ9" si="2">H5-H34</f>
        <v>7.6171415316732691</v>
      </c>
      <c r="I9" s="352">
        <f t="shared" si="2"/>
        <v>7.7824721407408601</v>
      </c>
      <c r="J9" s="352">
        <f t="shared" si="2"/>
        <v>7.9468448382148527</v>
      </c>
      <c r="K9" s="352">
        <f t="shared" si="2"/>
        <v>8.110410845945724</v>
      </c>
      <c r="L9" s="348">
        <f t="shared" si="2"/>
        <v>8.2459513849845827</v>
      </c>
      <c r="M9" s="348">
        <f t="shared" si="2"/>
        <v>8.3818400730704763</v>
      </c>
      <c r="N9" s="348">
        <f t="shared" si="2"/>
        <v>8.5181440692305408</v>
      </c>
      <c r="O9" s="348">
        <f t="shared" si="2"/>
        <v>8.6547195853370358</v>
      </c>
      <c r="P9" s="348">
        <f t="shared" si="2"/>
        <v>8.7918472888737575</v>
      </c>
      <c r="Q9" s="348">
        <f t="shared" si="2"/>
        <v>8.9021365666741339</v>
      </c>
      <c r="R9" s="348">
        <f t="shared" si="2"/>
        <v>9.0132236495825193</v>
      </c>
      <c r="S9" s="348">
        <f t="shared" si="2"/>
        <v>9.1248472248815435</v>
      </c>
      <c r="T9" s="348">
        <f t="shared" si="2"/>
        <v>9.2372377087501309</v>
      </c>
      <c r="U9" s="348">
        <f t="shared" si="2"/>
        <v>9.3503867393961553</v>
      </c>
      <c r="V9" s="348">
        <f t="shared" si="2"/>
        <v>13.388846532357769</v>
      </c>
      <c r="W9" s="348">
        <f t="shared" si="2"/>
        <v>13.341862589733982</v>
      </c>
      <c r="X9" s="348">
        <f t="shared" si="2"/>
        <v>13.29827628743752</v>
      </c>
      <c r="Y9" s="348">
        <f t="shared" si="2"/>
        <v>13.255950451327362</v>
      </c>
      <c r="Z9" s="348">
        <f t="shared" si="2"/>
        <v>13.218416313875016</v>
      </c>
      <c r="AA9" s="348">
        <f t="shared" si="2"/>
        <v>13.190569859907802</v>
      </c>
      <c r="AB9" s="348">
        <f t="shared" si="2"/>
        <v>13.165852528952611</v>
      </c>
      <c r="AC9" s="348">
        <f t="shared" si="2"/>
        <v>13.14417230985093</v>
      </c>
      <c r="AD9" s="348">
        <f t="shared" si="2"/>
        <v>13.122806430504435</v>
      </c>
      <c r="AE9" s="348">
        <f t="shared" si="2"/>
        <v>13.10508997281274</v>
      </c>
      <c r="AF9" s="348">
        <f t="shared" si="2"/>
        <v>13.088581648287027</v>
      </c>
      <c r="AG9" s="348">
        <f t="shared" si="2"/>
        <v>13.078169173162493</v>
      </c>
      <c r="AH9" s="348">
        <f t="shared" si="2"/>
        <v>13.073185407277935</v>
      </c>
      <c r="AI9" s="348">
        <f t="shared" si="2"/>
        <v>13.064587649471653</v>
      </c>
      <c r="AJ9" s="363">
        <f t="shared" si="2"/>
        <v>13.057880573225045</v>
      </c>
    </row>
    <row r="10" spans="1:36" x14ac:dyDescent="0.2">
      <c r="A10" s="311"/>
      <c r="B10" s="884"/>
      <c r="C10" s="281" t="s">
        <v>77</v>
      </c>
      <c r="D10" s="351" t="s">
        <v>204</v>
      </c>
      <c r="E10" s="479" t="s">
        <v>664</v>
      </c>
      <c r="F10" s="318" t="s">
        <v>72</v>
      </c>
      <c r="G10" s="318">
        <v>2</v>
      </c>
      <c r="H10" s="347">
        <f t="shared" ref="H10:AJ10" si="3">H6-H35</f>
        <v>6.8924992012966717</v>
      </c>
      <c r="I10" s="352">
        <f t="shared" si="3"/>
        <v>6.6848944110412667</v>
      </c>
      <c r="J10" s="352">
        <f t="shared" si="3"/>
        <v>6.4841488664032578</v>
      </c>
      <c r="K10" s="352">
        <f t="shared" si="3"/>
        <v>6.2872117866884789</v>
      </c>
      <c r="L10" s="348">
        <f t="shared" si="3"/>
        <v>6.0841296200833703</v>
      </c>
      <c r="M10" s="348">
        <f t="shared" si="3"/>
        <v>5.8895544627757932</v>
      </c>
      <c r="N10" s="348">
        <f t="shared" si="3"/>
        <v>5.7023864202753831</v>
      </c>
      <c r="O10" s="348">
        <f t="shared" si="3"/>
        <v>5.5191631440101609</v>
      </c>
      <c r="P10" s="348">
        <f t="shared" si="3"/>
        <v>5.3423965565641298</v>
      </c>
      <c r="Q10" s="348">
        <f t="shared" si="3"/>
        <v>5.1725053837769108</v>
      </c>
      <c r="R10" s="348">
        <f t="shared" si="3"/>
        <v>5.0082433767336969</v>
      </c>
      <c r="S10" s="348">
        <f t="shared" si="3"/>
        <v>4.8497446422558292</v>
      </c>
      <c r="T10" s="348">
        <f t="shared" si="3"/>
        <v>4.6948337505146256</v>
      </c>
      <c r="U10" s="348">
        <f t="shared" si="3"/>
        <v>4.5453672015006692</v>
      </c>
      <c r="V10" s="348">
        <f t="shared" si="3"/>
        <v>0</v>
      </c>
      <c r="W10" s="348">
        <f t="shared" si="3"/>
        <v>0</v>
      </c>
      <c r="X10" s="348">
        <f t="shared" si="3"/>
        <v>0</v>
      </c>
      <c r="Y10" s="348">
        <f t="shared" si="3"/>
        <v>0</v>
      </c>
      <c r="Z10" s="348">
        <f t="shared" si="3"/>
        <v>4.4408920985006262E-16</v>
      </c>
      <c r="AA10" s="348">
        <f t="shared" si="3"/>
        <v>0</v>
      </c>
      <c r="AB10" s="348">
        <f t="shared" si="3"/>
        <v>0</v>
      </c>
      <c r="AC10" s="348">
        <f t="shared" si="3"/>
        <v>0</v>
      </c>
      <c r="AD10" s="348">
        <f t="shared" si="3"/>
        <v>0</v>
      </c>
      <c r="AE10" s="348">
        <f t="shared" si="3"/>
        <v>0</v>
      </c>
      <c r="AF10" s="348">
        <f t="shared" si="3"/>
        <v>0</v>
      </c>
      <c r="AG10" s="348">
        <f t="shared" si="3"/>
        <v>0</v>
      </c>
      <c r="AH10" s="348">
        <f t="shared" si="3"/>
        <v>0</v>
      </c>
      <c r="AI10" s="348">
        <f t="shared" si="3"/>
        <v>0</v>
      </c>
      <c r="AJ10" s="363">
        <f t="shared" si="3"/>
        <v>0</v>
      </c>
    </row>
    <row r="11" spans="1:36" x14ac:dyDescent="0.2">
      <c r="A11" s="311"/>
      <c r="B11" s="884"/>
      <c r="C11" s="431" t="s">
        <v>665</v>
      </c>
      <c r="D11" s="432" t="s">
        <v>207</v>
      </c>
      <c r="E11" s="478" t="s">
        <v>666</v>
      </c>
      <c r="F11" s="822" t="s">
        <v>667</v>
      </c>
      <c r="G11" s="822">
        <v>1</v>
      </c>
      <c r="H11" s="430" t="s">
        <v>120</v>
      </c>
      <c r="I11" s="433" t="s">
        <v>120</v>
      </c>
      <c r="J11" s="433" t="s">
        <v>120</v>
      </c>
      <c r="K11" s="433" t="s">
        <v>120</v>
      </c>
      <c r="L11" s="434" t="s">
        <v>120</v>
      </c>
      <c r="M11" s="434" t="s">
        <v>120</v>
      </c>
      <c r="N11" s="434" t="s">
        <v>120</v>
      </c>
      <c r="O11" s="434" t="s">
        <v>120</v>
      </c>
      <c r="P11" s="434" t="s">
        <v>120</v>
      </c>
      <c r="Q11" s="434" t="s">
        <v>120</v>
      </c>
      <c r="R11" s="434" t="s">
        <v>120</v>
      </c>
      <c r="S11" s="434" t="s">
        <v>120</v>
      </c>
      <c r="T11" s="434" t="s">
        <v>120</v>
      </c>
      <c r="U11" s="434" t="s">
        <v>120</v>
      </c>
      <c r="V11" s="434" t="s">
        <v>120</v>
      </c>
      <c r="W11" s="434" t="s">
        <v>120</v>
      </c>
      <c r="X11" s="434" t="s">
        <v>120</v>
      </c>
      <c r="Y11" s="434" t="s">
        <v>120</v>
      </c>
      <c r="Z11" s="434" t="s">
        <v>120</v>
      </c>
      <c r="AA11" s="434" t="s">
        <v>120</v>
      </c>
      <c r="AB11" s="434" t="s">
        <v>120</v>
      </c>
      <c r="AC11" s="434" t="s">
        <v>120</v>
      </c>
      <c r="AD11" s="434" t="s">
        <v>120</v>
      </c>
      <c r="AE11" s="434" t="s">
        <v>120</v>
      </c>
      <c r="AF11" s="434" t="s">
        <v>120</v>
      </c>
      <c r="AG11" s="434" t="s">
        <v>120</v>
      </c>
      <c r="AH11" s="434" t="s">
        <v>120</v>
      </c>
      <c r="AI11" s="434" t="s">
        <v>120</v>
      </c>
      <c r="AJ11" s="435" t="s">
        <v>120</v>
      </c>
    </row>
    <row r="12" spans="1:36" ht="15.75" thickBot="1" x14ac:dyDescent="0.25">
      <c r="A12" s="311"/>
      <c r="B12" s="884"/>
      <c r="C12" s="777" t="s">
        <v>668</v>
      </c>
      <c r="D12" s="778" t="s">
        <v>210</v>
      </c>
      <c r="E12" s="823" t="s">
        <v>666</v>
      </c>
      <c r="F12" s="824" t="s">
        <v>120</v>
      </c>
      <c r="G12" s="824">
        <v>1</v>
      </c>
      <c r="H12" s="825" t="s">
        <v>642</v>
      </c>
      <c r="I12" s="782" t="s">
        <v>120</v>
      </c>
      <c r="J12" s="782" t="s">
        <v>120</v>
      </c>
      <c r="K12" s="782" t="s">
        <v>120</v>
      </c>
      <c r="L12" s="783" t="s">
        <v>120</v>
      </c>
      <c r="M12" s="783" t="s">
        <v>120</v>
      </c>
      <c r="N12" s="783" t="s">
        <v>120</v>
      </c>
      <c r="O12" s="783" t="s">
        <v>120</v>
      </c>
      <c r="P12" s="783" t="s">
        <v>120</v>
      </c>
      <c r="Q12" s="783" t="s">
        <v>120</v>
      </c>
      <c r="R12" s="783" t="s">
        <v>120</v>
      </c>
      <c r="S12" s="783" t="s">
        <v>120</v>
      </c>
      <c r="T12" s="783" t="s">
        <v>120</v>
      </c>
      <c r="U12" s="783" t="s">
        <v>120</v>
      </c>
      <c r="V12" s="783" t="s">
        <v>120</v>
      </c>
      <c r="W12" s="783" t="s">
        <v>120</v>
      </c>
      <c r="X12" s="783" t="s">
        <v>120</v>
      </c>
      <c r="Y12" s="783" t="s">
        <v>120</v>
      </c>
      <c r="Z12" s="783" t="s">
        <v>120</v>
      </c>
      <c r="AA12" s="783" t="s">
        <v>120</v>
      </c>
      <c r="AB12" s="783" t="s">
        <v>120</v>
      </c>
      <c r="AC12" s="783" t="s">
        <v>120</v>
      </c>
      <c r="AD12" s="783" t="s">
        <v>120</v>
      </c>
      <c r="AE12" s="783" t="s">
        <v>120</v>
      </c>
      <c r="AF12" s="783" t="s">
        <v>120</v>
      </c>
      <c r="AG12" s="783" t="s">
        <v>120</v>
      </c>
      <c r="AH12" s="783" t="s">
        <v>120</v>
      </c>
      <c r="AI12" s="783" t="s">
        <v>120</v>
      </c>
      <c r="AJ12" s="784" t="s">
        <v>120</v>
      </c>
    </row>
    <row r="13" spans="1:36" x14ac:dyDescent="0.2">
      <c r="A13" s="311"/>
      <c r="B13" s="883" t="s">
        <v>211</v>
      </c>
      <c r="C13" s="280" t="s">
        <v>669</v>
      </c>
      <c r="D13" s="771" t="s">
        <v>213</v>
      </c>
      <c r="E13" s="786" t="s">
        <v>670</v>
      </c>
      <c r="F13" s="460" t="s">
        <v>215</v>
      </c>
      <c r="G13" s="460">
        <v>1</v>
      </c>
      <c r="H13" s="787">
        <f>ROUND((H9*1000000)/(H56*1000),1)</f>
        <v>132.80000000000001</v>
      </c>
      <c r="I13" s="788">
        <f t="shared" ref="I13:AJ13" si="4">ROUND((I9*1000000)/(I56*1000),1)</f>
        <v>131.5</v>
      </c>
      <c r="J13" s="788">
        <f t="shared" si="4"/>
        <v>130.4</v>
      </c>
      <c r="K13" s="788">
        <f t="shared" si="4"/>
        <v>129.4</v>
      </c>
      <c r="L13" s="789">
        <f t="shared" si="4"/>
        <v>128.1</v>
      </c>
      <c r="M13" s="789">
        <f t="shared" si="4"/>
        <v>126.9</v>
      </c>
      <c r="N13" s="789">
        <f t="shared" si="4"/>
        <v>125.8</v>
      </c>
      <c r="O13" s="789">
        <f t="shared" si="4"/>
        <v>124.9</v>
      </c>
      <c r="P13" s="789">
        <f t="shared" si="4"/>
        <v>124.1</v>
      </c>
      <c r="Q13" s="789">
        <f t="shared" si="4"/>
        <v>123</v>
      </c>
      <c r="R13" s="789">
        <f t="shared" si="4"/>
        <v>122.3</v>
      </c>
      <c r="S13" s="789">
        <f t="shared" si="4"/>
        <v>121.8</v>
      </c>
      <c r="T13" s="789">
        <f t="shared" si="4"/>
        <v>121.4</v>
      </c>
      <c r="U13" s="789">
        <f t="shared" si="4"/>
        <v>121</v>
      </c>
      <c r="V13" s="789">
        <f t="shared" si="4"/>
        <v>124.3</v>
      </c>
      <c r="W13" s="789">
        <f t="shared" si="4"/>
        <v>123.6</v>
      </c>
      <c r="X13" s="789">
        <f t="shared" si="4"/>
        <v>122.9</v>
      </c>
      <c r="Y13" s="789">
        <f t="shared" si="4"/>
        <v>122.3</v>
      </c>
      <c r="Z13" s="789">
        <f t="shared" si="4"/>
        <v>121.7</v>
      </c>
      <c r="AA13" s="789">
        <f t="shared" si="4"/>
        <v>121.2</v>
      </c>
      <c r="AB13" s="789">
        <f t="shared" si="4"/>
        <v>120.8</v>
      </c>
      <c r="AC13" s="789">
        <f t="shared" si="4"/>
        <v>120.3</v>
      </c>
      <c r="AD13" s="789">
        <f t="shared" si="4"/>
        <v>119.9</v>
      </c>
      <c r="AE13" s="789">
        <f t="shared" si="4"/>
        <v>119.5</v>
      </c>
      <c r="AF13" s="789">
        <f t="shared" si="4"/>
        <v>119.2</v>
      </c>
      <c r="AG13" s="789">
        <f t="shared" si="4"/>
        <v>118.9</v>
      </c>
      <c r="AH13" s="789">
        <f t="shared" si="4"/>
        <v>118.6</v>
      </c>
      <c r="AI13" s="789">
        <f t="shared" si="4"/>
        <v>118.3</v>
      </c>
      <c r="AJ13" s="480">
        <f t="shared" si="4"/>
        <v>118.1</v>
      </c>
    </row>
    <row r="14" spans="1:36" x14ac:dyDescent="0.2">
      <c r="A14" s="311"/>
      <c r="B14" s="884"/>
      <c r="C14" s="285" t="s">
        <v>671</v>
      </c>
      <c r="D14" s="409" t="s">
        <v>217</v>
      </c>
      <c r="E14" s="826" t="s">
        <v>672</v>
      </c>
      <c r="F14" s="752" t="s">
        <v>215</v>
      </c>
      <c r="G14" s="752">
        <v>1</v>
      </c>
      <c r="H14" s="430">
        <v>30.623241673275174</v>
      </c>
      <c r="I14" s="437">
        <v>28.700554477608652</v>
      </c>
      <c r="J14" s="437">
        <v>27.672956859561342</v>
      </c>
      <c r="K14" s="437">
        <v>26.723075982312068</v>
      </c>
      <c r="L14" s="438">
        <v>25.726088508700375</v>
      </c>
      <c r="M14" s="438">
        <v>24.802809277044751</v>
      </c>
      <c r="N14" s="438">
        <v>23.947395157520191</v>
      </c>
      <c r="O14" s="438">
        <v>23.119974565948123</v>
      </c>
      <c r="P14" s="438">
        <v>22.353414944516047</v>
      </c>
      <c r="Q14" s="438">
        <v>21.560508384546104</v>
      </c>
      <c r="R14" s="438">
        <v>20.859068254531923</v>
      </c>
      <c r="S14" s="438">
        <v>20.208679691966545</v>
      </c>
      <c r="T14" s="438">
        <v>19.576047284861996</v>
      </c>
      <c r="U14" s="438">
        <v>18.976086324770961</v>
      </c>
      <c r="V14" s="438">
        <v>20.279519785641391</v>
      </c>
      <c r="W14" s="438">
        <v>20.182163513468332</v>
      </c>
      <c r="X14" s="438">
        <v>20.096011763999353</v>
      </c>
      <c r="Y14" s="438">
        <v>20.005578640630784</v>
      </c>
      <c r="Z14" s="438">
        <v>19.929785150811156</v>
      </c>
      <c r="AA14" s="438">
        <v>19.867013845258473</v>
      </c>
      <c r="AB14" s="438">
        <v>19.804516018719113</v>
      </c>
      <c r="AC14" s="438">
        <v>19.748038198752653</v>
      </c>
      <c r="AD14" s="438">
        <v>19.691557639492046</v>
      </c>
      <c r="AE14" s="438">
        <v>19.639338808176241</v>
      </c>
      <c r="AF14" s="438">
        <v>19.586218361808957</v>
      </c>
      <c r="AG14" s="438">
        <v>19.544041581414486</v>
      </c>
      <c r="AH14" s="438">
        <v>19.506006966566822</v>
      </c>
      <c r="AI14" s="438">
        <v>19.463239271024715</v>
      </c>
      <c r="AJ14" s="439">
        <v>19.420199693693736</v>
      </c>
    </row>
    <row r="15" spans="1:36" x14ac:dyDescent="0.2">
      <c r="A15" s="311"/>
      <c r="B15" s="884"/>
      <c r="C15" s="285" t="s">
        <v>673</v>
      </c>
      <c r="D15" s="409" t="s">
        <v>219</v>
      </c>
      <c r="E15" s="826" t="s">
        <v>672</v>
      </c>
      <c r="F15" s="752" t="s">
        <v>215</v>
      </c>
      <c r="G15" s="752">
        <v>1</v>
      </c>
      <c r="H15" s="430">
        <v>55.369023655851251</v>
      </c>
      <c r="I15" s="437">
        <v>56.714886530075482</v>
      </c>
      <c r="J15" s="437">
        <v>57.110223137323551</v>
      </c>
      <c r="K15" s="437">
        <v>57.561658964113818</v>
      </c>
      <c r="L15" s="438">
        <v>57.80588938168215</v>
      </c>
      <c r="M15" s="438">
        <v>58.108605455648245</v>
      </c>
      <c r="N15" s="438">
        <v>58.47235544365185</v>
      </c>
      <c r="O15" s="438">
        <v>58.812438398269649</v>
      </c>
      <c r="P15" s="438">
        <v>59.220435359712482</v>
      </c>
      <c r="Q15" s="438">
        <v>59.470656839777334</v>
      </c>
      <c r="R15" s="438">
        <v>59.889390915349303</v>
      </c>
      <c r="S15" s="438">
        <v>60.382920737805307</v>
      </c>
      <c r="T15" s="438">
        <v>60.862322580133068</v>
      </c>
      <c r="U15" s="438">
        <v>61.378849270247976</v>
      </c>
      <c r="V15" s="438">
        <v>66.767744001801134</v>
      </c>
      <c r="W15" s="438">
        <v>66.525034095569808</v>
      </c>
      <c r="X15" s="438">
        <v>66.320569050554894</v>
      </c>
      <c r="Y15" s="438">
        <v>66.103383638046523</v>
      </c>
      <c r="Z15" s="438">
        <v>65.935986670284819</v>
      </c>
      <c r="AA15" s="438">
        <v>65.813119911057399</v>
      </c>
      <c r="AB15" s="438">
        <v>65.692529012222664</v>
      </c>
      <c r="AC15" s="438">
        <v>65.592283920155182</v>
      </c>
      <c r="AD15" s="438">
        <v>65.493261511844992</v>
      </c>
      <c r="AE15" s="438">
        <v>65.410112493512784</v>
      </c>
      <c r="AF15" s="438">
        <v>65.325139252299067</v>
      </c>
      <c r="AG15" s="438">
        <v>65.277064745549495</v>
      </c>
      <c r="AH15" s="438">
        <v>65.244361362943991</v>
      </c>
      <c r="AI15" s="438">
        <v>65.196407871391997</v>
      </c>
      <c r="AJ15" s="439">
        <v>65.148472629872444</v>
      </c>
    </row>
    <row r="16" spans="1:36" x14ac:dyDescent="0.2">
      <c r="A16" s="311"/>
      <c r="B16" s="884"/>
      <c r="C16" s="285" t="s">
        <v>674</v>
      </c>
      <c r="D16" s="409" t="s">
        <v>221</v>
      </c>
      <c r="E16" s="826" t="s">
        <v>672</v>
      </c>
      <c r="F16" s="752" t="s">
        <v>215</v>
      </c>
      <c r="G16" s="752">
        <v>1</v>
      </c>
      <c r="H16" s="430">
        <v>16.49222374669511</v>
      </c>
      <c r="I16" s="437">
        <v>16.123306346596546</v>
      </c>
      <c r="J16" s="437">
        <v>15.87191876826531</v>
      </c>
      <c r="K16" s="437">
        <v>15.645414225643435</v>
      </c>
      <c r="L16" s="438">
        <v>15.371704236845735</v>
      </c>
      <c r="M16" s="438">
        <v>15.123236945416938</v>
      </c>
      <c r="N16" s="438">
        <v>14.899134407665201</v>
      </c>
      <c r="O16" s="438">
        <v>14.67675214035884</v>
      </c>
      <c r="P16" s="438">
        <v>14.478419654362876</v>
      </c>
      <c r="Q16" s="438">
        <v>14.248714591998617</v>
      </c>
      <c r="R16" s="438">
        <v>14.066090587107251</v>
      </c>
      <c r="S16" s="438">
        <v>13.906291969339161</v>
      </c>
      <c r="T16" s="438">
        <v>13.747956316552898</v>
      </c>
      <c r="U16" s="438">
        <v>13.602395613692597</v>
      </c>
      <c r="V16" s="438">
        <v>14.652272655888778</v>
      </c>
      <c r="W16" s="438">
        <v>14.484316364629848</v>
      </c>
      <c r="X16" s="438">
        <v>14.325215984810661</v>
      </c>
      <c r="Y16" s="438">
        <v>14.163865630064915</v>
      </c>
      <c r="Z16" s="438">
        <v>14.013638187484421</v>
      </c>
      <c r="AA16" s="438">
        <v>13.873183856977789</v>
      </c>
      <c r="AB16" s="438">
        <v>13.733450088779509</v>
      </c>
      <c r="AC16" s="438">
        <v>13.598210028698432</v>
      </c>
      <c r="AD16" s="438">
        <v>13.463412814125615</v>
      </c>
      <c r="AE16" s="438">
        <v>13.332030758373916</v>
      </c>
      <c r="AF16" s="438">
        <v>13.200430249485201</v>
      </c>
      <c r="AG16" s="438">
        <v>13.076410809665765</v>
      </c>
      <c r="AH16" s="438">
        <v>12.955476852647354</v>
      </c>
      <c r="AI16" s="438">
        <v>12.831555579029555</v>
      </c>
      <c r="AJ16" s="439">
        <v>12.707699718552847</v>
      </c>
    </row>
    <row r="17" spans="1:36" x14ac:dyDescent="0.2">
      <c r="A17" s="311"/>
      <c r="B17" s="884"/>
      <c r="C17" s="285" t="s">
        <v>675</v>
      </c>
      <c r="D17" s="409" t="s">
        <v>223</v>
      </c>
      <c r="E17" s="826" t="s">
        <v>672</v>
      </c>
      <c r="F17" s="752" t="s">
        <v>215</v>
      </c>
      <c r="G17" s="752">
        <v>1</v>
      </c>
      <c r="H17" s="430">
        <v>12.947055591935506</v>
      </c>
      <c r="I17" s="437">
        <v>12.804839079966229</v>
      </c>
      <c r="J17" s="437">
        <v>12.675454077499273</v>
      </c>
      <c r="K17" s="437">
        <v>12.562486547405006</v>
      </c>
      <c r="L17" s="438">
        <v>12.408342218053718</v>
      </c>
      <c r="M17" s="438">
        <v>12.271322626706981</v>
      </c>
      <c r="N17" s="438">
        <v>12.151166420591879</v>
      </c>
      <c r="O17" s="438">
        <v>12.029761899438208</v>
      </c>
      <c r="P17" s="438">
        <v>11.925628959292213</v>
      </c>
      <c r="Q17" s="438">
        <v>11.793249859745242</v>
      </c>
      <c r="R17" s="438">
        <v>11.697623524686673</v>
      </c>
      <c r="S17" s="438">
        <v>11.619101842289899</v>
      </c>
      <c r="T17" s="438">
        <v>11.540082300538804</v>
      </c>
      <c r="U17" s="438">
        <v>11.470174215509619</v>
      </c>
      <c r="V17" s="438">
        <v>12.487615567161575</v>
      </c>
      <c r="W17" s="438">
        <v>12.43345930840316</v>
      </c>
      <c r="X17" s="438">
        <v>12.386367960130555</v>
      </c>
      <c r="Y17" s="438">
        <v>12.336827745338489</v>
      </c>
      <c r="Z17" s="438">
        <v>12.296519608303992</v>
      </c>
      <c r="AA17" s="438">
        <v>12.264455701435908</v>
      </c>
      <c r="AB17" s="438">
        <v>12.232754706834031</v>
      </c>
      <c r="AC17" s="438">
        <v>12.204770221311511</v>
      </c>
      <c r="AD17" s="438">
        <v>12.176960078314135</v>
      </c>
      <c r="AE17" s="438">
        <v>12.152056477178681</v>
      </c>
      <c r="AF17" s="438">
        <v>12.126768645352204</v>
      </c>
      <c r="AG17" s="438">
        <v>12.108275624457761</v>
      </c>
      <c r="AH17" s="438">
        <v>12.092590237944137</v>
      </c>
      <c r="AI17" s="438">
        <v>12.074026627519679</v>
      </c>
      <c r="AJ17" s="439">
        <v>12.055426879928126</v>
      </c>
    </row>
    <row r="18" spans="1:36" x14ac:dyDescent="0.2">
      <c r="A18" s="311"/>
      <c r="B18" s="884"/>
      <c r="C18" s="285" t="s">
        <v>676</v>
      </c>
      <c r="D18" s="409" t="s">
        <v>225</v>
      </c>
      <c r="E18" s="826" t="s">
        <v>672</v>
      </c>
      <c r="F18" s="752" t="s">
        <v>215</v>
      </c>
      <c r="G18" s="752">
        <v>1</v>
      </c>
      <c r="H18" s="430">
        <v>15.856835311168087</v>
      </c>
      <c r="I18" s="437">
        <v>15.56708791853721</v>
      </c>
      <c r="J18" s="437">
        <v>15.35812608066791</v>
      </c>
      <c r="K18" s="437">
        <v>15.173237664996764</v>
      </c>
      <c r="L18" s="438">
        <v>14.943322456265326</v>
      </c>
      <c r="M18" s="438">
        <v>14.737917080545881</v>
      </c>
      <c r="N18" s="438">
        <v>14.556241757229909</v>
      </c>
      <c r="O18" s="438">
        <v>14.376063278477261</v>
      </c>
      <c r="P18" s="438">
        <v>14.219219754473809</v>
      </c>
      <c r="Q18" s="438">
        <v>14.03139703226288</v>
      </c>
      <c r="R18" s="438">
        <v>13.889474552685405</v>
      </c>
      <c r="S18" s="438">
        <v>13.769811414564792</v>
      </c>
      <c r="T18" s="438">
        <v>13.65128996679023</v>
      </c>
      <c r="U18" s="438">
        <v>13.545126172864659</v>
      </c>
      <c r="V18" s="438">
        <v>15.71233779658156</v>
      </c>
      <c r="W18" s="438">
        <v>15.638052640490907</v>
      </c>
      <c r="X18" s="438">
        <v>15.573039574811471</v>
      </c>
      <c r="Y18" s="438">
        <v>15.505454455770089</v>
      </c>
      <c r="Z18" s="438">
        <v>15.450119880213443</v>
      </c>
      <c r="AA18" s="438">
        <v>15.405829605367993</v>
      </c>
      <c r="AB18" s="438">
        <v>15.362586318536083</v>
      </c>
      <c r="AC18" s="438">
        <v>15.323743688911264</v>
      </c>
      <c r="AD18" s="438">
        <v>15.285658217492252</v>
      </c>
      <c r="AE18" s="438">
        <v>15.252164080364903</v>
      </c>
      <c r="AF18" s="438">
        <v>15.218743764076851</v>
      </c>
      <c r="AG18" s="438">
        <v>15.193734769721994</v>
      </c>
      <c r="AH18" s="438">
        <v>15.173090756974142</v>
      </c>
      <c r="AI18" s="438">
        <v>15.148870005255333</v>
      </c>
      <c r="AJ18" s="439">
        <v>15.125003538930118</v>
      </c>
    </row>
    <row r="19" spans="1:36" x14ac:dyDescent="0.2">
      <c r="A19" s="311"/>
      <c r="B19" s="884"/>
      <c r="C19" s="285" t="s">
        <v>677</v>
      </c>
      <c r="D19" s="409" t="s">
        <v>227</v>
      </c>
      <c r="E19" s="826" t="s">
        <v>672</v>
      </c>
      <c r="F19" s="752" t="s">
        <v>215</v>
      </c>
      <c r="G19" s="752">
        <v>1</v>
      </c>
      <c r="H19" s="430">
        <v>1.5918778797743458</v>
      </c>
      <c r="I19" s="437">
        <v>1.6742028657687684</v>
      </c>
      <c r="J19" s="437">
        <v>1.7057960098436828</v>
      </c>
      <c r="K19" s="437">
        <v>1.7382321268890042</v>
      </c>
      <c r="L19" s="438">
        <v>1.7633720786407354</v>
      </c>
      <c r="M19" s="438">
        <v>1.7894924775055145</v>
      </c>
      <c r="N19" s="438">
        <v>1.8168296932661196</v>
      </c>
      <c r="O19" s="438">
        <v>1.8428565918349875</v>
      </c>
      <c r="P19" s="438">
        <v>1.8705237170117237</v>
      </c>
      <c r="Q19" s="438">
        <v>1.8927838939004349</v>
      </c>
      <c r="R19" s="438">
        <v>1.9200189047396778</v>
      </c>
      <c r="S19" s="438">
        <v>1.9493767707907694</v>
      </c>
      <c r="T19" s="438">
        <v>1.9780595334116036</v>
      </c>
      <c r="U19" s="438">
        <v>2.0077732944369413</v>
      </c>
      <c r="V19" s="438">
        <v>2.1803728690469528</v>
      </c>
      <c r="W19" s="438">
        <v>2.2152365211104885</v>
      </c>
      <c r="X19" s="438">
        <v>2.2509416543675198</v>
      </c>
      <c r="Y19" s="438">
        <v>2.2856748028856346</v>
      </c>
      <c r="Z19" s="438">
        <v>2.3218707438505328</v>
      </c>
      <c r="AA19" s="438">
        <v>2.3591852821242725</v>
      </c>
      <c r="AB19" s="438">
        <v>2.3962864825768153</v>
      </c>
      <c r="AC19" s="438">
        <v>2.4338776629548842</v>
      </c>
      <c r="AD19" s="438">
        <v>2.4711061985770715</v>
      </c>
      <c r="AE19" s="438">
        <v>2.5088313496212606</v>
      </c>
      <c r="AF19" s="438">
        <v>2.5462230812822324</v>
      </c>
      <c r="AG19" s="438">
        <v>2.5848747137742145</v>
      </c>
      <c r="AH19" s="438">
        <v>2.6239446095273302</v>
      </c>
      <c r="AI19" s="438">
        <v>2.6622480393917702</v>
      </c>
      <c r="AJ19" s="439">
        <v>2.700420445311674</v>
      </c>
    </row>
    <row r="20" spans="1:36" x14ac:dyDescent="0.2">
      <c r="A20" s="311"/>
      <c r="B20" s="884"/>
      <c r="C20" s="700" t="s">
        <v>821</v>
      </c>
      <c r="D20" s="701" t="s">
        <v>817</v>
      </c>
      <c r="E20" s="826" t="s">
        <v>672</v>
      </c>
      <c r="F20" s="752" t="s">
        <v>215</v>
      </c>
      <c r="G20" s="752">
        <v>1</v>
      </c>
      <c r="H20" s="430">
        <f>ROUND(H13-SUM(H14:H19),0)</f>
        <v>0</v>
      </c>
      <c r="I20" s="437">
        <f t="shared" ref="I20:AJ20" si="5">ROUND(I13-SUM(I14:I19),0)</f>
        <v>0</v>
      </c>
      <c r="J20" s="437">
        <f t="shared" si="5"/>
        <v>0</v>
      </c>
      <c r="K20" s="437">
        <f t="shared" si="5"/>
        <v>0</v>
      </c>
      <c r="L20" s="438">
        <f t="shared" si="5"/>
        <v>0</v>
      </c>
      <c r="M20" s="438">
        <f t="shared" si="5"/>
        <v>0</v>
      </c>
      <c r="N20" s="438">
        <f t="shared" si="5"/>
        <v>0</v>
      </c>
      <c r="O20" s="438">
        <f t="shared" si="5"/>
        <v>0</v>
      </c>
      <c r="P20" s="438">
        <f t="shared" si="5"/>
        <v>0</v>
      </c>
      <c r="Q20" s="438">
        <f t="shared" si="5"/>
        <v>0</v>
      </c>
      <c r="R20" s="438">
        <f t="shared" si="5"/>
        <v>0</v>
      </c>
      <c r="S20" s="438">
        <f t="shared" si="5"/>
        <v>0</v>
      </c>
      <c r="T20" s="438">
        <f t="shared" si="5"/>
        <v>0</v>
      </c>
      <c r="U20" s="438">
        <f t="shared" si="5"/>
        <v>0</v>
      </c>
      <c r="V20" s="438">
        <f t="shared" si="5"/>
        <v>-8</v>
      </c>
      <c r="W20" s="438">
        <f t="shared" si="5"/>
        <v>-8</v>
      </c>
      <c r="X20" s="438">
        <f t="shared" si="5"/>
        <v>-8</v>
      </c>
      <c r="Y20" s="438">
        <f t="shared" si="5"/>
        <v>-8</v>
      </c>
      <c r="Z20" s="438">
        <f t="shared" si="5"/>
        <v>-8</v>
      </c>
      <c r="AA20" s="438">
        <f t="shared" si="5"/>
        <v>-8</v>
      </c>
      <c r="AB20" s="438">
        <f t="shared" si="5"/>
        <v>-8</v>
      </c>
      <c r="AC20" s="438">
        <f t="shared" si="5"/>
        <v>-9</v>
      </c>
      <c r="AD20" s="438">
        <f t="shared" si="5"/>
        <v>-9</v>
      </c>
      <c r="AE20" s="438">
        <f t="shared" si="5"/>
        <v>-9</v>
      </c>
      <c r="AF20" s="438">
        <f t="shared" si="5"/>
        <v>-9</v>
      </c>
      <c r="AG20" s="438">
        <f t="shared" si="5"/>
        <v>-9</v>
      </c>
      <c r="AH20" s="438">
        <f t="shared" si="5"/>
        <v>-9</v>
      </c>
      <c r="AI20" s="438">
        <f t="shared" si="5"/>
        <v>-9</v>
      </c>
      <c r="AJ20" s="439">
        <f t="shared" si="5"/>
        <v>-9</v>
      </c>
    </row>
    <row r="21" spans="1:36" x14ac:dyDescent="0.2">
      <c r="A21" s="311"/>
      <c r="B21" s="884"/>
      <c r="C21" s="281" t="s">
        <v>678</v>
      </c>
      <c r="D21" s="351" t="s">
        <v>229</v>
      </c>
      <c r="E21" s="479" t="s">
        <v>679</v>
      </c>
      <c r="F21" s="752" t="s">
        <v>215</v>
      </c>
      <c r="G21" s="752">
        <v>1</v>
      </c>
      <c r="H21" s="430">
        <f>ROUND((H10*1000000)/(H57*1000),1)</f>
        <v>167.5</v>
      </c>
      <c r="I21" s="437">
        <f t="shared" ref="I21:U21" si="6">ROUND((I10*1000000)/(I57*1000),1)</f>
        <v>167.5</v>
      </c>
      <c r="J21" s="437">
        <f t="shared" si="6"/>
        <v>167.4</v>
      </c>
      <c r="K21" s="437">
        <f t="shared" si="6"/>
        <v>167.3</v>
      </c>
      <c r="L21" s="436">
        <f t="shared" si="6"/>
        <v>166.9</v>
      </c>
      <c r="M21" s="436">
        <f t="shared" si="6"/>
        <v>166.5</v>
      </c>
      <c r="N21" s="436">
        <f t="shared" si="6"/>
        <v>166.1</v>
      </c>
      <c r="O21" s="436">
        <f t="shared" si="6"/>
        <v>165.7</v>
      </c>
      <c r="P21" s="436">
        <f t="shared" si="6"/>
        <v>165.3</v>
      </c>
      <c r="Q21" s="436">
        <f t="shared" si="6"/>
        <v>164.9</v>
      </c>
      <c r="R21" s="436">
        <f t="shared" si="6"/>
        <v>164.5</v>
      </c>
      <c r="S21" s="436">
        <f t="shared" si="6"/>
        <v>164.2</v>
      </c>
      <c r="T21" s="436">
        <f t="shared" si="6"/>
        <v>163.80000000000001</v>
      </c>
      <c r="U21" s="436">
        <f t="shared" si="6"/>
        <v>163.4</v>
      </c>
      <c r="V21" s="703" t="s">
        <v>642</v>
      </c>
      <c r="W21" s="703" t="s">
        <v>642</v>
      </c>
      <c r="X21" s="703" t="s">
        <v>642</v>
      </c>
      <c r="Y21" s="703" t="s">
        <v>642</v>
      </c>
      <c r="Z21" s="703" t="s">
        <v>642</v>
      </c>
      <c r="AA21" s="703" t="s">
        <v>642</v>
      </c>
      <c r="AB21" s="703" t="s">
        <v>642</v>
      </c>
      <c r="AC21" s="703" t="s">
        <v>642</v>
      </c>
      <c r="AD21" s="703" t="s">
        <v>642</v>
      </c>
      <c r="AE21" s="703" t="s">
        <v>642</v>
      </c>
      <c r="AF21" s="703" t="s">
        <v>642</v>
      </c>
      <c r="AG21" s="703" t="s">
        <v>642</v>
      </c>
      <c r="AH21" s="703" t="s">
        <v>642</v>
      </c>
      <c r="AI21" s="703" t="s">
        <v>642</v>
      </c>
      <c r="AJ21" s="830" t="s">
        <v>642</v>
      </c>
    </row>
    <row r="22" spans="1:36" x14ac:dyDescent="0.2">
      <c r="A22" s="311"/>
      <c r="B22" s="884"/>
      <c r="C22" s="285" t="s">
        <v>680</v>
      </c>
      <c r="D22" s="440" t="s">
        <v>232</v>
      </c>
      <c r="E22" s="826" t="s">
        <v>672</v>
      </c>
      <c r="F22" s="752" t="s">
        <v>215</v>
      </c>
      <c r="G22" s="752">
        <v>1</v>
      </c>
      <c r="H22" s="430">
        <v>38.128433068349942</v>
      </c>
      <c r="I22" s="437">
        <v>36.20548766779045</v>
      </c>
      <c r="J22" s="437">
        <v>35.243099839459028</v>
      </c>
      <c r="K22" s="437">
        <v>34.261385045495309</v>
      </c>
      <c r="L22" s="438">
        <v>33.202315743628525</v>
      </c>
      <c r="M22" s="438">
        <v>32.167362435418951</v>
      </c>
      <c r="N22" s="438">
        <v>31.155814681524276</v>
      </c>
      <c r="O22" s="438">
        <v>30.113259017639326</v>
      </c>
      <c r="P22" s="438">
        <v>29.093161882475332</v>
      </c>
      <c r="Q22" s="438">
        <v>28.095541764656055</v>
      </c>
      <c r="R22" s="438">
        <v>27.086526541944231</v>
      </c>
      <c r="S22" s="438">
        <v>26.082757511788547</v>
      </c>
      <c r="T22" s="438">
        <v>25.083460575207116</v>
      </c>
      <c r="U22" s="438">
        <v>24.088591206986155</v>
      </c>
      <c r="V22" s="827" t="s">
        <v>642</v>
      </c>
      <c r="W22" s="827" t="s">
        <v>642</v>
      </c>
      <c r="X22" s="827" t="s">
        <v>642</v>
      </c>
      <c r="Y22" s="827" t="s">
        <v>642</v>
      </c>
      <c r="Z22" s="827" t="s">
        <v>642</v>
      </c>
      <c r="AA22" s="827" t="s">
        <v>642</v>
      </c>
      <c r="AB22" s="827" t="s">
        <v>642</v>
      </c>
      <c r="AC22" s="827" t="s">
        <v>642</v>
      </c>
      <c r="AD22" s="827" t="s">
        <v>642</v>
      </c>
      <c r="AE22" s="827" t="s">
        <v>642</v>
      </c>
      <c r="AF22" s="827" t="s">
        <v>642</v>
      </c>
      <c r="AG22" s="827" t="s">
        <v>642</v>
      </c>
      <c r="AH22" s="827" t="s">
        <v>642</v>
      </c>
      <c r="AI22" s="827" t="s">
        <v>642</v>
      </c>
      <c r="AJ22" s="831" t="s">
        <v>642</v>
      </c>
    </row>
    <row r="23" spans="1:36" x14ac:dyDescent="0.2">
      <c r="A23" s="311"/>
      <c r="B23" s="884"/>
      <c r="C23" s="285" t="s">
        <v>681</v>
      </c>
      <c r="D23" s="440" t="s">
        <v>234</v>
      </c>
      <c r="E23" s="826" t="s">
        <v>672</v>
      </c>
      <c r="F23" s="752" t="s">
        <v>215</v>
      </c>
      <c r="G23" s="752">
        <v>1</v>
      </c>
      <c r="H23" s="430">
        <v>69.392033045998616</v>
      </c>
      <c r="I23" s="437">
        <v>71.461549678844989</v>
      </c>
      <c r="J23" s="437">
        <v>72.493768511169861</v>
      </c>
      <c r="K23" s="437">
        <v>73.483986867692636</v>
      </c>
      <c r="L23" s="438">
        <v>74.296927962222483</v>
      </c>
      <c r="M23" s="438">
        <v>75.146240358231722</v>
      </c>
      <c r="N23" s="438">
        <v>76.036012176583782</v>
      </c>
      <c r="O23" s="438">
        <v>76.833805025804622</v>
      </c>
      <c r="P23" s="438">
        <v>77.669830262631478</v>
      </c>
      <c r="Q23" s="438">
        <v>78.55063027920697</v>
      </c>
      <c r="R23" s="438">
        <v>79.384453671893851</v>
      </c>
      <c r="S23" s="438">
        <v>80.215713906877127</v>
      </c>
      <c r="T23" s="438">
        <v>81.042164639663113</v>
      </c>
      <c r="U23" s="438">
        <v>81.863660907235072</v>
      </c>
      <c r="V23" s="827" t="s">
        <v>642</v>
      </c>
      <c r="W23" s="827" t="s">
        <v>642</v>
      </c>
      <c r="X23" s="827" t="s">
        <v>642</v>
      </c>
      <c r="Y23" s="827" t="s">
        <v>642</v>
      </c>
      <c r="Z23" s="827" t="s">
        <v>642</v>
      </c>
      <c r="AA23" s="827" t="s">
        <v>642</v>
      </c>
      <c r="AB23" s="827" t="s">
        <v>642</v>
      </c>
      <c r="AC23" s="827" t="s">
        <v>642</v>
      </c>
      <c r="AD23" s="827" t="s">
        <v>642</v>
      </c>
      <c r="AE23" s="827" t="s">
        <v>642</v>
      </c>
      <c r="AF23" s="827" t="s">
        <v>642</v>
      </c>
      <c r="AG23" s="827" t="s">
        <v>642</v>
      </c>
      <c r="AH23" s="827" t="s">
        <v>642</v>
      </c>
      <c r="AI23" s="827" t="s">
        <v>642</v>
      </c>
      <c r="AJ23" s="831" t="s">
        <v>642</v>
      </c>
    </row>
    <row r="24" spans="1:36" x14ac:dyDescent="0.2">
      <c r="A24" s="311"/>
      <c r="B24" s="884"/>
      <c r="C24" s="285" t="s">
        <v>682</v>
      </c>
      <c r="D24" s="440" t="s">
        <v>236</v>
      </c>
      <c r="E24" s="826" t="s">
        <v>672</v>
      </c>
      <c r="F24" s="752" t="s">
        <v>215</v>
      </c>
      <c r="G24" s="752">
        <v>1</v>
      </c>
      <c r="H24" s="430">
        <v>20.185113360367527</v>
      </c>
      <c r="I24" s="437">
        <v>19.940919973713054</v>
      </c>
      <c r="J24" s="437">
        <v>19.818218211582451</v>
      </c>
      <c r="K24" s="437">
        <v>19.684337801365761</v>
      </c>
      <c r="L24" s="438">
        <v>19.504436066378421</v>
      </c>
      <c r="M24" s="438">
        <v>19.336256522350652</v>
      </c>
      <c r="N24" s="438">
        <v>19.180171426786234</v>
      </c>
      <c r="O24" s="438">
        <v>19.002731811268909</v>
      </c>
      <c r="P24" s="438">
        <v>18.836815136151341</v>
      </c>
      <c r="Q24" s="438">
        <v>18.683334707252495</v>
      </c>
      <c r="R24" s="438">
        <v>18.520171412990877</v>
      </c>
      <c r="S24" s="438">
        <v>18.358099603385352</v>
      </c>
      <c r="T24" s="438">
        <v>18.196594052629624</v>
      </c>
      <c r="U24" s="438">
        <v>18.035622432930648</v>
      </c>
      <c r="V24" s="827" t="s">
        <v>642</v>
      </c>
      <c r="W24" s="827" t="s">
        <v>642</v>
      </c>
      <c r="X24" s="827" t="s">
        <v>642</v>
      </c>
      <c r="Y24" s="827" t="s">
        <v>642</v>
      </c>
      <c r="Z24" s="827" t="s">
        <v>642</v>
      </c>
      <c r="AA24" s="827" t="s">
        <v>642</v>
      </c>
      <c r="AB24" s="827" t="s">
        <v>642</v>
      </c>
      <c r="AC24" s="827" t="s">
        <v>642</v>
      </c>
      <c r="AD24" s="827" t="s">
        <v>642</v>
      </c>
      <c r="AE24" s="827" t="s">
        <v>642</v>
      </c>
      <c r="AF24" s="827" t="s">
        <v>642</v>
      </c>
      <c r="AG24" s="827" t="s">
        <v>642</v>
      </c>
      <c r="AH24" s="827" t="s">
        <v>642</v>
      </c>
      <c r="AI24" s="827" t="s">
        <v>642</v>
      </c>
      <c r="AJ24" s="831" t="s">
        <v>642</v>
      </c>
    </row>
    <row r="25" spans="1:36" x14ac:dyDescent="0.2">
      <c r="A25" s="311"/>
      <c r="B25" s="884"/>
      <c r="C25" s="285" t="s">
        <v>683</v>
      </c>
      <c r="D25" s="440" t="s">
        <v>238</v>
      </c>
      <c r="E25" s="826" t="s">
        <v>672</v>
      </c>
      <c r="F25" s="752" t="s">
        <v>215</v>
      </c>
      <c r="G25" s="752">
        <v>1</v>
      </c>
      <c r="H25" s="430">
        <v>15.93306594049054</v>
      </c>
      <c r="I25" s="437">
        <v>15.905819815468876</v>
      </c>
      <c r="J25" s="437">
        <v>15.891693094164218</v>
      </c>
      <c r="K25" s="437">
        <v>15.868539319479785</v>
      </c>
      <c r="L25" s="438">
        <v>15.807973878897927</v>
      </c>
      <c r="M25" s="438">
        <v>15.756438043683325</v>
      </c>
      <c r="N25" s="438">
        <v>15.714385323556986</v>
      </c>
      <c r="O25" s="438">
        <v>15.654419858518494</v>
      </c>
      <c r="P25" s="438">
        <v>15.60347159071625</v>
      </c>
      <c r="Q25" s="438">
        <v>15.562454733894043</v>
      </c>
      <c r="R25" s="438">
        <v>15.513015138670402</v>
      </c>
      <c r="S25" s="438">
        <v>15.464077564720757</v>
      </c>
      <c r="T25" s="438">
        <v>15.415202517362742</v>
      </c>
      <c r="U25" s="438">
        <v>15.366362557123223</v>
      </c>
      <c r="V25" s="827" t="s">
        <v>642</v>
      </c>
      <c r="W25" s="827" t="s">
        <v>642</v>
      </c>
      <c r="X25" s="827" t="s">
        <v>642</v>
      </c>
      <c r="Y25" s="827" t="s">
        <v>642</v>
      </c>
      <c r="Z25" s="827" t="s">
        <v>642</v>
      </c>
      <c r="AA25" s="827" t="s">
        <v>642</v>
      </c>
      <c r="AB25" s="827" t="s">
        <v>642</v>
      </c>
      <c r="AC25" s="827" t="s">
        <v>642</v>
      </c>
      <c r="AD25" s="827" t="s">
        <v>642</v>
      </c>
      <c r="AE25" s="827" t="s">
        <v>642</v>
      </c>
      <c r="AF25" s="827" t="s">
        <v>642</v>
      </c>
      <c r="AG25" s="827" t="s">
        <v>642</v>
      </c>
      <c r="AH25" s="827" t="s">
        <v>642</v>
      </c>
      <c r="AI25" s="827" t="s">
        <v>642</v>
      </c>
      <c r="AJ25" s="831" t="s">
        <v>642</v>
      </c>
    </row>
    <row r="26" spans="1:36" x14ac:dyDescent="0.2">
      <c r="A26" s="311"/>
      <c r="B26" s="884"/>
      <c r="C26" s="285" t="s">
        <v>684</v>
      </c>
      <c r="D26" s="440" t="s">
        <v>240</v>
      </c>
      <c r="E26" s="826" t="s">
        <v>672</v>
      </c>
      <c r="F26" s="752" t="s">
        <v>215</v>
      </c>
      <c r="G26" s="752">
        <v>1</v>
      </c>
      <c r="H26" s="430">
        <v>22.192097647615348</v>
      </c>
      <c r="I26" s="437">
        <v>22.189082821498143</v>
      </c>
      <c r="J26" s="437">
        <v>22.186878116204781</v>
      </c>
      <c r="K26" s="437">
        <v>22.172035649556967</v>
      </c>
      <c r="L26" s="438">
        <v>22.104832019528342</v>
      </c>
      <c r="M26" s="438">
        <v>22.050186114576078</v>
      </c>
      <c r="N26" s="438">
        <v>22.008738042397514</v>
      </c>
      <c r="O26" s="438">
        <v>21.942071986275415</v>
      </c>
      <c r="P26" s="438">
        <v>21.887975507176481</v>
      </c>
      <c r="Q26" s="438">
        <v>21.847715857177114</v>
      </c>
      <c r="R26" s="438">
        <v>21.795457830256112</v>
      </c>
      <c r="S26" s="438">
        <v>21.743805294286926</v>
      </c>
      <c r="T26" s="438">
        <v>21.692163875588371</v>
      </c>
      <c r="U26" s="438">
        <v>21.640494576809157</v>
      </c>
      <c r="V26" s="827" t="s">
        <v>642</v>
      </c>
      <c r="W26" s="827" t="s">
        <v>642</v>
      </c>
      <c r="X26" s="827" t="s">
        <v>642</v>
      </c>
      <c r="Y26" s="827" t="s">
        <v>642</v>
      </c>
      <c r="Z26" s="827" t="s">
        <v>642</v>
      </c>
      <c r="AA26" s="827" t="s">
        <v>642</v>
      </c>
      <c r="AB26" s="827" t="s">
        <v>642</v>
      </c>
      <c r="AC26" s="827" t="s">
        <v>642</v>
      </c>
      <c r="AD26" s="827" t="s">
        <v>642</v>
      </c>
      <c r="AE26" s="827" t="s">
        <v>642</v>
      </c>
      <c r="AF26" s="827" t="s">
        <v>642</v>
      </c>
      <c r="AG26" s="827" t="s">
        <v>642</v>
      </c>
      <c r="AH26" s="827" t="s">
        <v>642</v>
      </c>
      <c r="AI26" s="827" t="s">
        <v>642</v>
      </c>
      <c r="AJ26" s="831" t="s">
        <v>642</v>
      </c>
    </row>
    <row r="27" spans="1:36" x14ac:dyDescent="0.2">
      <c r="A27" s="311"/>
      <c r="B27" s="884"/>
      <c r="C27" s="285" t="s">
        <v>685</v>
      </c>
      <c r="D27" s="440" t="s">
        <v>242</v>
      </c>
      <c r="E27" s="826" t="s">
        <v>672</v>
      </c>
      <c r="F27" s="752" t="s">
        <v>215</v>
      </c>
      <c r="G27" s="752">
        <v>1</v>
      </c>
      <c r="H27" s="430">
        <v>1.7902362217019601</v>
      </c>
      <c r="I27" s="437">
        <v>1.8985982530211238</v>
      </c>
      <c r="J27" s="437">
        <v>1.9531770307936176</v>
      </c>
      <c r="K27" s="437">
        <v>2.0068414584574525</v>
      </c>
      <c r="L27" s="438">
        <v>2.0558579863528967</v>
      </c>
      <c r="M27" s="438">
        <v>2.1060929482796156</v>
      </c>
      <c r="N27" s="438">
        <v>2.1576663092042772</v>
      </c>
      <c r="O27" s="438">
        <v>2.2066080890341091</v>
      </c>
      <c r="P27" s="438">
        <v>2.2567736884841816</v>
      </c>
      <c r="Q27" s="438">
        <v>2.3084287215587467</v>
      </c>
      <c r="R27" s="438">
        <v>2.3588277179372006</v>
      </c>
      <c r="S27" s="438">
        <v>2.409319072307329</v>
      </c>
      <c r="T27" s="438">
        <v>2.4595171360238317</v>
      </c>
      <c r="U27" s="438">
        <v>2.5097069920320028</v>
      </c>
      <c r="V27" s="827" t="s">
        <v>642</v>
      </c>
      <c r="W27" s="827" t="s">
        <v>642</v>
      </c>
      <c r="X27" s="827" t="s">
        <v>642</v>
      </c>
      <c r="Y27" s="827" t="s">
        <v>642</v>
      </c>
      <c r="Z27" s="827" t="s">
        <v>642</v>
      </c>
      <c r="AA27" s="827" t="s">
        <v>642</v>
      </c>
      <c r="AB27" s="827" t="s">
        <v>642</v>
      </c>
      <c r="AC27" s="827" t="s">
        <v>642</v>
      </c>
      <c r="AD27" s="827" t="s">
        <v>642</v>
      </c>
      <c r="AE27" s="827" t="s">
        <v>642</v>
      </c>
      <c r="AF27" s="827" t="s">
        <v>642</v>
      </c>
      <c r="AG27" s="827" t="s">
        <v>642</v>
      </c>
      <c r="AH27" s="827" t="s">
        <v>642</v>
      </c>
      <c r="AI27" s="827" t="s">
        <v>642</v>
      </c>
      <c r="AJ27" s="831" t="s">
        <v>642</v>
      </c>
    </row>
    <row r="28" spans="1:36" x14ac:dyDescent="0.2">
      <c r="A28" s="311"/>
      <c r="B28" s="884"/>
      <c r="C28" s="700" t="s">
        <v>820</v>
      </c>
      <c r="D28" s="701" t="s">
        <v>819</v>
      </c>
      <c r="E28" s="826" t="s">
        <v>672</v>
      </c>
      <c r="F28" s="752" t="s">
        <v>215</v>
      </c>
      <c r="G28" s="752">
        <v>1</v>
      </c>
      <c r="H28" s="430">
        <f t="shared" ref="H28:U28" si="7">ROUND(H21-SUM(H22:H27),0)</f>
        <v>0</v>
      </c>
      <c r="I28" s="437">
        <f t="shared" si="7"/>
        <v>0</v>
      </c>
      <c r="J28" s="437">
        <f t="shared" si="7"/>
        <v>0</v>
      </c>
      <c r="K28" s="437">
        <f t="shared" si="7"/>
        <v>0</v>
      </c>
      <c r="L28" s="438">
        <f t="shared" si="7"/>
        <v>0</v>
      </c>
      <c r="M28" s="438">
        <f t="shared" si="7"/>
        <v>0</v>
      </c>
      <c r="N28" s="438">
        <f t="shared" si="7"/>
        <v>0</v>
      </c>
      <c r="O28" s="438">
        <f t="shared" si="7"/>
        <v>0</v>
      </c>
      <c r="P28" s="438">
        <f t="shared" si="7"/>
        <v>0</v>
      </c>
      <c r="Q28" s="438">
        <f t="shared" si="7"/>
        <v>0</v>
      </c>
      <c r="R28" s="438">
        <f t="shared" si="7"/>
        <v>0</v>
      </c>
      <c r="S28" s="438">
        <f t="shared" si="7"/>
        <v>0</v>
      </c>
      <c r="T28" s="438">
        <f t="shared" si="7"/>
        <v>0</v>
      </c>
      <c r="U28" s="438">
        <f t="shared" si="7"/>
        <v>0</v>
      </c>
      <c r="V28" s="827" t="s">
        <v>642</v>
      </c>
      <c r="W28" s="827" t="s">
        <v>642</v>
      </c>
      <c r="X28" s="827" t="s">
        <v>642</v>
      </c>
      <c r="Y28" s="827" t="s">
        <v>642</v>
      </c>
      <c r="Z28" s="827" t="s">
        <v>642</v>
      </c>
      <c r="AA28" s="827" t="s">
        <v>642</v>
      </c>
      <c r="AB28" s="827" t="s">
        <v>642</v>
      </c>
      <c r="AC28" s="827" t="s">
        <v>642</v>
      </c>
      <c r="AD28" s="827" t="s">
        <v>642</v>
      </c>
      <c r="AE28" s="827" t="s">
        <v>642</v>
      </c>
      <c r="AF28" s="827" t="s">
        <v>642</v>
      </c>
      <c r="AG28" s="827" t="s">
        <v>642</v>
      </c>
      <c r="AH28" s="827" t="s">
        <v>642</v>
      </c>
      <c r="AI28" s="827" t="s">
        <v>642</v>
      </c>
      <c r="AJ28" s="831" t="s">
        <v>642</v>
      </c>
    </row>
    <row r="29" spans="1:36" x14ac:dyDescent="0.2">
      <c r="A29" s="311"/>
      <c r="B29" s="884"/>
      <c r="C29" s="281" t="s">
        <v>686</v>
      </c>
      <c r="D29" s="351" t="s">
        <v>244</v>
      </c>
      <c r="E29" s="479" t="s">
        <v>687</v>
      </c>
      <c r="F29" s="752" t="s">
        <v>215</v>
      </c>
      <c r="G29" s="752">
        <v>1</v>
      </c>
      <c r="H29" s="430">
        <f t="shared" ref="H29:AJ29" si="8">((H9+H10)*1000000)/((H56+H57)*1000)</f>
        <v>147.32987537708493</v>
      </c>
      <c r="I29" s="437">
        <f t="shared" si="8"/>
        <v>146.014769674093</v>
      </c>
      <c r="J29" s="437">
        <f t="shared" si="8"/>
        <v>144.78109208841022</v>
      </c>
      <c r="K29" s="437">
        <f t="shared" si="8"/>
        <v>143.59904728735737</v>
      </c>
      <c r="L29" s="436">
        <f t="shared" si="8"/>
        <v>142.09820873827607</v>
      </c>
      <c r="M29" s="436">
        <f t="shared" si="8"/>
        <v>140.68615494032341</v>
      </c>
      <c r="N29" s="436">
        <f t="shared" si="8"/>
        <v>139.37340534645503</v>
      </c>
      <c r="O29" s="436">
        <f t="shared" si="8"/>
        <v>138.12507243143966</v>
      </c>
      <c r="P29" s="436">
        <f t="shared" si="8"/>
        <v>136.96889887324699</v>
      </c>
      <c r="Q29" s="436">
        <f t="shared" si="8"/>
        <v>135.64453898795259</v>
      </c>
      <c r="R29" s="436">
        <f t="shared" si="8"/>
        <v>134.68134513205982</v>
      </c>
      <c r="S29" s="436">
        <f t="shared" si="8"/>
        <v>133.7961157638243</v>
      </c>
      <c r="T29" s="436">
        <f t="shared" si="8"/>
        <v>132.96987476747273</v>
      </c>
      <c r="U29" s="436">
        <f t="shared" si="8"/>
        <v>132.21888975411031</v>
      </c>
      <c r="V29" s="436">
        <f t="shared" si="8"/>
        <v>124.27054628926813</v>
      </c>
      <c r="W29" s="436">
        <f t="shared" si="8"/>
        <v>123.57157082052706</v>
      </c>
      <c r="X29" s="436">
        <f t="shared" si="8"/>
        <v>122.91379610110282</v>
      </c>
      <c r="Y29" s="436">
        <f t="shared" si="8"/>
        <v>122.27671473989291</v>
      </c>
      <c r="Z29" s="436">
        <f t="shared" si="8"/>
        <v>121.69216520338296</v>
      </c>
      <c r="AA29" s="436">
        <f t="shared" si="8"/>
        <v>121.20377135860903</v>
      </c>
      <c r="AB29" s="436">
        <f t="shared" si="8"/>
        <v>120.75009783158525</v>
      </c>
      <c r="AC29" s="436">
        <f t="shared" si="8"/>
        <v>120.33059411445845</v>
      </c>
      <c r="AD29" s="436">
        <f t="shared" si="8"/>
        <v>119.9190629056806</v>
      </c>
      <c r="AE29" s="436">
        <f t="shared" si="8"/>
        <v>119.54462585785882</v>
      </c>
      <c r="AF29" s="436">
        <f t="shared" si="8"/>
        <v>119.18168149053108</v>
      </c>
      <c r="AG29" s="436">
        <f t="shared" si="8"/>
        <v>118.87460101336129</v>
      </c>
      <c r="AH29" s="436">
        <f t="shared" si="8"/>
        <v>118.61703721137356</v>
      </c>
      <c r="AI29" s="436">
        <f t="shared" si="8"/>
        <v>118.32682797821627</v>
      </c>
      <c r="AJ29" s="790">
        <f t="shared" si="8"/>
        <v>118.05391887420501</v>
      </c>
    </row>
    <row r="30" spans="1:36" x14ac:dyDescent="0.2">
      <c r="A30" s="311"/>
      <c r="B30" s="884"/>
      <c r="C30" s="281" t="s">
        <v>688</v>
      </c>
      <c r="D30" s="351" t="s">
        <v>247</v>
      </c>
      <c r="E30" s="800" t="s">
        <v>652</v>
      </c>
      <c r="F30" s="318" t="s">
        <v>72</v>
      </c>
      <c r="G30" s="318">
        <v>1</v>
      </c>
      <c r="H30" s="430">
        <f>'3. BL Demand'!H30+'6. Preferred (Scenario Yr)'!H58</f>
        <v>2.1258846970348709E-2</v>
      </c>
      <c r="I30" s="437">
        <f>'3. BL Demand'!I30+'6. Preferred (Scenario Yr)'!I58</f>
        <v>2.1258846970348709E-2</v>
      </c>
      <c r="J30" s="437">
        <f>'3. BL Demand'!J30+'6. Preferred (Scenario Yr)'!J58</f>
        <v>2.1258846970348709E-2</v>
      </c>
      <c r="K30" s="437">
        <f>'3. BL Demand'!K30+'6. Preferred (Scenario Yr)'!K58</f>
        <v>2.1258846970348709E-2</v>
      </c>
      <c r="L30" s="436">
        <f>'3. BL Demand'!L30+'6. Preferred (Scenario Yr)'!L58</f>
        <v>2.1258846970348709E-2</v>
      </c>
      <c r="M30" s="436">
        <f>'3. BL Demand'!M30+'6. Preferred (Scenario Yr)'!M58</f>
        <v>2.1258846970348709E-2</v>
      </c>
      <c r="N30" s="436">
        <f>'3. BL Demand'!N30+'6. Preferred (Scenario Yr)'!N58</f>
        <v>2.1258846970348709E-2</v>
      </c>
      <c r="O30" s="436">
        <f>'3. BL Demand'!O30+'6. Preferred (Scenario Yr)'!O58</f>
        <v>2.1258846970348709E-2</v>
      </c>
      <c r="P30" s="436">
        <f>'3. BL Demand'!P30+'6. Preferred (Scenario Yr)'!P58</f>
        <v>2.1258846970348709E-2</v>
      </c>
      <c r="Q30" s="436">
        <f>'3. BL Demand'!Q30+'6. Preferred (Scenario Yr)'!Q58</f>
        <v>2.1258846970348709E-2</v>
      </c>
      <c r="R30" s="436">
        <f>'3. BL Demand'!R30+'6. Preferred (Scenario Yr)'!R58</f>
        <v>2.1258846970348709E-2</v>
      </c>
      <c r="S30" s="436">
        <f>'3. BL Demand'!S30+'6. Preferred (Scenario Yr)'!S58</f>
        <v>2.1258846970348709E-2</v>
      </c>
      <c r="T30" s="436">
        <f>'3. BL Demand'!T30+'6. Preferred (Scenario Yr)'!T58</f>
        <v>2.1258846970348709E-2</v>
      </c>
      <c r="U30" s="436">
        <f>'3. BL Demand'!U30+'6. Preferred (Scenario Yr)'!U58</f>
        <v>2.1258846970348709E-2</v>
      </c>
      <c r="V30" s="436">
        <f>'3. BL Demand'!V30+'6. Preferred (Scenario Yr)'!V58</f>
        <v>2.1258846970348709E-2</v>
      </c>
      <c r="W30" s="436">
        <f>'3. BL Demand'!W30+'6. Preferred (Scenario Yr)'!W58</f>
        <v>2.1258846970348709E-2</v>
      </c>
      <c r="X30" s="436">
        <f>'3. BL Demand'!X30+'6. Preferred (Scenario Yr)'!X58</f>
        <v>2.1258846970348709E-2</v>
      </c>
      <c r="Y30" s="436">
        <f>'3. BL Demand'!Y30+'6. Preferred (Scenario Yr)'!Y58</f>
        <v>2.1258846970348709E-2</v>
      </c>
      <c r="Z30" s="436">
        <f>'3. BL Demand'!Z30+'6. Preferred (Scenario Yr)'!Z58</f>
        <v>2.1258846970348709E-2</v>
      </c>
      <c r="AA30" s="436">
        <f>'3. BL Demand'!AA30+'6. Preferred (Scenario Yr)'!AA58</f>
        <v>2.1258846970348709E-2</v>
      </c>
      <c r="AB30" s="436">
        <f>'3. BL Demand'!AB30+'6. Preferred (Scenario Yr)'!AB58</f>
        <v>2.1258846970348709E-2</v>
      </c>
      <c r="AC30" s="436">
        <f>'3. BL Demand'!AC30+'6. Preferred (Scenario Yr)'!AC58</f>
        <v>2.1258846970348709E-2</v>
      </c>
      <c r="AD30" s="436">
        <f>'3. BL Demand'!AD30+'6. Preferred (Scenario Yr)'!AD58</f>
        <v>2.1258846970348709E-2</v>
      </c>
      <c r="AE30" s="436">
        <f>'3. BL Demand'!AE30+'6. Preferred (Scenario Yr)'!AE58</f>
        <v>2.1258846970348709E-2</v>
      </c>
      <c r="AF30" s="436">
        <f>'3. BL Demand'!AF30+'6. Preferred (Scenario Yr)'!AF58</f>
        <v>2.1258846970348709E-2</v>
      </c>
      <c r="AG30" s="436">
        <f>'3. BL Demand'!AG30+'6. Preferred (Scenario Yr)'!AG58</f>
        <v>2.1258846970348709E-2</v>
      </c>
      <c r="AH30" s="436">
        <f>'3. BL Demand'!AH30+'6. Preferred (Scenario Yr)'!AH58</f>
        <v>2.1258846970348709E-2</v>
      </c>
      <c r="AI30" s="436">
        <f>'3. BL Demand'!AI30+'6. Preferred (Scenario Yr)'!AI58</f>
        <v>2.1258846970348709E-2</v>
      </c>
      <c r="AJ30" s="790">
        <f>'3. BL Demand'!AJ30+'6. Preferred (Scenario Yr)'!AJ58</f>
        <v>2.1258846970348709E-2</v>
      </c>
    </row>
    <row r="31" spans="1:36" ht="15.75" thickBot="1" x14ac:dyDescent="0.25">
      <c r="A31" s="311"/>
      <c r="B31" s="885"/>
      <c r="C31" s="296" t="s">
        <v>689</v>
      </c>
      <c r="D31" s="349" t="s">
        <v>249</v>
      </c>
      <c r="E31" s="297" t="s">
        <v>652</v>
      </c>
      <c r="F31" s="298" t="s">
        <v>72</v>
      </c>
      <c r="G31" s="298">
        <v>1</v>
      </c>
      <c r="H31" s="640">
        <f>'3. BL Demand'!H31+'6. Preferred (Scenario Yr)'!H34</f>
        <v>9.6115984091326712E-2</v>
      </c>
      <c r="I31" s="803">
        <f>'3. BL Demand'!I31+'6. Preferred (Scenario Yr)'!I34</f>
        <v>9.6115984091326712E-2</v>
      </c>
      <c r="J31" s="803">
        <f>'3. BL Demand'!J31+'6. Preferred (Scenario Yr)'!J34</f>
        <v>9.6115984091326712E-2</v>
      </c>
      <c r="K31" s="803">
        <f>'3. BL Demand'!K31+'6. Preferred (Scenario Yr)'!K34</f>
        <v>9.6115984091326712E-2</v>
      </c>
      <c r="L31" s="641">
        <f>'3. BL Demand'!L31+'6. Preferred (Scenario Yr)'!L34</f>
        <v>9.6115984091326712E-2</v>
      </c>
      <c r="M31" s="641">
        <f>'3. BL Demand'!M31+'6. Preferred (Scenario Yr)'!M34</f>
        <v>9.6115984091326712E-2</v>
      </c>
      <c r="N31" s="641">
        <f>'3. BL Demand'!N31+'6. Preferred (Scenario Yr)'!N34</f>
        <v>9.6115984091326712E-2</v>
      </c>
      <c r="O31" s="641">
        <f>'3. BL Demand'!O31+'6. Preferred (Scenario Yr)'!O34</f>
        <v>9.6115984091326712E-2</v>
      </c>
      <c r="P31" s="641">
        <f>'3. BL Demand'!P31+'6. Preferred (Scenario Yr)'!P34</f>
        <v>9.6115984091326712E-2</v>
      </c>
      <c r="Q31" s="641">
        <f>'3. BL Demand'!Q31+'6. Preferred (Scenario Yr)'!Q34</f>
        <v>9.6115984091326712E-2</v>
      </c>
      <c r="R31" s="641">
        <f>'3. BL Demand'!R31+'6. Preferred (Scenario Yr)'!R34</f>
        <v>9.6115984091326712E-2</v>
      </c>
      <c r="S31" s="641">
        <f>'3. BL Demand'!S31+'6. Preferred (Scenario Yr)'!S34</f>
        <v>9.6115984091326712E-2</v>
      </c>
      <c r="T31" s="641">
        <f>'3. BL Demand'!T31+'6. Preferred (Scenario Yr)'!T34</f>
        <v>9.6115984091326712E-2</v>
      </c>
      <c r="U31" s="641">
        <f>'3. BL Demand'!U31+'6. Preferred (Scenario Yr)'!U34</f>
        <v>9.6115984091326712E-2</v>
      </c>
      <c r="V31" s="641">
        <f>'3. BL Demand'!V31+'6. Preferred (Scenario Yr)'!V34</f>
        <v>9.6115984091326712E-2</v>
      </c>
      <c r="W31" s="641">
        <f>'3. BL Demand'!W31+'6. Preferred (Scenario Yr)'!W34</f>
        <v>9.6115984091326712E-2</v>
      </c>
      <c r="X31" s="641">
        <f>'3. BL Demand'!X31+'6. Preferred (Scenario Yr)'!X34</f>
        <v>9.6115984091326712E-2</v>
      </c>
      <c r="Y31" s="641">
        <f>'3. BL Demand'!Y31+'6. Preferred (Scenario Yr)'!Y34</f>
        <v>9.6115984091326712E-2</v>
      </c>
      <c r="Z31" s="641">
        <f>'3. BL Demand'!Z31+'6. Preferred (Scenario Yr)'!Z34</f>
        <v>9.6115984091326712E-2</v>
      </c>
      <c r="AA31" s="641">
        <f>'3. BL Demand'!AA31+'6. Preferred (Scenario Yr)'!AA34</f>
        <v>9.6115984091326712E-2</v>
      </c>
      <c r="AB31" s="641">
        <f>'3. BL Demand'!AB31+'6. Preferred (Scenario Yr)'!AB34</f>
        <v>9.6115984091326712E-2</v>
      </c>
      <c r="AC31" s="641">
        <f>'3. BL Demand'!AC31+'6. Preferred (Scenario Yr)'!AC34</f>
        <v>9.6115984091326712E-2</v>
      </c>
      <c r="AD31" s="641">
        <f>'3. BL Demand'!AD31+'6. Preferred (Scenario Yr)'!AD34</f>
        <v>9.6115984091326712E-2</v>
      </c>
      <c r="AE31" s="641">
        <f>'3. BL Demand'!AE31+'6. Preferred (Scenario Yr)'!AE34</f>
        <v>9.6115984091326712E-2</v>
      </c>
      <c r="AF31" s="641">
        <f>'3. BL Demand'!AF31+'6. Preferred (Scenario Yr)'!AF34</f>
        <v>9.6115984091326712E-2</v>
      </c>
      <c r="AG31" s="641">
        <f>'3. BL Demand'!AG31+'6. Preferred (Scenario Yr)'!AG34</f>
        <v>9.6115984091326712E-2</v>
      </c>
      <c r="AH31" s="641">
        <f>'3. BL Demand'!AH31+'6. Preferred (Scenario Yr)'!AH34</f>
        <v>9.6115984091326712E-2</v>
      </c>
      <c r="AI31" s="641">
        <f>'3. BL Demand'!AI31+'6. Preferred (Scenario Yr)'!AI34</f>
        <v>9.6115984091326712E-2</v>
      </c>
      <c r="AJ31" s="642">
        <f>'3. BL Demand'!AJ31+'6. Preferred (Scenario Yr)'!AJ34</f>
        <v>9.6115984091326712E-2</v>
      </c>
    </row>
    <row r="32" spans="1:36" x14ac:dyDescent="0.2">
      <c r="A32" s="311"/>
      <c r="B32" s="879" t="s">
        <v>250</v>
      </c>
      <c r="C32" s="280" t="s">
        <v>690</v>
      </c>
      <c r="D32" s="771" t="s">
        <v>252</v>
      </c>
      <c r="E32" s="816" t="s">
        <v>652</v>
      </c>
      <c r="F32" s="763" t="s">
        <v>72</v>
      </c>
      <c r="G32" s="763">
        <v>2</v>
      </c>
      <c r="H32" s="393">
        <f>'3. BL Demand'!H32+'6. Preferred (Scenario Yr)'!H61</f>
        <v>3.267703941465841E-2</v>
      </c>
      <c r="I32" s="353">
        <f>'3. BL Demand'!I32+'6. Preferred (Scenario Yr)'!I61</f>
        <v>3.267703941465841E-2</v>
      </c>
      <c r="J32" s="353">
        <f>'3. BL Demand'!J32+'6. Preferred (Scenario Yr)'!J61</f>
        <v>3.267703941465841E-2</v>
      </c>
      <c r="K32" s="353">
        <f>'3. BL Demand'!K32+'6. Preferred (Scenario Yr)'!K61</f>
        <v>3.267703941465841E-2</v>
      </c>
      <c r="L32" s="764">
        <f>'3. BL Demand'!L32+'6. Preferred (Scenario Yr)'!L61</f>
        <v>3.267703941465841E-2</v>
      </c>
      <c r="M32" s="764">
        <f>'3. BL Demand'!M32+'6. Preferred (Scenario Yr)'!M61</f>
        <v>3.267703941465841E-2</v>
      </c>
      <c r="N32" s="764">
        <f>'3. BL Demand'!N32+'6. Preferred (Scenario Yr)'!N61</f>
        <v>3.267703941465841E-2</v>
      </c>
      <c r="O32" s="764">
        <f>'3. BL Demand'!O32+'6. Preferred (Scenario Yr)'!O61</f>
        <v>3.267703941465841E-2</v>
      </c>
      <c r="P32" s="764">
        <f>'3. BL Demand'!P32+'6. Preferred (Scenario Yr)'!P61</f>
        <v>3.267703941465841E-2</v>
      </c>
      <c r="Q32" s="764">
        <f>'3. BL Demand'!Q32+'6. Preferred (Scenario Yr)'!Q61</f>
        <v>3.267703941465841E-2</v>
      </c>
      <c r="R32" s="764">
        <f>'3. BL Demand'!R32+'6. Preferred (Scenario Yr)'!R61</f>
        <v>3.267703941465841E-2</v>
      </c>
      <c r="S32" s="764">
        <f>'3. BL Demand'!S32+'6. Preferred (Scenario Yr)'!S61</f>
        <v>3.267703941465841E-2</v>
      </c>
      <c r="T32" s="764">
        <f>'3. BL Demand'!T32+'6. Preferred (Scenario Yr)'!T61</f>
        <v>3.267703941465841E-2</v>
      </c>
      <c r="U32" s="764">
        <f>'3. BL Demand'!U32+'6. Preferred (Scenario Yr)'!U61</f>
        <v>3.267703941465841E-2</v>
      </c>
      <c r="V32" s="764">
        <f>'3. BL Demand'!V32+'6. Preferred (Scenario Yr)'!V61</f>
        <v>3.267703941465841E-2</v>
      </c>
      <c r="W32" s="764">
        <f>'3. BL Demand'!W32+'6. Preferred (Scenario Yr)'!W61</f>
        <v>3.267703941465841E-2</v>
      </c>
      <c r="X32" s="764">
        <f>'3. BL Demand'!X32+'6. Preferred (Scenario Yr)'!X61</f>
        <v>3.267703941465841E-2</v>
      </c>
      <c r="Y32" s="764">
        <f>'3. BL Demand'!Y32+'6. Preferred (Scenario Yr)'!Y61</f>
        <v>3.267703941465841E-2</v>
      </c>
      <c r="Z32" s="764">
        <f>'3. BL Demand'!Z32+'6. Preferred (Scenario Yr)'!Z61</f>
        <v>3.267703941465841E-2</v>
      </c>
      <c r="AA32" s="764">
        <f>'3. BL Demand'!AA32+'6. Preferred (Scenario Yr)'!AA61</f>
        <v>3.267703941465841E-2</v>
      </c>
      <c r="AB32" s="764">
        <f>'3. BL Demand'!AB32+'6. Preferred (Scenario Yr)'!AB61</f>
        <v>3.267703941465841E-2</v>
      </c>
      <c r="AC32" s="764">
        <f>'3. BL Demand'!AC32+'6. Preferred (Scenario Yr)'!AC61</f>
        <v>3.267703941465841E-2</v>
      </c>
      <c r="AD32" s="764">
        <f>'3. BL Demand'!AD32+'6. Preferred (Scenario Yr)'!AD61</f>
        <v>3.267703941465841E-2</v>
      </c>
      <c r="AE32" s="764">
        <f>'3. BL Demand'!AE32+'6. Preferred (Scenario Yr)'!AE61</f>
        <v>3.267703941465841E-2</v>
      </c>
      <c r="AF32" s="764">
        <f>'3. BL Demand'!AF32+'6. Preferred (Scenario Yr)'!AF61</f>
        <v>3.267703941465841E-2</v>
      </c>
      <c r="AG32" s="764">
        <f>'3. BL Demand'!AG32+'6. Preferred (Scenario Yr)'!AG61</f>
        <v>3.267703941465841E-2</v>
      </c>
      <c r="AH32" s="764">
        <f>'3. BL Demand'!AH32+'6. Preferred (Scenario Yr)'!AH61</f>
        <v>3.267703941465841E-2</v>
      </c>
      <c r="AI32" s="764">
        <f>'3. BL Demand'!AI32+'6. Preferred (Scenario Yr)'!AI61</f>
        <v>3.267703941465841E-2</v>
      </c>
      <c r="AJ32" s="765">
        <f>'3. BL Demand'!AJ32+'6. Preferred (Scenario Yr)'!AJ61</f>
        <v>3.267703941465841E-2</v>
      </c>
    </row>
    <row r="33" spans="1:36" x14ac:dyDescent="0.2">
      <c r="A33" s="311"/>
      <c r="B33" s="886"/>
      <c r="C33" s="281" t="s">
        <v>691</v>
      </c>
      <c r="D33" s="351" t="s">
        <v>254</v>
      </c>
      <c r="E33" s="800" t="s">
        <v>652</v>
      </c>
      <c r="F33" s="318" t="s">
        <v>72</v>
      </c>
      <c r="G33" s="318">
        <v>2</v>
      </c>
      <c r="H33" s="347">
        <f>'3. BL Demand'!H33+'6. Preferred (Scenario Yr)'!H64</f>
        <v>9.8008861042677611E-3</v>
      </c>
      <c r="I33" s="352">
        <f>'3. BL Demand'!I33+'6. Preferred (Scenario Yr)'!I64</f>
        <v>9.8008861042677611E-3</v>
      </c>
      <c r="J33" s="352">
        <f>'3. BL Demand'!J33+'6. Preferred (Scenario Yr)'!J64</f>
        <v>9.8008861042677611E-3</v>
      </c>
      <c r="K33" s="352">
        <f>'3. BL Demand'!K33+'6. Preferred (Scenario Yr)'!K64</f>
        <v>9.8008861042677611E-3</v>
      </c>
      <c r="L33" s="348">
        <f>'3. BL Demand'!L33+'6. Preferred (Scenario Yr)'!L64</f>
        <v>9.8008861042677611E-3</v>
      </c>
      <c r="M33" s="348">
        <f>'3. BL Demand'!M33+'6. Preferred (Scenario Yr)'!M64</f>
        <v>9.8008861042677611E-3</v>
      </c>
      <c r="N33" s="348">
        <f>'3. BL Demand'!N33+'6. Preferred (Scenario Yr)'!N64</f>
        <v>9.8008861042677611E-3</v>
      </c>
      <c r="O33" s="348">
        <f>'3. BL Demand'!O33+'6. Preferred (Scenario Yr)'!O64</f>
        <v>9.8008861042677611E-3</v>
      </c>
      <c r="P33" s="348">
        <f>'3. BL Demand'!P33+'6. Preferred (Scenario Yr)'!P64</f>
        <v>9.8008861042677611E-3</v>
      </c>
      <c r="Q33" s="348">
        <f>'3. BL Demand'!Q33+'6. Preferred (Scenario Yr)'!Q64</f>
        <v>9.8008861042677611E-3</v>
      </c>
      <c r="R33" s="348">
        <f>'3. BL Demand'!R33+'6. Preferred (Scenario Yr)'!R64</f>
        <v>9.8008861042677611E-3</v>
      </c>
      <c r="S33" s="348">
        <f>'3. BL Demand'!S33+'6. Preferred (Scenario Yr)'!S64</f>
        <v>9.8008861042677611E-3</v>
      </c>
      <c r="T33" s="348">
        <f>'3. BL Demand'!T33+'6. Preferred (Scenario Yr)'!T64</f>
        <v>9.8008861042677611E-3</v>
      </c>
      <c r="U33" s="348">
        <f>'3. BL Demand'!U33+'6. Preferred (Scenario Yr)'!U64</f>
        <v>9.8008861042677611E-3</v>
      </c>
      <c r="V33" s="348">
        <f>'3. BL Demand'!V33+'6. Preferred (Scenario Yr)'!V64</f>
        <v>9.8008861042677611E-3</v>
      </c>
      <c r="W33" s="348">
        <f>'3. BL Demand'!W33+'6. Preferred (Scenario Yr)'!W64</f>
        <v>9.8008861042677611E-3</v>
      </c>
      <c r="X33" s="348">
        <f>'3. BL Demand'!X33+'6. Preferred (Scenario Yr)'!X64</f>
        <v>9.8008861042677611E-3</v>
      </c>
      <c r="Y33" s="348">
        <f>'3. BL Demand'!Y33+'6. Preferred (Scenario Yr)'!Y64</f>
        <v>9.8008861042677611E-3</v>
      </c>
      <c r="Z33" s="348">
        <f>'3. BL Demand'!Z33+'6. Preferred (Scenario Yr)'!Z64</f>
        <v>9.8008861042677611E-3</v>
      </c>
      <c r="AA33" s="348">
        <f>'3. BL Demand'!AA33+'6. Preferred (Scenario Yr)'!AA64</f>
        <v>9.8008861042677611E-3</v>
      </c>
      <c r="AB33" s="348">
        <f>'3. BL Demand'!AB33+'6. Preferred (Scenario Yr)'!AB64</f>
        <v>9.8008861042677611E-3</v>
      </c>
      <c r="AC33" s="348">
        <f>'3. BL Demand'!AC33+'6. Preferred (Scenario Yr)'!AC64</f>
        <v>9.8008861042677611E-3</v>
      </c>
      <c r="AD33" s="348">
        <f>'3. BL Demand'!AD33+'6. Preferred (Scenario Yr)'!AD64</f>
        <v>9.8008861042677611E-3</v>
      </c>
      <c r="AE33" s="348">
        <f>'3. BL Demand'!AE33+'6. Preferred (Scenario Yr)'!AE64</f>
        <v>9.8008861042677611E-3</v>
      </c>
      <c r="AF33" s="348">
        <f>'3. BL Demand'!AF33+'6. Preferred (Scenario Yr)'!AF64</f>
        <v>9.8008861042677611E-3</v>
      </c>
      <c r="AG33" s="348">
        <f>'3. BL Demand'!AG33+'6. Preferred (Scenario Yr)'!AG64</f>
        <v>9.8008861042677611E-3</v>
      </c>
      <c r="AH33" s="348">
        <f>'3. BL Demand'!AH33+'6. Preferred (Scenario Yr)'!AH64</f>
        <v>9.8008861042677611E-3</v>
      </c>
      <c r="AI33" s="348">
        <f>'3. BL Demand'!AI33+'6. Preferred (Scenario Yr)'!AI64</f>
        <v>9.8008861042677611E-3</v>
      </c>
      <c r="AJ33" s="363">
        <f>'3. BL Demand'!AJ33+'6. Preferred (Scenario Yr)'!AJ64</f>
        <v>9.8008861042677611E-3</v>
      </c>
    </row>
    <row r="34" spans="1:36" x14ac:dyDescent="0.2">
      <c r="A34" s="311"/>
      <c r="B34" s="886"/>
      <c r="C34" s="281" t="s">
        <v>692</v>
      </c>
      <c r="D34" s="351" t="s">
        <v>256</v>
      </c>
      <c r="E34" s="800" t="s">
        <v>652</v>
      </c>
      <c r="F34" s="318" t="s">
        <v>72</v>
      </c>
      <c r="G34" s="318">
        <v>2</v>
      </c>
      <c r="H34" s="347">
        <f>'3. BL Demand'!H34+'6. Preferred (Scenario Yr)'!H67</f>
        <v>0.43743469291823767</v>
      </c>
      <c r="I34" s="352">
        <f>'3. BL Demand'!I34+'6. Preferred (Scenario Yr)'!I67</f>
        <v>0.45091512230421754</v>
      </c>
      <c r="J34" s="352">
        <f>'3. BL Demand'!J34+'6. Preferred (Scenario Yr)'!J67</f>
        <v>0.46411113076978527</v>
      </c>
      <c r="K34" s="352">
        <f>'3. BL Demand'!K34+'6. Preferred (Scenario Yr)'!K67</f>
        <v>0.47703111769147039</v>
      </c>
      <c r="L34" s="348">
        <f>'3. BL Demand'!L34+'6. Preferred (Scenario Yr)'!L67</f>
        <v>0.48967102044282268</v>
      </c>
      <c r="M34" s="348">
        <f>'3. BL Demand'!M34+'6. Preferred (Scenario Yr)'!M67</f>
        <v>0.50205269703314737</v>
      </c>
      <c r="N34" s="348">
        <f>'3. BL Demand'!N34+'6. Preferred (Scenario Yr)'!N67</f>
        <v>0.51418511279252077</v>
      </c>
      <c r="O34" s="348">
        <f>'3. BL Demand'!O34+'6. Preferred (Scenario Yr)'!O67</f>
        <v>0.52606310498551978</v>
      </c>
      <c r="P34" s="348">
        <f>'3. BL Demand'!P34+'6. Preferred (Scenario Yr)'!P67</f>
        <v>0.5377072753650417</v>
      </c>
      <c r="Q34" s="348">
        <f>'3. BL Demand'!Q34+'6. Preferred (Scenario Yr)'!Q67</f>
        <v>0.54745996758213078</v>
      </c>
      <c r="R34" s="348">
        <f>'3. BL Demand'!R34+'6. Preferred (Scenario Yr)'!R67</f>
        <v>0.5569947011009827</v>
      </c>
      <c r="S34" s="348">
        <f>'3. BL Demand'!S34+'6. Preferred (Scenario Yr)'!S67</f>
        <v>0.56630412788855589</v>
      </c>
      <c r="T34" s="348">
        <f>'3. BL Demand'!T34+'6. Preferred (Scenario Yr)'!T67</f>
        <v>0.5754093453545559</v>
      </c>
      <c r="U34" s="348">
        <f>'3. BL Demand'!U34+'6. Preferred (Scenario Yr)'!U67</f>
        <v>0.58431732331435371</v>
      </c>
      <c r="V34" s="348">
        <f>'3. BL Demand'!V34+'6. Preferred (Scenario Yr)'!V67</f>
        <v>0.71505348029697291</v>
      </c>
      <c r="W34" s="348">
        <f>'3. BL Demand'!W34+'6. Preferred (Scenario Yr)'!W67</f>
        <v>0.72342285614641244</v>
      </c>
      <c r="X34" s="348">
        <f>'3. BL Demand'!X34+'6. Preferred (Scenario Yr)'!X67</f>
        <v>0.73160018748195943</v>
      </c>
      <c r="Y34" s="348">
        <f>'3. BL Demand'!Y34+'6. Preferred (Scenario Yr)'!Y67</f>
        <v>0.73960407992683219</v>
      </c>
      <c r="Z34" s="348">
        <f>'3. BL Demand'!Z34+'6. Preferred (Scenario Yr)'!Z67</f>
        <v>0.74744078561845584</v>
      </c>
      <c r="AA34" s="348">
        <f>'3. BL Demand'!AA34+'6. Preferred (Scenario Yr)'!AA67</f>
        <v>0.75497635153052911</v>
      </c>
      <c r="AB34" s="348">
        <f>'3. BL Demand'!AB34+'6. Preferred (Scenario Yr)'!AB67</f>
        <v>0.76235571702638028</v>
      </c>
      <c r="AC34" s="348">
        <f>'3. BL Demand'!AC34+'6. Preferred (Scenario Yr)'!AC67</f>
        <v>0.7695831552167216</v>
      </c>
      <c r="AD34" s="348">
        <f>'3. BL Demand'!AD34+'6. Preferred (Scenario Yr)'!AD67</f>
        <v>0.77665065566915814</v>
      </c>
      <c r="AE34" s="348">
        <f>'3. BL Demand'!AE34+'6. Preferred (Scenario Yr)'!AE67</f>
        <v>0.78357649868299994</v>
      </c>
      <c r="AF34" s="348">
        <f>'3. BL Demand'!AF34+'6. Preferred (Scenario Yr)'!AF67</f>
        <v>0.79036565241336321</v>
      </c>
      <c r="AG34" s="348">
        <f>'3. BL Demand'!AG34+'6. Preferred (Scenario Yr)'!AG67</f>
        <v>0.79702251412700276</v>
      </c>
      <c r="AH34" s="348">
        <f>'3. BL Demand'!AH34+'6. Preferred (Scenario Yr)'!AH67</f>
        <v>0.80355059186584621</v>
      </c>
      <c r="AI34" s="348">
        <f>'3. BL Demand'!AI34+'6. Preferred (Scenario Yr)'!AI67</f>
        <v>0.80995470881001119</v>
      </c>
      <c r="AJ34" s="363">
        <f>'3. BL Demand'!AJ34+'6. Preferred (Scenario Yr)'!AJ67</f>
        <v>0.81623885491461068</v>
      </c>
    </row>
    <row r="35" spans="1:36" x14ac:dyDescent="0.2">
      <c r="A35" s="311"/>
      <c r="B35" s="886"/>
      <c r="C35" s="281" t="s">
        <v>693</v>
      </c>
      <c r="D35" s="351" t="s">
        <v>258</v>
      </c>
      <c r="E35" s="800" t="s">
        <v>652</v>
      </c>
      <c r="F35" s="318" t="s">
        <v>72</v>
      </c>
      <c r="G35" s="318">
        <v>2</v>
      </c>
      <c r="H35" s="347">
        <f>'3. BL Demand'!H35+'6. Preferred (Scenario Yr)'!H70</f>
        <v>0.65464150722815273</v>
      </c>
      <c r="I35" s="352">
        <f>'3. BL Demand'!I35+'6. Preferred (Scenario Yr)'!I70</f>
        <v>0.63323281982516089</v>
      </c>
      <c r="J35" s="352">
        <f>'3. BL Demand'!J35+'6. Preferred (Scenario Yr)'!J70</f>
        <v>0.61251009105263821</v>
      </c>
      <c r="K35" s="352">
        <f>'3. BL Demand'!K35+'6. Preferred (Scenario Yr)'!K70</f>
        <v>0.59245048960083624</v>
      </c>
      <c r="L35" s="348">
        <f>'3. BL Demand'!L35+'6. Preferred (Scenario Yr)'!L70</f>
        <v>0.57306771806754386</v>
      </c>
      <c r="M35" s="348">
        <f>'3. BL Demand'!M35+'6. Preferred (Scenario Yr)'!M70</f>
        <v>0.55430519522331689</v>
      </c>
      <c r="N35" s="348">
        <f>'3. BL Demand'!N35+'6. Preferred (Scenario Yr)'!N70</f>
        <v>0.5361779957821573</v>
      </c>
      <c r="O35" s="348">
        <f>'3. BL Demand'!O35+'6. Preferred (Scenario Yr)'!O70</f>
        <v>0.51863174735668827</v>
      </c>
      <c r="P35" s="348">
        <f>'3. BL Demand'!P35+'6. Preferred (Scenario Yr)'!P70</f>
        <v>0.50164697888083432</v>
      </c>
      <c r="Q35" s="348">
        <f>'3. BL Demand'!Q35+'6. Preferred (Scenario Yr)'!Q70</f>
        <v>0.48524064566825964</v>
      </c>
      <c r="R35" s="348">
        <f>'3. BL Demand'!R35+'6. Preferred (Scenario Yr)'!R70</f>
        <v>0.46935931511848744</v>
      </c>
      <c r="S35" s="348">
        <f>'3. BL Demand'!S35+'6. Preferred (Scenario Yr)'!S70</f>
        <v>0.45398706777988151</v>
      </c>
      <c r="T35" s="348">
        <f>'3. BL Demand'!T35+'6. Preferred (Scenario Yr)'!T70</f>
        <v>0.43914077439458932</v>
      </c>
      <c r="U35" s="348">
        <f>'3. BL Demand'!U35+'6. Preferred (Scenario Yr)'!U70</f>
        <v>0.4247704430312001</v>
      </c>
      <c r="V35" s="348">
        <f>'3. BL Demand'!V35+'6. Preferred (Scenario Yr)'!V70</f>
        <v>0</v>
      </c>
      <c r="W35" s="348">
        <f>'3. BL Demand'!W35+'6. Preferred (Scenario Yr)'!W70</f>
        <v>0</v>
      </c>
      <c r="X35" s="348">
        <f>'3. BL Demand'!X35+'6. Preferred (Scenario Yr)'!X70</f>
        <v>0</v>
      </c>
      <c r="Y35" s="348">
        <f>'3. BL Demand'!Y35+'6. Preferred (Scenario Yr)'!Y70</f>
        <v>0</v>
      </c>
      <c r="Z35" s="348">
        <f>'3. BL Demand'!Z35+'6. Preferred (Scenario Yr)'!Z70</f>
        <v>0</v>
      </c>
      <c r="AA35" s="348">
        <f>'3. BL Demand'!AA35+'6. Preferred (Scenario Yr)'!AA70</f>
        <v>0</v>
      </c>
      <c r="AB35" s="348">
        <f>'3. BL Demand'!AB35+'6. Preferred (Scenario Yr)'!AB70</f>
        <v>0</v>
      </c>
      <c r="AC35" s="348">
        <f>'3. BL Demand'!AC35+'6. Preferred (Scenario Yr)'!AC70</f>
        <v>0</v>
      </c>
      <c r="AD35" s="348">
        <f>'3. BL Demand'!AD35+'6. Preferred (Scenario Yr)'!AD70</f>
        <v>0</v>
      </c>
      <c r="AE35" s="348">
        <f>'3. BL Demand'!AE35+'6. Preferred (Scenario Yr)'!AE70</f>
        <v>0</v>
      </c>
      <c r="AF35" s="348">
        <f>'3. BL Demand'!AF35+'6. Preferred (Scenario Yr)'!AF70</f>
        <v>0</v>
      </c>
      <c r="AG35" s="348">
        <f>'3. BL Demand'!AG35+'6. Preferred (Scenario Yr)'!AG70</f>
        <v>0</v>
      </c>
      <c r="AH35" s="348">
        <f>'3. BL Demand'!AH35+'6. Preferred (Scenario Yr)'!AH70</f>
        <v>0</v>
      </c>
      <c r="AI35" s="348">
        <f>'3. BL Demand'!AI35+'6. Preferred (Scenario Yr)'!AI70</f>
        <v>0</v>
      </c>
      <c r="AJ35" s="363">
        <f>'3. BL Demand'!AJ35+'6. Preferred (Scenario Yr)'!AJ70</f>
        <v>0</v>
      </c>
    </row>
    <row r="36" spans="1:36" x14ac:dyDescent="0.2">
      <c r="A36" s="311"/>
      <c r="B36" s="886"/>
      <c r="C36" s="281" t="s">
        <v>694</v>
      </c>
      <c r="D36" s="351" t="s">
        <v>260</v>
      </c>
      <c r="E36" s="800" t="s">
        <v>652</v>
      </c>
      <c r="F36" s="318" t="s">
        <v>72</v>
      </c>
      <c r="G36" s="318">
        <v>2</v>
      </c>
      <c r="H36" s="347">
        <f>'3. BL Demand'!H36+'6. Preferred (Scenario Yr)'!H73</f>
        <v>5.1237207980601038E-2</v>
      </c>
      <c r="I36" s="352">
        <f>'3. BL Demand'!I36+'6. Preferred (Scenario Yr)'!I73</f>
        <v>5.1237207980601038E-2</v>
      </c>
      <c r="J36" s="352">
        <f>'3. BL Demand'!J36+'6. Preferred (Scenario Yr)'!J73</f>
        <v>5.1237207980601038E-2</v>
      </c>
      <c r="K36" s="352">
        <f>'3. BL Demand'!K36+'6. Preferred (Scenario Yr)'!K73</f>
        <v>5.1237207980601038E-2</v>
      </c>
      <c r="L36" s="348">
        <f>'3. BL Demand'!L36+'6. Preferred (Scenario Yr)'!L73</f>
        <v>5.1237207980601038E-2</v>
      </c>
      <c r="M36" s="348">
        <f>'3. BL Demand'!M36+'6. Preferred (Scenario Yr)'!M73</f>
        <v>5.1237207980601038E-2</v>
      </c>
      <c r="N36" s="348">
        <f>'3. BL Demand'!N36+'6. Preferred (Scenario Yr)'!N73</f>
        <v>5.1237207980601038E-2</v>
      </c>
      <c r="O36" s="348">
        <f>'3. BL Demand'!O36+'6. Preferred (Scenario Yr)'!O73</f>
        <v>5.1237207980601038E-2</v>
      </c>
      <c r="P36" s="348">
        <f>'3. BL Demand'!P36+'6. Preferred (Scenario Yr)'!P73</f>
        <v>5.1237207980601038E-2</v>
      </c>
      <c r="Q36" s="348">
        <f>'3. BL Demand'!Q36+'6. Preferred (Scenario Yr)'!Q73</f>
        <v>5.1237207980601038E-2</v>
      </c>
      <c r="R36" s="348">
        <f>'3. BL Demand'!R36+'6. Preferred (Scenario Yr)'!R73</f>
        <v>5.1237207980601038E-2</v>
      </c>
      <c r="S36" s="348">
        <f>'3. BL Demand'!S36+'6. Preferred (Scenario Yr)'!S73</f>
        <v>5.1237207980601038E-2</v>
      </c>
      <c r="T36" s="348">
        <f>'3. BL Demand'!T36+'6. Preferred (Scenario Yr)'!T73</f>
        <v>5.1237207980601038E-2</v>
      </c>
      <c r="U36" s="348">
        <f>'3. BL Demand'!U36+'6. Preferred (Scenario Yr)'!U73</f>
        <v>5.1237207980601038E-2</v>
      </c>
      <c r="V36" s="348">
        <f>'3. BL Demand'!V36+'6. Preferred (Scenario Yr)'!V73</f>
        <v>5.1237207980601038E-2</v>
      </c>
      <c r="W36" s="348">
        <f>'3. BL Demand'!W36+'6. Preferred (Scenario Yr)'!W73</f>
        <v>5.1237207980601038E-2</v>
      </c>
      <c r="X36" s="348">
        <f>'3. BL Demand'!X36+'6. Preferred (Scenario Yr)'!X73</f>
        <v>5.1237207980601038E-2</v>
      </c>
      <c r="Y36" s="348">
        <f>'3. BL Demand'!Y36+'6. Preferred (Scenario Yr)'!Y73</f>
        <v>5.1237207980601038E-2</v>
      </c>
      <c r="Z36" s="348">
        <f>'3. BL Demand'!Z36+'6. Preferred (Scenario Yr)'!Z73</f>
        <v>5.1237207980601038E-2</v>
      </c>
      <c r="AA36" s="348">
        <f>'3. BL Demand'!AA36+'6. Preferred (Scenario Yr)'!AA73</f>
        <v>5.1237207980601038E-2</v>
      </c>
      <c r="AB36" s="348">
        <f>'3. BL Demand'!AB36+'6. Preferred (Scenario Yr)'!AB73</f>
        <v>5.1237207980601038E-2</v>
      </c>
      <c r="AC36" s="348">
        <f>'3. BL Demand'!AC36+'6. Preferred (Scenario Yr)'!AC73</f>
        <v>5.1237207980601038E-2</v>
      </c>
      <c r="AD36" s="348">
        <f>'3. BL Demand'!AD36+'6. Preferred (Scenario Yr)'!AD73</f>
        <v>5.1237207980601038E-2</v>
      </c>
      <c r="AE36" s="348">
        <f>'3. BL Demand'!AE36+'6. Preferred (Scenario Yr)'!AE73</f>
        <v>5.1237207980601038E-2</v>
      </c>
      <c r="AF36" s="348">
        <f>'3. BL Demand'!AF36+'6. Preferred (Scenario Yr)'!AF73</f>
        <v>5.1237207980601038E-2</v>
      </c>
      <c r="AG36" s="348">
        <f>'3. BL Demand'!AG36+'6. Preferred (Scenario Yr)'!AG73</f>
        <v>5.1237207980601038E-2</v>
      </c>
      <c r="AH36" s="348">
        <f>'3. BL Demand'!AH36+'6. Preferred (Scenario Yr)'!AH73</f>
        <v>5.1237207980601038E-2</v>
      </c>
      <c r="AI36" s="348">
        <f>'3. BL Demand'!AI36+'6. Preferred (Scenario Yr)'!AI73</f>
        <v>5.1237207980601038E-2</v>
      </c>
      <c r="AJ36" s="363">
        <f>'3. BL Demand'!AJ36+'6. Preferred (Scenario Yr)'!AJ73</f>
        <v>5.1237207980601038E-2</v>
      </c>
    </row>
    <row r="37" spans="1:36" x14ac:dyDescent="0.2">
      <c r="A37" s="311"/>
      <c r="B37" s="886"/>
      <c r="C37" s="281" t="s">
        <v>695</v>
      </c>
      <c r="D37" s="351" t="s">
        <v>262</v>
      </c>
      <c r="E37" s="800" t="s">
        <v>652</v>
      </c>
      <c r="F37" s="318" t="s">
        <v>72</v>
      </c>
      <c r="G37" s="318">
        <v>2</v>
      </c>
      <c r="H37" s="347">
        <f>'3. BL Demand'!H37+'6. Preferred (Scenario Yr)'!H31</f>
        <v>3.2693919000170464</v>
      </c>
      <c r="I37" s="352">
        <f>'3. BL Demand'!I37+'6. Preferred (Scenario Yr)'!I31</f>
        <v>1.7148889782498753</v>
      </c>
      <c r="J37" s="352">
        <f>'3. BL Demand'!J37+'6. Preferred (Scenario Yr)'!J31</f>
        <v>1.7100980174783362</v>
      </c>
      <c r="K37" s="352">
        <f>'3. BL Demand'!K37+'6. Preferred (Scenario Yr)'!K31</f>
        <v>1.7053936973649391</v>
      </c>
      <c r="L37" s="348">
        <f>'3. BL Demand'!L37+'6. Preferred (Scenario Yr)'!L31</f>
        <v>1.712136566146879</v>
      </c>
      <c r="M37" s="348">
        <f>'3. BL Demand'!M37+'6. Preferred (Scenario Yr)'!M31</f>
        <v>1.7185174124007816</v>
      </c>
      <c r="N37" s="348">
        <f>'3. BL Demand'!N37+'6. Preferred (Scenario Yr)'!N31</f>
        <v>1.6527981522762578</v>
      </c>
      <c r="O37" s="348">
        <f>'3. BL Demand'!O37+'6. Preferred (Scenario Yr)'!O31</f>
        <v>1.5867523647024186</v>
      </c>
      <c r="P37" s="348">
        <f>'3. BL Demand'!P37+'6. Preferred (Scenario Yr)'!P31</f>
        <v>1.5203767675496118</v>
      </c>
      <c r="Q37" s="348">
        <f>'3. BL Demand'!Q37+'6. Preferred (Scenario Yr)'!Q31</f>
        <v>1.4474270238862468</v>
      </c>
      <c r="R37" s="348">
        <f>'3. BL Demand'!R37+'6. Preferred (Scenario Yr)'!R31</f>
        <v>1.3741702362583164</v>
      </c>
      <c r="S37" s="348">
        <f>'3. BL Demand'!S37+'6. Preferred (Scenario Yr)'!S31</f>
        <v>1.3006296721504984</v>
      </c>
      <c r="T37" s="348">
        <f>'3. BL Demand'!T37+'6. Preferred (Scenario Yr)'!T31</f>
        <v>1.2267673634109399</v>
      </c>
      <c r="U37" s="348">
        <f>'3. BL Demand'!U37+'6. Preferred (Scenario Yr)'!U31</f>
        <v>1.1526263321556816</v>
      </c>
      <c r="V37" s="348">
        <f>'3. BL Demand'!V37+'6. Preferred (Scenario Yr)'!V31</f>
        <v>1.3789977412442398</v>
      </c>
      <c r="W37" s="348">
        <f>'3. BL Demand'!W37+'6. Preferred (Scenario Yr)'!W31</f>
        <v>1.3029654884347774</v>
      </c>
      <c r="X37" s="348">
        <f>'3. BL Demand'!X37+'6. Preferred (Scenario Yr)'!X31</f>
        <v>1.2271252801392079</v>
      </c>
      <c r="Y37" s="348">
        <f>'3. BL Demand'!Y37+'6. Preferred (Scenario Yr)'!Y31</f>
        <v>1.151458510734312</v>
      </c>
      <c r="Z37" s="348">
        <f>'3. BL Demand'!Z37+'6. Preferred (Scenario Yr)'!Z31</f>
        <v>1.0759589280826649</v>
      </c>
      <c r="AA37" s="348">
        <f>'3. BL Demand'!AA37+'6. Preferred (Scenario Yr)'!AA31</f>
        <v>1.0300810652265788</v>
      </c>
      <c r="AB37" s="348">
        <f>'3. BL Demand'!AB37+'6. Preferred (Scenario Yr)'!AB31</f>
        <v>0.98435940278671452</v>
      </c>
      <c r="AC37" s="348">
        <f>'3. BL Demand'!AC37+'6. Preferred (Scenario Yr)'!AC31</f>
        <v>0.93878966765236016</v>
      </c>
      <c r="AD37" s="348">
        <f>'3. BL Demand'!AD37+'6. Preferred (Scenario Yr)'!AD31</f>
        <v>0.89337987025591059</v>
      </c>
      <c r="AE37" s="348">
        <f>'3. BL Demand'!AE37+'6. Preferred (Scenario Yr)'!AE31</f>
        <v>0.8481117302980562</v>
      </c>
      <c r="AF37" s="348">
        <f>'3. BL Demand'!AF37+'6. Preferred (Scenario Yr)'!AF31</f>
        <v>0.80681450931808119</v>
      </c>
      <c r="AG37" s="348">
        <f>'3. BL Demand'!AG37+'6. Preferred (Scenario Yr)'!AG31</f>
        <v>0.76564958035482999</v>
      </c>
      <c r="AH37" s="348">
        <f>'3. BL Demand'!AH37+'6. Preferred (Scenario Yr)'!AH31</f>
        <v>0.72461343536637512</v>
      </c>
      <c r="AI37" s="348">
        <f>'3. BL Demand'!AI37+'6. Preferred (Scenario Yr)'!AI31</f>
        <v>0.68370125117259839</v>
      </c>
      <c r="AJ37" s="363">
        <f>'3. BL Demand'!AJ37+'6. Preferred (Scenario Yr)'!AJ31</f>
        <v>0.64290903781838704</v>
      </c>
    </row>
    <row r="38" spans="1:36" x14ac:dyDescent="0.2">
      <c r="A38" s="311"/>
      <c r="B38" s="886"/>
      <c r="C38" s="281" t="s">
        <v>86</v>
      </c>
      <c r="D38" s="351" t="s">
        <v>263</v>
      </c>
      <c r="E38" s="794" t="s">
        <v>696</v>
      </c>
      <c r="F38" s="318" t="s">
        <v>72</v>
      </c>
      <c r="G38" s="318">
        <v>2</v>
      </c>
      <c r="H38" s="347">
        <f>SUM(H32:H37)</f>
        <v>4.4551832336629635</v>
      </c>
      <c r="I38" s="352">
        <f t="shared" ref="I38:AJ38" si="9">SUM(I32:I37)</f>
        <v>2.8927520538787808</v>
      </c>
      <c r="J38" s="352">
        <f t="shared" si="9"/>
        <v>2.8804343728002868</v>
      </c>
      <c r="K38" s="352">
        <f t="shared" si="9"/>
        <v>2.8685904381567728</v>
      </c>
      <c r="L38" s="348">
        <f t="shared" si="9"/>
        <v>2.8685904381567728</v>
      </c>
      <c r="M38" s="348">
        <f t="shared" si="9"/>
        <v>2.8685904381567728</v>
      </c>
      <c r="N38" s="348">
        <f t="shared" si="9"/>
        <v>2.7968763943504631</v>
      </c>
      <c r="O38" s="348">
        <f t="shared" si="9"/>
        <v>2.7251623505441538</v>
      </c>
      <c r="P38" s="348">
        <f t="shared" si="9"/>
        <v>2.6534461552950148</v>
      </c>
      <c r="Q38" s="348">
        <f t="shared" si="9"/>
        <v>2.5738427706361642</v>
      </c>
      <c r="R38" s="348">
        <f t="shared" si="9"/>
        <v>2.4942393859773135</v>
      </c>
      <c r="S38" s="348">
        <f t="shared" si="9"/>
        <v>2.4146360013184629</v>
      </c>
      <c r="T38" s="348">
        <f t="shared" si="9"/>
        <v>2.3350326166596123</v>
      </c>
      <c r="U38" s="348">
        <f t="shared" si="9"/>
        <v>2.2554292320007625</v>
      </c>
      <c r="V38" s="348">
        <f t="shared" si="9"/>
        <v>2.1877663550407398</v>
      </c>
      <c r="W38" s="348">
        <f t="shared" si="9"/>
        <v>2.1201034780807171</v>
      </c>
      <c r="X38" s="348">
        <f t="shared" si="9"/>
        <v>2.0524406011206944</v>
      </c>
      <c r="Y38" s="348">
        <f t="shared" si="9"/>
        <v>1.9847777241606714</v>
      </c>
      <c r="Z38" s="348">
        <f t="shared" si="9"/>
        <v>1.9171148472006481</v>
      </c>
      <c r="AA38" s="348">
        <f t="shared" si="9"/>
        <v>1.878772550256635</v>
      </c>
      <c r="AB38" s="348">
        <f t="shared" si="9"/>
        <v>1.840430253312622</v>
      </c>
      <c r="AC38" s="348">
        <f t="shared" si="9"/>
        <v>1.802087956368609</v>
      </c>
      <c r="AD38" s="348">
        <f t="shared" si="9"/>
        <v>1.7637456594245959</v>
      </c>
      <c r="AE38" s="348">
        <f t="shared" si="9"/>
        <v>1.7254033624805833</v>
      </c>
      <c r="AF38" s="348">
        <f t="shared" si="9"/>
        <v>1.6908952952309715</v>
      </c>
      <c r="AG38" s="348">
        <f t="shared" si="9"/>
        <v>1.6563872279813601</v>
      </c>
      <c r="AH38" s="348">
        <f t="shared" si="9"/>
        <v>1.6218791607317486</v>
      </c>
      <c r="AI38" s="348">
        <f t="shared" si="9"/>
        <v>1.5873710934821368</v>
      </c>
      <c r="AJ38" s="363">
        <f t="shared" si="9"/>
        <v>1.5528630262325249</v>
      </c>
    </row>
    <row r="39" spans="1:36" ht="15.75" thickBot="1" x14ac:dyDescent="0.25">
      <c r="A39" s="311"/>
      <c r="B39" s="887"/>
      <c r="C39" s="296" t="s">
        <v>697</v>
      </c>
      <c r="D39" s="349" t="s">
        <v>263</v>
      </c>
      <c r="E39" s="795" t="s">
        <v>698</v>
      </c>
      <c r="F39" s="298" t="s">
        <v>267</v>
      </c>
      <c r="G39" s="298">
        <v>2</v>
      </c>
      <c r="H39" s="290">
        <f>(H38*1000000)/(H53*1000)</f>
        <v>89.168791853806539</v>
      </c>
      <c r="I39" s="291">
        <f t="shared" ref="I39:AJ39" si="10">(I38*1000000)/(I53*1000)</f>
        <v>57.559581542131923</v>
      </c>
      <c r="J39" s="291">
        <f t="shared" si="10"/>
        <v>56.982059370977744</v>
      </c>
      <c r="K39" s="291">
        <f t="shared" si="10"/>
        <v>56.420553500101796</v>
      </c>
      <c r="L39" s="350">
        <f t="shared" si="10"/>
        <v>56.097138298430544</v>
      </c>
      <c r="M39" s="350">
        <f t="shared" si="10"/>
        <v>55.77744668270865</v>
      </c>
      <c r="N39" s="350">
        <f t="shared" si="10"/>
        <v>54.073941100298555</v>
      </c>
      <c r="O39" s="350">
        <f t="shared" si="10"/>
        <v>52.390589411889259</v>
      </c>
      <c r="P39" s="350">
        <f t="shared" si="10"/>
        <v>50.726092221070019</v>
      </c>
      <c r="Q39" s="350">
        <f t="shared" si="10"/>
        <v>49.030518830806358</v>
      </c>
      <c r="R39" s="350">
        <f t="shared" si="10"/>
        <v>47.346880883844143</v>
      </c>
      <c r="S39" s="350">
        <f t="shared" si="10"/>
        <v>45.675854060471977</v>
      </c>
      <c r="T39" s="350">
        <f t="shared" si="10"/>
        <v>44.015736391685579</v>
      </c>
      <c r="U39" s="350">
        <f t="shared" si="10"/>
        <v>42.36716496413424</v>
      </c>
      <c r="V39" s="350">
        <f t="shared" si="10"/>
        <v>40.960629561615484</v>
      </c>
      <c r="W39" s="350">
        <f t="shared" si="10"/>
        <v>39.55746583078178</v>
      </c>
      <c r="X39" s="350">
        <f t="shared" si="10"/>
        <v>38.164554276472565</v>
      </c>
      <c r="Y39" s="350">
        <f t="shared" si="10"/>
        <v>36.781122714068417</v>
      </c>
      <c r="Z39" s="350">
        <f t="shared" si="10"/>
        <v>35.407050059884206</v>
      </c>
      <c r="AA39" s="350">
        <f t="shared" si="10"/>
        <v>34.586848529581076</v>
      </c>
      <c r="AB39" s="350">
        <f t="shared" si="10"/>
        <v>33.771927646071028</v>
      </c>
      <c r="AC39" s="350">
        <f t="shared" si="10"/>
        <v>32.962257112838913</v>
      </c>
      <c r="AD39" s="350">
        <f t="shared" si="10"/>
        <v>32.158298830570658</v>
      </c>
      <c r="AE39" s="350">
        <f t="shared" si="10"/>
        <v>31.359439688668221</v>
      </c>
      <c r="AF39" s="350">
        <f t="shared" si="10"/>
        <v>30.635098672139367</v>
      </c>
      <c r="AG39" s="350">
        <f t="shared" si="10"/>
        <v>29.915322864967333</v>
      </c>
      <c r="AH39" s="350">
        <f t="shared" si="10"/>
        <v>29.200087151055598</v>
      </c>
      <c r="AI39" s="350">
        <f t="shared" si="10"/>
        <v>28.489330157754715</v>
      </c>
      <c r="AJ39" s="386">
        <f t="shared" si="10"/>
        <v>27.783009948545157</v>
      </c>
    </row>
    <row r="40" spans="1:36" s="647" customFormat="1" x14ac:dyDescent="0.2">
      <c r="A40" s="646"/>
      <c r="B40" s="883" t="s">
        <v>268</v>
      </c>
      <c r="C40" s="832" t="s">
        <v>699</v>
      </c>
      <c r="D40" s="833" t="s">
        <v>700</v>
      </c>
      <c r="E40" s="834" t="s">
        <v>271</v>
      </c>
      <c r="F40" s="835" t="s">
        <v>272</v>
      </c>
      <c r="G40" s="835">
        <v>2</v>
      </c>
      <c r="H40" s="836">
        <v>3.2677039414658413</v>
      </c>
      <c r="I40" s="353">
        <v>3.2677039414658413</v>
      </c>
      <c r="J40" s="353">
        <v>3.2677039414658413</v>
      </c>
      <c r="K40" s="353">
        <v>3.2677039414658413</v>
      </c>
      <c r="L40" s="837">
        <v>3.2677039414658413</v>
      </c>
      <c r="M40" s="837">
        <v>3.2677039414658413</v>
      </c>
      <c r="N40" s="837">
        <v>3.2677039414658413</v>
      </c>
      <c r="O40" s="837">
        <v>3.2677039414658413</v>
      </c>
      <c r="P40" s="837">
        <v>3.2677039414658413</v>
      </c>
      <c r="Q40" s="837">
        <v>3.2677039414658413</v>
      </c>
      <c r="R40" s="837">
        <v>3.2677039414658413</v>
      </c>
      <c r="S40" s="837">
        <v>3.2677039414658413</v>
      </c>
      <c r="T40" s="837">
        <v>3.2677039414658413</v>
      </c>
      <c r="U40" s="837">
        <v>3.2677039414658413</v>
      </c>
      <c r="V40" s="837">
        <v>3.2677039414658413</v>
      </c>
      <c r="W40" s="837">
        <v>3.2677039414658413</v>
      </c>
      <c r="X40" s="837">
        <v>3.2677039414658413</v>
      </c>
      <c r="Y40" s="837">
        <v>3.2677039414658413</v>
      </c>
      <c r="Z40" s="837">
        <v>3.2677039414658413</v>
      </c>
      <c r="AA40" s="837">
        <v>3.2677039414658413</v>
      </c>
      <c r="AB40" s="837">
        <v>3.2677039414658413</v>
      </c>
      <c r="AC40" s="837">
        <v>3.2677039414658413</v>
      </c>
      <c r="AD40" s="837">
        <v>3.2677039414658413</v>
      </c>
      <c r="AE40" s="837">
        <v>3.2677039414658413</v>
      </c>
      <c r="AF40" s="837">
        <v>3.2677039414658413</v>
      </c>
      <c r="AG40" s="837">
        <v>3.2677039414658413</v>
      </c>
      <c r="AH40" s="837">
        <v>3.2677039414658413</v>
      </c>
      <c r="AI40" s="837">
        <v>3.2677039414658413</v>
      </c>
      <c r="AJ40" s="838">
        <v>3.2677039414658413</v>
      </c>
    </row>
    <row r="41" spans="1:36" x14ac:dyDescent="0.2">
      <c r="A41" s="312"/>
      <c r="B41" s="888"/>
      <c r="C41" s="426" t="s">
        <v>701</v>
      </c>
      <c r="D41" s="449" t="s">
        <v>702</v>
      </c>
      <c r="E41" s="446" t="s">
        <v>271</v>
      </c>
      <c r="F41" s="450" t="s">
        <v>272</v>
      </c>
      <c r="G41" s="450">
        <v>2</v>
      </c>
      <c r="H41" s="347">
        <v>0.21433765086475054</v>
      </c>
      <c r="I41" s="352">
        <v>0.21433765086475054</v>
      </c>
      <c r="J41" s="352">
        <v>0.21433765086475054</v>
      </c>
      <c r="K41" s="352">
        <v>0.21433765086475054</v>
      </c>
      <c r="L41" s="774">
        <v>0.21433765086475054</v>
      </c>
      <c r="M41" s="774">
        <v>0.21433765086475054</v>
      </c>
      <c r="N41" s="774">
        <v>0.21433765086475054</v>
      </c>
      <c r="O41" s="774">
        <v>0.21433765086475054</v>
      </c>
      <c r="P41" s="774">
        <v>0.21433765086475054</v>
      </c>
      <c r="Q41" s="774">
        <v>0.21433765086475054</v>
      </c>
      <c r="R41" s="774">
        <v>0.21433765086475054</v>
      </c>
      <c r="S41" s="774">
        <v>0.21433765086475054</v>
      </c>
      <c r="T41" s="774">
        <v>0.21433765086475054</v>
      </c>
      <c r="U41" s="774">
        <v>0.21433765086475054</v>
      </c>
      <c r="V41" s="774">
        <v>0.21433765086475054</v>
      </c>
      <c r="W41" s="774">
        <v>0.21433765086475054</v>
      </c>
      <c r="X41" s="774">
        <v>0.21433765086475054</v>
      </c>
      <c r="Y41" s="774">
        <v>0.21433765086475054</v>
      </c>
      <c r="Z41" s="774">
        <v>0.21433765086475054</v>
      </c>
      <c r="AA41" s="774">
        <v>0.21433765086475054</v>
      </c>
      <c r="AB41" s="774">
        <v>0.21433765086475054</v>
      </c>
      <c r="AC41" s="774">
        <v>0.21433765086475054</v>
      </c>
      <c r="AD41" s="774">
        <v>0.21433765086475054</v>
      </c>
      <c r="AE41" s="774">
        <v>0.21433765086475054</v>
      </c>
      <c r="AF41" s="774">
        <v>0.21433765086475054</v>
      </c>
      <c r="AG41" s="774">
        <v>0.21433765086475054</v>
      </c>
      <c r="AH41" s="774">
        <v>0.21433765086475054</v>
      </c>
      <c r="AI41" s="774">
        <v>0.21433765086475054</v>
      </c>
      <c r="AJ41" s="635">
        <v>0.21433765086475054</v>
      </c>
    </row>
    <row r="42" spans="1:36" x14ac:dyDescent="0.2">
      <c r="A42" s="217"/>
      <c r="B42" s="888"/>
      <c r="C42" s="426" t="s">
        <v>703</v>
      </c>
      <c r="D42" s="449" t="s">
        <v>276</v>
      </c>
      <c r="E42" s="446" t="s">
        <v>277</v>
      </c>
      <c r="F42" s="450" t="s">
        <v>272</v>
      </c>
      <c r="G42" s="450">
        <v>2</v>
      </c>
      <c r="H42" s="347">
        <v>0.69853061889560752</v>
      </c>
      <c r="I42" s="352">
        <v>0.69853061889560752</v>
      </c>
      <c r="J42" s="352">
        <v>0.69853061889560752</v>
      </c>
      <c r="K42" s="352">
        <v>0.69853061889560752</v>
      </c>
      <c r="L42" s="774">
        <v>0.69853061889560752</v>
      </c>
      <c r="M42" s="774">
        <v>0.69853061889560752</v>
      </c>
      <c r="N42" s="774">
        <v>0.69853061889560752</v>
      </c>
      <c r="O42" s="774">
        <v>0.69853061889560752</v>
      </c>
      <c r="P42" s="774">
        <v>0.69853061889560752</v>
      </c>
      <c r="Q42" s="774">
        <v>0.69853061889560752</v>
      </c>
      <c r="R42" s="774">
        <v>0.69853061889560752</v>
      </c>
      <c r="S42" s="774">
        <v>0.69853061889560752</v>
      </c>
      <c r="T42" s="774">
        <v>0.69853061889560752</v>
      </c>
      <c r="U42" s="774">
        <v>0.69853061889560752</v>
      </c>
      <c r="V42" s="774">
        <v>0.69853061889560752</v>
      </c>
      <c r="W42" s="774">
        <v>0.69853061889560752</v>
      </c>
      <c r="X42" s="774">
        <v>0.69853061889560752</v>
      </c>
      <c r="Y42" s="774">
        <v>0.69853061889560752</v>
      </c>
      <c r="Z42" s="774">
        <v>0.69853061889560752</v>
      </c>
      <c r="AA42" s="774">
        <v>0.69853061889560752</v>
      </c>
      <c r="AB42" s="774">
        <v>0.69853061889560752</v>
      </c>
      <c r="AC42" s="774">
        <v>0.69853061889560752</v>
      </c>
      <c r="AD42" s="774">
        <v>0.69853061889560752</v>
      </c>
      <c r="AE42" s="774">
        <v>0.69853061889560752</v>
      </c>
      <c r="AF42" s="774">
        <v>0.69853061889560752</v>
      </c>
      <c r="AG42" s="774">
        <v>0.69853061889560752</v>
      </c>
      <c r="AH42" s="774">
        <v>0.69853061889560752</v>
      </c>
      <c r="AI42" s="774">
        <v>0.69853061889560752</v>
      </c>
      <c r="AJ42" s="635">
        <v>0.69853061889560752</v>
      </c>
    </row>
    <row r="43" spans="1:36" ht="38.25" x14ac:dyDescent="0.25">
      <c r="A43" s="313"/>
      <c r="B43" s="888"/>
      <c r="C43" s="839" t="s">
        <v>704</v>
      </c>
      <c r="D43" s="828" t="s">
        <v>705</v>
      </c>
      <c r="E43" s="800" t="s">
        <v>706</v>
      </c>
      <c r="F43" s="419" t="s">
        <v>272</v>
      </c>
      <c r="G43" s="829">
        <v>2</v>
      </c>
      <c r="H43" s="347">
        <f>'3. BL Demand'!H43</f>
        <v>28.720058517484848</v>
      </c>
      <c r="I43" s="352">
        <f>H43+SUM(I44:I49)</f>
        <v>29.54913291614417</v>
      </c>
      <c r="J43" s="352">
        <f>I43+SUM(J44:J49)</f>
        <v>30.361058515889653</v>
      </c>
      <c r="K43" s="352">
        <f>J43+SUM(K44:K49)</f>
        <v>31.156350559781057</v>
      </c>
      <c r="L43" s="348">
        <f>K43+SUM(L44:L49)</f>
        <v>31.934663970279558</v>
      </c>
      <c r="M43" s="348">
        <f t="shared" ref="M43:AJ43" si="11">L43+SUM(M44:M49)</f>
        <v>32.697417247354494</v>
      </c>
      <c r="N43" s="348">
        <f t="shared" si="11"/>
        <v>33.445141287800809</v>
      </c>
      <c r="O43" s="348">
        <f t="shared" si="11"/>
        <v>34.17743475607778</v>
      </c>
      <c r="P43" s="348">
        <f t="shared" si="11"/>
        <v>34.895639105477635</v>
      </c>
      <c r="Q43" s="348">
        <f t="shared" si="11"/>
        <v>35.491734995912914</v>
      </c>
      <c r="R43" s="348">
        <f t="shared" si="11"/>
        <v>36.07468901396475</v>
      </c>
      <c r="S43" s="348">
        <f t="shared" si="11"/>
        <v>36.643977313171661</v>
      </c>
      <c r="T43" s="348">
        <f t="shared" si="11"/>
        <v>37.200951906571092</v>
      </c>
      <c r="U43" s="348">
        <f t="shared" si="11"/>
        <v>37.746034341466846</v>
      </c>
      <c r="V43" s="348">
        <f t="shared" si="11"/>
        <v>48.555037909729556</v>
      </c>
      <c r="W43" s="348">
        <f t="shared" si="11"/>
        <v>48.739127646954451</v>
      </c>
      <c r="X43" s="348">
        <f t="shared" si="11"/>
        <v>48.922307060327803</v>
      </c>
      <c r="Y43" s="348">
        <f t="shared" si="11"/>
        <v>49.10545241117493</v>
      </c>
      <c r="Z43" s="348">
        <f t="shared" si="11"/>
        <v>49.288597762022057</v>
      </c>
      <c r="AA43" s="348">
        <f t="shared" si="11"/>
        <v>49.464026226642694</v>
      </c>
      <c r="AB43" s="348">
        <f t="shared" si="11"/>
        <v>49.639454691263332</v>
      </c>
      <c r="AC43" s="348">
        <f t="shared" si="11"/>
        <v>49.814849093357743</v>
      </c>
      <c r="AD43" s="348">
        <f t="shared" si="11"/>
        <v>49.989333171600613</v>
      </c>
      <c r="AE43" s="348">
        <f t="shared" si="11"/>
        <v>50.163817249843483</v>
      </c>
      <c r="AF43" s="348">
        <f t="shared" si="11"/>
        <v>50.338301328086352</v>
      </c>
      <c r="AG43" s="348">
        <f t="shared" si="11"/>
        <v>50.512785406329222</v>
      </c>
      <c r="AH43" s="348">
        <f t="shared" si="11"/>
        <v>50.687235422045866</v>
      </c>
      <c r="AI43" s="348">
        <f t="shared" si="11"/>
        <v>50.86168543776251</v>
      </c>
      <c r="AJ43" s="363">
        <f t="shared" si="11"/>
        <v>51.036135453479154</v>
      </c>
    </row>
    <row r="44" spans="1:36" x14ac:dyDescent="0.2">
      <c r="A44" s="219"/>
      <c r="B44" s="888"/>
      <c r="C44" s="426" t="s">
        <v>707</v>
      </c>
      <c r="D44" s="451" t="s">
        <v>708</v>
      </c>
      <c r="E44" s="446" t="s">
        <v>283</v>
      </c>
      <c r="F44" s="450" t="s">
        <v>272</v>
      </c>
      <c r="G44" s="450">
        <v>2</v>
      </c>
      <c r="H44" s="347">
        <v>0.31423591359321923</v>
      </c>
      <c r="I44" s="352">
        <v>0.31423591359321923</v>
      </c>
      <c r="J44" s="352">
        <v>0.31423591359321923</v>
      </c>
      <c r="K44" s="352">
        <v>0.31423591359321923</v>
      </c>
      <c r="L44" s="774">
        <v>0.31423591359321917</v>
      </c>
      <c r="M44" s="774">
        <v>0.31423591359321917</v>
      </c>
      <c r="N44" s="774">
        <v>0.31423591359321917</v>
      </c>
      <c r="O44" s="774">
        <v>0.31423591359321917</v>
      </c>
      <c r="P44" s="774">
        <v>0.31423591359321917</v>
      </c>
      <c r="Q44" s="774">
        <v>0.20573274917630432</v>
      </c>
      <c r="R44" s="774">
        <v>0.20573274917630432</v>
      </c>
      <c r="S44" s="774">
        <v>0.20573274917630432</v>
      </c>
      <c r="T44" s="774">
        <v>0.20573274917630432</v>
      </c>
      <c r="U44" s="774">
        <v>0.20573274917630432</v>
      </c>
      <c r="V44" s="774">
        <v>0.19653707276698015</v>
      </c>
      <c r="W44" s="774">
        <v>0.19653707276698015</v>
      </c>
      <c r="X44" s="774">
        <v>0.19653707276698015</v>
      </c>
      <c r="Y44" s="774">
        <v>0.19653707276698015</v>
      </c>
      <c r="Z44" s="774">
        <v>0.19653707276698015</v>
      </c>
      <c r="AA44" s="774">
        <v>0.18882018654049018</v>
      </c>
      <c r="AB44" s="774">
        <v>0.18882018654049018</v>
      </c>
      <c r="AC44" s="774">
        <v>0.18882018654049018</v>
      </c>
      <c r="AD44" s="774">
        <v>0.18882018654049018</v>
      </c>
      <c r="AE44" s="774">
        <v>0.18882018654049018</v>
      </c>
      <c r="AF44" s="774">
        <v>0.18882018654049018</v>
      </c>
      <c r="AG44" s="774">
        <v>0.18882018654049018</v>
      </c>
      <c r="AH44" s="774">
        <v>0.18882018654049018</v>
      </c>
      <c r="AI44" s="774">
        <v>0.18882018654049018</v>
      </c>
      <c r="AJ44" s="635">
        <v>0.18882018654049018</v>
      </c>
    </row>
    <row r="45" spans="1:36" x14ac:dyDescent="0.2">
      <c r="A45" s="219"/>
      <c r="B45" s="888"/>
      <c r="C45" s="426" t="s">
        <v>709</v>
      </c>
      <c r="D45" s="451" t="s">
        <v>285</v>
      </c>
      <c r="E45" s="446" t="s">
        <v>286</v>
      </c>
      <c r="F45" s="450" t="s">
        <v>272</v>
      </c>
      <c r="G45" s="450">
        <v>2</v>
      </c>
      <c r="H45" s="347">
        <v>0.41712925296001224</v>
      </c>
      <c r="I45" s="352">
        <v>0.52438453642244054</v>
      </c>
      <c r="J45" s="352">
        <v>0.50723573750860307</v>
      </c>
      <c r="K45" s="352">
        <v>0.49063624418074897</v>
      </c>
      <c r="L45" s="774">
        <v>0.47456793463938607</v>
      </c>
      <c r="M45" s="774">
        <v>0.45904186374204964</v>
      </c>
      <c r="N45" s="774">
        <v>0.44401262711342798</v>
      </c>
      <c r="O45" s="774">
        <v>0.42949237879562502</v>
      </c>
      <c r="P45" s="774">
        <v>0.41543732244473219</v>
      </c>
      <c r="Q45" s="774">
        <v>0.40183202789706784</v>
      </c>
      <c r="R45" s="774">
        <v>0.38869015551363162</v>
      </c>
      <c r="S45" s="774">
        <v>0.37596882304646539</v>
      </c>
      <c r="T45" s="774">
        <v>0.3636551172389888</v>
      </c>
      <c r="U45" s="774">
        <v>0.35176295873531388</v>
      </c>
      <c r="V45" s="774">
        <v>0.34025189332449696</v>
      </c>
      <c r="W45" s="774">
        <v>0</v>
      </c>
      <c r="X45" s="774">
        <v>0</v>
      </c>
      <c r="Y45" s="774">
        <v>0</v>
      </c>
      <c r="Z45" s="774">
        <v>0</v>
      </c>
      <c r="AA45" s="774">
        <v>0</v>
      </c>
      <c r="AB45" s="774">
        <v>0</v>
      </c>
      <c r="AC45" s="774">
        <v>0</v>
      </c>
      <c r="AD45" s="774">
        <v>0</v>
      </c>
      <c r="AE45" s="774">
        <v>0</v>
      </c>
      <c r="AF45" s="774">
        <v>0</v>
      </c>
      <c r="AG45" s="774">
        <v>0</v>
      </c>
      <c r="AH45" s="774">
        <v>0</v>
      </c>
      <c r="AI45" s="774">
        <v>0</v>
      </c>
      <c r="AJ45" s="635">
        <v>0</v>
      </c>
    </row>
    <row r="46" spans="1:36" x14ac:dyDescent="0.2">
      <c r="A46" s="219"/>
      <c r="B46" s="888"/>
      <c r="C46" s="426" t="s">
        <v>710</v>
      </c>
      <c r="D46" s="449" t="s">
        <v>288</v>
      </c>
      <c r="E46" s="446" t="s">
        <v>289</v>
      </c>
      <c r="F46" s="450" t="s">
        <v>272</v>
      </c>
      <c r="G46" s="450">
        <v>2</v>
      </c>
      <c r="H46" s="347">
        <v>0</v>
      </c>
      <c r="I46" s="352">
        <v>0</v>
      </c>
      <c r="J46" s="352">
        <v>0</v>
      </c>
      <c r="K46" s="352">
        <v>0</v>
      </c>
      <c r="L46" s="774">
        <v>0</v>
      </c>
      <c r="M46" s="774">
        <v>0</v>
      </c>
      <c r="N46" s="774">
        <v>0</v>
      </c>
      <c r="O46" s="774">
        <v>0</v>
      </c>
      <c r="P46" s="774">
        <v>0</v>
      </c>
      <c r="Q46" s="774">
        <v>0</v>
      </c>
      <c r="R46" s="774">
        <v>0</v>
      </c>
      <c r="S46" s="774">
        <v>0</v>
      </c>
      <c r="T46" s="774">
        <v>0</v>
      </c>
      <c r="U46" s="774">
        <v>0</v>
      </c>
      <c r="V46" s="774">
        <v>10.284661937713322</v>
      </c>
      <c r="W46" s="774">
        <v>0</v>
      </c>
      <c r="X46" s="774">
        <v>0</v>
      </c>
      <c r="Y46" s="774">
        <v>0</v>
      </c>
      <c r="Z46" s="774">
        <v>0</v>
      </c>
      <c r="AA46" s="774">
        <v>0</v>
      </c>
      <c r="AB46" s="774">
        <v>0</v>
      </c>
      <c r="AC46" s="774">
        <v>0</v>
      </c>
      <c r="AD46" s="774">
        <v>0</v>
      </c>
      <c r="AE46" s="774">
        <v>0</v>
      </c>
      <c r="AF46" s="774">
        <v>0</v>
      </c>
      <c r="AG46" s="774">
        <v>0</v>
      </c>
      <c r="AH46" s="774">
        <v>0</v>
      </c>
      <c r="AI46" s="774">
        <v>0</v>
      </c>
      <c r="AJ46" s="635">
        <v>0</v>
      </c>
    </row>
    <row r="47" spans="1:36" x14ac:dyDescent="0.2">
      <c r="A47" s="219"/>
      <c r="B47" s="888"/>
      <c r="C47" s="426" t="s">
        <v>711</v>
      </c>
      <c r="D47" s="449" t="s">
        <v>291</v>
      </c>
      <c r="E47" s="446" t="s">
        <v>292</v>
      </c>
      <c r="F47" s="450" t="s">
        <v>272</v>
      </c>
      <c r="G47" s="450">
        <v>2</v>
      </c>
      <c r="H47" s="347">
        <v>0</v>
      </c>
      <c r="I47" s="352">
        <v>0</v>
      </c>
      <c r="J47" s="352">
        <v>0</v>
      </c>
      <c r="K47" s="352">
        <v>0</v>
      </c>
      <c r="L47" s="774">
        <v>0</v>
      </c>
      <c r="M47" s="774">
        <v>0</v>
      </c>
      <c r="N47" s="774">
        <v>0</v>
      </c>
      <c r="O47" s="774">
        <v>0</v>
      </c>
      <c r="P47" s="774">
        <v>0</v>
      </c>
      <c r="Q47" s="774">
        <v>0</v>
      </c>
      <c r="R47" s="774">
        <v>0</v>
      </c>
      <c r="S47" s="774">
        <v>0</v>
      </c>
      <c r="T47" s="774">
        <v>0</v>
      </c>
      <c r="U47" s="774">
        <v>0</v>
      </c>
      <c r="V47" s="774">
        <v>0</v>
      </c>
      <c r="W47" s="774">
        <v>0</v>
      </c>
      <c r="X47" s="774">
        <v>0</v>
      </c>
      <c r="Y47" s="774">
        <v>0</v>
      </c>
      <c r="Z47" s="774">
        <v>0</v>
      </c>
      <c r="AA47" s="774">
        <v>0</v>
      </c>
      <c r="AB47" s="774">
        <v>0</v>
      </c>
      <c r="AC47" s="774">
        <v>0</v>
      </c>
      <c r="AD47" s="774">
        <v>0</v>
      </c>
      <c r="AE47" s="774">
        <v>0</v>
      </c>
      <c r="AF47" s="774">
        <v>0</v>
      </c>
      <c r="AG47" s="774">
        <v>0</v>
      </c>
      <c r="AH47" s="774">
        <v>0</v>
      </c>
      <c r="AI47" s="774">
        <v>0</v>
      </c>
      <c r="AJ47" s="635">
        <v>0</v>
      </c>
    </row>
    <row r="48" spans="1:36" x14ac:dyDescent="0.2">
      <c r="A48" s="219"/>
      <c r="B48" s="888"/>
      <c r="C48" s="426" t="s">
        <v>712</v>
      </c>
      <c r="D48" s="449" t="s">
        <v>713</v>
      </c>
      <c r="E48" s="446" t="s">
        <v>295</v>
      </c>
      <c r="F48" s="450" t="s">
        <v>272</v>
      </c>
      <c r="G48" s="450">
        <v>2</v>
      </c>
      <c r="H48" s="347">
        <v>0</v>
      </c>
      <c r="I48" s="352">
        <v>0</v>
      </c>
      <c r="J48" s="352">
        <v>0</v>
      </c>
      <c r="K48" s="352">
        <v>0</v>
      </c>
      <c r="L48" s="774">
        <v>0</v>
      </c>
      <c r="M48" s="774">
        <v>0</v>
      </c>
      <c r="N48" s="774">
        <v>0</v>
      </c>
      <c r="O48" s="774">
        <v>0</v>
      </c>
      <c r="P48" s="774">
        <v>0</v>
      </c>
      <c r="Q48" s="774">
        <v>0</v>
      </c>
      <c r="R48" s="774">
        <v>0</v>
      </c>
      <c r="S48" s="774">
        <v>0</v>
      </c>
      <c r="T48" s="774">
        <v>0</v>
      </c>
      <c r="U48" s="774">
        <v>0</v>
      </c>
      <c r="V48" s="774">
        <v>0</v>
      </c>
      <c r="W48" s="774">
        <v>0</v>
      </c>
      <c r="X48" s="774">
        <v>0</v>
      </c>
      <c r="Y48" s="774">
        <v>0</v>
      </c>
      <c r="Z48" s="774">
        <v>0</v>
      </c>
      <c r="AA48" s="774">
        <v>0</v>
      </c>
      <c r="AB48" s="774">
        <v>0</v>
      </c>
      <c r="AC48" s="774">
        <v>0</v>
      </c>
      <c r="AD48" s="774">
        <v>0</v>
      </c>
      <c r="AE48" s="774">
        <v>0</v>
      </c>
      <c r="AF48" s="774">
        <v>0</v>
      </c>
      <c r="AG48" s="774">
        <v>0</v>
      </c>
      <c r="AH48" s="774">
        <v>0</v>
      </c>
      <c r="AI48" s="774">
        <v>0</v>
      </c>
      <c r="AJ48" s="635">
        <v>0</v>
      </c>
    </row>
    <row r="49" spans="1:36" x14ac:dyDescent="0.2">
      <c r="A49" s="219"/>
      <c r="B49" s="888"/>
      <c r="C49" s="426" t="s">
        <v>714</v>
      </c>
      <c r="D49" s="449" t="s">
        <v>297</v>
      </c>
      <c r="E49" s="446" t="s">
        <v>298</v>
      </c>
      <c r="F49" s="450" t="s">
        <v>272</v>
      </c>
      <c r="G49" s="450">
        <v>2</v>
      </c>
      <c r="H49" s="347">
        <v>-9.5460513563386078E-3</v>
      </c>
      <c r="I49" s="352">
        <v>-9.5460513563386078E-3</v>
      </c>
      <c r="J49" s="352">
        <v>-9.5460513563386078E-3</v>
      </c>
      <c r="K49" s="352">
        <v>-9.5801138825636727E-3</v>
      </c>
      <c r="L49" s="774">
        <v>-1.0490437734104949E-2</v>
      </c>
      <c r="M49" s="774">
        <v>-1.0524500260330014E-2</v>
      </c>
      <c r="N49" s="774">
        <v>-1.0524500260330014E-2</v>
      </c>
      <c r="O49" s="774">
        <v>-1.143482411187129E-2</v>
      </c>
      <c r="P49" s="774">
        <v>-1.1468886638096355E-2</v>
      </c>
      <c r="Q49" s="774">
        <v>-1.1468886638096355E-2</v>
      </c>
      <c r="R49" s="774">
        <v>-1.1468886638096355E-2</v>
      </c>
      <c r="S49" s="774">
        <v>-1.2413273015862696E-2</v>
      </c>
      <c r="T49" s="774">
        <v>-1.2413273015862696E-2</v>
      </c>
      <c r="U49" s="774">
        <v>-1.2413273015862696E-2</v>
      </c>
      <c r="V49" s="774">
        <v>-1.244733554208776E-2</v>
      </c>
      <c r="W49" s="774">
        <v>-1.244733554208776E-2</v>
      </c>
      <c r="X49" s="774">
        <v>-1.3357659393629038E-2</v>
      </c>
      <c r="Y49" s="774">
        <v>-1.3391721919854103E-2</v>
      </c>
      <c r="Z49" s="774">
        <v>-1.3391721919854103E-2</v>
      </c>
      <c r="AA49" s="774">
        <v>-1.3391721919854103E-2</v>
      </c>
      <c r="AB49" s="774">
        <v>-1.3391721919854103E-2</v>
      </c>
      <c r="AC49" s="774">
        <v>-1.342578444607917E-2</v>
      </c>
      <c r="AD49" s="774">
        <v>-1.4336108297620442E-2</v>
      </c>
      <c r="AE49" s="774">
        <v>-1.4336108297620442E-2</v>
      </c>
      <c r="AF49" s="774">
        <v>-1.4336108297620442E-2</v>
      </c>
      <c r="AG49" s="774">
        <v>-1.4336108297620442E-2</v>
      </c>
      <c r="AH49" s="774">
        <v>-1.4370170823845509E-2</v>
      </c>
      <c r="AI49" s="774">
        <v>-1.4370170823845509E-2</v>
      </c>
      <c r="AJ49" s="635">
        <v>-1.4370170823845509E-2</v>
      </c>
    </row>
    <row r="50" spans="1:36" x14ac:dyDescent="0.2">
      <c r="A50" s="219"/>
      <c r="B50" s="888"/>
      <c r="C50" s="426" t="s">
        <v>715</v>
      </c>
      <c r="D50" s="449" t="s">
        <v>300</v>
      </c>
      <c r="E50" s="446" t="s">
        <v>277</v>
      </c>
      <c r="F50" s="450" t="s">
        <v>272</v>
      </c>
      <c r="G50" s="450">
        <v>2</v>
      </c>
      <c r="H50" s="347">
        <v>0.38549298746398325</v>
      </c>
      <c r="I50" s="352">
        <v>0.38549298746398325</v>
      </c>
      <c r="J50" s="352">
        <v>0.38549298746398325</v>
      </c>
      <c r="K50" s="352">
        <v>0.38549298746398325</v>
      </c>
      <c r="L50" s="774">
        <v>0.38549298746398325</v>
      </c>
      <c r="M50" s="774">
        <v>0.38549298746398325</v>
      </c>
      <c r="N50" s="774">
        <v>0.38549298746398325</v>
      </c>
      <c r="O50" s="774">
        <v>0.38549298746398325</v>
      </c>
      <c r="P50" s="774">
        <v>0.38549298746398325</v>
      </c>
      <c r="Q50" s="774">
        <v>0.38549298746398325</v>
      </c>
      <c r="R50" s="774">
        <v>0.38549298746398325</v>
      </c>
      <c r="S50" s="774">
        <v>0.38549298746398325</v>
      </c>
      <c r="T50" s="774">
        <v>0.38549298746398325</v>
      </c>
      <c r="U50" s="774">
        <v>0.38549298746398325</v>
      </c>
      <c r="V50" s="774">
        <v>0.38549298746398325</v>
      </c>
      <c r="W50" s="774">
        <v>0.38549298746398325</v>
      </c>
      <c r="X50" s="774">
        <v>0.38549298746398325</v>
      </c>
      <c r="Y50" s="774">
        <v>0.38549298746398325</v>
      </c>
      <c r="Z50" s="774">
        <v>0.38549298746398325</v>
      </c>
      <c r="AA50" s="774">
        <v>0.38549298746398325</v>
      </c>
      <c r="AB50" s="774">
        <v>0.38549298746398325</v>
      </c>
      <c r="AC50" s="774">
        <v>0.38549298746398325</v>
      </c>
      <c r="AD50" s="774">
        <v>0.38549298746398325</v>
      </c>
      <c r="AE50" s="774">
        <v>0.38549298746398325</v>
      </c>
      <c r="AF50" s="774">
        <v>0.38549298746398325</v>
      </c>
      <c r="AG50" s="774">
        <v>0.38549298746398325</v>
      </c>
      <c r="AH50" s="774">
        <v>0.38549298746398325</v>
      </c>
      <c r="AI50" s="774">
        <v>0.38549298746398325</v>
      </c>
      <c r="AJ50" s="635">
        <v>0.38549298746398325</v>
      </c>
    </row>
    <row r="51" spans="1:36" x14ac:dyDescent="0.2">
      <c r="A51" s="219"/>
      <c r="B51" s="888"/>
      <c r="C51" s="426" t="s">
        <v>716</v>
      </c>
      <c r="D51" s="449" t="s">
        <v>302</v>
      </c>
      <c r="E51" s="446" t="s">
        <v>303</v>
      </c>
      <c r="F51" s="450" t="s">
        <v>272</v>
      </c>
      <c r="G51" s="450">
        <v>2</v>
      </c>
      <c r="H51" s="347">
        <v>16.387016763201267</v>
      </c>
      <c r="I51" s="352">
        <v>15.851116797143847</v>
      </c>
      <c r="J51" s="352">
        <v>15.332382630648405</v>
      </c>
      <c r="K51" s="352">
        <v>14.830247957480816</v>
      </c>
      <c r="L51" s="774">
        <v>14.34505824193905</v>
      </c>
      <c r="M51" s="774">
        <v>13.875394597294624</v>
      </c>
      <c r="N51" s="774">
        <v>13.42163683736328</v>
      </c>
      <c r="O51" s="774">
        <v>12.982416326397878</v>
      </c>
      <c r="P51" s="774">
        <v>12.557250871783371</v>
      </c>
      <c r="Q51" s="774">
        <v>12.146567359800988</v>
      </c>
      <c r="R51" s="774">
        <v>11.749025720202042</v>
      </c>
      <c r="S51" s="774">
        <v>11.364222413718402</v>
      </c>
      <c r="T51" s="774">
        <v>10.99259246047856</v>
      </c>
      <c r="U51" s="774">
        <v>10.632871666390532</v>
      </c>
      <c r="V51" s="774">
        <v>0</v>
      </c>
      <c r="W51" s="774">
        <v>0</v>
      </c>
      <c r="X51" s="774">
        <v>0</v>
      </c>
      <c r="Y51" s="774">
        <v>0</v>
      </c>
      <c r="Z51" s="774">
        <v>0</v>
      </c>
      <c r="AA51" s="774">
        <v>0</v>
      </c>
      <c r="AB51" s="774">
        <v>0</v>
      </c>
      <c r="AC51" s="774">
        <v>0</v>
      </c>
      <c r="AD51" s="774">
        <v>0</v>
      </c>
      <c r="AE51" s="774">
        <v>0</v>
      </c>
      <c r="AF51" s="774">
        <v>0</v>
      </c>
      <c r="AG51" s="774">
        <v>0</v>
      </c>
      <c r="AH51" s="774">
        <v>0</v>
      </c>
      <c r="AI51" s="774">
        <v>0</v>
      </c>
      <c r="AJ51" s="635">
        <v>0</v>
      </c>
    </row>
    <row r="52" spans="1:36" x14ac:dyDescent="0.2">
      <c r="A52" s="219"/>
      <c r="B52" s="888"/>
      <c r="C52" s="426" t="s">
        <v>717</v>
      </c>
      <c r="D52" s="449" t="s">
        <v>305</v>
      </c>
      <c r="E52" s="446" t="s">
        <v>277</v>
      </c>
      <c r="F52" s="450" t="s">
        <v>272</v>
      </c>
      <c r="G52" s="450">
        <v>2</v>
      </c>
      <c r="H52" s="347">
        <v>0.29034047668843926</v>
      </c>
      <c r="I52" s="352">
        <v>0.29034047668843926</v>
      </c>
      <c r="J52" s="352">
        <v>0.29034047668843926</v>
      </c>
      <c r="K52" s="352">
        <v>0.29034047668843926</v>
      </c>
      <c r="L52" s="774">
        <v>0.29034047668843926</v>
      </c>
      <c r="M52" s="774">
        <v>0.29034047668843926</v>
      </c>
      <c r="N52" s="774">
        <v>0.29034047668843926</v>
      </c>
      <c r="O52" s="774">
        <v>0.29034047668843926</v>
      </c>
      <c r="P52" s="774">
        <v>0.29034047668843926</v>
      </c>
      <c r="Q52" s="774">
        <v>0.29034047668843926</v>
      </c>
      <c r="R52" s="774">
        <v>0.29034047668843926</v>
      </c>
      <c r="S52" s="774">
        <v>0.29034047668843926</v>
      </c>
      <c r="T52" s="774">
        <v>0.29034047668843926</v>
      </c>
      <c r="U52" s="774">
        <v>0.29034047668843926</v>
      </c>
      <c r="V52" s="774">
        <v>0.29034047668843926</v>
      </c>
      <c r="W52" s="774">
        <v>0.29034047668843926</v>
      </c>
      <c r="X52" s="774">
        <v>0.29034047668843926</v>
      </c>
      <c r="Y52" s="774">
        <v>0.29034047668843926</v>
      </c>
      <c r="Z52" s="774">
        <v>0.29034047668843926</v>
      </c>
      <c r="AA52" s="774">
        <v>0.29034047668843926</v>
      </c>
      <c r="AB52" s="774">
        <v>0.29034047668843926</v>
      </c>
      <c r="AC52" s="774">
        <v>0.29034047668843926</v>
      </c>
      <c r="AD52" s="774">
        <v>0.29034047668843926</v>
      </c>
      <c r="AE52" s="774">
        <v>0.29034047668843926</v>
      </c>
      <c r="AF52" s="774">
        <v>0.29034047668843926</v>
      </c>
      <c r="AG52" s="774">
        <v>0.29034047668843926</v>
      </c>
      <c r="AH52" s="774">
        <v>0.29034047668843926</v>
      </c>
      <c r="AI52" s="774">
        <v>0.29034047668843926</v>
      </c>
      <c r="AJ52" s="635">
        <v>0.29034047668843926</v>
      </c>
    </row>
    <row r="53" spans="1:36" ht="15.75" thickBot="1" x14ac:dyDescent="0.25">
      <c r="A53" s="219"/>
      <c r="B53" s="889"/>
      <c r="C53" s="452" t="s">
        <v>718</v>
      </c>
      <c r="D53" s="461" t="s">
        <v>307</v>
      </c>
      <c r="E53" s="453" t="s">
        <v>719</v>
      </c>
      <c r="F53" s="462" t="s">
        <v>272</v>
      </c>
      <c r="G53" s="462">
        <v>2</v>
      </c>
      <c r="H53" s="290">
        <f>H40+H41+H42+H43+H50+H51+H52</f>
        <v>49.963480956064743</v>
      </c>
      <c r="I53" s="291">
        <f t="shared" ref="I53:AJ53" si="12">I40+I41+I42+I43+I50+I51+I52</f>
        <v>50.256655388666637</v>
      </c>
      <c r="J53" s="291">
        <f t="shared" si="12"/>
        <v>50.549846821916681</v>
      </c>
      <c r="K53" s="291">
        <f>K40+K41+K42+K43+K50+K51+K52</f>
        <v>50.843004192640493</v>
      </c>
      <c r="L53" s="350">
        <f t="shared" si="12"/>
        <v>51.136127887597233</v>
      </c>
      <c r="M53" s="350">
        <f t="shared" si="12"/>
        <v>51.429217520027741</v>
      </c>
      <c r="N53" s="350">
        <f t="shared" si="12"/>
        <v>51.723183800542714</v>
      </c>
      <c r="O53" s="350">
        <f t="shared" si="12"/>
        <v>52.016256757854279</v>
      </c>
      <c r="P53" s="350">
        <f t="shared" si="12"/>
        <v>52.309295652639634</v>
      </c>
      <c r="Q53" s="350">
        <f t="shared" si="12"/>
        <v>52.494708031092529</v>
      </c>
      <c r="R53" s="350">
        <f t="shared" si="12"/>
        <v>52.680120409545417</v>
      </c>
      <c r="S53" s="350">
        <f t="shared" si="12"/>
        <v>52.864605402268687</v>
      </c>
      <c r="T53" s="350">
        <f t="shared" si="12"/>
        <v>53.049950042428279</v>
      </c>
      <c r="U53" s="350">
        <f t="shared" si="12"/>
        <v>53.235311683236006</v>
      </c>
      <c r="V53" s="350">
        <f t="shared" si="12"/>
        <v>53.411443585108181</v>
      </c>
      <c r="W53" s="350">
        <f t="shared" si="12"/>
        <v>53.595533322333075</v>
      </c>
      <c r="X53" s="350">
        <f t="shared" si="12"/>
        <v>53.778712735706428</v>
      </c>
      <c r="Y53" s="350">
        <f t="shared" si="12"/>
        <v>53.961858086553555</v>
      </c>
      <c r="Z53" s="350">
        <f t="shared" si="12"/>
        <v>54.145003437400682</v>
      </c>
      <c r="AA53" s="350">
        <f t="shared" si="12"/>
        <v>54.320431902021319</v>
      </c>
      <c r="AB53" s="350">
        <f t="shared" si="12"/>
        <v>54.495860366641956</v>
      </c>
      <c r="AC53" s="350">
        <f t="shared" si="12"/>
        <v>54.671254768736368</v>
      </c>
      <c r="AD53" s="350">
        <f t="shared" si="12"/>
        <v>54.845738846979238</v>
      </c>
      <c r="AE53" s="350">
        <f t="shared" si="12"/>
        <v>55.020222925222107</v>
      </c>
      <c r="AF53" s="350">
        <f t="shared" si="12"/>
        <v>55.194707003464977</v>
      </c>
      <c r="AG53" s="350">
        <f t="shared" si="12"/>
        <v>55.369191081707847</v>
      </c>
      <c r="AH53" s="350">
        <f t="shared" si="12"/>
        <v>55.543641097424491</v>
      </c>
      <c r="AI53" s="350">
        <f t="shared" si="12"/>
        <v>55.718091113141135</v>
      </c>
      <c r="AJ53" s="386">
        <f t="shared" si="12"/>
        <v>55.892541128857779</v>
      </c>
    </row>
    <row r="54" spans="1:36" x14ac:dyDescent="0.2">
      <c r="A54" s="219"/>
      <c r="B54" s="879" t="s">
        <v>309</v>
      </c>
      <c r="C54" s="415" t="s">
        <v>720</v>
      </c>
      <c r="D54" s="454" t="s">
        <v>311</v>
      </c>
      <c r="E54" s="755" t="s">
        <v>303</v>
      </c>
      <c r="F54" s="447" t="s">
        <v>272</v>
      </c>
      <c r="G54" s="447">
        <v>2</v>
      </c>
      <c r="H54" s="393">
        <v>0.56800973375570196</v>
      </c>
      <c r="I54" s="353">
        <v>0.56800973375570196</v>
      </c>
      <c r="J54" s="353">
        <v>0.56800973375570196</v>
      </c>
      <c r="K54" s="353">
        <v>0.56800973375570196</v>
      </c>
      <c r="L54" s="448">
        <v>0.56800973375570196</v>
      </c>
      <c r="M54" s="448">
        <v>0.56800973375570196</v>
      </c>
      <c r="N54" s="448">
        <v>0.56800973375570196</v>
      </c>
      <c r="O54" s="448">
        <v>0.56800973375570196</v>
      </c>
      <c r="P54" s="448">
        <v>0.56800973375570196</v>
      </c>
      <c r="Q54" s="448">
        <v>0.56800973375570196</v>
      </c>
      <c r="R54" s="448">
        <v>0.56800973375570196</v>
      </c>
      <c r="S54" s="448">
        <v>0.56800973375570196</v>
      </c>
      <c r="T54" s="448">
        <v>0.56800973375570196</v>
      </c>
      <c r="U54" s="448">
        <v>0.56800973375570196</v>
      </c>
      <c r="V54" s="448">
        <v>0.56800973375570196</v>
      </c>
      <c r="W54" s="448">
        <v>0.56800973375570196</v>
      </c>
      <c r="X54" s="448">
        <v>0.56800973375570196</v>
      </c>
      <c r="Y54" s="448">
        <v>0.56800973375570196</v>
      </c>
      <c r="Z54" s="448">
        <v>0.56800973375570196</v>
      </c>
      <c r="AA54" s="448">
        <v>0.56800973375570196</v>
      </c>
      <c r="AB54" s="448">
        <v>0.56800973375570196</v>
      </c>
      <c r="AC54" s="448">
        <v>0.56800973375570196</v>
      </c>
      <c r="AD54" s="448">
        <v>0.56800973375570196</v>
      </c>
      <c r="AE54" s="448">
        <v>0.56800973375570196</v>
      </c>
      <c r="AF54" s="448">
        <v>0.56800973375570196</v>
      </c>
      <c r="AG54" s="448">
        <v>0.56800973375570196</v>
      </c>
      <c r="AH54" s="448">
        <v>0.56800973375570196</v>
      </c>
      <c r="AI54" s="448">
        <v>0.56800973375570196</v>
      </c>
      <c r="AJ54" s="444">
        <v>0.56800973375570196</v>
      </c>
    </row>
    <row r="55" spans="1:36" x14ac:dyDescent="0.2">
      <c r="A55" s="219"/>
      <c r="B55" s="888"/>
      <c r="C55" s="426" t="s">
        <v>721</v>
      </c>
      <c r="D55" s="455" t="s">
        <v>313</v>
      </c>
      <c r="E55" s="446" t="s">
        <v>303</v>
      </c>
      <c r="F55" s="450" t="s">
        <v>272</v>
      </c>
      <c r="G55" s="450">
        <v>2</v>
      </c>
      <c r="H55" s="347">
        <v>0.70619808933681139</v>
      </c>
      <c r="I55" s="352">
        <v>0.70619808933681139</v>
      </c>
      <c r="J55" s="352">
        <v>0.70619808933681139</v>
      </c>
      <c r="K55" s="352">
        <v>0.70619808933681139</v>
      </c>
      <c r="L55" s="361">
        <v>0.70619808933681139</v>
      </c>
      <c r="M55" s="361">
        <v>0.70619808933681139</v>
      </c>
      <c r="N55" s="361">
        <v>0.70619808933681139</v>
      </c>
      <c r="O55" s="361">
        <v>0.70619808933681139</v>
      </c>
      <c r="P55" s="361">
        <v>0.70619808933681139</v>
      </c>
      <c r="Q55" s="361">
        <v>0.70619808933681139</v>
      </c>
      <c r="R55" s="361">
        <v>0.70619808933681139</v>
      </c>
      <c r="S55" s="361">
        <v>0.70619808933681139</v>
      </c>
      <c r="T55" s="361">
        <v>0.70619808933681139</v>
      </c>
      <c r="U55" s="361">
        <v>0.70619808933681139</v>
      </c>
      <c r="V55" s="361">
        <v>0.70619808933681139</v>
      </c>
      <c r="W55" s="361">
        <v>0.70619808933681139</v>
      </c>
      <c r="X55" s="361">
        <v>0.70619808933681139</v>
      </c>
      <c r="Y55" s="361">
        <v>0.70619808933681139</v>
      </c>
      <c r="Z55" s="361">
        <v>0.70619808933681139</v>
      </c>
      <c r="AA55" s="361">
        <v>0.70619808933681139</v>
      </c>
      <c r="AB55" s="361">
        <v>0.70619808933681139</v>
      </c>
      <c r="AC55" s="361">
        <v>0.70619808933681139</v>
      </c>
      <c r="AD55" s="361">
        <v>0.70619808933681139</v>
      </c>
      <c r="AE55" s="361">
        <v>0.70619808933681139</v>
      </c>
      <c r="AF55" s="361">
        <v>0.70619808933681139</v>
      </c>
      <c r="AG55" s="361">
        <v>0.70619808933681139</v>
      </c>
      <c r="AH55" s="361">
        <v>0.70619808933681139</v>
      </c>
      <c r="AI55" s="361">
        <v>0.70619808933681139</v>
      </c>
      <c r="AJ55" s="402">
        <v>0.70619808933681139</v>
      </c>
    </row>
    <row r="56" spans="1:36" x14ac:dyDescent="0.2">
      <c r="A56" s="191"/>
      <c r="B56" s="888"/>
      <c r="C56" s="426" t="s">
        <v>722</v>
      </c>
      <c r="D56" s="455" t="s">
        <v>315</v>
      </c>
      <c r="E56" s="446" t="s">
        <v>303</v>
      </c>
      <c r="F56" s="450" t="s">
        <v>272</v>
      </c>
      <c r="G56" s="450">
        <v>2</v>
      </c>
      <c r="H56" s="347">
        <v>57.338568944463027</v>
      </c>
      <c r="I56" s="352">
        <v>59.162633989305647</v>
      </c>
      <c r="J56" s="352">
        <v>60.9453374063973</v>
      </c>
      <c r="K56" s="352">
        <v>62.687534614497224</v>
      </c>
      <c r="L56" s="361">
        <v>64.390654858777125</v>
      </c>
      <c r="M56" s="361">
        <v>66.065855829133312</v>
      </c>
      <c r="N56" s="361">
        <v>67.704455710067919</v>
      </c>
      <c r="O56" s="361">
        <v>69.306374083098277</v>
      </c>
      <c r="P56" s="361">
        <v>70.871487196350202</v>
      </c>
      <c r="Q56" s="361">
        <v>72.399885356714208</v>
      </c>
      <c r="R56" s="361">
        <v>73.671630035117389</v>
      </c>
      <c r="S56" s="361">
        <v>74.908870403279494</v>
      </c>
      <c r="T56" s="361">
        <v>76.111963152470892</v>
      </c>
      <c r="U56" s="361">
        <v>77.281864930881525</v>
      </c>
      <c r="V56" s="361">
        <v>107.73950008389089</v>
      </c>
      <c r="W56" s="361">
        <v>107.96870591789632</v>
      </c>
      <c r="X56" s="361">
        <v>108.1918930930993</v>
      </c>
      <c r="Y56" s="361">
        <v>108.40944230081276</v>
      </c>
      <c r="Z56" s="361">
        <v>108.62175302562169</v>
      </c>
      <c r="AA56" s="361">
        <v>108.82969821855204</v>
      </c>
      <c r="AB56" s="361">
        <v>109.03388705585586</v>
      </c>
      <c r="AC56" s="361">
        <v>109.23383538976125</v>
      </c>
      <c r="AD56" s="361">
        <v>109.43052849592274</v>
      </c>
      <c r="AE56" s="361">
        <v>109.62508668850559</v>
      </c>
      <c r="AF56" s="361">
        <v>109.82041438412588</v>
      </c>
      <c r="AG56" s="361">
        <v>110.01651371845641</v>
      </c>
      <c r="AH56" s="361">
        <v>110.21338683398186</v>
      </c>
      <c r="AI56" s="361">
        <v>110.41103588001884</v>
      </c>
      <c r="AJ56" s="402">
        <v>110.60946301273711</v>
      </c>
    </row>
    <row r="57" spans="1:36" x14ac:dyDescent="0.2">
      <c r="A57" s="191"/>
      <c r="B57" s="888"/>
      <c r="C57" s="426" t="s">
        <v>723</v>
      </c>
      <c r="D57" s="449" t="s">
        <v>317</v>
      </c>
      <c r="E57" s="446" t="s">
        <v>303</v>
      </c>
      <c r="F57" s="450" t="s">
        <v>272</v>
      </c>
      <c r="G57" s="450">
        <v>2</v>
      </c>
      <c r="H57" s="347">
        <v>41.145466936468083</v>
      </c>
      <c r="I57" s="352">
        <v>39.918894434657837</v>
      </c>
      <c r="J57" s="352">
        <v>38.729236783206552</v>
      </c>
      <c r="K57" s="352">
        <v>37.575126626026105</v>
      </c>
      <c r="L57" s="361">
        <v>36.455662151888717</v>
      </c>
      <c r="M57" s="361">
        <v>35.375501651280757</v>
      </c>
      <c r="N57" s="361">
        <v>34.327423715970845</v>
      </c>
      <c r="O57" s="361">
        <v>33.309917657726722</v>
      </c>
      <c r="P57" s="361">
        <v>32.321602342304274</v>
      </c>
      <c r="Q57" s="361">
        <v>31.361327998886498</v>
      </c>
      <c r="R57" s="361">
        <v>30.436826949535323</v>
      </c>
      <c r="S57" s="361">
        <v>29.538047112660951</v>
      </c>
      <c r="T57" s="361">
        <v>28.664186209390728</v>
      </c>
      <c r="U57" s="361">
        <v>27.8147212432952</v>
      </c>
      <c r="V57" s="361">
        <v>0</v>
      </c>
      <c r="W57" s="361">
        <v>0</v>
      </c>
      <c r="X57" s="361">
        <v>0</v>
      </c>
      <c r="Y57" s="361">
        <v>0</v>
      </c>
      <c r="Z57" s="361">
        <v>0</v>
      </c>
      <c r="AA57" s="361">
        <v>0</v>
      </c>
      <c r="AB57" s="361">
        <v>0</v>
      </c>
      <c r="AC57" s="361">
        <v>0</v>
      </c>
      <c r="AD57" s="361">
        <v>0</v>
      </c>
      <c r="AE57" s="361">
        <v>0</v>
      </c>
      <c r="AF57" s="361">
        <v>0</v>
      </c>
      <c r="AG57" s="361">
        <v>0</v>
      </c>
      <c r="AH57" s="361">
        <v>0</v>
      </c>
      <c r="AI57" s="361">
        <v>0</v>
      </c>
      <c r="AJ57" s="402">
        <v>0</v>
      </c>
    </row>
    <row r="58" spans="1:36" ht="15.75" thickBot="1" x14ac:dyDescent="0.25">
      <c r="A58" s="191"/>
      <c r="B58" s="889"/>
      <c r="C58" s="452" t="s">
        <v>724</v>
      </c>
      <c r="D58" s="461" t="s">
        <v>319</v>
      </c>
      <c r="E58" s="453" t="s">
        <v>725</v>
      </c>
      <c r="F58" s="462" t="s">
        <v>272</v>
      </c>
      <c r="G58" s="462">
        <v>2</v>
      </c>
      <c r="H58" s="290">
        <f t="shared" ref="H58:AJ58" si="13">H56+H57+H54+H55</f>
        <v>99.758243704023627</v>
      </c>
      <c r="I58" s="291">
        <f t="shared" si="13"/>
        <v>100.35573624705599</v>
      </c>
      <c r="J58" s="291">
        <f t="shared" si="13"/>
        <v>100.94878201269636</v>
      </c>
      <c r="K58" s="291">
        <f t="shared" si="13"/>
        <v>101.53686906361584</v>
      </c>
      <c r="L58" s="350">
        <f t="shared" si="13"/>
        <v>102.12052483375835</v>
      </c>
      <c r="M58" s="350">
        <f t="shared" si="13"/>
        <v>102.71556530350658</v>
      </c>
      <c r="N58" s="350">
        <f t="shared" si="13"/>
        <v>103.30608724913127</v>
      </c>
      <c r="O58" s="350">
        <f t="shared" si="13"/>
        <v>103.89049956391752</v>
      </c>
      <c r="P58" s="350">
        <f t="shared" si="13"/>
        <v>104.46729736174699</v>
      </c>
      <c r="Q58" s="350">
        <f t="shared" si="13"/>
        <v>105.03542117869321</v>
      </c>
      <c r="R58" s="350">
        <f t="shared" si="13"/>
        <v>105.38266480774523</v>
      </c>
      <c r="S58" s="350">
        <f t="shared" si="13"/>
        <v>105.72112533903295</v>
      </c>
      <c r="T58" s="350">
        <f t="shared" si="13"/>
        <v>106.05035718495414</v>
      </c>
      <c r="U58" s="350">
        <f t="shared" si="13"/>
        <v>106.37079399726923</v>
      </c>
      <c r="V58" s="350">
        <f t="shared" si="13"/>
        <v>109.0137079069834</v>
      </c>
      <c r="W58" s="350">
        <f t="shared" si="13"/>
        <v>109.24291374098883</v>
      </c>
      <c r="X58" s="350">
        <f t="shared" si="13"/>
        <v>109.46610091619181</v>
      </c>
      <c r="Y58" s="350">
        <f t="shared" si="13"/>
        <v>109.68365012390527</v>
      </c>
      <c r="Z58" s="350">
        <f t="shared" si="13"/>
        <v>109.8959608487142</v>
      </c>
      <c r="AA58" s="350">
        <f t="shared" si="13"/>
        <v>110.10390604164455</v>
      </c>
      <c r="AB58" s="350">
        <f t="shared" si="13"/>
        <v>110.30809487894837</v>
      </c>
      <c r="AC58" s="350">
        <f t="shared" si="13"/>
        <v>110.50804321285376</v>
      </c>
      <c r="AD58" s="350">
        <f t="shared" si="13"/>
        <v>110.70473631901525</v>
      </c>
      <c r="AE58" s="350">
        <f t="shared" si="13"/>
        <v>110.8992945115981</v>
      </c>
      <c r="AF58" s="350">
        <f t="shared" si="13"/>
        <v>111.09462220721839</v>
      </c>
      <c r="AG58" s="350">
        <f t="shared" si="13"/>
        <v>111.29072154154892</v>
      </c>
      <c r="AH58" s="350">
        <f t="shared" si="13"/>
        <v>111.48759465707437</v>
      </c>
      <c r="AI58" s="350">
        <f t="shared" si="13"/>
        <v>111.68524370311135</v>
      </c>
      <c r="AJ58" s="386">
        <f t="shared" si="13"/>
        <v>111.88367083582962</v>
      </c>
    </row>
    <row r="59" spans="1:36" ht="25.5" x14ac:dyDescent="0.2">
      <c r="A59" s="191"/>
      <c r="B59" s="879" t="s">
        <v>321</v>
      </c>
      <c r="C59" s="481" t="s">
        <v>726</v>
      </c>
      <c r="D59" s="815" t="s">
        <v>323</v>
      </c>
      <c r="E59" s="786" t="s">
        <v>727</v>
      </c>
      <c r="F59" s="460" t="s">
        <v>325</v>
      </c>
      <c r="G59" s="460">
        <v>1</v>
      </c>
      <c r="H59" s="787">
        <f>H56/H43</f>
        <v>1.9964642101810188</v>
      </c>
      <c r="I59" s="788">
        <f t="shared" ref="I59:AJ59" si="14">I56/I43</f>
        <v>2.0021783433442861</v>
      </c>
      <c r="J59" s="788">
        <f t="shared" si="14"/>
        <v>2.0073521934191185</v>
      </c>
      <c r="K59" s="788">
        <f t="shared" si="14"/>
        <v>2.0120307252999963</v>
      </c>
      <c r="L59" s="789">
        <f t="shared" si="14"/>
        <v>2.0163247973644935</v>
      </c>
      <c r="M59" s="789">
        <f t="shared" si="14"/>
        <v>2.0205221510111357</v>
      </c>
      <c r="N59" s="789">
        <f t="shared" si="14"/>
        <v>2.0243435399916603</v>
      </c>
      <c r="O59" s="789">
        <f t="shared" si="14"/>
        <v>2.0278401400729327</v>
      </c>
      <c r="P59" s="789">
        <f t="shared" si="14"/>
        <v>2.0309554148622935</v>
      </c>
      <c r="Q59" s="789">
        <f t="shared" si="14"/>
        <v>2.0399083156980486</v>
      </c>
      <c r="R59" s="789">
        <f t="shared" si="14"/>
        <v>2.0421972315991028</v>
      </c>
      <c r="S59" s="789">
        <f t="shared" si="14"/>
        <v>2.044234166042711</v>
      </c>
      <c r="T59" s="789">
        <f t="shared" si="14"/>
        <v>2.0459681608046876</v>
      </c>
      <c r="U59" s="789">
        <f t="shared" si="14"/>
        <v>2.0474168022991917</v>
      </c>
      <c r="V59" s="789">
        <f t="shared" si="14"/>
        <v>2.2189149617016741</v>
      </c>
      <c r="W59" s="789">
        <f t="shared" si="14"/>
        <v>2.2152367334100802</v>
      </c>
      <c r="X59" s="789">
        <f t="shared" si="14"/>
        <v>2.2115043135574965</v>
      </c>
      <c r="Y59" s="789">
        <f t="shared" si="14"/>
        <v>2.2076864579734941</v>
      </c>
      <c r="Z59" s="789">
        <f t="shared" si="14"/>
        <v>2.2037906931350584</v>
      </c>
      <c r="AA59" s="789">
        <f t="shared" si="14"/>
        <v>2.2001787262504191</v>
      </c>
      <c r="AB59" s="789">
        <f t="shared" si="14"/>
        <v>2.1965166163488514</v>
      </c>
      <c r="AC59" s="789">
        <f t="shared" si="14"/>
        <v>2.192796673639354</v>
      </c>
      <c r="AD59" s="789">
        <f t="shared" si="14"/>
        <v>2.1890775802164772</v>
      </c>
      <c r="AE59" s="789">
        <f t="shared" si="14"/>
        <v>2.1853418000969143</v>
      </c>
      <c r="AF59" s="789">
        <f t="shared" si="14"/>
        <v>2.1816472047468829</v>
      </c>
      <c r="AG59" s="789">
        <f t="shared" si="14"/>
        <v>2.1779934096580509</v>
      </c>
      <c r="AH59" s="789">
        <f t="shared" si="14"/>
        <v>2.1743814969645343</v>
      </c>
      <c r="AI59" s="789">
        <f t="shared" si="14"/>
        <v>2.1708096168996325</v>
      </c>
      <c r="AJ59" s="480">
        <f t="shared" si="14"/>
        <v>2.1672774011966616</v>
      </c>
    </row>
    <row r="60" spans="1:36" ht="15.75" thickBot="1" x14ac:dyDescent="0.25">
      <c r="A60" s="191"/>
      <c r="B60" s="880"/>
      <c r="C60" s="452" t="s">
        <v>728</v>
      </c>
      <c r="D60" s="461" t="s">
        <v>327</v>
      </c>
      <c r="E60" s="453" t="s">
        <v>328</v>
      </c>
      <c r="F60" s="462" t="s">
        <v>325</v>
      </c>
      <c r="G60" s="462">
        <v>1</v>
      </c>
      <c r="H60" s="640">
        <f>H57/H51</f>
        <v>2.5108576827030813</v>
      </c>
      <c r="I60" s="803">
        <f t="shared" ref="I60:U60" si="15">I57/I51</f>
        <v>2.5183647906657702</v>
      </c>
      <c r="J60" s="803">
        <f t="shared" si="15"/>
        <v>2.5259764066798986</v>
      </c>
      <c r="K60" s="803">
        <f t="shared" si="15"/>
        <v>2.5336816170408061</v>
      </c>
      <c r="L60" s="641">
        <f>L57/L51</f>
        <v>2.5413394311155431</v>
      </c>
      <c r="M60" s="641">
        <f t="shared" si="15"/>
        <v>2.5495131978573169</v>
      </c>
      <c r="N60" s="641">
        <f t="shared" si="15"/>
        <v>2.5576182794940356</v>
      </c>
      <c r="O60" s="641">
        <f t="shared" si="15"/>
        <v>2.5657717962715298</v>
      </c>
      <c r="P60" s="641">
        <f t="shared" si="15"/>
        <v>2.5739393655765981</v>
      </c>
      <c r="Q60" s="641">
        <f t="shared" si="15"/>
        <v>2.5819087047322253</v>
      </c>
      <c r="R60" s="641">
        <f t="shared" si="15"/>
        <v>2.5905830555124463</v>
      </c>
      <c r="S60" s="641">
        <f t="shared" si="15"/>
        <v>2.5992140981862417</v>
      </c>
      <c r="T60" s="641">
        <f t="shared" si="15"/>
        <v>2.60759109486197</v>
      </c>
      <c r="U60" s="641">
        <f t="shared" si="15"/>
        <v>2.6159180808336862</v>
      </c>
      <c r="V60" s="840" t="s">
        <v>642</v>
      </c>
      <c r="W60" s="840" t="s">
        <v>642</v>
      </c>
      <c r="X60" s="840" t="s">
        <v>642</v>
      </c>
      <c r="Y60" s="840" t="s">
        <v>642</v>
      </c>
      <c r="Z60" s="840" t="s">
        <v>642</v>
      </c>
      <c r="AA60" s="840" t="s">
        <v>642</v>
      </c>
      <c r="AB60" s="840" t="s">
        <v>642</v>
      </c>
      <c r="AC60" s="840" t="s">
        <v>642</v>
      </c>
      <c r="AD60" s="840" t="s">
        <v>642</v>
      </c>
      <c r="AE60" s="840" t="s">
        <v>642</v>
      </c>
      <c r="AF60" s="840" t="s">
        <v>642</v>
      </c>
      <c r="AG60" s="840" t="s">
        <v>642</v>
      </c>
      <c r="AH60" s="840" t="s">
        <v>642</v>
      </c>
      <c r="AI60" s="840" t="s">
        <v>642</v>
      </c>
      <c r="AJ60" s="841" t="s">
        <v>642</v>
      </c>
    </row>
    <row r="61" spans="1:36" x14ac:dyDescent="0.2">
      <c r="A61" s="191"/>
      <c r="B61" s="879" t="s">
        <v>329</v>
      </c>
      <c r="C61" s="481" t="s">
        <v>729</v>
      </c>
      <c r="D61" s="482" t="s">
        <v>331</v>
      </c>
      <c r="E61" s="786" t="s">
        <v>730</v>
      </c>
      <c r="F61" s="460" t="s">
        <v>208</v>
      </c>
      <c r="G61" s="460">
        <v>0</v>
      </c>
      <c r="H61" s="807">
        <f>H43/(H43+H51)</f>
        <v>0.63670850612170282</v>
      </c>
      <c r="I61" s="842">
        <f t="shared" ref="I61:AJ61" si="16">I43/(I43+I51)</f>
        <v>0.65085837859379769</v>
      </c>
      <c r="J61" s="842">
        <f t="shared" si="16"/>
        <v>0.66445112808471296</v>
      </c>
      <c r="K61" s="842">
        <f t="shared" si="16"/>
        <v>0.67750935194926354</v>
      </c>
      <c r="L61" s="808">
        <f t="shared" si="16"/>
        <v>0.69003577471448785</v>
      </c>
      <c r="M61" s="808">
        <f t="shared" si="16"/>
        <v>0.70207092834381213</v>
      </c>
      <c r="N61" s="808">
        <f t="shared" si="16"/>
        <v>0.71362151668461227</v>
      </c>
      <c r="O61" s="808">
        <f t="shared" si="16"/>
        <v>0.72471464543656983</v>
      </c>
      <c r="P61" s="808">
        <f t="shared" si="16"/>
        <v>0.73537437071165335</v>
      </c>
      <c r="Q61" s="808">
        <f t="shared" si="16"/>
        <v>0.74502518437573817</v>
      </c>
      <c r="R61" s="808">
        <f t="shared" si="16"/>
        <v>0.75432636746203741</v>
      </c>
      <c r="S61" s="808">
        <f t="shared" si="16"/>
        <v>0.76328580370921217</v>
      </c>
      <c r="T61" s="808">
        <f t="shared" si="16"/>
        <v>0.77190736633194601</v>
      </c>
      <c r="U61" s="808">
        <f t="shared" si="16"/>
        <v>0.78021678157286944</v>
      </c>
      <c r="V61" s="808">
        <f t="shared" si="16"/>
        <v>1</v>
      </c>
      <c r="W61" s="808">
        <f t="shared" si="16"/>
        <v>1</v>
      </c>
      <c r="X61" s="808">
        <f t="shared" si="16"/>
        <v>1</v>
      </c>
      <c r="Y61" s="808">
        <f t="shared" si="16"/>
        <v>1</v>
      </c>
      <c r="Z61" s="808">
        <f t="shared" si="16"/>
        <v>1</v>
      </c>
      <c r="AA61" s="808">
        <f t="shared" si="16"/>
        <v>1</v>
      </c>
      <c r="AB61" s="808">
        <f t="shared" si="16"/>
        <v>1</v>
      </c>
      <c r="AC61" s="808">
        <f t="shared" si="16"/>
        <v>1</v>
      </c>
      <c r="AD61" s="808">
        <f t="shared" si="16"/>
        <v>1</v>
      </c>
      <c r="AE61" s="808">
        <f t="shared" si="16"/>
        <v>1</v>
      </c>
      <c r="AF61" s="808">
        <f t="shared" si="16"/>
        <v>1</v>
      </c>
      <c r="AG61" s="808">
        <f t="shared" si="16"/>
        <v>1</v>
      </c>
      <c r="AH61" s="808">
        <f t="shared" si="16"/>
        <v>1</v>
      </c>
      <c r="AI61" s="808">
        <f t="shared" si="16"/>
        <v>1</v>
      </c>
      <c r="AJ61" s="483">
        <f t="shared" si="16"/>
        <v>1</v>
      </c>
    </row>
    <row r="62" spans="1:36" ht="15.75" thickBot="1" x14ac:dyDescent="0.25">
      <c r="A62" s="191"/>
      <c r="B62" s="880"/>
      <c r="C62" s="452" t="s">
        <v>731</v>
      </c>
      <c r="D62" s="461" t="s">
        <v>334</v>
      </c>
      <c r="E62" s="453" t="s">
        <v>732</v>
      </c>
      <c r="F62" s="462" t="s">
        <v>208</v>
      </c>
      <c r="G62" s="462">
        <v>0</v>
      </c>
      <c r="H62" s="809">
        <f>H43/(H43+H50+H52+H51)</f>
        <v>0.62730960755573839</v>
      </c>
      <c r="I62" s="843">
        <f t="shared" ref="I62:AJ62" si="17">I43/(I43+I50+I52+I51)</f>
        <v>0.64131173655428864</v>
      </c>
      <c r="J62" s="843">
        <f t="shared" si="17"/>
        <v>0.65476673445501521</v>
      </c>
      <c r="K62" s="843">
        <f t="shared" si="17"/>
        <v>0.6676966723935579</v>
      </c>
      <c r="L62" s="811">
        <f t="shared" si="17"/>
        <v>0.6801040581945389</v>
      </c>
      <c r="M62" s="811">
        <f t="shared" si="17"/>
        <v>0.69202867158740689</v>
      </c>
      <c r="N62" s="811">
        <f t="shared" si="17"/>
        <v>0.70347715806416478</v>
      </c>
      <c r="O62" s="811">
        <f t="shared" si="17"/>
        <v>0.71447571159482715</v>
      </c>
      <c r="P62" s="811">
        <f t="shared" si="17"/>
        <v>0.72504809208072429</v>
      </c>
      <c r="Q62" s="811">
        <f t="shared" si="17"/>
        <v>0.7346035356658297</v>
      </c>
      <c r="R62" s="811">
        <f t="shared" si="17"/>
        <v>0.74381494991359409</v>
      </c>
      <c r="S62" s="811">
        <f t="shared" si="17"/>
        <v>0.75268984328755018</v>
      </c>
      <c r="T62" s="811">
        <f t="shared" si="17"/>
        <v>0.76123236180876974</v>
      </c>
      <c r="U62" s="811">
        <f t="shared" si="17"/>
        <v>0.76946763447809974</v>
      </c>
      <c r="V62" s="811">
        <f t="shared" si="17"/>
        <v>0.98627216124167627</v>
      </c>
      <c r="W62" s="811">
        <f t="shared" si="17"/>
        <v>0.98632330272135904</v>
      </c>
      <c r="X62" s="811">
        <f t="shared" si="17"/>
        <v>0.98637381448163663</v>
      </c>
      <c r="Y62" s="811">
        <f t="shared" si="17"/>
        <v>0.98642394521818921</v>
      </c>
      <c r="Z62" s="811">
        <f t="shared" si="17"/>
        <v>0.98647370844485105</v>
      </c>
      <c r="AA62" s="811">
        <f t="shared" si="17"/>
        <v>0.98652103399729896</v>
      </c>
      <c r="AB62" s="811">
        <f t="shared" si="17"/>
        <v>0.98656802954074541</v>
      </c>
      <c r="AC62" s="811">
        <f t="shared" si="17"/>
        <v>0.98661468948488396</v>
      </c>
      <c r="AD62" s="811">
        <f t="shared" si="17"/>
        <v>0.98666078670951196</v>
      </c>
      <c r="AE62" s="811">
        <f t="shared" si="17"/>
        <v>0.98670656751844343</v>
      </c>
      <c r="AF62" s="811">
        <f t="shared" si="17"/>
        <v>0.98675203515839605</v>
      </c>
      <c r="AG62" s="811">
        <f t="shared" si="17"/>
        <v>0.9867971928318201</v>
      </c>
      <c r="AH62" s="811">
        <f t="shared" si="17"/>
        <v>0.98684203497166756</v>
      </c>
      <c r="AI62" s="811">
        <f t="shared" si="17"/>
        <v>0.98688657353803433</v>
      </c>
      <c r="AJ62" s="812">
        <f t="shared" si="17"/>
        <v>0.98693081160323026</v>
      </c>
    </row>
    <row r="63" spans="1:36" x14ac:dyDescent="0.2">
      <c r="A63" s="314"/>
      <c r="B63" s="315"/>
      <c r="C63" s="173"/>
      <c r="D63" s="173"/>
      <c r="E63" s="316"/>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row>
    <row r="64" spans="1:36" x14ac:dyDescent="0.2">
      <c r="A64" s="221"/>
      <c r="B64" s="221"/>
      <c r="C64" s="221"/>
      <c r="D64" s="155" t="str">
        <f>'TITLE PAGE'!B9</f>
        <v>Company:</v>
      </c>
      <c r="E64" s="157"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59" t="str">
        <f>'TITLE PAGE'!B10</f>
        <v>Resource Zone Name:</v>
      </c>
      <c r="E65" s="161" t="str">
        <f>'TITLE PAGE'!D10</f>
        <v>Chester</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8" x14ac:dyDescent="0.25">
      <c r="A66" s="221"/>
      <c r="B66" s="221"/>
      <c r="C66" s="221"/>
      <c r="D66" s="159" t="str">
        <f>'TITLE PAGE'!B11</f>
        <v>Resource Zone Number:</v>
      </c>
      <c r="E66" s="164">
        <f>'TITLE PAGE'!D11</f>
        <v>4</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8" x14ac:dyDescent="0.25">
      <c r="A67" s="221"/>
      <c r="B67" s="221"/>
      <c r="C67" s="221"/>
      <c r="D67" s="159" t="str">
        <f>'TITLE PAGE'!B12</f>
        <v xml:space="preserve">Planning Scenario Name:                                                                     </v>
      </c>
      <c r="E67" s="161"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8" x14ac:dyDescent="0.25">
      <c r="A68" s="221"/>
      <c r="B68" s="221"/>
      <c r="C68" s="221"/>
      <c r="D68" s="167" t="str">
        <f>'TITLE PAGE'!B13</f>
        <v xml:space="preserve">Chosen Level of Service:  </v>
      </c>
      <c r="E68" s="169" t="str">
        <f>'TITLE PAGE'!D13</f>
        <v>not more than 3 in 100 years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17"/>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MRrLJBXoe6uaIpiuyXissFbFDwc1i7UgCxh0HCKgtr6Q+gD4QXM9hyq8JpUMQkEzcEjVbph69jtl/QycC/7fPA==" saltValue="Uu3+TuE5Fpg204uDmHW0yw=="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 L60:U60">
    <cfRule type="cellIs" dxfId="7" priority="4" stopIfTrue="1" operator="equal">
      <formula>""</formula>
    </cfRule>
  </conditionalFormatting>
  <conditionalFormatting sqref="D60">
    <cfRule type="cellIs" dxfId="6" priority="3" stopIfTrue="1" operator="notEqual">
      <formula>"Unmeasured Household - Occupancy Rate"</formula>
    </cfRule>
  </conditionalFormatting>
  <conditionalFormatting sqref="F60">
    <cfRule type="cellIs" dxfId="5" priority="2" stopIfTrue="1" operator="notEqual">
      <formula>"h/prop"</formula>
    </cfRule>
  </conditionalFormatting>
  <conditionalFormatting sqref="E60">
    <cfRule type="cellIs" dxfId="4" priority="1" stopIfTrue="1" operator="notEqual">
      <formula>"52BL/46BL"</formula>
    </cfRule>
  </conditionalFormatting>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80" zoomScaleNormal="80" workbookViewId="0">
      <selection activeCell="I29" sqref="I29"/>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2.77734375" customWidth="1"/>
    <col min="262" max="262" width="6.109375" customWidth="1"/>
    <col min="263" max="263" width="7.88671875" bestFit="1"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2.77734375" customWidth="1"/>
    <col min="518" max="518" width="6.109375" customWidth="1"/>
    <col min="519" max="519" width="7.88671875" bestFit="1"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2.77734375" customWidth="1"/>
    <col min="774" max="774" width="6.109375" customWidth="1"/>
    <col min="775" max="775" width="7.88671875" bestFit="1"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2.77734375" customWidth="1"/>
    <col min="1030" max="1030" width="6.109375" customWidth="1"/>
    <col min="1031" max="1031" width="7.88671875" bestFit="1"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2.77734375" customWidth="1"/>
    <col min="1286" max="1286" width="6.109375" customWidth="1"/>
    <col min="1287" max="1287" width="7.88671875" bestFit="1"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2.77734375" customWidth="1"/>
    <col min="1542" max="1542" width="6.109375" customWidth="1"/>
    <col min="1543" max="1543" width="7.88671875" bestFit="1"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2.77734375" customWidth="1"/>
    <col min="1798" max="1798" width="6.109375" customWidth="1"/>
    <col min="1799" max="1799" width="7.88671875" bestFit="1"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2.77734375" customWidth="1"/>
    <col min="2054" max="2054" width="6.109375" customWidth="1"/>
    <col min="2055" max="2055" width="7.88671875" bestFit="1"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2.77734375" customWidth="1"/>
    <col min="2310" max="2310" width="6.109375" customWidth="1"/>
    <col min="2311" max="2311" width="7.88671875" bestFit="1"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2.77734375" customWidth="1"/>
    <col min="2566" max="2566" width="6.109375" customWidth="1"/>
    <col min="2567" max="2567" width="7.88671875" bestFit="1"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2.77734375" customWidth="1"/>
    <col min="2822" max="2822" width="6.109375" customWidth="1"/>
    <col min="2823" max="2823" width="7.88671875" bestFit="1"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2.77734375" customWidth="1"/>
    <col min="3078" max="3078" width="6.109375" customWidth="1"/>
    <col min="3079" max="3079" width="7.88671875" bestFit="1"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2.77734375" customWidth="1"/>
    <col min="3334" max="3334" width="6.109375" customWidth="1"/>
    <col min="3335" max="3335" width="7.88671875" bestFit="1"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2.77734375" customWidth="1"/>
    <col min="3590" max="3590" width="6.109375" customWidth="1"/>
    <col min="3591" max="3591" width="7.88671875" bestFit="1"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2.77734375" customWidth="1"/>
    <col min="3846" max="3846" width="6.109375" customWidth="1"/>
    <col min="3847" max="3847" width="7.88671875" bestFit="1"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2.77734375" customWidth="1"/>
    <col min="4102" max="4102" width="6.109375" customWidth="1"/>
    <col min="4103" max="4103" width="7.88671875" bestFit="1"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2.77734375" customWidth="1"/>
    <col min="4358" max="4358" width="6.109375" customWidth="1"/>
    <col min="4359" max="4359" width="7.88671875" bestFit="1"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2.77734375" customWidth="1"/>
    <col min="4614" max="4614" width="6.109375" customWidth="1"/>
    <col min="4615" max="4615" width="7.88671875" bestFit="1"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2.77734375" customWidth="1"/>
    <col min="4870" max="4870" width="6.109375" customWidth="1"/>
    <col min="4871" max="4871" width="7.88671875" bestFit="1"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2.77734375" customWidth="1"/>
    <col min="5126" max="5126" width="6.109375" customWidth="1"/>
    <col min="5127" max="5127" width="7.88671875" bestFit="1"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2.77734375" customWidth="1"/>
    <col min="5382" max="5382" width="6.109375" customWidth="1"/>
    <col min="5383" max="5383" width="7.88671875" bestFit="1"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2.77734375" customWidth="1"/>
    <col min="5638" max="5638" width="6.109375" customWidth="1"/>
    <col min="5639" max="5639" width="7.88671875" bestFit="1"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2.77734375" customWidth="1"/>
    <col min="5894" max="5894" width="6.109375" customWidth="1"/>
    <col min="5895" max="5895" width="7.88671875" bestFit="1"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2.77734375" customWidth="1"/>
    <col min="6150" max="6150" width="6.109375" customWidth="1"/>
    <col min="6151" max="6151" width="7.88671875" bestFit="1"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2.77734375" customWidth="1"/>
    <col min="6406" max="6406" width="6.109375" customWidth="1"/>
    <col min="6407" max="6407" width="7.88671875" bestFit="1"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2.77734375" customWidth="1"/>
    <col min="6662" max="6662" width="6.109375" customWidth="1"/>
    <col min="6663" max="6663" width="7.88671875" bestFit="1"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2.77734375" customWidth="1"/>
    <col min="6918" max="6918" width="6.109375" customWidth="1"/>
    <col min="6919" max="6919" width="7.88671875" bestFit="1"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2.77734375" customWidth="1"/>
    <col min="7174" max="7174" width="6.109375" customWidth="1"/>
    <col min="7175" max="7175" width="7.88671875" bestFit="1"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2.77734375" customWidth="1"/>
    <col min="7430" max="7430" width="6.109375" customWidth="1"/>
    <col min="7431" max="7431" width="7.88671875" bestFit="1"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2.77734375" customWidth="1"/>
    <col min="7686" max="7686" width="6.109375" customWidth="1"/>
    <col min="7687" max="7687" width="7.88671875" bestFit="1"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2.77734375" customWidth="1"/>
    <col min="7942" max="7942" width="6.109375" customWidth="1"/>
    <col min="7943" max="7943" width="7.88671875" bestFit="1"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2.77734375" customWidth="1"/>
    <col min="8198" max="8198" width="6.109375" customWidth="1"/>
    <col min="8199" max="8199" width="7.88671875" bestFit="1"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2.77734375" customWidth="1"/>
    <col min="8454" max="8454" width="6.109375" customWidth="1"/>
    <col min="8455" max="8455" width="7.88671875" bestFit="1"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2.77734375" customWidth="1"/>
    <col min="8710" max="8710" width="6.109375" customWidth="1"/>
    <col min="8711" max="8711" width="7.88671875" bestFit="1"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2.77734375" customWidth="1"/>
    <col min="8966" max="8966" width="6.109375" customWidth="1"/>
    <col min="8967" max="8967" width="7.88671875" bestFit="1"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2.77734375" customWidth="1"/>
    <col min="9222" max="9222" width="6.109375" customWidth="1"/>
    <col min="9223" max="9223" width="7.88671875" bestFit="1"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2.77734375" customWidth="1"/>
    <col min="9478" max="9478" width="6.109375" customWidth="1"/>
    <col min="9479" max="9479" width="7.88671875" bestFit="1"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2.77734375" customWidth="1"/>
    <col min="9734" max="9734" width="6.109375" customWidth="1"/>
    <col min="9735" max="9735" width="7.88671875" bestFit="1"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2.77734375" customWidth="1"/>
    <col min="9990" max="9990" width="6.109375" customWidth="1"/>
    <col min="9991" max="9991" width="7.88671875" bestFit="1"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2.77734375" customWidth="1"/>
    <col min="10246" max="10246" width="6.109375" customWidth="1"/>
    <col min="10247" max="10247" width="7.88671875" bestFit="1"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2.77734375" customWidth="1"/>
    <col min="10502" max="10502" width="6.109375" customWidth="1"/>
    <col min="10503" max="10503" width="7.88671875" bestFit="1"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2.77734375" customWidth="1"/>
    <col min="10758" max="10758" width="6.109375" customWidth="1"/>
    <col min="10759" max="10759" width="7.88671875" bestFit="1"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2.77734375" customWidth="1"/>
    <col min="11014" max="11014" width="6.109375" customWidth="1"/>
    <col min="11015" max="11015" width="7.88671875" bestFit="1"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2.77734375" customWidth="1"/>
    <col min="11270" max="11270" width="6.109375" customWidth="1"/>
    <col min="11271" max="11271" width="7.88671875" bestFit="1"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2.77734375" customWidth="1"/>
    <col min="11526" max="11526" width="6.109375" customWidth="1"/>
    <col min="11527" max="11527" width="7.88671875" bestFit="1"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2.77734375" customWidth="1"/>
    <col min="11782" max="11782" width="6.109375" customWidth="1"/>
    <col min="11783" max="11783" width="7.88671875" bestFit="1"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2.77734375" customWidth="1"/>
    <col min="12038" max="12038" width="6.109375" customWidth="1"/>
    <col min="12039" max="12039" width="7.88671875" bestFit="1"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2.77734375" customWidth="1"/>
    <col min="12294" max="12294" width="6.109375" customWidth="1"/>
    <col min="12295" max="12295" width="7.88671875" bestFit="1"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2.77734375" customWidth="1"/>
    <col min="12550" max="12550" width="6.109375" customWidth="1"/>
    <col min="12551" max="12551" width="7.88671875" bestFit="1"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2.77734375" customWidth="1"/>
    <col min="12806" max="12806" width="6.109375" customWidth="1"/>
    <col min="12807" max="12807" width="7.88671875" bestFit="1"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2.77734375" customWidth="1"/>
    <col min="13062" max="13062" width="6.109375" customWidth="1"/>
    <col min="13063" max="13063" width="7.88671875" bestFit="1"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2.77734375" customWidth="1"/>
    <col min="13318" max="13318" width="6.109375" customWidth="1"/>
    <col min="13319" max="13319" width="7.88671875" bestFit="1"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2.77734375" customWidth="1"/>
    <col min="13574" max="13574" width="6.109375" customWidth="1"/>
    <col min="13575" max="13575" width="7.88671875" bestFit="1"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2.77734375" customWidth="1"/>
    <col min="13830" max="13830" width="6.109375" customWidth="1"/>
    <col min="13831" max="13831" width="7.88671875" bestFit="1"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2.77734375" customWidth="1"/>
    <col min="14086" max="14086" width="6.109375" customWidth="1"/>
    <col min="14087" max="14087" width="7.88671875" bestFit="1"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2.77734375" customWidth="1"/>
    <col min="14342" max="14342" width="6.109375" customWidth="1"/>
    <col min="14343" max="14343" width="7.88671875" bestFit="1"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2.77734375" customWidth="1"/>
    <col min="14598" max="14598" width="6.109375" customWidth="1"/>
    <col min="14599" max="14599" width="7.88671875" bestFit="1"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2.77734375" customWidth="1"/>
    <col min="14854" max="14854" width="6.109375" customWidth="1"/>
    <col min="14855" max="14855" width="7.88671875" bestFit="1"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2.77734375" customWidth="1"/>
    <col min="15110" max="15110" width="6.109375" customWidth="1"/>
    <col min="15111" max="15111" width="7.88671875" bestFit="1"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2.77734375" customWidth="1"/>
    <col min="15366" max="15366" width="6.109375" customWidth="1"/>
    <col min="15367" max="15367" width="7.88671875" bestFit="1"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2.77734375" customWidth="1"/>
    <col min="15622" max="15622" width="6.109375" customWidth="1"/>
    <col min="15623" max="15623" width="7.88671875" bestFit="1"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2.77734375" customWidth="1"/>
    <col min="15878" max="15878" width="6.109375" customWidth="1"/>
    <col min="15879" max="15879" width="7.88671875" bestFit="1"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2.77734375" customWidth="1"/>
    <col min="16134" max="16134" width="6.109375" customWidth="1"/>
    <col min="16135" max="16135" width="7.88671875" bestFit="1"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5"/>
      <c r="B1" s="177"/>
      <c r="C1" s="178" t="s">
        <v>733</v>
      </c>
      <c r="D1" s="207"/>
      <c r="E1" s="274"/>
      <c r="F1" s="181"/>
      <c r="G1" s="181"/>
      <c r="H1" s="181"/>
      <c r="I1" s="181"/>
      <c r="J1" s="182"/>
      <c r="K1" s="182"/>
      <c r="L1" s="275"/>
      <c r="M1" s="182"/>
      <c r="N1" s="182"/>
      <c r="O1" s="182"/>
      <c r="P1" s="183"/>
      <c r="Q1" s="183"/>
      <c r="R1" s="183"/>
      <c r="S1" s="183"/>
      <c r="T1" s="183"/>
      <c r="U1" s="183"/>
      <c r="V1" s="183"/>
      <c r="W1" s="183"/>
      <c r="X1" s="183"/>
      <c r="Y1" s="183"/>
      <c r="Z1" s="183"/>
      <c r="AA1" s="183"/>
      <c r="AB1" s="183"/>
      <c r="AC1" s="183"/>
      <c r="AD1" s="183"/>
      <c r="AE1" s="183"/>
      <c r="AF1" s="183"/>
      <c r="AG1" s="183"/>
      <c r="AH1" s="185"/>
      <c r="AI1" s="183"/>
      <c r="AJ1" s="183"/>
      <c r="AK1" s="183"/>
    </row>
    <row r="2" spans="1:37" ht="32.25" thickBot="1" x14ac:dyDescent="0.25">
      <c r="A2" s="187"/>
      <c r="B2" s="187"/>
      <c r="C2" s="276" t="s">
        <v>594</v>
      </c>
      <c r="D2" s="188" t="s">
        <v>137</v>
      </c>
      <c r="E2" s="277" t="s">
        <v>110</v>
      </c>
      <c r="F2" s="188" t="s">
        <v>138</v>
      </c>
      <c r="G2" s="188" t="s">
        <v>186</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c r="AK2" s="279"/>
    </row>
    <row r="3" spans="1:37" x14ac:dyDescent="0.2">
      <c r="A3" s="176"/>
      <c r="B3" s="902" t="s">
        <v>337</v>
      </c>
      <c r="C3" s="280" t="s">
        <v>734</v>
      </c>
      <c r="D3" s="771" t="s">
        <v>735</v>
      </c>
      <c r="E3" s="761" t="s">
        <v>736</v>
      </c>
      <c r="F3" s="763" t="s">
        <v>72</v>
      </c>
      <c r="G3" s="763">
        <v>2</v>
      </c>
      <c r="H3" s="393">
        <f>SUM('8. FP Demand'!H3,'8. FP Demand'!H4,'8. FP Demand'!H5,'8. FP Demand'!H6,'8. FP Demand'!H30,'8. FP Demand'!H31,'8. FP Demand'!H36:H37)</f>
        <v>26.279924221352644</v>
      </c>
      <c r="I3" s="353">
        <f>SUM('8. FP Demand'!I3,'8. FP Demand'!I4,'8. FP Demand'!I5,'8. FP Demand'!I6,'8. FP Demand'!I30,'8. FP Demand'!I31,'8. FP Demand'!I36:I37)</f>
        <v>24.730407598308695</v>
      </c>
      <c r="J3" s="353">
        <f>SUM('8. FP Demand'!J3,'8. FP Demand'!J4,'8. FP Demand'!J5,'8. FP Demand'!J6,'8. FP Demand'!J30,'8. FP Demand'!J31,'8. FP Demand'!J36:J37)</f>
        <v>24.669564583721513</v>
      </c>
      <c r="K3" s="353">
        <f>SUM('8. FP Demand'!K3,'8. FP Demand'!K4,'8. FP Demand'!K5,'8. FP Demand'!K6,'8. FP Demand'!K30,'8. FP Demand'!K31,'8. FP Demand'!K36:K37)</f>
        <v>24.612420710147308</v>
      </c>
      <c r="L3" s="764">
        <f>SUM('8. FP Demand'!L3,'8. FP Demand'!L4,'8. FP Demand'!L5,'8. FP Demand'!L6,'8. FP Demand'!L30,'8. FP Demand'!L31,'8. FP Demand'!L36:L37)</f>
        <v>24.534453747793481</v>
      </c>
      <c r="M3" s="764">
        <f>SUM('8. FP Demand'!M3,'8. FP Demand'!M4,'8. FP Demand'!M5,'8. FP Demand'!M6,'8. FP Demand'!M30,'8. FP Demand'!M31,'8. FP Demand'!M36:M37)</f>
        <v>24.466057346256608</v>
      </c>
      <c r="N3" s="764">
        <f>SUM('8. FP Demand'!N3,'8. FP Demand'!N4,'8. FP Demand'!N5,'8. FP Demand'!N6,'8. FP Demand'!N30,'8. FP Demand'!N31,'8. FP Demand'!N36:N37)</f>
        <v>24.334407325559788</v>
      </c>
      <c r="O3" s="764">
        <f>SUM('8. FP Demand'!O3,'8. FP Demand'!O4,'8. FP Demand'!O5,'8. FP Demand'!O6,'8. FP Demand'!O30,'8. FP Demand'!O31,'8. FP Demand'!O36:O37)</f>
        <v>24.207546111263682</v>
      </c>
      <c r="P3" s="764">
        <f>SUM('8. FP Demand'!P3,'8. FP Demand'!P4,'8. FP Demand'!P5,'8. FP Demand'!P6,'8. FP Demand'!P30,'8. FP Demand'!P31,'8. FP Demand'!P36:P37)</f>
        <v>24.088208251347133</v>
      </c>
      <c r="Q3" s="764">
        <f>SUM('8. FP Demand'!Q3,'8. FP Demand'!Q4,'8. FP Demand'!Q5,'8. FP Demand'!Q6,'8. FP Demand'!Q30,'8. FP Demand'!Q31,'8. FP Demand'!Q36:Q37)</f>
        <v>23.940793005487876</v>
      </c>
      <c r="R3" s="764">
        <f>SUM('8. FP Demand'!R3,'8. FP Demand'!R4,'8. FP Demand'!R5,'8. FP Demand'!R6,'8. FP Demand'!R30,'8. FP Demand'!R31,'8. FP Demand'!R36:R37)</f>
        <v>23.800927333421399</v>
      </c>
      <c r="S3" s="764">
        <f>SUM('8. FP Demand'!S3,'8. FP Demand'!S4,'8. FP Demand'!S5,'8. FP Demand'!S6,'8. FP Demand'!S30,'8. FP Demand'!S31,'8. FP Demand'!S36:S37)</f>
        <v>23.66775195321387</v>
      </c>
      <c r="T3" s="764">
        <f>SUM('8. FP Demand'!T3,'8. FP Demand'!T4,'8. FP Demand'!T5,'8. FP Demand'!T6,'8. FP Demand'!T30,'8. FP Demand'!T31,'8. FP Demand'!T36:T37)</f>
        <v>23.539289957602868</v>
      </c>
      <c r="U3" s="764">
        <f>SUM('8. FP Demand'!U3,'8. FP Demand'!U4,'8. FP Demand'!U5,'8. FP Demand'!U6,'8. FP Demand'!U30,'8. FP Demand'!U31,'8. FP Demand'!U36:U37)</f>
        <v>23.417361345412864</v>
      </c>
      <c r="V3" s="764">
        <f>SUM('8. FP Demand'!V3,'8. FP Demand'!V4,'8. FP Demand'!V5,'8. FP Demand'!V6,'8. FP Demand'!V30,'8. FP Demand'!V31,'8. FP Demand'!V36:V37)</f>
        <v>22.836393163343949</v>
      </c>
      <c r="W3" s="764">
        <f>SUM('8. FP Demand'!W3,'8. FP Demand'!W4,'8. FP Demand'!W5,'8. FP Demand'!W6,'8. FP Demand'!W30,'8. FP Demand'!W31,'8. FP Demand'!W36:W37)</f>
        <v>22.716327489223573</v>
      </c>
      <c r="X3" s="764">
        <f>SUM('8. FP Demand'!X3,'8. FP Demand'!X4,'8. FP Demand'!X5,'8. FP Demand'!X6,'8. FP Demand'!X30,'8. FP Demand'!X31,'8. FP Demand'!X36:X37)</f>
        <v>22.599922880363074</v>
      </c>
      <c r="Y3" s="764">
        <f>SUM('8. FP Demand'!Y3,'8. FP Demand'!Y4,'8. FP Demand'!Y5,'8. FP Demand'!Y6,'8. FP Demand'!Y30,'8. FP Demand'!Y31,'8. FP Demand'!Y36:Y37)</f>
        <v>22.485024297987493</v>
      </c>
      <c r="Z3" s="764">
        <f>SUM('8. FP Demand'!Z3,'8. FP Demand'!Z4,'8. FP Demand'!Z5,'8. FP Demand'!Z6,'8. FP Demand'!Z30,'8. FP Demand'!Z31,'8. FP Demand'!Z36:Z37)</f>
        <v>22.375146867774895</v>
      </c>
      <c r="AA3" s="764">
        <f>SUM('8. FP Demand'!AA3,'8. FP Demand'!AA4,'8. FP Demand'!AA5,'8. FP Demand'!AA6,'8. FP Demand'!AA30,'8. FP Demand'!AA31,'8. FP Demand'!AA36:AA37)</f>
        <v>22.304492582297453</v>
      </c>
      <c r="AB3" s="764">
        <f>SUM('8. FP Demand'!AB3,'8. FP Demand'!AB4,'8. FP Demand'!AB5,'8. FP Demand'!AB6,'8. FP Demand'!AB30,'8. FP Demand'!AB31,'8. FP Demand'!AB36:AB37)</f>
        <v>22.236473345228291</v>
      </c>
      <c r="AC3" s="764">
        <f>SUM('8. FP Demand'!AC3,'8. FP Demand'!AC4,'8. FP Demand'!AC5,'8. FP Demand'!AC6,'8. FP Demand'!AC30,'8. FP Demand'!AC31,'8. FP Demand'!AC36:AC37)</f>
        <v>22.172376561855156</v>
      </c>
      <c r="AD3" s="764">
        <f>SUM('8. FP Demand'!AD3,'8. FP Demand'!AD4,'8. FP Demand'!AD5,'8. FP Demand'!AD6,'8. FP Demand'!AD30,'8. FP Demand'!AD31,'8. FP Demand'!AD36:AD37)</f>
        <v>22.108772736514588</v>
      </c>
      <c r="AE3" s="764">
        <f>SUM('8. FP Demand'!AE3,'8. FP Demand'!AE4,'8. FP Demand'!AE5,'8. FP Demand'!AE6,'8. FP Demand'!AE30,'8. FP Demand'!AE31,'8. FP Demand'!AE36:AE37)</f>
        <v>22.048986886049004</v>
      </c>
      <c r="AF3" s="764">
        <f>SUM('8. FP Demand'!AF3,'8. FP Demand'!AF4,'8. FP Demand'!AF5,'8. FP Demand'!AF6,'8. FP Demand'!AF30,'8. FP Demand'!AF31,'8. FP Demand'!AF36:AF37)</f>
        <v>21.994402714087865</v>
      </c>
      <c r="AG3" s="764">
        <f>SUM('8. FP Demand'!AG3,'8. FP Demand'!AG4,'8. FP Demand'!AG5,'8. FP Demand'!AG6,'8. FP Demand'!AG30,'8. FP Demand'!AG31,'8. FP Demand'!AG36:AG37)</f>
        <v>21.946065208784624</v>
      </c>
      <c r="AH3" s="764">
        <f>SUM('8. FP Demand'!AH3,'8. FP Demand'!AH4,'8. FP Demand'!AH5,'8. FP Demand'!AH6,'8. FP Demand'!AH30,'8. FP Demand'!AH31,'8. FP Demand'!AH36:AH37)</f>
        <v>21.902603664812784</v>
      </c>
      <c r="AI3" s="764">
        <f>SUM('8. FP Demand'!AI3,'8. FP Demand'!AI4,'8. FP Demand'!AI5,'8. FP Demand'!AI6,'8. FP Demand'!AI30,'8. FP Demand'!AI31,'8. FP Demand'!AI36:AI37)</f>
        <v>21.856359598553659</v>
      </c>
      <c r="AJ3" s="765">
        <f>SUM('8. FP Demand'!AJ3,'8. FP Demand'!AJ4,'8. FP Demand'!AJ5,'8. FP Demand'!AJ6,'8. FP Demand'!AJ30,'8. FP Demand'!AJ31,'8. FP Demand'!AJ36:AJ37)</f>
        <v>21.812135250061381</v>
      </c>
      <c r="AK3" s="173"/>
    </row>
    <row r="4" spans="1:37" x14ac:dyDescent="0.2">
      <c r="A4" s="176"/>
      <c r="B4" s="903"/>
      <c r="C4" s="295" t="s">
        <v>737</v>
      </c>
      <c r="D4" s="346" t="s">
        <v>342</v>
      </c>
      <c r="E4" s="621" t="s">
        <v>786</v>
      </c>
      <c r="F4" s="283" t="s">
        <v>72</v>
      </c>
      <c r="G4" s="283">
        <v>2</v>
      </c>
      <c r="H4" s="347">
        <f>'7. FP Supply'!H21-('7. FP Supply'!H27+'7. FP Supply'!H28)</f>
        <v>28.98</v>
      </c>
      <c r="I4" s="637">
        <f>'7. FP Supply'!I21-('7. FP Supply'!I27+'7. FP Supply'!I28)</f>
        <v>28.893899999999999</v>
      </c>
      <c r="J4" s="637">
        <f>'7. FP Supply'!J21-('7. FP Supply'!J27+'7. FP Supply'!J28)</f>
        <v>28.793900000000001</v>
      </c>
      <c r="K4" s="637">
        <f>'7. FP Supply'!K21-('7. FP Supply'!K27+'7. FP Supply'!K28)</f>
        <v>28.693899999999999</v>
      </c>
      <c r="L4" s="348">
        <f>'7. FP Supply'!L21-('7. FP Supply'!L27+'7. FP Supply'!L28)</f>
        <v>28.573900000000002</v>
      </c>
      <c r="M4" s="348">
        <f>'7. FP Supply'!M21-('7. FP Supply'!M27+'7. FP Supply'!M28)</f>
        <v>28.4739</v>
      </c>
      <c r="N4" s="348">
        <f>'7. FP Supply'!N21-('7. FP Supply'!N27+'7. FP Supply'!N28)</f>
        <v>28.373899999999999</v>
      </c>
      <c r="O4" s="348">
        <f>'7. FP Supply'!O21-('7. FP Supply'!O27+'7. FP Supply'!O28)</f>
        <v>28.273900000000001</v>
      </c>
      <c r="P4" s="348">
        <f>'7. FP Supply'!P21-('7. FP Supply'!P27+'7. FP Supply'!P28)</f>
        <v>28.1739</v>
      </c>
      <c r="Q4" s="348">
        <f>'7. FP Supply'!Q21-('7. FP Supply'!Q27+'7. FP Supply'!Q28)</f>
        <v>27.6739</v>
      </c>
      <c r="R4" s="348">
        <f>'7. FP Supply'!R21-('7. FP Supply'!R27+'7. FP Supply'!R28)</f>
        <v>27.573900000000002</v>
      </c>
      <c r="S4" s="348">
        <f>'7. FP Supply'!S21-('7. FP Supply'!S27+'7. FP Supply'!S28)</f>
        <v>27.4739</v>
      </c>
      <c r="T4" s="348">
        <f>'7. FP Supply'!T21-('7. FP Supply'!T27+'7. FP Supply'!T28)</f>
        <v>27.373899999999999</v>
      </c>
      <c r="U4" s="348">
        <f>'7. FP Supply'!U21-('7. FP Supply'!U27+'7. FP Supply'!U28)</f>
        <v>27.273900000000001</v>
      </c>
      <c r="V4" s="348">
        <f>'7. FP Supply'!V21-('7. FP Supply'!V27+'7. FP Supply'!V28)</f>
        <v>27.198900000000002</v>
      </c>
      <c r="W4" s="348">
        <f>'7. FP Supply'!W21-('7. FP Supply'!W27+'7. FP Supply'!W28)</f>
        <v>27.1739</v>
      </c>
      <c r="X4" s="348">
        <f>'7. FP Supply'!X21-('7. FP Supply'!X27+'7. FP Supply'!X28)</f>
        <v>27.148900000000001</v>
      </c>
      <c r="Y4" s="348">
        <f>'7. FP Supply'!Y21-('7. FP Supply'!Y27+'7. FP Supply'!Y28)</f>
        <v>27.123899999999999</v>
      </c>
      <c r="Z4" s="348">
        <f>'7. FP Supply'!Z21-('7. FP Supply'!Z27+'7. FP Supply'!Z28)</f>
        <v>27.0989</v>
      </c>
      <c r="AA4" s="348">
        <f>'7. FP Supply'!AA21-('7. FP Supply'!AA27+'7. FP Supply'!AA28)</f>
        <v>27.073900000000002</v>
      </c>
      <c r="AB4" s="348">
        <f>'7. FP Supply'!AB21-('7. FP Supply'!AB27+'7. FP Supply'!AB28)</f>
        <v>27.0489</v>
      </c>
      <c r="AC4" s="348">
        <f>'7. FP Supply'!AC21-('7. FP Supply'!AC27+'7. FP Supply'!AC28)</f>
        <v>27.023900000000001</v>
      </c>
      <c r="AD4" s="348">
        <f>'7. FP Supply'!AD21-('7. FP Supply'!AD27+'7. FP Supply'!AD28)</f>
        <v>26.998899999999999</v>
      </c>
      <c r="AE4" s="348">
        <f>'7. FP Supply'!AE21-('7. FP Supply'!AE27+'7. FP Supply'!AE28)</f>
        <v>26.9739</v>
      </c>
      <c r="AF4" s="348">
        <f>'7. FP Supply'!AF21-('7. FP Supply'!AF27+'7. FP Supply'!AF28)</f>
        <v>26.948900000000002</v>
      </c>
      <c r="AG4" s="348">
        <f>'7. FP Supply'!AG21-('7. FP Supply'!AG27+'7. FP Supply'!AG28)</f>
        <v>26.9239</v>
      </c>
      <c r="AH4" s="348">
        <f>'7. FP Supply'!AH21-('7. FP Supply'!AH27+'7. FP Supply'!AH28)</f>
        <v>26.898900000000001</v>
      </c>
      <c r="AI4" s="348">
        <f>'7. FP Supply'!AI21-('7. FP Supply'!AI27+'7. FP Supply'!AI28)</f>
        <v>26.873899999999999</v>
      </c>
      <c r="AJ4" s="363">
        <f>'7. FP Supply'!AJ21-('7. FP Supply'!AJ27+'7. FP Supply'!AJ28)</f>
        <v>26.8489</v>
      </c>
      <c r="AK4" s="173"/>
    </row>
    <row r="5" spans="1:37" x14ac:dyDescent="0.2">
      <c r="A5" s="176"/>
      <c r="B5" s="903"/>
      <c r="C5" s="295" t="s">
        <v>73</v>
      </c>
      <c r="D5" s="346" t="s">
        <v>344</v>
      </c>
      <c r="E5" s="282" t="s">
        <v>738</v>
      </c>
      <c r="F5" s="320" t="s">
        <v>72</v>
      </c>
      <c r="G5" s="320">
        <v>2</v>
      </c>
      <c r="H5" s="347">
        <f>H4+('7. FP Supply'!H4+'7. FP Supply'!H8)-('7. FP Supply'!H13+'7. FP Supply'!H17)</f>
        <v>28.540800000000001</v>
      </c>
      <c r="I5" s="637">
        <f>I4+('7. FP Supply'!I4+'7. FP Supply'!I8)-('7. FP Supply'!I13+'7. FP Supply'!I17)</f>
        <v>28.454699999999999</v>
      </c>
      <c r="J5" s="637">
        <f>J4+('7. FP Supply'!J4+'7. FP Supply'!J8)-('7. FP Supply'!J13+'7. FP Supply'!J17)</f>
        <v>28.354700000000001</v>
      </c>
      <c r="K5" s="637">
        <f>K4+('7. FP Supply'!K4+'7. FP Supply'!K8)-('7. FP Supply'!K13+'7. FP Supply'!K17)</f>
        <v>28.2547</v>
      </c>
      <c r="L5" s="348">
        <f>L4+('7. FP Supply'!L4+'7. FP Supply'!L8)-('7. FP Supply'!L13+'7. FP Supply'!L17)</f>
        <v>28.134700000000002</v>
      </c>
      <c r="M5" s="348">
        <f>M4+('7. FP Supply'!M4+'7. FP Supply'!M8)-('7. FP Supply'!M13+'7. FP Supply'!M17)</f>
        <v>28.034700000000001</v>
      </c>
      <c r="N5" s="348">
        <f>N4+('7. FP Supply'!N4+'7. FP Supply'!N8)-('7. FP Supply'!N13+'7. FP Supply'!N17)</f>
        <v>27.934699999999999</v>
      </c>
      <c r="O5" s="348">
        <f>O4+('7. FP Supply'!O4+'7. FP Supply'!O8)-('7. FP Supply'!O13+'7. FP Supply'!O17)</f>
        <v>27.834700000000002</v>
      </c>
      <c r="P5" s="348">
        <f>P4+('7. FP Supply'!P4+'7. FP Supply'!P8)-('7. FP Supply'!P13+'7. FP Supply'!P17)</f>
        <v>27.7347</v>
      </c>
      <c r="Q5" s="348">
        <f>Q4+('7. FP Supply'!Q4+'7. FP Supply'!Q8)-('7. FP Supply'!Q13+'7. FP Supply'!Q17)</f>
        <v>27.2347</v>
      </c>
      <c r="R5" s="348">
        <f>R4+('7. FP Supply'!R4+'7. FP Supply'!R8)-('7. FP Supply'!R13+'7. FP Supply'!R17)</f>
        <v>27.134700000000002</v>
      </c>
      <c r="S5" s="348">
        <f>S4+('7. FP Supply'!S4+'7. FP Supply'!S8)-('7. FP Supply'!S13+'7. FP Supply'!S17)</f>
        <v>27.034700000000001</v>
      </c>
      <c r="T5" s="348">
        <f>T4+('7. FP Supply'!T4+'7. FP Supply'!T8)-('7. FP Supply'!T13+'7. FP Supply'!T17)</f>
        <v>26.934699999999999</v>
      </c>
      <c r="U5" s="348">
        <f>U4+('7. FP Supply'!U4+'7. FP Supply'!U8)-('7. FP Supply'!U13+'7. FP Supply'!U17)</f>
        <v>26.834700000000002</v>
      </c>
      <c r="V5" s="348">
        <f>V4+('7. FP Supply'!V4+'7. FP Supply'!V8)-('7. FP Supply'!V13+'7. FP Supply'!V17)</f>
        <v>26.759700000000002</v>
      </c>
      <c r="W5" s="348">
        <f>W4+('7. FP Supply'!W4+'7. FP Supply'!W8)-('7. FP Supply'!W13+'7. FP Supply'!W17)</f>
        <v>26.7347</v>
      </c>
      <c r="X5" s="348">
        <f>X4+('7. FP Supply'!X4+'7. FP Supply'!X8)-('7. FP Supply'!X13+'7. FP Supply'!X17)</f>
        <v>26.709700000000002</v>
      </c>
      <c r="Y5" s="348">
        <f>Y4+('7. FP Supply'!Y4+'7. FP Supply'!Y8)-('7. FP Supply'!Y13+'7. FP Supply'!Y17)</f>
        <v>26.684699999999999</v>
      </c>
      <c r="Z5" s="348">
        <f>Z4+('7. FP Supply'!Z4+'7. FP Supply'!Z8)-('7. FP Supply'!Z13+'7. FP Supply'!Z17)</f>
        <v>26.659700000000001</v>
      </c>
      <c r="AA5" s="348">
        <f>AA4+('7. FP Supply'!AA4+'7. FP Supply'!AA8)-('7. FP Supply'!AA13+'7. FP Supply'!AA17)</f>
        <v>26.634700000000002</v>
      </c>
      <c r="AB5" s="348">
        <f>AB4+('7. FP Supply'!AB4+'7. FP Supply'!AB8)-('7. FP Supply'!AB13+'7. FP Supply'!AB17)</f>
        <v>26.6097</v>
      </c>
      <c r="AC5" s="348">
        <f>AC4+('7. FP Supply'!AC4+'7. FP Supply'!AC8)-('7. FP Supply'!AC13+'7. FP Supply'!AC17)</f>
        <v>26.584700000000002</v>
      </c>
      <c r="AD5" s="348">
        <f>AD4+('7. FP Supply'!AD4+'7. FP Supply'!AD8)-('7. FP Supply'!AD13+'7. FP Supply'!AD17)</f>
        <v>26.559699999999999</v>
      </c>
      <c r="AE5" s="348">
        <f>AE4+('7. FP Supply'!AE4+'7. FP Supply'!AE8)-('7. FP Supply'!AE13+'7. FP Supply'!AE17)</f>
        <v>26.534700000000001</v>
      </c>
      <c r="AF5" s="348">
        <f>AF4+('7. FP Supply'!AF4+'7. FP Supply'!AF8)-('7. FP Supply'!AF13+'7. FP Supply'!AF17)</f>
        <v>26.509700000000002</v>
      </c>
      <c r="AG5" s="348">
        <f>AG4+('7. FP Supply'!AG4+'7. FP Supply'!AG8)-('7. FP Supply'!AG13+'7. FP Supply'!AG17)</f>
        <v>26.4847</v>
      </c>
      <c r="AH5" s="348">
        <f>AH4+('7. FP Supply'!AH4+'7. FP Supply'!AH8)-('7. FP Supply'!AH13+'7. FP Supply'!AH17)</f>
        <v>26.459700000000002</v>
      </c>
      <c r="AI5" s="348">
        <f>AI4+('7. FP Supply'!AI4+'7. FP Supply'!AI8)-('7. FP Supply'!AI13+'7. FP Supply'!AI17)</f>
        <v>26.434699999999999</v>
      </c>
      <c r="AJ5" s="363">
        <f>AJ4+('7. FP Supply'!AJ4+'7. FP Supply'!AJ8)-('7. FP Supply'!AJ13+'7. FP Supply'!AJ17)</f>
        <v>26.409700000000001</v>
      </c>
      <c r="AK5" s="173"/>
    </row>
    <row r="6" spans="1:37" x14ac:dyDescent="0.2">
      <c r="A6" s="176"/>
      <c r="B6" s="903"/>
      <c r="C6" s="262" t="s">
        <v>739</v>
      </c>
      <c r="D6" s="342" t="s">
        <v>347</v>
      </c>
      <c r="E6" s="343" t="s">
        <v>121</v>
      </c>
      <c r="F6" s="321" t="s">
        <v>72</v>
      </c>
      <c r="G6" s="321">
        <v>2</v>
      </c>
      <c r="H6" s="344">
        <v>0</v>
      </c>
      <c r="I6" s="639">
        <v>2.5999999999999999E-3</v>
      </c>
      <c r="J6" s="639">
        <v>5.1999999999999998E-3</v>
      </c>
      <c r="K6" s="639">
        <v>7.7999999999999996E-3</v>
      </c>
      <c r="L6" s="345">
        <v>1.04E-2</v>
      </c>
      <c r="M6" s="345">
        <v>1.2999999999999999E-2</v>
      </c>
      <c r="N6" s="345">
        <v>1.5599999999999999E-2</v>
      </c>
      <c r="O6" s="345">
        <v>1.8200000000000001E-2</v>
      </c>
      <c r="P6" s="345">
        <v>2.0799999999999999E-2</v>
      </c>
      <c r="Q6" s="345">
        <v>2.3399999999999997E-2</v>
      </c>
      <c r="R6" s="345">
        <v>2.5999999999999995E-2</v>
      </c>
      <c r="S6" s="345">
        <v>2.8599999999999993E-2</v>
      </c>
      <c r="T6" s="345">
        <v>3.1199999999999992E-2</v>
      </c>
      <c r="U6" s="345">
        <v>3.379999999999999E-2</v>
      </c>
      <c r="V6" s="345">
        <v>3.6399999999999988E-2</v>
      </c>
      <c r="W6" s="345">
        <v>3.8999999999999986E-2</v>
      </c>
      <c r="X6" s="345">
        <v>4.1599999999999984E-2</v>
      </c>
      <c r="Y6" s="345">
        <v>4.4199999999999982E-2</v>
      </c>
      <c r="Z6" s="345">
        <v>4.6799999999999981E-2</v>
      </c>
      <c r="AA6" s="345">
        <v>4.9399999999999979E-2</v>
      </c>
      <c r="AB6" s="345">
        <v>5.1999999999999977E-2</v>
      </c>
      <c r="AC6" s="345">
        <v>5.4599999999999975E-2</v>
      </c>
      <c r="AD6" s="345">
        <v>5.7199999999999973E-2</v>
      </c>
      <c r="AE6" s="345">
        <v>5.9799999999999971E-2</v>
      </c>
      <c r="AF6" s="345">
        <v>6.2399999999999969E-2</v>
      </c>
      <c r="AG6" s="345">
        <v>6.4999999999999974E-2</v>
      </c>
      <c r="AH6" s="345">
        <v>6.759999999999998E-2</v>
      </c>
      <c r="AI6" s="345">
        <v>7.0199999999999985E-2</v>
      </c>
      <c r="AJ6" s="385">
        <v>7.279999999999999E-2</v>
      </c>
      <c r="AK6" s="173"/>
    </row>
    <row r="7" spans="1:37" x14ac:dyDescent="0.2">
      <c r="A7" s="176"/>
      <c r="B7" s="903"/>
      <c r="C7" s="262" t="s">
        <v>740</v>
      </c>
      <c r="D7" s="342" t="s">
        <v>349</v>
      </c>
      <c r="E7" s="343" t="s">
        <v>121</v>
      </c>
      <c r="F7" s="321" t="s">
        <v>72</v>
      </c>
      <c r="G7" s="321">
        <v>2</v>
      </c>
      <c r="H7" s="344">
        <v>1.8692100000000003</v>
      </c>
      <c r="I7" s="639">
        <v>1.8635100000000002</v>
      </c>
      <c r="J7" s="639">
        <v>1.8578100000000002</v>
      </c>
      <c r="K7" s="639">
        <v>1.8521100000000001</v>
      </c>
      <c r="L7" s="345">
        <v>1.8464100000000001</v>
      </c>
      <c r="M7" s="345">
        <v>1.8407100000000001</v>
      </c>
      <c r="N7" s="345">
        <v>1.83501</v>
      </c>
      <c r="O7" s="345">
        <v>1.82931</v>
      </c>
      <c r="P7" s="345">
        <v>1.82361</v>
      </c>
      <c r="Q7" s="345">
        <v>1.8179099999999999</v>
      </c>
      <c r="R7" s="345">
        <v>1.8122099999999999</v>
      </c>
      <c r="S7" s="345">
        <v>1.8065099999999998</v>
      </c>
      <c r="T7" s="345">
        <v>1.8008099999999998</v>
      </c>
      <c r="U7" s="345">
        <v>1.7951099999999998</v>
      </c>
      <c r="V7" s="345">
        <v>1.7894099999999997</v>
      </c>
      <c r="W7" s="345">
        <v>1.7837099999999997</v>
      </c>
      <c r="X7" s="345">
        <v>1.7780099999999996</v>
      </c>
      <c r="Y7" s="345">
        <v>1.7723099999999996</v>
      </c>
      <c r="Z7" s="345">
        <v>1.7666099999999996</v>
      </c>
      <c r="AA7" s="345">
        <v>1.7609099999999995</v>
      </c>
      <c r="AB7" s="345">
        <v>1.7552099999999995</v>
      </c>
      <c r="AC7" s="345">
        <v>1.7495099999999995</v>
      </c>
      <c r="AD7" s="345">
        <v>1.7438099999999994</v>
      </c>
      <c r="AE7" s="345">
        <v>1.7381099999999994</v>
      </c>
      <c r="AF7" s="345">
        <v>1.7324099999999993</v>
      </c>
      <c r="AG7" s="345">
        <v>1.7267099999999993</v>
      </c>
      <c r="AH7" s="345">
        <v>1.7210099999999993</v>
      </c>
      <c r="AI7" s="345">
        <v>1.7153099999999992</v>
      </c>
      <c r="AJ7" s="385">
        <v>1.7096099999999992</v>
      </c>
      <c r="AK7" s="173"/>
    </row>
    <row r="8" spans="1:37" x14ac:dyDescent="0.2">
      <c r="A8" s="176"/>
      <c r="B8" s="903"/>
      <c r="C8" s="295" t="s">
        <v>95</v>
      </c>
      <c r="D8" s="346" t="s">
        <v>350</v>
      </c>
      <c r="E8" s="282" t="s">
        <v>741</v>
      </c>
      <c r="F8" s="283" t="s">
        <v>72</v>
      </c>
      <c r="G8" s="283">
        <v>2</v>
      </c>
      <c r="H8" s="347">
        <f t="shared" ref="H8:AJ8" si="0">H6+H7</f>
        <v>1.8692100000000003</v>
      </c>
      <c r="I8" s="637">
        <f t="shared" ref="I8:K8" si="1">I6+I7</f>
        <v>1.8661100000000002</v>
      </c>
      <c r="J8" s="637">
        <f t="shared" si="1"/>
        <v>1.8630100000000003</v>
      </c>
      <c r="K8" s="637">
        <f t="shared" si="1"/>
        <v>1.8599100000000002</v>
      </c>
      <c r="L8" s="348">
        <f t="shared" si="0"/>
        <v>1.8568100000000001</v>
      </c>
      <c r="M8" s="348">
        <f t="shared" si="0"/>
        <v>1.85371</v>
      </c>
      <c r="N8" s="348">
        <f t="shared" si="0"/>
        <v>1.8506100000000001</v>
      </c>
      <c r="O8" s="348">
        <f t="shared" si="0"/>
        <v>1.84751</v>
      </c>
      <c r="P8" s="348">
        <f t="shared" si="0"/>
        <v>1.8444099999999999</v>
      </c>
      <c r="Q8" s="348">
        <f t="shared" si="0"/>
        <v>1.84131</v>
      </c>
      <c r="R8" s="348">
        <f t="shared" si="0"/>
        <v>1.8382099999999999</v>
      </c>
      <c r="S8" s="348">
        <f t="shared" si="0"/>
        <v>1.8351099999999998</v>
      </c>
      <c r="T8" s="348">
        <f t="shared" si="0"/>
        <v>1.8320099999999997</v>
      </c>
      <c r="U8" s="348">
        <f t="shared" si="0"/>
        <v>1.8289099999999998</v>
      </c>
      <c r="V8" s="348">
        <f t="shared" si="0"/>
        <v>1.8258099999999997</v>
      </c>
      <c r="W8" s="348">
        <f t="shared" si="0"/>
        <v>1.8227099999999996</v>
      </c>
      <c r="X8" s="348">
        <f t="shared" si="0"/>
        <v>1.8196099999999997</v>
      </c>
      <c r="Y8" s="348">
        <f t="shared" si="0"/>
        <v>1.8165099999999996</v>
      </c>
      <c r="Z8" s="348">
        <f t="shared" si="0"/>
        <v>1.8134099999999995</v>
      </c>
      <c r="AA8" s="348">
        <f t="shared" si="0"/>
        <v>1.8103099999999994</v>
      </c>
      <c r="AB8" s="348">
        <f t="shared" si="0"/>
        <v>1.8072099999999995</v>
      </c>
      <c r="AC8" s="348">
        <f t="shared" si="0"/>
        <v>1.8041099999999994</v>
      </c>
      <c r="AD8" s="348">
        <f t="shared" si="0"/>
        <v>1.8010099999999993</v>
      </c>
      <c r="AE8" s="348">
        <f t="shared" si="0"/>
        <v>1.7979099999999995</v>
      </c>
      <c r="AF8" s="348">
        <f t="shared" si="0"/>
        <v>1.7948099999999994</v>
      </c>
      <c r="AG8" s="348">
        <f t="shared" si="0"/>
        <v>1.7917099999999992</v>
      </c>
      <c r="AH8" s="348">
        <f t="shared" si="0"/>
        <v>1.7886099999999991</v>
      </c>
      <c r="AI8" s="348">
        <f t="shared" si="0"/>
        <v>1.7855099999999993</v>
      </c>
      <c r="AJ8" s="363">
        <f t="shared" si="0"/>
        <v>1.7824099999999992</v>
      </c>
      <c r="AK8" s="173"/>
    </row>
    <row r="9" spans="1:37" x14ac:dyDescent="0.2">
      <c r="A9" s="176"/>
      <c r="B9" s="903"/>
      <c r="C9" s="281" t="s">
        <v>98</v>
      </c>
      <c r="D9" s="346" t="s">
        <v>352</v>
      </c>
      <c r="E9" s="282" t="s">
        <v>742</v>
      </c>
      <c r="F9" s="283" t="s">
        <v>72</v>
      </c>
      <c r="G9" s="283">
        <v>2</v>
      </c>
      <c r="H9" s="347">
        <f>H5-H3</f>
        <v>2.2608757786473568</v>
      </c>
      <c r="I9" s="637">
        <f t="shared" ref="I9:K9" si="2">I5-I3</f>
        <v>3.7242924016913044</v>
      </c>
      <c r="J9" s="637">
        <f t="shared" si="2"/>
        <v>3.685135416278488</v>
      </c>
      <c r="K9" s="637">
        <f t="shared" si="2"/>
        <v>3.6422792898526914</v>
      </c>
      <c r="L9" s="348">
        <f>L5-L3</f>
        <v>3.6002462522065208</v>
      </c>
      <c r="M9" s="348">
        <f t="shared" ref="M9:AJ9" si="3">M5-M3</f>
        <v>3.5686426537433924</v>
      </c>
      <c r="N9" s="348">
        <f t="shared" si="3"/>
        <v>3.6002926744402117</v>
      </c>
      <c r="O9" s="348">
        <f t="shared" si="3"/>
        <v>3.6271538887363199</v>
      </c>
      <c r="P9" s="348">
        <f t="shared" si="3"/>
        <v>3.646491748652867</v>
      </c>
      <c r="Q9" s="348">
        <f t="shared" si="3"/>
        <v>3.293906994512124</v>
      </c>
      <c r="R9" s="348">
        <f t="shared" si="3"/>
        <v>3.3337726665786036</v>
      </c>
      <c r="S9" s="348">
        <f t="shared" si="3"/>
        <v>3.3669480467861312</v>
      </c>
      <c r="T9" s="348">
        <f t="shared" si="3"/>
        <v>3.3954100423971312</v>
      </c>
      <c r="U9" s="348">
        <f t="shared" si="3"/>
        <v>3.4173386545871374</v>
      </c>
      <c r="V9" s="348">
        <f t="shared" si="3"/>
        <v>3.9233068366560531</v>
      </c>
      <c r="W9" s="348">
        <f t="shared" si="3"/>
        <v>4.0183725107764268</v>
      </c>
      <c r="X9" s="348">
        <f t="shared" si="3"/>
        <v>4.1097771196369273</v>
      </c>
      <c r="Y9" s="348">
        <f t="shared" si="3"/>
        <v>4.199675702012506</v>
      </c>
      <c r="Z9" s="348">
        <f t="shared" si="3"/>
        <v>4.2845531322251063</v>
      </c>
      <c r="AA9" s="348">
        <f t="shared" si="3"/>
        <v>4.3302074177025496</v>
      </c>
      <c r="AB9" s="348">
        <f t="shared" si="3"/>
        <v>4.3732266547717096</v>
      </c>
      <c r="AC9" s="348">
        <f t="shared" si="3"/>
        <v>4.4123234381448455</v>
      </c>
      <c r="AD9" s="348">
        <f t="shared" si="3"/>
        <v>4.4509272634854113</v>
      </c>
      <c r="AE9" s="348">
        <f t="shared" si="3"/>
        <v>4.4857131139509967</v>
      </c>
      <c r="AF9" s="348">
        <f t="shared" si="3"/>
        <v>4.515297285912137</v>
      </c>
      <c r="AG9" s="348">
        <f t="shared" si="3"/>
        <v>4.5386347912153759</v>
      </c>
      <c r="AH9" s="348">
        <f t="shared" si="3"/>
        <v>4.557096335187218</v>
      </c>
      <c r="AI9" s="348">
        <f t="shared" si="3"/>
        <v>4.57834040144634</v>
      </c>
      <c r="AJ9" s="363">
        <f t="shared" si="3"/>
        <v>4.5975647499386199</v>
      </c>
      <c r="AK9" s="173"/>
    </row>
    <row r="10" spans="1:37" ht="15.75" thickBot="1" x14ac:dyDescent="0.25">
      <c r="A10" s="176"/>
      <c r="B10" s="904"/>
      <c r="C10" s="296" t="s">
        <v>743</v>
      </c>
      <c r="D10" s="349" t="s">
        <v>355</v>
      </c>
      <c r="E10" s="297" t="s">
        <v>744</v>
      </c>
      <c r="F10" s="322" t="s">
        <v>72</v>
      </c>
      <c r="G10" s="322">
        <v>2</v>
      </c>
      <c r="H10" s="290">
        <f t="shared" ref="H10:AJ10" si="4">H9-H8</f>
        <v>0.39166577864735652</v>
      </c>
      <c r="I10" s="638">
        <f t="shared" ref="I10:K10" si="5">I9-I8</f>
        <v>1.8581824016913042</v>
      </c>
      <c r="J10" s="638">
        <f t="shared" si="5"/>
        <v>1.8221254162784877</v>
      </c>
      <c r="K10" s="638">
        <f t="shared" si="5"/>
        <v>1.7823692898526913</v>
      </c>
      <c r="L10" s="350">
        <f t="shared" si="4"/>
        <v>1.7434362522065208</v>
      </c>
      <c r="M10" s="350">
        <f t="shared" si="4"/>
        <v>1.7149326537433924</v>
      </c>
      <c r="N10" s="350">
        <f t="shared" si="4"/>
        <v>1.7496826744402116</v>
      </c>
      <c r="O10" s="350">
        <f t="shared" si="4"/>
        <v>1.77964388873632</v>
      </c>
      <c r="P10" s="350">
        <f t="shared" si="4"/>
        <v>1.8020817486528671</v>
      </c>
      <c r="Q10" s="350">
        <f t="shared" si="4"/>
        <v>1.452596994512124</v>
      </c>
      <c r="R10" s="350">
        <f t="shared" si="4"/>
        <v>1.4955626665786037</v>
      </c>
      <c r="S10" s="350">
        <f t="shared" si="4"/>
        <v>1.5318380467861314</v>
      </c>
      <c r="T10" s="350">
        <f t="shared" si="4"/>
        <v>1.5634000423971315</v>
      </c>
      <c r="U10" s="350">
        <f t="shared" si="4"/>
        <v>1.5884286545871376</v>
      </c>
      <c r="V10" s="350">
        <f t="shared" si="4"/>
        <v>2.0974968366560534</v>
      </c>
      <c r="W10" s="350">
        <f t="shared" si="4"/>
        <v>2.1956625107764269</v>
      </c>
      <c r="X10" s="350">
        <f t="shared" si="4"/>
        <v>2.2901671196369273</v>
      </c>
      <c r="Y10" s="350">
        <f t="shared" si="4"/>
        <v>2.3831657020125063</v>
      </c>
      <c r="Z10" s="350">
        <f t="shared" si="4"/>
        <v>2.471143132225107</v>
      </c>
      <c r="AA10" s="350">
        <f t="shared" si="4"/>
        <v>2.5198974177025502</v>
      </c>
      <c r="AB10" s="350">
        <f t="shared" si="4"/>
        <v>2.56601665477171</v>
      </c>
      <c r="AC10" s="350">
        <f t="shared" si="4"/>
        <v>2.6082134381448459</v>
      </c>
      <c r="AD10" s="350">
        <f t="shared" si="4"/>
        <v>2.649917263485412</v>
      </c>
      <c r="AE10" s="350">
        <f t="shared" si="4"/>
        <v>2.6878031139509972</v>
      </c>
      <c r="AF10" s="350">
        <f t="shared" si="4"/>
        <v>2.7204872859121378</v>
      </c>
      <c r="AG10" s="350">
        <f t="shared" si="4"/>
        <v>2.7469247912153767</v>
      </c>
      <c r="AH10" s="350">
        <f t="shared" si="4"/>
        <v>2.7684863351872186</v>
      </c>
      <c r="AI10" s="350">
        <f t="shared" si="4"/>
        <v>2.7928304014463405</v>
      </c>
      <c r="AJ10" s="386">
        <f t="shared" si="4"/>
        <v>2.8151547499386207</v>
      </c>
      <c r="AK10" s="173"/>
    </row>
    <row r="11" spans="1:37" ht="15.75" x14ac:dyDescent="0.25">
      <c r="A11" s="176"/>
      <c r="B11" s="196"/>
      <c r="C11" s="173"/>
      <c r="D11" s="299"/>
      <c r="E11" s="300"/>
      <c r="F11" s="197"/>
      <c r="G11" s="197"/>
      <c r="H11" s="197"/>
      <c r="I11" s="200"/>
      <c r="J11" s="301"/>
      <c r="K11" s="302"/>
      <c r="L11" s="303"/>
      <c r="M11" s="304"/>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row>
    <row r="12" spans="1:37" ht="15.75" x14ac:dyDescent="0.25">
      <c r="A12" s="176"/>
      <c r="B12" s="196"/>
      <c r="C12" s="173"/>
      <c r="D12" s="305"/>
      <c r="E12" s="306"/>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row>
    <row r="13" spans="1:37" ht="15.75" x14ac:dyDescent="0.25">
      <c r="A13" s="176"/>
      <c r="B13" s="196"/>
      <c r="C13" s="197"/>
      <c r="D13" s="299"/>
      <c r="E13" s="300"/>
      <c r="F13" s="197"/>
      <c r="G13" s="197"/>
      <c r="H13" s="197"/>
      <c r="I13" s="197"/>
      <c r="J13" s="197"/>
      <c r="K13" s="197"/>
      <c r="L13" s="197"/>
      <c r="M13" s="197"/>
      <c r="N13" s="197"/>
      <c r="O13" s="197"/>
      <c r="P13" s="173"/>
      <c r="Q13" s="173"/>
      <c r="R13" s="173"/>
      <c r="S13" s="173"/>
      <c r="T13" s="173"/>
      <c r="U13" s="173"/>
      <c r="V13" s="173"/>
      <c r="W13" s="173"/>
      <c r="X13" s="173"/>
      <c r="Y13" s="173"/>
      <c r="Z13" s="173"/>
      <c r="AA13" s="173"/>
      <c r="AB13" s="173"/>
      <c r="AC13" s="173"/>
      <c r="AD13" s="173"/>
      <c r="AE13" s="173"/>
      <c r="AF13" s="173"/>
      <c r="AG13" s="173"/>
      <c r="AH13" s="173"/>
      <c r="AI13" s="173"/>
      <c r="AJ13" s="173"/>
      <c r="AK13" s="173"/>
    </row>
    <row r="14" spans="1:37" ht="15.75" x14ac:dyDescent="0.25">
      <c r="A14" s="176"/>
      <c r="B14" s="196"/>
      <c r="C14" s="197"/>
      <c r="D14" s="307" t="str">
        <f>'TITLE PAGE'!B9</f>
        <v>Company:</v>
      </c>
      <c r="E14" s="157" t="str">
        <f>'TITLE PAGE'!D9</f>
        <v>Severn Trent Water</v>
      </c>
      <c r="F14" s="197"/>
      <c r="G14" s="197"/>
      <c r="H14" s="197"/>
      <c r="I14" s="197"/>
      <c r="J14" s="197"/>
      <c r="K14" s="197"/>
      <c r="L14" s="197"/>
      <c r="M14" s="197"/>
      <c r="N14" s="197"/>
      <c r="O14" s="197"/>
      <c r="P14" s="173"/>
      <c r="Q14" s="173"/>
      <c r="R14" s="173"/>
      <c r="S14" s="173"/>
      <c r="T14" s="173"/>
      <c r="U14" s="173"/>
      <c r="V14" s="173"/>
      <c r="W14" s="173"/>
      <c r="X14" s="173"/>
      <c r="Y14" s="173"/>
      <c r="Z14" s="173"/>
      <c r="AA14" s="173"/>
      <c r="AB14" s="173"/>
      <c r="AC14" s="173"/>
      <c r="AD14" s="173"/>
      <c r="AE14" s="173"/>
      <c r="AF14" s="173"/>
      <c r="AG14" s="173"/>
      <c r="AH14" s="173"/>
      <c r="AI14" s="173"/>
      <c r="AJ14" s="173"/>
      <c r="AK14" s="173"/>
    </row>
    <row r="15" spans="1:37" ht="15.75" x14ac:dyDescent="0.25">
      <c r="A15" s="176"/>
      <c r="B15" s="196"/>
      <c r="C15" s="197"/>
      <c r="D15" s="308" t="str">
        <f>'TITLE PAGE'!B10</f>
        <v>Resource Zone Name:</v>
      </c>
      <c r="E15" s="161" t="str">
        <f>'TITLE PAGE'!D10</f>
        <v>Chester</v>
      </c>
      <c r="F15" s="197"/>
      <c r="G15" s="197"/>
      <c r="H15" s="197"/>
      <c r="I15" s="197"/>
      <c r="J15" s="197"/>
      <c r="K15" s="197"/>
      <c r="L15" s="197"/>
      <c r="M15" s="197"/>
      <c r="N15" s="197"/>
      <c r="O15" s="197"/>
      <c r="P15" s="173"/>
      <c r="Q15" s="173"/>
      <c r="R15" s="173"/>
      <c r="S15" s="173"/>
      <c r="T15" s="173"/>
      <c r="U15" s="173"/>
      <c r="V15" s="173"/>
      <c r="W15" s="173"/>
      <c r="X15" s="173"/>
      <c r="Y15" s="173"/>
      <c r="Z15" s="173"/>
      <c r="AA15" s="173"/>
      <c r="AB15" s="173"/>
      <c r="AC15" s="173"/>
      <c r="AD15" s="173"/>
      <c r="AE15" s="173"/>
      <c r="AF15" s="173"/>
      <c r="AG15" s="173"/>
      <c r="AH15" s="173"/>
      <c r="AI15" s="173"/>
      <c r="AJ15" s="173"/>
      <c r="AK15" s="173"/>
    </row>
    <row r="16" spans="1:37" ht="15.75" x14ac:dyDescent="0.25">
      <c r="A16" s="176"/>
      <c r="B16" s="196"/>
      <c r="C16" s="197"/>
      <c r="D16" s="308" t="str">
        <f>'TITLE PAGE'!B11</f>
        <v>Resource Zone Number:</v>
      </c>
      <c r="E16" s="164">
        <f>'TITLE PAGE'!D11</f>
        <v>4</v>
      </c>
      <c r="F16" s="197"/>
      <c r="G16" s="197"/>
      <c r="H16" s="197"/>
      <c r="I16" s="197"/>
      <c r="J16" s="197"/>
      <c r="K16" s="197"/>
      <c r="L16" s="197"/>
      <c r="M16" s="197"/>
      <c r="N16" s="197"/>
      <c r="O16" s="197"/>
      <c r="P16" s="173"/>
      <c r="Q16" s="173"/>
      <c r="R16" s="173"/>
      <c r="S16" s="173"/>
      <c r="T16" s="173"/>
      <c r="U16" s="173"/>
      <c r="V16" s="173"/>
      <c r="W16" s="173"/>
      <c r="X16" s="173"/>
      <c r="Y16" s="173"/>
      <c r="Z16" s="173"/>
      <c r="AA16" s="173"/>
      <c r="AB16" s="173"/>
      <c r="AC16" s="173"/>
      <c r="AD16" s="173"/>
      <c r="AE16" s="173"/>
      <c r="AF16" s="173"/>
      <c r="AG16" s="173"/>
      <c r="AH16" s="173"/>
      <c r="AI16" s="173"/>
      <c r="AJ16" s="173"/>
      <c r="AK16" s="173"/>
    </row>
    <row r="17" spans="1:37" ht="15.75" x14ac:dyDescent="0.25">
      <c r="A17" s="176"/>
      <c r="B17" s="196"/>
      <c r="C17" s="197"/>
      <c r="D17" s="308" t="str">
        <f>'TITLE PAGE'!B12</f>
        <v xml:space="preserve">Planning Scenario Name:                                                                     </v>
      </c>
      <c r="E17" s="161" t="str">
        <f>'TITLE PAGE'!D12</f>
        <v>Dry Year Annual Average</v>
      </c>
      <c r="F17" s="197"/>
      <c r="G17" s="197"/>
      <c r="H17" s="197"/>
      <c r="I17" s="197"/>
      <c r="J17" s="197"/>
      <c r="K17" s="197"/>
      <c r="L17" s="197"/>
      <c r="M17" s="197"/>
      <c r="N17" s="197"/>
      <c r="O17" s="197"/>
      <c r="P17" s="173"/>
      <c r="Q17" s="173"/>
      <c r="R17" s="173"/>
      <c r="S17" s="173"/>
      <c r="T17" s="173"/>
      <c r="U17" s="173"/>
      <c r="V17" s="173"/>
      <c r="W17" s="173"/>
      <c r="X17" s="173"/>
      <c r="Y17" s="173"/>
      <c r="Z17" s="173"/>
      <c r="AA17" s="173"/>
      <c r="AB17" s="173"/>
      <c r="AC17" s="173"/>
      <c r="AD17" s="173"/>
      <c r="AE17" s="173"/>
      <c r="AF17" s="173"/>
      <c r="AG17" s="173"/>
      <c r="AH17" s="173"/>
      <c r="AI17" s="173"/>
      <c r="AJ17" s="173"/>
      <c r="AK17" s="173"/>
    </row>
    <row r="18" spans="1:37" ht="15.75" x14ac:dyDescent="0.25">
      <c r="A18" s="176"/>
      <c r="B18" s="196"/>
      <c r="C18" s="197"/>
      <c r="D18" s="309" t="str">
        <f>'TITLE PAGE'!B13</f>
        <v xml:space="preserve">Chosen Level of Service:  </v>
      </c>
      <c r="E18" s="169" t="str">
        <f>'TITLE PAGE'!D13</f>
        <v>not more than 3 in 100 years</v>
      </c>
      <c r="F18" s="197"/>
      <c r="G18" s="197"/>
      <c r="H18" s="197"/>
      <c r="I18" s="197"/>
      <c r="J18" s="197"/>
      <c r="K18" s="197"/>
      <c r="L18" s="197"/>
      <c r="M18" s="197"/>
      <c r="N18" s="197"/>
      <c r="O18" s="197"/>
      <c r="P18" s="173"/>
      <c r="Q18" s="173"/>
      <c r="R18" s="173"/>
      <c r="S18" s="173"/>
      <c r="T18" s="173"/>
      <c r="U18" s="173"/>
      <c r="V18" s="173"/>
      <c r="W18" s="173"/>
      <c r="X18" s="173"/>
      <c r="Y18" s="173"/>
      <c r="Z18" s="173"/>
      <c r="AA18" s="173"/>
      <c r="AB18" s="173"/>
      <c r="AC18" s="173"/>
      <c r="AD18" s="173"/>
      <c r="AE18" s="173"/>
      <c r="AF18" s="173"/>
      <c r="AG18" s="173"/>
      <c r="AH18" s="173"/>
      <c r="AI18" s="173"/>
      <c r="AJ18" s="173"/>
      <c r="AK18" s="173"/>
    </row>
    <row r="19" spans="1:37" ht="15.75" x14ac:dyDescent="0.25">
      <c r="A19" s="176"/>
      <c r="B19" s="196"/>
      <c r="C19" s="197"/>
      <c r="D19" s="299"/>
      <c r="E19" s="323"/>
      <c r="F19" s="197"/>
      <c r="G19" s="197"/>
      <c r="H19" s="197"/>
      <c r="I19" s="197"/>
      <c r="J19" s="197"/>
      <c r="K19" s="197"/>
      <c r="L19" s="197"/>
      <c r="M19" s="197"/>
      <c r="N19" s="197"/>
      <c r="O19" s="197"/>
      <c r="P19" s="173"/>
      <c r="Q19" s="173"/>
      <c r="R19" s="173"/>
      <c r="S19" s="173"/>
      <c r="T19" s="173"/>
      <c r="U19" s="173"/>
      <c r="V19" s="173"/>
      <c r="W19" s="173"/>
      <c r="X19" s="173"/>
      <c r="Y19" s="173"/>
      <c r="Z19" s="173"/>
      <c r="AA19" s="173"/>
      <c r="AB19" s="173"/>
      <c r="AC19" s="173"/>
      <c r="AD19" s="173"/>
      <c r="AE19" s="173"/>
      <c r="AF19" s="173"/>
      <c r="AG19" s="173"/>
      <c r="AH19" s="173"/>
      <c r="AI19" s="173"/>
      <c r="AJ19" s="173"/>
      <c r="AK19" s="173"/>
    </row>
  </sheetData>
  <sheetProtection algorithmName="SHA-512" hashValue="sCmnalE1RdOvvSOe5gvERMQ8ZAR6hqWJ1182jDhwkJb+fPrNUm5PvLBcJsVkaT56Z635Tk4a5mBj8vq3uHBlFQ==" saltValue="PJOpLbHUqLGJ3dA/GUdWSA==" spinCount="100000" sheet="1" objects="1" scenarios="1" selectLockedCells="1" selectUnlockedCells="1"/>
  <mergeCells count="1">
    <mergeCell ref="B3:B10"/>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zoomScale="80" zoomScaleNormal="80" workbookViewId="0">
      <selection activeCell="K21" sqref="K21:P30"/>
    </sheetView>
  </sheetViews>
  <sheetFormatPr defaultColWidth="8.88671875" defaultRowHeight="15" x14ac:dyDescent="0.2"/>
  <cols>
    <col min="1" max="1" width="2.109375" customWidth="1"/>
    <col min="2" max="2" width="13.88671875" customWidth="1"/>
    <col min="3"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57" max="257" width="2.109375" customWidth="1"/>
    <col min="258" max="258" width="13.88671875" customWidth="1"/>
    <col min="259" max="262" width="13" customWidth="1"/>
    <col min="263" max="263" width="16.5546875" customWidth="1"/>
    <col min="264" max="268" width="12.21875" customWidth="1"/>
    <col min="269" max="269" width="11.109375" customWidth="1"/>
    <col min="270" max="270" width="17.44140625" customWidth="1"/>
    <col min="271" max="276" width="12.21875" customWidth="1"/>
    <col min="277" max="277" width="13.6640625" customWidth="1"/>
    <col min="278" max="278" width="13.44140625" customWidth="1"/>
    <col min="513" max="513" width="2.109375" customWidth="1"/>
    <col min="514" max="514" width="13.88671875" customWidth="1"/>
    <col min="515" max="518" width="13" customWidth="1"/>
    <col min="519" max="519" width="16.5546875" customWidth="1"/>
    <col min="520" max="524" width="12.21875" customWidth="1"/>
    <col min="525" max="525" width="11.109375" customWidth="1"/>
    <col min="526" max="526" width="17.44140625" customWidth="1"/>
    <col min="527" max="532" width="12.21875" customWidth="1"/>
    <col min="533" max="533" width="13.6640625" customWidth="1"/>
    <col min="534" max="534" width="13.44140625" customWidth="1"/>
    <col min="769" max="769" width="2.109375" customWidth="1"/>
    <col min="770" max="770" width="13.88671875" customWidth="1"/>
    <col min="771" max="774" width="13" customWidth="1"/>
    <col min="775" max="775" width="16.5546875" customWidth="1"/>
    <col min="776" max="780" width="12.21875" customWidth="1"/>
    <col min="781" max="781" width="11.109375" customWidth="1"/>
    <col min="782" max="782" width="17.44140625" customWidth="1"/>
    <col min="783" max="788" width="12.21875" customWidth="1"/>
    <col min="789" max="789" width="13.6640625" customWidth="1"/>
    <col min="790" max="790" width="13.44140625" customWidth="1"/>
    <col min="1025" max="1025" width="2.109375" customWidth="1"/>
    <col min="1026" max="1026" width="13.88671875" customWidth="1"/>
    <col min="1027" max="1030" width="13" customWidth="1"/>
    <col min="1031" max="1031" width="16.5546875" customWidth="1"/>
    <col min="1032" max="1036" width="12.21875" customWidth="1"/>
    <col min="1037" max="1037" width="11.109375" customWidth="1"/>
    <col min="1038" max="1038" width="17.44140625" customWidth="1"/>
    <col min="1039" max="1044" width="12.21875" customWidth="1"/>
    <col min="1045" max="1045" width="13.6640625" customWidth="1"/>
    <col min="1046" max="1046" width="13.44140625" customWidth="1"/>
    <col min="1281" max="1281" width="2.109375" customWidth="1"/>
    <col min="1282" max="1282" width="13.88671875" customWidth="1"/>
    <col min="1283" max="1286" width="13" customWidth="1"/>
    <col min="1287" max="1287" width="16.5546875" customWidth="1"/>
    <col min="1288" max="1292" width="12.21875" customWidth="1"/>
    <col min="1293" max="1293" width="11.109375" customWidth="1"/>
    <col min="1294" max="1294" width="17.44140625" customWidth="1"/>
    <col min="1295" max="1300" width="12.21875" customWidth="1"/>
    <col min="1301" max="1301" width="13.6640625" customWidth="1"/>
    <col min="1302" max="1302" width="13.44140625" customWidth="1"/>
    <col min="1537" max="1537" width="2.109375" customWidth="1"/>
    <col min="1538" max="1538" width="13.88671875" customWidth="1"/>
    <col min="1539" max="1542" width="13" customWidth="1"/>
    <col min="1543" max="1543" width="16.5546875" customWidth="1"/>
    <col min="1544" max="1548" width="12.21875" customWidth="1"/>
    <col min="1549" max="1549" width="11.109375" customWidth="1"/>
    <col min="1550" max="1550" width="17.44140625" customWidth="1"/>
    <col min="1551" max="1556" width="12.21875" customWidth="1"/>
    <col min="1557" max="1557" width="13.6640625" customWidth="1"/>
    <col min="1558" max="1558" width="13.44140625" customWidth="1"/>
    <col min="1793" max="1793" width="2.109375" customWidth="1"/>
    <col min="1794" max="1794" width="13.88671875" customWidth="1"/>
    <col min="1795" max="1798" width="13" customWidth="1"/>
    <col min="1799" max="1799" width="16.5546875" customWidth="1"/>
    <col min="1800" max="1804" width="12.21875" customWidth="1"/>
    <col min="1805" max="1805" width="11.109375" customWidth="1"/>
    <col min="1806" max="1806" width="17.44140625" customWidth="1"/>
    <col min="1807" max="1812" width="12.21875" customWidth="1"/>
    <col min="1813" max="1813" width="13.6640625" customWidth="1"/>
    <col min="1814" max="1814" width="13.44140625" customWidth="1"/>
    <col min="2049" max="2049" width="2.109375" customWidth="1"/>
    <col min="2050" max="2050" width="13.88671875" customWidth="1"/>
    <col min="2051" max="2054" width="13" customWidth="1"/>
    <col min="2055" max="2055" width="16.5546875" customWidth="1"/>
    <col min="2056" max="2060" width="12.21875" customWidth="1"/>
    <col min="2061" max="2061" width="11.109375" customWidth="1"/>
    <col min="2062" max="2062" width="17.44140625" customWidth="1"/>
    <col min="2063" max="2068" width="12.21875" customWidth="1"/>
    <col min="2069" max="2069" width="13.6640625" customWidth="1"/>
    <col min="2070" max="2070" width="13.44140625" customWidth="1"/>
    <col min="2305" max="2305" width="2.109375" customWidth="1"/>
    <col min="2306" max="2306" width="13.88671875" customWidth="1"/>
    <col min="2307" max="2310" width="13" customWidth="1"/>
    <col min="2311" max="2311" width="16.5546875" customWidth="1"/>
    <col min="2312" max="2316" width="12.21875" customWidth="1"/>
    <col min="2317" max="2317" width="11.109375" customWidth="1"/>
    <col min="2318" max="2318" width="17.44140625" customWidth="1"/>
    <col min="2319" max="2324" width="12.21875" customWidth="1"/>
    <col min="2325" max="2325" width="13.6640625" customWidth="1"/>
    <col min="2326" max="2326" width="13.44140625" customWidth="1"/>
    <col min="2561" max="2561" width="2.109375" customWidth="1"/>
    <col min="2562" max="2562" width="13.88671875" customWidth="1"/>
    <col min="2563" max="2566" width="13" customWidth="1"/>
    <col min="2567" max="2567" width="16.5546875" customWidth="1"/>
    <col min="2568" max="2572" width="12.21875" customWidth="1"/>
    <col min="2573" max="2573" width="11.109375" customWidth="1"/>
    <col min="2574" max="2574" width="17.44140625" customWidth="1"/>
    <col min="2575" max="2580" width="12.21875" customWidth="1"/>
    <col min="2581" max="2581" width="13.6640625" customWidth="1"/>
    <col min="2582" max="2582" width="13.44140625" customWidth="1"/>
    <col min="2817" max="2817" width="2.109375" customWidth="1"/>
    <col min="2818" max="2818" width="13.88671875" customWidth="1"/>
    <col min="2819" max="2822" width="13" customWidth="1"/>
    <col min="2823" max="2823" width="16.5546875" customWidth="1"/>
    <col min="2824" max="2828" width="12.21875" customWidth="1"/>
    <col min="2829" max="2829" width="11.109375" customWidth="1"/>
    <col min="2830" max="2830" width="17.44140625" customWidth="1"/>
    <col min="2831" max="2836" width="12.21875" customWidth="1"/>
    <col min="2837" max="2837" width="13.6640625" customWidth="1"/>
    <col min="2838" max="2838" width="13.44140625" customWidth="1"/>
    <col min="3073" max="3073" width="2.109375" customWidth="1"/>
    <col min="3074" max="3074" width="13.88671875" customWidth="1"/>
    <col min="3075" max="3078" width="13" customWidth="1"/>
    <col min="3079" max="3079" width="16.5546875" customWidth="1"/>
    <col min="3080" max="3084" width="12.21875" customWidth="1"/>
    <col min="3085" max="3085" width="11.109375" customWidth="1"/>
    <col min="3086" max="3086" width="17.44140625" customWidth="1"/>
    <col min="3087" max="3092" width="12.21875" customWidth="1"/>
    <col min="3093" max="3093" width="13.6640625" customWidth="1"/>
    <col min="3094" max="3094" width="13.44140625" customWidth="1"/>
    <col min="3329" max="3329" width="2.109375" customWidth="1"/>
    <col min="3330" max="3330" width="13.88671875" customWidth="1"/>
    <col min="3331" max="3334" width="13" customWidth="1"/>
    <col min="3335" max="3335" width="16.5546875" customWidth="1"/>
    <col min="3336" max="3340" width="12.21875" customWidth="1"/>
    <col min="3341" max="3341" width="11.109375" customWidth="1"/>
    <col min="3342" max="3342" width="17.44140625" customWidth="1"/>
    <col min="3343" max="3348" width="12.21875" customWidth="1"/>
    <col min="3349" max="3349" width="13.6640625" customWidth="1"/>
    <col min="3350" max="3350" width="13.44140625" customWidth="1"/>
    <col min="3585" max="3585" width="2.109375" customWidth="1"/>
    <col min="3586" max="3586" width="13.88671875" customWidth="1"/>
    <col min="3587" max="3590" width="13" customWidth="1"/>
    <col min="3591" max="3591" width="16.5546875" customWidth="1"/>
    <col min="3592" max="3596" width="12.21875" customWidth="1"/>
    <col min="3597" max="3597" width="11.109375" customWidth="1"/>
    <col min="3598" max="3598" width="17.44140625" customWidth="1"/>
    <col min="3599" max="3604" width="12.21875" customWidth="1"/>
    <col min="3605" max="3605" width="13.6640625" customWidth="1"/>
    <col min="3606" max="3606" width="13.44140625" customWidth="1"/>
    <col min="3841" max="3841" width="2.109375" customWidth="1"/>
    <col min="3842" max="3842" width="13.88671875" customWidth="1"/>
    <col min="3843" max="3846" width="13" customWidth="1"/>
    <col min="3847" max="3847" width="16.5546875" customWidth="1"/>
    <col min="3848" max="3852" width="12.21875" customWidth="1"/>
    <col min="3853" max="3853" width="11.109375" customWidth="1"/>
    <col min="3854" max="3854" width="17.44140625" customWidth="1"/>
    <col min="3855" max="3860" width="12.21875" customWidth="1"/>
    <col min="3861" max="3861" width="13.6640625" customWidth="1"/>
    <col min="3862" max="3862" width="13.44140625" customWidth="1"/>
    <col min="4097" max="4097" width="2.109375" customWidth="1"/>
    <col min="4098" max="4098" width="13.88671875" customWidth="1"/>
    <col min="4099" max="4102" width="13" customWidth="1"/>
    <col min="4103" max="4103" width="16.5546875" customWidth="1"/>
    <col min="4104" max="4108" width="12.21875" customWidth="1"/>
    <col min="4109" max="4109" width="11.109375" customWidth="1"/>
    <col min="4110" max="4110" width="17.44140625" customWidth="1"/>
    <col min="4111" max="4116" width="12.21875" customWidth="1"/>
    <col min="4117" max="4117" width="13.6640625" customWidth="1"/>
    <col min="4118" max="4118" width="13.44140625" customWidth="1"/>
    <col min="4353" max="4353" width="2.109375" customWidth="1"/>
    <col min="4354" max="4354" width="13.88671875" customWidth="1"/>
    <col min="4355" max="4358" width="13" customWidth="1"/>
    <col min="4359" max="4359" width="16.5546875" customWidth="1"/>
    <col min="4360" max="4364" width="12.21875" customWidth="1"/>
    <col min="4365" max="4365" width="11.109375" customWidth="1"/>
    <col min="4366" max="4366" width="17.44140625" customWidth="1"/>
    <col min="4367" max="4372" width="12.21875" customWidth="1"/>
    <col min="4373" max="4373" width="13.6640625" customWidth="1"/>
    <col min="4374" max="4374" width="13.44140625" customWidth="1"/>
    <col min="4609" max="4609" width="2.109375" customWidth="1"/>
    <col min="4610" max="4610" width="13.88671875" customWidth="1"/>
    <col min="4611" max="4614" width="13" customWidth="1"/>
    <col min="4615" max="4615" width="16.5546875" customWidth="1"/>
    <col min="4616" max="4620" width="12.21875" customWidth="1"/>
    <col min="4621" max="4621" width="11.109375" customWidth="1"/>
    <col min="4622" max="4622" width="17.44140625" customWidth="1"/>
    <col min="4623" max="4628" width="12.21875" customWidth="1"/>
    <col min="4629" max="4629" width="13.6640625" customWidth="1"/>
    <col min="4630" max="4630" width="13.44140625" customWidth="1"/>
    <col min="4865" max="4865" width="2.109375" customWidth="1"/>
    <col min="4866" max="4866" width="13.88671875" customWidth="1"/>
    <col min="4867" max="4870" width="13" customWidth="1"/>
    <col min="4871" max="4871" width="16.5546875" customWidth="1"/>
    <col min="4872" max="4876" width="12.21875" customWidth="1"/>
    <col min="4877" max="4877" width="11.109375" customWidth="1"/>
    <col min="4878" max="4878" width="17.44140625" customWidth="1"/>
    <col min="4879" max="4884" width="12.21875" customWidth="1"/>
    <col min="4885" max="4885" width="13.6640625" customWidth="1"/>
    <col min="4886" max="4886" width="13.44140625" customWidth="1"/>
    <col min="5121" max="5121" width="2.109375" customWidth="1"/>
    <col min="5122" max="5122" width="13.88671875" customWidth="1"/>
    <col min="5123" max="5126" width="13" customWidth="1"/>
    <col min="5127" max="5127" width="16.5546875" customWidth="1"/>
    <col min="5128" max="5132" width="12.21875" customWidth="1"/>
    <col min="5133" max="5133" width="11.109375" customWidth="1"/>
    <col min="5134" max="5134" width="17.44140625" customWidth="1"/>
    <col min="5135" max="5140" width="12.21875" customWidth="1"/>
    <col min="5141" max="5141" width="13.6640625" customWidth="1"/>
    <col min="5142" max="5142" width="13.44140625" customWidth="1"/>
    <col min="5377" max="5377" width="2.109375" customWidth="1"/>
    <col min="5378" max="5378" width="13.88671875" customWidth="1"/>
    <col min="5379" max="5382" width="13" customWidth="1"/>
    <col min="5383" max="5383" width="16.5546875" customWidth="1"/>
    <col min="5384" max="5388" width="12.21875" customWidth="1"/>
    <col min="5389" max="5389" width="11.109375" customWidth="1"/>
    <col min="5390" max="5390" width="17.44140625" customWidth="1"/>
    <col min="5391" max="5396" width="12.21875" customWidth="1"/>
    <col min="5397" max="5397" width="13.6640625" customWidth="1"/>
    <col min="5398" max="5398" width="13.44140625" customWidth="1"/>
    <col min="5633" max="5633" width="2.109375" customWidth="1"/>
    <col min="5634" max="5634" width="13.88671875" customWidth="1"/>
    <col min="5635" max="5638" width="13" customWidth="1"/>
    <col min="5639" max="5639" width="16.5546875" customWidth="1"/>
    <col min="5640" max="5644" width="12.21875" customWidth="1"/>
    <col min="5645" max="5645" width="11.109375" customWidth="1"/>
    <col min="5646" max="5646" width="17.44140625" customWidth="1"/>
    <col min="5647" max="5652" width="12.21875" customWidth="1"/>
    <col min="5653" max="5653" width="13.6640625" customWidth="1"/>
    <col min="5654" max="5654" width="13.44140625" customWidth="1"/>
    <col min="5889" max="5889" width="2.109375" customWidth="1"/>
    <col min="5890" max="5890" width="13.88671875" customWidth="1"/>
    <col min="5891" max="5894" width="13" customWidth="1"/>
    <col min="5895" max="5895" width="16.5546875" customWidth="1"/>
    <col min="5896" max="5900" width="12.21875" customWidth="1"/>
    <col min="5901" max="5901" width="11.109375" customWidth="1"/>
    <col min="5902" max="5902" width="17.44140625" customWidth="1"/>
    <col min="5903" max="5908" width="12.21875" customWidth="1"/>
    <col min="5909" max="5909" width="13.6640625" customWidth="1"/>
    <col min="5910" max="5910" width="13.44140625" customWidth="1"/>
    <col min="6145" max="6145" width="2.109375" customWidth="1"/>
    <col min="6146" max="6146" width="13.88671875" customWidth="1"/>
    <col min="6147" max="6150" width="13" customWidth="1"/>
    <col min="6151" max="6151" width="16.5546875" customWidth="1"/>
    <col min="6152" max="6156" width="12.21875" customWidth="1"/>
    <col min="6157" max="6157" width="11.109375" customWidth="1"/>
    <col min="6158" max="6158" width="17.44140625" customWidth="1"/>
    <col min="6159" max="6164" width="12.21875" customWidth="1"/>
    <col min="6165" max="6165" width="13.6640625" customWidth="1"/>
    <col min="6166" max="6166" width="13.44140625" customWidth="1"/>
    <col min="6401" max="6401" width="2.109375" customWidth="1"/>
    <col min="6402" max="6402" width="13.88671875" customWidth="1"/>
    <col min="6403" max="6406" width="13" customWidth="1"/>
    <col min="6407" max="6407" width="16.5546875" customWidth="1"/>
    <col min="6408" max="6412" width="12.21875" customWidth="1"/>
    <col min="6413" max="6413" width="11.109375" customWidth="1"/>
    <col min="6414" max="6414" width="17.44140625" customWidth="1"/>
    <col min="6415" max="6420" width="12.21875" customWidth="1"/>
    <col min="6421" max="6421" width="13.6640625" customWidth="1"/>
    <col min="6422" max="6422" width="13.44140625" customWidth="1"/>
    <col min="6657" max="6657" width="2.109375" customWidth="1"/>
    <col min="6658" max="6658" width="13.88671875" customWidth="1"/>
    <col min="6659" max="6662" width="13" customWidth="1"/>
    <col min="6663" max="6663" width="16.5546875" customWidth="1"/>
    <col min="6664" max="6668" width="12.21875" customWidth="1"/>
    <col min="6669" max="6669" width="11.109375" customWidth="1"/>
    <col min="6670" max="6670" width="17.44140625" customWidth="1"/>
    <col min="6671" max="6676" width="12.21875" customWidth="1"/>
    <col min="6677" max="6677" width="13.6640625" customWidth="1"/>
    <col min="6678" max="6678" width="13.44140625" customWidth="1"/>
    <col min="6913" max="6913" width="2.109375" customWidth="1"/>
    <col min="6914" max="6914" width="13.88671875" customWidth="1"/>
    <col min="6915" max="6918" width="13" customWidth="1"/>
    <col min="6919" max="6919" width="16.5546875" customWidth="1"/>
    <col min="6920" max="6924" width="12.21875" customWidth="1"/>
    <col min="6925" max="6925" width="11.109375" customWidth="1"/>
    <col min="6926" max="6926" width="17.44140625" customWidth="1"/>
    <col min="6927" max="6932" width="12.21875" customWidth="1"/>
    <col min="6933" max="6933" width="13.6640625" customWidth="1"/>
    <col min="6934" max="6934" width="13.44140625" customWidth="1"/>
    <col min="7169" max="7169" width="2.109375" customWidth="1"/>
    <col min="7170" max="7170" width="13.88671875" customWidth="1"/>
    <col min="7171" max="7174" width="13" customWidth="1"/>
    <col min="7175" max="7175" width="16.5546875" customWidth="1"/>
    <col min="7176" max="7180" width="12.21875" customWidth="1"/>
    <col min="7181" max="7181" width="11.109375" customWidth="1"/>
    <col min="7182" max="7182" width="17.44140625" customWidth="1"/>
    <col min="7183" max="7188" width="12.21875" customWidth="1"/>
    <col min="7189" max="7189" width="13.6640625" customWidth="1"/>
    <col min="7190" max="7190" width="13.44140625" customWidth="1"/>
    <col min="7425" max="7425" width="2.109375" customWidth="1"/>
    <col min="7426" max="7426" width="13.88671875" customWidth="1"/>
    <col min="7427" max="7430" width="13" customWidth="1"/>
    <col min="7431" max="7431" width="16.5546875" customWidth="1"/>
    <col min="7432" max="7436" width="12.21875" customWidth="1"/>
    <col min="7437" max="7437" width="11.109375" customWidth="1"/>
    <col min="7438" max="7438" width="17.44140625" customWidth="1"/>
    <col min="7439" max="7444" width="12.21875" customWidth="1"/>
    <col min="7445" max="7445" width="13.6640625" customWidth="1"/>
    <col min="7446" max="7446" width="13.44140625" customWidth="1"/>
    <col min="7681" max="7681" width="2.109375" customWidth="1"/>
    <col min="7682" max="7682" width="13.88671875" customWidth="1"/>
    <col min="7683" max="7686" width="13" customWidth="1"/>
    <col min="7687" max="7687" width="16.5546875" customWidth="1"/>
    <col min="7688" max="7692" width="12.21875" customWidth="1"/>
    <col min="7693" max="7693" width="11.109375" customWidth="1"/>
    <col min="7694" max="7694" width="17.44140625" customWidth="1"/>
    <col min="7695" max="7700" width="12.21875" customWidth="1"/>
    <col min="7701" max="7701" width="13.6640625" customWidth="1"/>
    <col min="7702" max="7702" width="13.44140625" customWidth="1"/>
    <col min="7937" max="7937" width="2.109375" customWidth="1"/>
    <col min="7938" max="7938" width="13.88671875" customWidth="1"/>
    <col min="7939" max="7942" width="13" customWidth="1"/>
    <col min="7943" max="7943" width="16.5546875" customWidth="1"/>
    <col min="7944" max="7948" width="12.21875" customWidth="1"/>
    <col min="7949" max="7949" width="11.109375" customWidth="1"/>
    <col min="7950" max="7950" width="17.44140625" customWidth="1"/>
    <col min="7951" max="7956" width="12.21875" customWidth="1"/>
    <col min="7957" max="7957" width="13.6640625" customWidth="1"/>
    <col min="7958" max="7958" width="13.44140625" customWidth="1"/>
    <col min="8193" max="8193" width="2.109375" customWidth="1"/>
    <col min="8194" max="8194" width="13.88671875" customWidth="1"/>
    <col min="8195" max="8198" width="13" customWidth="1"/>
    <col min="8199" max="8199" width="16.5546875" customWidth="1"/>
    <col min="8200" max="8204" width="12.21875" customWidth="1"/>
    <col min="8205" max="8205" width="11.109375" customWidth="1"/>
    <col min="8206" max="8206" width="17.44140625" customWidth="1"/>
    <col min="8207" max="8212" width="12.21875" customWidth="1"/>
    <col min="8213" max="8213" width="13.6640625" customWidth="1"/>
    <col min="8214" max="8214" width="13.44140625" customWidth="1"/>
    <col min="8449" max="8449" width="2.109375" customWidth="1"/>
    <col min="8450" max="8450" width="13.88671875" customWidth="1"/>
    <col min="8451" max="8454" width="13" customWidth="1"/>
    <col min="8455" max="8455" width="16.5546875" customWidth="1"/>
    <col min="8456" max="8460" width="12.21875" customWidth="1"/>
    <col min="8461" max="8461" width="11.109375" customWidth="1"/>
    <col min="8462" max="8462" width="17.44140625" customWidth="1"/>
    <col min="8463" max="8468" width="12.21875" customWidth="1"/>
    <col min="8469" max="8469" width="13.6640625" customWidth="1"/>
    <col min="8470" max="8470" width="13.44140625" customWidth="1"/>
    <col min="8705" max="8705" width="2.109375" customWidth="1"/>
    <col min="8706" max="8706" width="13.88671875" customWidth="1"/>
    <col min="8707" max="8710" width="13" customWidth="1"/>
    <col min="8711" max="8711" width="16.5546875" customWidth="1"/>
    <col min="8712" max="8716" width="12.21875" customWidth="1"/>
    <col min="8717" max="8717" width="11.109375" customWidth="1"/>
    <col min="8718" max="8718" width="17.44140625" customWidth="1"/>
    <col min="8719" max="8724" width="12.21875" customWidth="1"/>
    <col min="8725" max="8725" width="13.6640625" customWidth="1"/>
    <col min="8726" max="8726" width="13.44140625" customWidth="1"/>
    <col min="8961" max="8961" width="2.109375" customWidth="1"/>
    <col min="8962" max="8962" width="13.88671875" customWidth="1"/>
    <col min="8963" max="8966" width="13" customWidth="1"/>
    <col min="8967" max="8967" width="16.5546875" customWidth="1"/>
    <col min="8968" max="8972" width="12.21875" customWidth="1"/>
    <col min="8973" max="8973" width="11.109375" customWidth="1"/>
    <col min="8974" max="8974" width="17.44140625" customWidth="1"/>
    <col min="8975" max="8980" width="12.21875" customWidth="1"/>
    <col min="8981" max="8981" width="13.6640625" customWidth="1"/>
    <col min="8982" max="8982" width="13.44140625" customWidth="1"/>
    <col min="9217" max="9217" width="2.109375" customWidth="1"/>
    <col min="9218" max="9218" width="13.88671875" customWidth="1"/>
    <col min="9219" max="9222" width="13" customWidth="1"/>
    <col min="9223" max="9223" width="16.5546875" customWidth="1"/>
    <col min="9224" max="9228" width="12.21875" customWidth="1"/>
    <col min="9229" max="9229" width="11.109375" customWidth="1"/>
    <col min="9230" max="9230" width="17.44140625" customWidth="1"/>
    <col min="9231" max="9236" width="12.21875" customWidth="1"/>
    <col min="9237" max="9237" width="13.6640625" customWidth="1"/>
    <col min="9238" max="9238" width="13.44140625" customWidth="1"/>
    <col min="9473" max="9473" width="2.109375" customWidth="1"/>
    <col min="9474" max="9474" width="13.88671875" customWidth="1"/>
    <col min="9475" max="9478" width="13" customWidth="1"/>
    <col min="9479" max="9479" width="16.5546875" customWidth="1"/>
    <col min="9480" max="9484" width="12.21875" customWidth="1"/>
    <col min="9485" max="9485" width="11.109375" customWidth="1"/>
    <col min="9486" max="9486" width="17.44140625" customWidth="1"/>
    <col min="9487" max="9492" width="12.21875" customWidth="1"/>
    <col min="9493" max="9493" width="13.6640625" customWidth="1"/>
    <col min="9494" max="9494" width="13.44140625" customWidth="1"/>
    <col min="9729" max="9729" width="2.109375" customWidth="1"/>
    <col min="9730" max="9730" width="13.88671875" customWidth="1"/>
    <col min="9731" max="9734" width="13" customWidth="1"/>
    <col min="9735" max="9735" width="16.5546875" customWidth="1"/>
    <col min="9736" max="9740" width="12.21875" customWidth="1"/>
    <col min="9741" max="9741" width="11.109375" customWidth="1"/>
    <col min="9742" max="9742" width="17.44140625" customWidth="1"/>
    <col min="9743" max="9748" width="12.21875" customWidth="1"/>
    <col min="9749" max="9749" width="13.6640625" customWidth="1"/>
    <col min="9750" max="9750" width="13.44140625" customWidth="1"/>
    <col min="9985" max="9985" width="2.109375" customWidth="1"/>
    <col min="9986" max="9986" width="13.88671875" customWidth="1"/>
    <col min="9987" max="9990" width="13" customWidth="1"/>
    <col min="9991" max="9991" width="16.5546875" customWidth="1"/>
    <col min="9992" max="9996" width="12.21875" customWidth="1"/>
    <col min="9997" max="9997" width="11.109375" customWidth="1"/>
    <col min="9998" max="9998" width="17.44140625" customWidth="1"/>
    <col min="9999" max="10004" width="12.21875" customWidth="1"/>
    <col min="10005" max="10005" width="13.6640625" customWidth="1"/>
    <col min="10006" max="10006" width="13.44140625" customWidth="1"/>
    <col min="10241" max="10241" width="2.109375" customWidth="1"/>
    <col min="10242" max="10242" width="13.88671875" customWidth="1"/>
    <col min="10243" max="10246" width="13" customWidth="1"/>
    <col min="10247" max="10247" width="16.5546875" customWidth="1"/>
    <col min="10248" max="10252" width="12.21875" customWidth="1"/>
    <col min="10253" max="10253" width="11.109375" customWidth="1"/>
    <col min="10254" max="10254" width="17.44140625" customWidth="1"/>
    <col min="10255" max="10260" width="12.21875" customWidth="1"/>
    <col min="10261" max="10261" width="13.6640625" customWidth="1"/>
    <col min="10262" max="10262" width="13.44140625" customWidth="1"/>
    <col min="10497" max="10497" width="2.109375" customWidth="1"/>
    <col min="10498" max="10498" width="13.88671875" customWidth="1"/>
    <col min="10499" max="10502" width="13" customWidth="1"/>
    <col min="10503" max="10503" width="16.5546875" customWidth="1"/>
    <col min="10504" max="10508" width="12.21875" customWidth="1"/>
    <col min="10509" max="10509" width="11.109375" customWidth="1"/>
    <col min="10510" max="10510" width="17.44140625" customWidth="1"/>
    <col min="10511" max="10516" width="12.21875" customWidth="1"/>
    <col min="10517" max="10517" width="13.6640625" customWidth="1"/>
    <col min="10518" max="10518" width="13.44140625" customWidth="1"/>
    <col min="10753" max="10753" width="2.109375" customWidth="1"/>
    <col min="10754" max="10754" width="13.88671875" customWidth="1"/>
    <col min="10755" max="10758" width="13" customWidth="1"/>
    <col min="10759" max="10759" width="16.5546875" customWidth="1"/>
    <col min="10760" max="10764" width="12.21875" customWidth="1"/>
    <col min="10765" max="10765" width="11.109375" customWidth="1"/>
    <col min="10766" max="10766" width="17.44140625" customWidth="1"/>
    <col min="10767" max="10772" width="12.21875" customWidth="1"/>
    <col min="10773" max="10773" width="13.6640625" customWidth="1"/>
    <col min="10774" max="10774" width="13.44140625" customWidth="1"/>
    <col min="11009" max="11009" width="2.109375" customWidth="1"/>
    <col min="11010" max="11010" width="13.88671875" customWidth="1"/>
    <col min="11011" max="11014" width="13" customWidth="1"/>
    <col min="11015" max="11015" width="16.5546875" customWidth="1"/>
    <col min="11016" max="11020" width="12.21875" customWidth="1"/>
    <col min="11021" max="11021" width="11.109375" customWidth="1"/>
    <col min="11022" max="11022" width="17.44140625" customWidth="1"/>
    <col min="11023" max="11028" width="12.21875" customWidth="1"/>
    <col min="11029" max="11029" width="13.6640625" customWidth="1"/>
    <col min="11030" max="11030" width="13.44140625" customWidth="1"/>
    <col min="11265" max="11265" width="2.109375" customWidth="1"/>
    <col min="11266" max="11266" width="13.88671875" customWidth="1"/>
    <col min="11267" max="11270" width="13" customWidth="1"/>
    <col min="11271" max="11271" width="16.5546875" customWidth="1"/>
    <col min="11272" max="11276" width="12.21875" customWidth="1"/>
    <col min="11277" max="11277" width="11.109375" customWidth="1"/>
    <col min="11278" max="11278" width="17.44140625" customWidth="1"/>
    <col min="11279" max="11284" width="12.21875" customWidth="1"/>
    <col min="11285" max="11285" width="13.6640625" customWidth="1"/>
    <col min="11286" max="11286" width="13.44140625" customWidth="1"/>
    <col min="11521" max="11521" width="2.109375" customWidth="1"/>
    <col min="11522" max="11522" width="13.88671875" customWidth="1"/>
    <col min="11523" max="11526" width="13" customWidth="1"/>
    <col min="11527" max="11527" width="16.5546875" customWidth="1"/>
    <col min="11528" max="11532" width="12.21875" customWidth="1"/>
    <col min="11533" max="11533" width="11.109375" customWidth="1"/>
    <col min="11534" max="11534" width="17.44140625" customWidth="1"/>
    <col min="11535" max="11540" width="12.21875" customWidth="1"/>
    <col min="11541" max="11541" width="13.6640625" customWidth="1"/>
    <col min="11542" max="11542" width="13.44140625" customWidth="1"/>
    <col min="11777" max="11777" width="2.109375" customWidth="1"/>
    <col min="11778" max="11778" width="13.88671875" customWidth="1"/>
    <col min="11779" max="11782" width="13" customWidth="1"/>
    <col min="11783" max="11783" width="16.5546875" customWidth="1"/>
    <col min="11784" max="11788" width="12.21875" customWidth="1"/>
    <col min="11789" max="11789" width="11.109375" customWidth="1"/>
    <col min="11790" max="11790" width="17.44140625" customWidth="1"/>
    <col min="11791" max="11796" width="12.21875" customWidth="1"/>
    <col min="11797" max="11797" width="13.6640625" customWidth="1"/>
    <col min="11798" max="11798" width="13.44140625" customWidth="1"/>
    <col min="12033" max="12033" width="2.109375" customWidth="1"/>
    <col min="12034" max="12034" width="13.88671875" customWidth="1"/>
    <col min="12035" max="12038" width="13" customWidth="1"/>
    <col min="12039" max="12039" width="16.5546875" customWidth="1"/>
    <col min="12040" max="12044" width="12.21875" customWidth="1"/>
    <col min="12045" max="12045" width="11.109375" customWidth="1"/>
    <col min="12046" max="12046" width="17.44140625" customWidth="1"/>
    <col min="12047" max="12052" width="12.21875" customWidth="1"/>
    <col min="12053" max="12053" width="13.6640625" customWidth="1"/>
    <col min="12054" max="12054" width="13.44140625" customWidth="1"/>
    <col min="12289" max="12289" width="2.109375" customWidth="1"/>
    <col min="12290" max="12290" width="13.88671875" customWidth="1"/>
    <col min="12291" max="12294" width="13" customWidth="1"/>
    <col min="12295" max="12295" width="16.5546875" customWidth="1"/>
    <col min="12296" max="12300" width="12.21875" customWidth="1"/>
    <col min="12301" max="12301" width="11.109375" customWidth="1"/>
    <col min="12302" max="12302" width="17.44140625" customWidth="1"/>
    <col min="12303" max="12308" width="12.21875" customWidth="1"/>
    <col min="12309" max="12309" width="13.6640625" customWidth="1"/>
    <col min="12310" max="12310" width="13.44140625" customWidth="1"/>
    <col min="12545" max="12545" width="2.109375" customWidth="1"/>
    <col min="12546" max="12546" width="13.88671875" customWidth="1"/>
    <col min="12547" max="12550" width="13" customWidth="1"/>
    <col min="12551" max="12551" width="16.5546875" customWidth="1"/>
    <col min="12552" max="12556" width="12.21875" customWidth="1"/>
    <col min="12557" max="12557" width="11.109375" customWidth="1"/>
    <col min="12558" max="12558" width="17.44140625" customWidth="1"/>
    <col min="12559" max="12564" width="12.21875" customWidth="1"/>
    <col min="12565" max="12565" width="13.6640625" customWidth="1"/>
    <col min="12566" max="12566" width="13.44140625" customWidth="1"/>
    <col min="12801" max="12801" width="2.109375" customWidth="1"/>
    <col min="12802" max="12802" width="13.88671875" customWidth="1"/>
    <col min="12803" max="12806" width="13" customWidth="1"/>
    <col min="12807" max="12807" width="16.5546875" customWidth="1"/>
    <col min="12808" max="12812" width="12.21875" customWidth="1"/>
    <col min="12813" max="12813" width="11.109375" customWidth="1"/>
    <col min="12814" max="12814" width="17.44140625" customWidth="1"/>
    <col min="12815" max="12820" width="12.21875" customWidth="1"/>
    <col min="12821" max="12821" width="13.6640625" customWidth="1"/>
    <col min="12822" max="12822" width="13.44140625" customWidth="1"/>
    <col min="13057" max="13057" width="2.109375" customWidth="1"/>
    <col min="13058" max="13058" width="13.88671875" customWidth="1"/>
    <col min="13059" max="13062" width="13" customWidth="1"/>
    <col min="13063" max="13063" width="16.5546875" customWidth="1"/>
    <col min="13064" max="13068" width="12.21875" customWidth="1"/>
    <col min="13069" max="13069" width="11.109375" customWidth="1"/>
    <col min="13070" max="13070" width="17.44140625" customWidth="1"/>
    <col min="13071" max="13076" width="12.21875" customWidth="1"/>
    <col min="13077" max="13077" width="13.6640625" customWidth="1"/>
    <col min="13078" max="13078" width="13.44140625" customWidth="1"/>
    <col min="13313" max="13313" width="2.109375" customWidth="1"/>
    <col min="13314" max="13314" width="13.88671875" customWidth="1"/>
    <col min="13315" max="13318" width="13" customWidth="1"/>
    <col min="13319" max="13319" width="16.5546875" customWidth="1"/>
    <col min="13320" max="13324" width="12.21875" customWidth="1"/>
    <col min="13325" max="13325" width="11.109375" customWidth="1"/>
    <col min="13326" max="13326" width="17.44140625" customWidth="1"/>
    <col min="13327" max="13332" width="12.21875" customWidth="1"/>
    <col min="13333" max="13333" width="13.6640625" customWidth="1"/>
    <col min="13334" max="13334" width="13.44140625" customWidth="1"/>
    <col min="13569" max="13569" width="2.109375" customWidth="1"/>
    <col min="13570" max="13570" width="13.88671875" customWidth="1"/>
    <col min="13571" max="13574" width="13" customWidth="1"/>
    <col min="13575" max="13575" width="16.5546875" customWidth="1"/>
    <col min="13576" max="13580" width="12.21875" customWidth="1"/>
    <col min="13581" max="13581" width="11.109375" customWidth="1"/>
    <col min="13582" max="13582" width="17.44140625" customWidth="1"/>
    <col min="13583" max="13588" width="12.21875" customWidth="1"/>
    <col min="13589" max="13589" width="13.6640625" customWidth="1"/>
    <col min="13590" max="13590" width="13.44140625" customWidth="1"/>
    <col min="13825" max="13825" width="2.109375" customWidth="1"/>
    <col min="13826" max="13826" width="13.88671875" customWidth="1"/>
    <col min="13827" max="13830" width="13" customWidth="1"/>
    <col min="13831" max="13831" width="16.5546875" customWidth="1"/>
    <col min="13832" max="13836" width="12.21875" customWidth="1"/>
    <col min="13837" max="13837" width="11.109375" customWidth="1"/>
    <col min="13838" max="13838" width="17.44140625" customWidth="1"/>
    <col min="13839" max="13844" width="12.21875" customWidth="1"/>
    <col min="13845" max="13845" width="13.6640625" customWidth="1"/>
    <col min="13846" max="13846" width="13.44140625" customWidth="1"/>
    <col min="14081" max="14081" width="2.109375" customWidth="1"/>
    <col min="14082" max="14082" width="13.88671875" customWidth="1"/>
    <col min="14083" max="14086" width="13" customWidth="1"/>
    <col min="14087" max="14087" width="16.5546875" customWidth="1"/>
    <col min="14088" max="14092" width="12.21875" customWidth="1"/>
    <col min="14093" max="14093" width="11.109375" customWidth="1"/>
    <col min="14094" max="14094" width="17.44140625" customWidth="1"/>
    <col min="14095" max="14100" width="12.21875" customWidth="1"/>
    <col min="14101" max="14101" width="13.6640625" customWidth="1"/>
    <col min="14102" max="14102" width="13.44140625" customWidth="1"/>
    <col min="14337" max="14337" width="2.109375" customWidth="1"/>
    <col min="14338" max="14338" width="13.88671875" customWidth="1"/>
    <col min="14339" max="14342" width="13" customWidth="1"/>
    <col min="14343" max="14343" width="16.5546875" customWidth="1"/>
    <col min="14344" max="14348" width="12.21875" customWidth="1"/>
    <col min="14349" max="14349" width="11.109375" customWidth="1"/>
    <col min="14350" max="14350" width="17.44140625" customWidth="1"/>
    <col min="14351" max="14356" width="12.21875" customWidth="1"/>
    <col min="14357" max="14357" width="13.6640625" customWidth="1"/>
    <col min="14358" max="14358" width="13.44140625" customWidth="1"/>
    <col min="14593" max="14593" width="2.109375" customWidth="1"/>
    <col min="14594" max="14594" width="13.88671875" customWidth="1"/>
    <col min="14595" max="14598" width="13" customWidth="1"/>
    <col min="14599" max="14599" width="16.5546875" customWidth="1"/>
    <col min="14600" max="14604" width="12.21875" customWidth="1"/>
    <col min="14605" max="14605" width="11.109375" customWidth="1"/>
    <col min="14606" max="14606" width="17.44140625" customWidth="1"/>
    <col min="14607" max="14612" width="12.21875" customWidth="1"/>
    <col min="14613" max="14613" width="13.6640625" customWidth="1"/>
    <col min="14614" max="14614" width="13.44140625" customWidth="1"/>
    <col min="14849" max="14849" width="2.109375" customWidth="1"/>
    <col min="14850" max="14850" width="13.88671875" customWidth="1"/>
    <col min="14851" max="14854" width="13" customWidth="1"/>
    <col min="14855" max="14855" width="16.5546875" customWidth="1"/>
    <col min="14856" max="14860" width="12.21875" customWidth="1"/>
    <col min="14861" max="14861" width="11.109375" customWidth="1"/>
    <col min="14862" max="14862" width="17.44140625" customWidth="1"/>
    <col min="14863" max="14868" width="12.21875" customWidth="1"/>
    <col min="14869" max="14869" width="13.6640625" customWidth="1"/>
    <col min="14870" max="14870" width="13.44140625" customWidth="1"/>
    <col min="15105" max="15105" width="2.109375" customWidth="1"/>
    <col min="15106" max="15106" width="13.88671875" customWidth="1"/>
    <col min="15107" max="15110" width="13" customWidth="1"/>
    <col min="15111" max="15111" width="16.5546875" customWidth="1"/>
    <col min="15112" max="15116" width="12.21875" customWidth="1"/>
    <col min="15117" max="15117" width="11.109375" customWidth="1"/>
    <col min="15118" max="15118" width="17.44140625" customWidth="1"/>
    <col min="15119" max="15124" width="12.21875" customWidth="1"/>
    <col min="15125" max="15125" width="13.6640625" customWidth="1"/>
    <col min="15126" max="15126" width="13.44140625" customWidth="1"/>
    <col min="15361" max="15361" width="2.109375" customWidth="1"/>
    <col min="15362" max="15362" width="13.88671875" customWidth="1"/>
    <col min="15363" max="15366" width="13" customWidth="1"/>
    <col min="15367" max="15367" width="16.5546875" customWidth="1"/>
    <col min="15368" max="15372" width="12.21875" customWidth="1"/>
    <col min="15373" max="15373" width="11.109375" customWidth="1"/>
    <col min="15374" max="15374" width="17.44140625" customWidth="1"/>
    <col min="15375" max="15380" width="12.21875" customWidth="1"/>
    <col min="15381" max="15381" width="13.6640625" customWidth="1"/>
    <col min="15382" max="15382" width="13.44140625" customWidth="1"/>
    <col min="15617" max="15617" width="2.109375" customWidth="1"/>
    <col min="15618" max="15618" width="13.88671875" customWidth="1"/>
    <col min="15619" max="15622" width="13" customWidth="1"/>
    <col min="15623" max="15623" width="16.5546875" customWidth="1"/>
    <col min="15624" max="15628" width="12.21875" customWidth="1"/>
    <col min="15629" max="15629" width="11.109375" customWidth="1"/>
    <col min="15630" max="15630" width="17.44140625" customWidth="1"/>
    <col min="15631" max="15636" width="12.21875" customWidth="1"/>
    <col min="15637" max="15637" width="13.6640625" customWidth="1"/>
    <col min="15638" max="15638" width="13.44140625" customWidth="1"/>
    <col min="15873" max="15873" width="2.109375" customWidth="1"/>
    <col min="15874" max="15874" width="13.88671875" customWidth="1"/>
    <col min="15875" max="15878" width="13" customWidth="1"/>
    <col min="15879" max="15879" width="16.5546875" customWidth="1"/>
    <col min="15880" max="15884" width="12.21875" customWidth="1"/>
    <col min="15885" max="15885" width="11.109375" customWidth="1"/>
    <col min="15886" max="15886" width="17.44140625" customWidth="1"/>
    <col min="15887" max="15892" width="12.21875" customWidth="1"/>
    <col min="15893" max="15893" width="13.6640625" customWidth="1"/>
    <col min="15894" max="15894" width="13.44140625" customWidth="1"/>
    <col min="16129" max="16129" width="2.109375" customWidth="1"/>
    <col min="16130" max="16130" width="13.88671875" customWidth="1"/>
    <col min="16131" max="16134" width="13" customWidth="1"/>
    <col min="16135" max="16135" width="16.5546875" customWidth="1"/>
    <col min="16136" max="16140" width="12.21875" customWidth="1"/>
    <col min="16141" max="16141" width="11.109375" customWidth="1"/>
    <col min="16142" max="16142" width="17.44140625" customWidth="1"/>
    <col min="16143" max="16148" width="12.21875" customWidth="1"/>
    <col min="16149" max="16149" width="13.6640625" customWidth="1"/>
    <col min="16150" max="16150" width="13.44140625" customWidth="1"/>
  </cols>
  <sheetData>
    <row r="1" spans="1:36" x14ac:dyDescent="0.2">
      <c r="A1" s="324"/>
      <c r="B1" s="324"/>
      <c r="C1" s="324"/>
      <c r="D1" s="325"/>
      <c r="E1" s="324"/>
      <c r="F1" s="324"/>
      <c r="G1" s="324"/>
      <c r="H1" s="324"/>
      <c r="I1" s="324"/>
      <c r="J1" s="324"/>
      <c r="K1" s="324"/>
      <c r="L1" s="324"/>
      <c r="M1" s="324"/>
      <c r="N1" s="324"/>
      <c r="O1" s="324"/>
      <c r="P1" s="324"/>
      <c r="Q1" s="324"/>
      <c r="R1" s="324"/>
      <c r="S1" s="324"/>
      <c r="T1" s="324"/>
      <c r="U1" s="324"/>
      <c r="V1" s="324"/>
    </row>
    <row r="2" spans="1:36" ht="18" x14ac:dyDescent="0.2">
      <c r="A2" s="324"/>
      <c r="B2" s="326" t="s">
        <v>745</v>
      </c>
      <c r="C2" s="324"/>
      <c r="D2" s="324"/>
      <c r="E2" s="324"/>
      <c r="F2" s="324"/>
      <c r="G2" s="324"/>
      <c r="H2" s="324"/>
      <c r="I2" s="324"/>
      <c r="J2" s="324"/>
      <c r="K2" s="324"/>
      <c r="L2" s="324"/>
      <c r="M2" s="324"/>
      <c r="N2" s="324"/>
      <c r="O2" s="324"/>
      <c r="P2" s="324"/>
      <c r="Q2" s="324"/>
      <c r="R2" s="324"/>
      <c r="S2" s="324"/>
      <c r="T2" s="324"/>
      <c r="U2" s="324"/>
      <c r="V2" s="324"/>
    </row>
    <row r="3" spans="1:36" ht="15.75" thickBot="1" x14ac:dyDescent="0.25">
      <c r="A3" s="324"/>
      <c r="B3" s="963"/>
      <c r="C3" s="963"/>
      <c r="D3" s="324"/>
      <c r="E3" s="327"/>
      <c r="F3" s="327"/>
      <c r="G3" s="324"/>
      <c r="H3" s="324"/>
      <c r="I3" s="324"/>
      <c r="J3" s="324"/>
      <c r="K3" s="324"/>
      <c r="L3" s="324"/>
      <c r="M3" s="324"/>
      <c r="N3" s="324"/>
      <c r="O3" s="324"/>
      <c r="P3" s="324"/>
      <c r="Q3" s="324"/>
      <c r="R3" s="324"/>
      <c r="S3" s="324"/>
      <c r="T3" s="324"/>
      <c r="U3" s="324"/>
      <c r="V3" s="324"/>
      <c r="W3" s="373"/>
      <c r="X3" s="373"/>
      <c r="Y3" s="373"/>
      <c r="Z3" s="373"/>
      <c r="AA3" s="373"/>
      <c r="AB3" s="373"/>
      <c r="AC3" s="373"/>
      <c r="AD3" s="373"/>
      <c r="AE3" s="373"/>
      <c r="AF3" s="373"/>
      <c r="AG3" s="373"/>
      <c r="AH3" s="373"/>
      <c r="AI3" s="373"/>
      <c r="AJ3" s="373"/>
    </row>
    <row r="4" spans="1:36" ht="16.5" thickBot="1" x14ac:dyDescent="0.25">
      <c r="A4" s="324"/>
      <c r="B4" s="964" t="s">
        <v>746</v>
      </c>
      <c r="C4" s="965"/>
      <c r="D4" s="965"/>
      <c r="E4" s="965"/>
      <c r="F4" s="966"/>
      <c r="G4" s="967" t="s">
        <v>747</v>
      </c>
      <c r="H4" s="968"/>
      <c r="I4" s="968"/>
      <c r="J4" s="968"/>
      <c r="K4" s="968"/>
      <c r="L4" s="968"/>
      <c r="M4" s="968"/>
      <c r="N4" s="969"/>
      <c r="O4" s="967" t="s">
        <v>748</v>
      </c>
      <c r="P4" s="968"/>
      <c r="Q4" s="968"/>
      <c r="R4" s="968"/>
      <c r="S4" s="968"/>
      <c r="T4" s="969"/>
      <c r="U4" s="967" t="s">
        <v>749</v>
      </c>
      <c r="V4" s="969"/>
      <c r="W4" s="373"/>
      <c r="X4" s="373"/>
      <c r="Y4" s="373"/>
      <c r="Z4" s="373"/>
      <c r="AA4" s="373"/>
      <c r="AB4" s="373"/>
      <c r="AC4" s="373"/>
      <c r="AD4" s="373"/>
      <c r="AE4" s="373"/>
      <c r="AF4" s="373"/>
      <c r="AG4" s="373"/>
      <c r="AH4" s="373"/>
      <c r="AI4" s="373"/>
      <c r="AJ4" s="373"/>
    </row>
    <row r="5" spans="1:36" ht="51" x14ac:dyDescent="0.2">
      <c r="A5" s="324"/>
      <c r="B5" s="328" t="s">
        <v>750</v>
      </c>
      <c r="C5" s="387" t="s">
        <v>751</v>
      </c>
      <c r="D5" s="387" t="s">
        <v>752</v>
      </c>
      <c r="E5" s="954" t="s">
        <v>753</v>
      </c>
      <c r="F5" s="955"/>
      <c r="G5" s="388" t="s">
        <v>781</v>
      </c>
      <c r="H5" s="956" t="s">
        <v>776</v>
      </c>
      <c r="I5" s="957"/>
      <c r="J5" s="957"/>
      <c r="K5" s="956" t="s">
        <v>779</v>
      </c>
      <c r="L5" s="957"/>
      <c r="M5" s="957"/>
      <c r="N5" s="389" t="s">
        <v>778</v>
      </c>
      <c r="O5" s="958" t="s">
        <v>777</v>
      </c>
      <c r="P5" s="959"/>
      <c r="Q5" s="960"/>
      <c r="R5" s="961" t="s">
        <v>780</v>
      </c>
      <c r="S5" s="959"/>
      <c r="T5" s="962"/>
      <c r="U5" s="388" t="s">
        <v>754</v>
      </c>
      <c r="V5" s="389" t="s">
        <v>755</v>
      </c>
      <c r="W5" s="373"/>
      <c r="X5" s="373"/>
      <c r="Y5" s="373"/>
      <c r="Z5" s="373"/>
      <c r="AA5" s="373"/>
      <c r="AB5" s="373"/>
      <c r="AC5" s="373"/>
      <c r="AD5" s="373"/>
      <c r="AE5" s="373"/>
      <c r="AF5" s="373"/>
      <c r="AG5" s="373"/>
      <c r="AH5" s="373"/>
      <c r="AI5" s="373"/>
      <c r="AJ5" s="373"/>
    </row>
    <row r="6" spans="1:36" ht="26.25" thickBot="1" x14ac:dyDescent="0.25">
      <c r="A6" s="324"/>
      <c r="B6" s="329"/>
      <c r="C6" s="390"/>
      <c r="D6" s="390"/>
      <c r="E6" s="629" t="s">
        <v>756</v>
      </c>
      <c r="F6" s="632" t="s">
        <v>757</v>
      </c>
      <c r="G6" s="631" t="s">
        <v>760</v>
      </c>
      <c r="H6" s="630" t="s">
        <v>758</v>
      </c>
      <c r="I6" s="630" t="s">
        <v>759</v>
      </c>
      <c r="J6" s="629" t="s">
        <v>760</v>
      </c>
      <c r="K6" s="630" t="s">
        <v>758</v>
      </c>
      <c r="L6" s="630" t="s">
        <v>759</v>
      </c>
      <c r="M6" s="629" t="s">
        <v>760</v>
      </c>
      <c r="N6" s="628" t="s">
        <v>760</v>
      </c>
      <c r="O6" s="627" t="s">
        <v>758</v>
      </c>
      <c r="P6" s="625" t="s">
        <v>759</v>
      </c>
      <c r="Q6" s="626" t="s">
        <v>760</v>
      </c>
      <c r="R6" s="625" t="s">
        <v>758</v>
      </c>
      <c r="S6" s="625" t="s">
        <v>759</v>
      </c>
      <c r="T6" s="624" t="s">
        <v>760</v>
      </c>
      <c r="U6" s="391" t="s">
        <v>72</v>
      </c>
      <c r="V6" s="392" t="s">
        <v>72</v>
      </c>
      <c r="W6" s="373"/>
      <c r="X6" s="373"/>
      <c r="Y6" s="373"/>
      <c r="Z6" s="373"/>
      <c r="AA6" s="373"/>
      <c r="AB6" s="373"/>
      <c r="AC6" s="373"/>
      <c r="AD6" s="373"/>
      <c r="AE6" s="373"/>
      <c r="AF6" s="373"/>
      <c r="AG6" s="373"/>
      <c r="AH6" s="373"/>
      <c r="AI6" s="373"/>
      <c r="AJ6" s="373"/>
    </row>
    <row r="7" spans="1:36" x14ac:dyDescent="0.2">
      <c r="A7" s="324"/>
      <c r="B7" s="934" t="s">
        <v>761</v>
      </c>
      <c r="C7" s="946" t="s">
        <v>793</v>
      </c>
      <c r="D7" s="948" t="s">
        <v>794</v>
      </c>
      <c r="E7" s="950" t="s">
        <v>795</v>
      </c>
      <c r="F7" s="950" t="s">
        <v>795</v>
      </c>
      <c r="G7" s="951">
        <v>29.3</v>
      </c>
      <c r="H7" s="953" t="s">
        <v>762</v>
      </c>
      <c r="I7" s="970">
        <v>0</v>
      </c>
      <c r="J7" s="970">
        <v>0</v>
      </c>
      <c r="K7" s="971" t="s">
        <v>797</v>
      </c>
      <c r="L7" s="970">
        <v>0</v>
      </c>
      <c r="M7" s="970">
        <v>0</v>
      </c>
      <c r="N7" s="951">
        <v>29.3</v>
      </c>
      <c r="O7" s="953" t="s">
        <v>762</v>
      </c>
      <c r="P7" s="970">
        <v>0</v>
      </c>
      <c r="Q7" s="970">
        <v>0</v>
      </c>
      <c r="R7" s="953" t="s">
        <v>762</v>
      </c>
      <c r="S7" s="970">
        <v>0</v>
      </c>
      <c r="T7" s="970">
        <v>0</v>
      </c>
      <c r="U7" s="972">
        <v>25.6</v>
      </c>
      <c r="V7" s="973">
        <v>25.6</v>
      </c>
      <c r="W7" s="373"/>
      <c r="X7" s="373"/>
      <c r="Y7" s="373"/>
      <c r="Z7" s="373"/>
      <c r="AA7" s="373"/>
      <c r="AB7" s="373"/>
      <c r="AC7" s="373"/>
      <c r="AD7" s="373"/>
      <c r="AE7" s="373"/>
      <c r="AF7" s="373"/>
      <c r="AG7" s="373"/>
      <c r="AH7" s="373"/>
      <c r="AI7" s="373"/>
      <c r="AJ7" s="373"/>
    </row>
    <row r="8" spans="1:36" x14ac:dyDescent="0.2">
      <c r="A8" s="324"/>
      <c r="B8" s="935"/>
      <c r="C8" s="947"/>
      <c r="D8" s="949"/>
      <c r="E8" s="910"/>
      <c r="F8" s="910"/>
      <c r="G8" s="952"/>
      <c r="H8" s="907"/>
      <c r="I8" s="906"/>
      <c r="J8" s="906"/>
      <c r="K8" s="909"/>
      <c r="L8" s="906"/>
      <c r="M8" s="906"/>
      <c r="N8" s="952"/>
      <c r="O8" s="907"/>
      <c r="P8" s="906"/>
      <c r="Q8" s="906"/>
      <c r="R8" s="907"/>
      <c r="S8" s="906"/>
      <c r="T8" s="906"/>
      <c r="U8" s="908"/>
      <c r="V8" s="905"/>
      <c r="W8" s="373"/>
      <c r="X8" s="373"/>
      <c r="Y8" s="373"/>
      <c r="Z8" s="373"/>
      <c r="AA8" s="373"/>
      <c r="AB8" s="373"/>
      <c r="AC8" s="373"/>
      <c r="AD8" s="373"/>
      <c r="AE8" s="373"/>
      <c r="AF8" s="373"/>
      <c r="AG8" s="373"/>
      <c r="AH8" s="373"/>
      <c r="AI8" s="373"/>
      <c r="AJ8" s="373"/>
    </row>
    <row r="9" spans="1:36" x14ac:dyDescent="0.2">
      <c r="A9" s="324"/>
      <c r="B9" s="913" t="s">
        <v>763</v>
      </c>
      <c r="C9" s="914" t="s">
        <v>798</v>
      </c>
      <c r="D9" s="914" t="s">
        <v>799</v>
      </c>
      <c r="E9" s="910" t="s">
        <v>795</v>
      </c>
      <c r="F9" s="910" t="s">
        <v>795</v>
      </c>
      <c r="G9" s="911">
        <v>29.3</v>
      </c>
      <c r="H9" s="906" t="s">
        <v>762</v>
      </c>
      <c r="I9" s="906">
        <v>0</v>
      </c>
      <c r="J9" s="906">
        <v>0</v>
      </c>
      <c r="K9" s="909" t="s">
        <v>797</v>
      </c>
      <c r="L9" s="906">
        <v>0</v>
      </c>
      <c r="M9" s="906">
        <v>0</v>
      </c>
      <c r="N9" s="909">
        <v>29.3</v>
      </c>
      <c r="O9" s="907" t="s">
        <v>762</v>
      </c>
      <c r="P9" s="906">
        <v>0</v>
      </c>
      <c r="Q9" s="906">
        <v>0</v>
      </c>
      <c r="R9" s="907" t="s">
        <v>762</v>
      </c>
      <c r="S9" s="906">
        <v>0</v>
      </c>
      <c r="T9" s="906">
        <v>0</v>
      </c>
      <c r="U9" s="908">
        <v>25.6</v>
      </c>
      <c r="V9" s="905">
        <v>25.6</v>
      </c>
      <c r="W9" s="373"/>
      <c r="X9" s="373"/>
      <c r="Y9" s="373"/>
      <c r="Z9" s="373"/>
      <c r="AA9" s="373"/>
      <c r="AB9" s="373"/>
      <c r="AC9" s="373"/>
      <c r="AD9" s="373"/>
      <c r="AE9" s="373"/>
      <c r="AF9" s="373"/>
      <c r="AG9" s="373"/>
      <c r="AH9" s="373"/>
      <c r="AI9" s="373"/>
      <c r="AJ9" s="373"/>
    </row>
    <row r="10" spans="1:36" ht="22.5" customHeight="1" x14ac:dyDescent="0.2">
      <c r="A10" s="324"/>
      <c r="B10" s="913"/>
      <c r="C10" s="914"/>
      <c r="D10" s="914"/>
      <c r="E10" s="910"/>
      <c r="F10" s="910"/>
      <c r="G10" s="912"/>
      <c r="H10" s="906"/>
      <c r="I10" s="906"/>
      <c r="J10" s="906"/>
      <c r="K10" s="909"/>
      <c r="L10" s="906"/>
      <c r="M10" s="906"/>
      <c r="N10" s="910"/>
      <c r="O10" s="907"/>
      <c r="P10" s="906"/>
      <c r="Q10" s="906"/>
      <c r="R10" s="907"/>
      <c r="S10" s="906"/>
      <c r="T10" s="906"/>
      <c r="U10" s="908"/>
      <c r="V10" s="905"/>
      <c r="W10" s="373"/>
      <c r="X10" s="373"/>
      <c r="Y10" s="373"/>
      <c r="Z10" s="373"/>
      <c r="AA10" s="373"/>
      <c r="AB10" s="373"/>
      <c r="AC10" s="373"/>
      <c r="AD10" s="373"/>
      <c r="AE10" s="373"/>
      <c r="AF10" s="373"/>
      <c r="AG10" s="373"/>
      <c r="AH10" s="373"/>
      <c r="AI10" s="373"/>
      <c r="AJ10" s="373"/>
    </row>
    <row r="11" spans="1:36" ht="20.25" customHeight="1" x14ac:dyDescent="0.2">
      <c r="A11" s="324"/>
      <c r="B11" s="913" t="s">
        <v>763</v>
      </c>
      <c r="C11" s="914" t="s">
        <v>808</v>
      </c>
      <c r="D11" s="914" t="s">
        <v>809</v>
      </c>
      <c r="E11" s="910" t="s">
        <v>795</v>
      </c>
      <c r="F11" s="910" t="s">
        <v>795</v>
      </c>
      <c r="G11" s="911">
        <v>29.3</v>
      </c>
      <c r="H11" s="906" t="s">
        <v>762</v>
      </c>
      <c r="I11" s="906">
        <v>0</v>
      </c>
      <c r="J11" s="906">
        <v>0</v>
      </c>
      <c r="K11" s="909" t="s">
        <v>797</v>
      </c>
      <c r="L11" s="906">
        <v>0</v>
      </c>
      <c r="M11" s="906">
        <v>0</v>
      </c>
      <c r="N11" s="909">
        <v>29.3</v>
      </c>
      <c r="O11" s="907" t="s">
        <v>762</v>
      </c>
      <c r="P11" s="906">
        <v>0</v>
      </c>
      <c r="Q11" s="906">
        <v>0</v>
      </c>
      <c r="R11" s="907" t="s">
        <v>762</v>
      </c>
      <c r="S11" s="906">
        <v>0</v>
      </c>
      <c r="T11" s="906">
        <v>0</v>
      </c>
      <c r="U11" s="908">
        <v>25.6</v>
      </c>
      <c r="V11" s="905">
        <v>25.6</v>
      </c>
      <c r="W11" s="373"/>
      <c r="X11" s="373"/>
      <c r="Y11" s="373"/>
      <c r="Z11" s="373"/>
      <c r="AA11" s="373"/>
      <c r="AB11" s="373"/>
      <c r="AC11" s="373"/>
      <c r="AD11" s="373"/>
      <c r="AE11" s="373"/>
      <c r="AF11" s="373"/>
      <c r="AG11" s="373"/>
      <c r="AH11" s="373"/>
      <c r="AI11" s="373"/>
      <c r="AJ11" s="373"/>
    </row>
    <row r="12" spans="1:36" ht="19.5" customHeight="1" thickBot="1" x14ac:dyDescent="0.25">
      <c r="A12" s="324"/>
      <c r="B12" s="936"/>
      <c r="C12" s="974"/>
      <c r="D12" s="974"/>
      <c r="E12" s="975"/>
      <c r="F12" s="975"/>
      <c r="G12" s="976"/>
      <c r="H12" s="977"/>
      <c r="I12" s="977"/>
      <c r="J12" s="977"/>
      <c r="K12" s="978"/>
      <c r="L12" s="977"/>
      <c r="M12" s="977"/>
      <c r="N12" s="975"/>
      <c r="O12" s="981"/>
      <c r="P12" s="977"/>
      <c r="Q12" s="977"/>
      <c r="R12" s="981"/>
      <c r="S12" s="977"/>
      <c r="T12" s="977"/>
      <c r="U12" s="979"/>
      <c r="V12" s="980"/>
      <c r="W12" s="373"/>
      <c r="X12" s="373"/>
      <c r="Y12" s="373"/>
      <c r="Z12" s="373"/>
      <c r="AA12" s="373"/>
      <c r="AB12" s="373"/>
      <c r="AC12" s="373"/>
      <c r="AD12" s="373"/>
      <c r="AE12" s="373"/>
      <c r="AF12" s="373"/>
      <c r="AG12" s="373"/>
      <c r="AH12" s="373"/>
      <c r="AI12" s="373"/>
      <c r="AJ12" s="373"/>
    </row>
    <row r="13" spans="1:36" x14ac:dyDescent="0.2">
      <c r="A13" s="324"/>
      <c r="B13" s="330"/>
      <c r="C13" s="331"/>
      <c r="D13" s="331"/>
      <c r="E13" s="324"/>
      <c r="F13" s="324"/>
      <c r="G13" s="324"/>
      <c r="H13" s="324"/>
      <c r="I13" s="324"/>
      <c r="J13" s="324"/>
      <c r="K13" s="324"/>
      <c r="L13" s="324"/>
      <c r="M13" s="324"/>
      <c r="N13" s="324"/>
      <c r="O13" s="324"/>
      <c r="P13" s="324"/>
      <c r="Q13" s="324"/>
      <c r="R13" s="324"/>
      <c r="S13" s="324"/>
      <c r="T13" s="324"/>
      <c r="U13" s="324"/>
      <c r="V13" s="324"/>
    </row>
    <row r="14" spans="1:36" x14ac:dyDescent="0.2">
      <c r="A14" s="324"/>
      <c r="B14" s="324"/>
      <c r="C14" s="937" t="s">
        <v>764</v>
      </c>
      <c r="D14" s="937"/>
      <c r="E14" s="937"/>
      <c r="F14" s="937"/>
      <c r="G14" s="324"/>
      <c r="H14" s="324"/>
      <c r="I14" s="324"/>
      <c r="J14" s="324"/>
      <c r="K14" s="324"/>
      <c r="L14" s="324"/>
      <c r="M14" s="324"/>
      <c r="N14" s="324"/>
      <c r="O14" s="324"/>
      <c r="P14" s="324"/>
      <c r="Q14" s="324"/>
      <c r="R14" s="324"/>
      <c r="S14" s="324"/>
      <c r="T14" s="324"/>
      <c r="U14" s="324"/>
      <c r="V14" s="324"/>
    </row>
    <row r="15" spans="1:36" ht="15.75" thickBot="1" x14ac:dyDescent="0.25">
      <c r="A15" s="324"/>
      <c r="B15" s="324"/>
      <c r="C15" s="324"/>
      <c r="D15" s="325"/>
      <c r="E15" s="324"/>
      <c r="F15" s="324"/>
      <c r="G15" s="324"/>
      <c r="H15" s="324"/>
      <c r="I15" s="324"/>
      <c r="J15" s="324"/>
      <c r="K15" s="324"/>
      <c r="L15" s="324"/>
      <c r="M15" s="324"/>
      <c r="N15" s="324"/>
      <c r="O15" s="324"/>
      <c r="P15" s="324"/>
      <c r="Q15" s="324"/>
      <c r="R15" s="324"/>
      <c r="S15" s="324"/>
      <c r="T15" s="324"/>
      <c r="U15" s="324"/>
      <c r="V15" s="324"/>
    </row>
    <row r="16" spans="1:36" ht="23.25" x14ac:dyDescent="0.2">
      <c r="A16" s="324"/>
      <c r="B16" s="938" t="s">
        <v>765</v>
      </c>
      <c r="C16" s="939"/>
      <c r="D16" s="939"/>
      <c r="E16" s="939"/>
      <c r="F16" s="939"/>
      <c r="G16" s="939"/>
      <c r="H16" s="939"/>
      <c r="I16" s="939"/>
      <c r="J16" s="939"/>
      <c r="K16" s="939"/>
      <c r="L16" s="939"/>
      <c r="M16" s="939"/>
      <c r="N16" s="939"/>
      <c r="O16" s="939"/>
      <c r="P16" s="940"/>
      <c r="Q16" s="324"/>
      <c r="R16" s="324"/>
      <c r="S16" s="324"/>
      <c r="T16" s="324"/>
      <c r="U16" s="324"/>
      <c r="V16" s="324"/>
    </row>
    <row r="17" spans="1:22" x14ac:dyDescent="0.2">
      <c r="A17" s="324"/>
      <c r="B17" s="332" t="s">
        <v>766</v>
      </c>
      <c r="C17" s="333"/>
      <c r="D17" s="333"/>
      <c r="E17" s="333"/>
      <c r="F17" s="333"/>
      <c r="G17" s="333"/>
      <c r="H17" s="333"/>
      <c r="I17" s="493"/>
      <c r="J17" s="334"/>
      <c r="K17" s="497" t="s">
        <v>767</v>
      </c>
      <c r="L17" s="333"/>
      <c r="M17" s="333"/>
      <c r="N17" s="333"/>
      <c r="O17" s="333"/>
      <c r="P17" s="335"/>
      <c r="Q17" s="324"/>
      <c r="R17" s="324"/>
      <c r="S17" s="324"/>
      <c r="T17" s="324"/>
      <c r="U17" s="324"/>
      <c r="V17" s="324"/>
    </row>
    <row r="18" spans="1:22" ht="84.6" customHeight="1" x14ac:dyDescent="0.2">
      <c r="A18" s="324"/>
      <c r="B18" s="915" t="s">
        <v>810</v>
      </c>
      <c r="C18" s="941"/>
      <c r="D18" s="941"/>
      <c r="E18" s="941"/>
      <c r="F18" s="941"/>
      <c r="G18" s="941"/>
      <c r="H18" s="941"/>
      <c r="I18" s="942"/>
      <c r="J18" s="324"/>
      <c r="K18" s="943" t="s">
        <v>800</v>
      </c>
      <c r="L18" s="944"/>
      <c r="M18" s="944"/>
      <c r="N18" s="944"/>
      <c r="O18" s="944"/>
      <c r="P18" s="945"/>
      <c r="Q18" s="324"/>
      <c r="R18" s="324"/>
      <c r="S18" s="324"/>
      <c r="T18" s="324"/>
      <c r="U18" s="324"/>
      <c r="V18" s="324"/>
    </row>
    <row r="19" spans="1:22" x14ac:dyDescent="0.2">
      <c r="A19" s="324"/>
      <c r="B19" s="336"/>
      <c r="C19" s="324"/>
      <c r="D19" s="324"/>
      <c r="E19" s="324"/>
      <c r="F19" s="324"/>
      <c r="G19" s="324"/>
      <c r="H19" s="324"/>
      <c r="I19" s="324"/>
      <c r="J19" s="324"/>
      <c r="K19" s="324"/>
      <c r="L19" s="324"/>
      <c r="M19" s="324"/>
      <c r="N19" s="324"/>
      <c r="O19" s="324"/>
      <c r="P19" s="337"/>
      <c r="Q19" s="324"/>
      <c r="R19" s="324"/>
      <c r="S19" s="324"/>
      <c r="T19" s="324"/>
      <c r="U19" s="324"/>
      <c r="V19" s="324"/>
    </row>
    <row r="20" spans="1:22" x14ac:dyDescent="0.2">
      <c r="A20" s="324"/>
      <c r="B20" s="494" t="s">
        <v>763</v>
      </c>
      <c r="C20" s="495"/>
      <c r="D20" s="495"/>
      <c r="E20" s="495"/>
      <c r="F20" s="495"/>
      <c r="G20" s="495"/>
      <c r="H20" s="495"/>
      <c r="I20" s="493"/>
      <c r="J20" s="334"/>
      <c r="K20" s="497" t="s">
        <v>775</v>
      </c>
      <c r="L20" s="495"/>
      <c r="M20" s="495"/>
      <c r="N20" s="495"/>
      <c r="O20" s="495"/>
      <c r="P20" s="496"/>
      <c r="Q20" s="324"/>
      <c r="R20" s="324"/>
      <c r="S20" s="324"/>
      <c r="T20" s="324"/>
      <c r="U20" s="324"/>
      <c r="V20" s="324"/>
    </row>
    <row r="21" spans="1:22" ht="99.6" customHeight="1" x14ac:dyDescent="0.2">
      <c r="A21" s="324"/>
      <c r="B21" s="915" t="s">
        <v>811</v>
      </c>
      <c r="C21" s="916"/>
      <c r="D21" s="916"/>
      <c r="E21" s="916"/>
      <c r="F21" s="916"/>
      <c r="G21" s="916"/>
      <c r="H21" s="916"/>
      <c r="I21" s="917"/>
      <c r="J21" s="324"/>
      <c r="K21" s="918" t="s">
        <v>813</v>
      </c>
      <c r="L21" s="919"/>
      <c r="M21" s="919"/>
      <c r="N21" s="919"/>
      <c r="O21" s="919"/>
      <c r="P21" s="920"/>
      <c r="Q21" s="324"/>
      <c r="R21" s="324"/>
      <c r="S21" s="324"/>
      <c r="T21" s="324"/>
      <c r="U21" s="324"/>
      <c r="V21" s="324"/>
    </row>
    <row r="22" spans="1:22" x14ac:dyDescent="0.2">
      <c r="A22" s="324"/>
      <c r="B22" s="336"/>
      <c r="C22" s="324"/>
      <c r="D22" s="324"/>
      <c r="E22" s="324"/>
      <c r="F22" s="324"/>
      <c r="G22" s="324"/>
      <c r="H22" s="324"/>
      <c r="I22" s="324"/>
      <c r="J22" s="324"/>
      <c r="K22" s="919"/>
      <c r="L22" s="919"/>
      <c r="M22" s="919"/>
      <c r="N22" s="919"/>
      <c r="O22" s="919"/>
      <c r="P22" s="920"/>
      <c r="Q22" s="324"/>
      <c r="R22" s="324"/>
      <c r="S22" s="324"/>
      <c r="T22" s="324"/>
      <c r="U22" s="324"/>
      <c r="V22" s="324"/>
    </row>
    <row r="23" spans="1:22" x14ac:dyDescent="0.2">
      <c r="A23" s="324"/>
      <c r="B23" s="494" t="s">
        <v>768</v>
      </c>
      <c r="C23" s="495"/>
      <c r="D23" s="495"/>
      <c r="E23" s="495"/>
      <c r="F23" s="495"/>
      <c r="G23" s="495"/>
      <c r="H23" s="495"/>
      <c r="I23" s="493"/>
      <c r="J23" s="324"/>
      <c r="K23" s="919"/>
      <c r="L23" s="919"/>
      <c r="M23" s="919"/>
      <c r="N23" s="919"/>
      <c r="O23" s="919"/>
      <c r="P23" s="920"/>
      <c r="Q23" s="324"/>
      <c r="R23" s="324"/>
      <c r="S23" s="324"/>
      <c r="T23" s="324"/>
      <c r="U23" s="324"/>
      <c r="V23" s="324"/>
    </row>
    <row r="24" spans="1:22" ht="76.900000000000006" customHeight="1" x14ac:dyDescent="0.2">
      <c r="A24" s="324"/>
      <c r="B24" s="915"/>
      <c r="C24" s="916"/>
      <c r="D24" s="916"/>
      <c r="E24" s="916"/>
      <c r="F24" s="916"/>
      <c r="G24" s="916"/>
      <c r="H24" s="916"/>
      <c r="I24" s="917"/>
      <c r="J24" s="324"/>
      <c r="K24" s="919"/>
      <c r="L24" s="919"/>
      <c r="M24" s="919"/>
      <c r="N24" s="919"/>
      <c r="O24" s="919"/>
      <c r="P24" s="920"/>
      <c r="Q24" s="324"/>
      <c r="R24" s="324"/>
      <c r="S24" s="324"/>
      <c r="T24" s="324"/>
      <c r="U24" s="324"/>
      <c r="V24" s="324"/>
    </row>
    <row r="25" spans="1:22" x14ac:dyDescent="0.2">
      <c r="A25" s="324"/>
      <c r="B25" s="336"/>
      <c r="C25" s="324"/>
      <c r="D25" s="324"/>
      <c r="E25" s="324"/>
      <c r="F25" s="324"/>
      <c r="G25" s="324"/>
      <c r="H25" s="324"/>
      <c r="I25" s="324"/>
      <c r="J25" s="324"/>
      <c r="K25" s="919"/>
      <c r="L25" s="919"/>
      <c r="M25" s="919"/>
      <c r="N25" s="919"/>
      <c r="O25" s="919"/>
      <c r="P25" s="920"/>
      <c r="Q25" s="324"/>
      <c r="R25" s="324"/>
      <c r="S25" s="324"/>
      <c r="T25" s="324"/>
      <c r="U25" s="324"/>
      <c r="V25" s="324"/>
    </row>
    <row r="26" spans="1:22" x14ac:dyDescent="0.2">
      <c r="A26" s="324"/>
      <c r="B26" s="494" t="s">
        <v>769</v>
      </c>
      <c r="C26" s="495"/>
      <c r="D26" s="495"/>
      <c r="E26" s="495"/>
      <c r="F26" s="495"/>
      <c r="G26" s="495"/>
      <c r="H26" s="495"/>
      <c r="I26" s="493"/>
      <c r="J26" s="324"/>
      <c r="K26" s="919"/>
      <c r="L26" s="919"/>
      <c r="M26" s="919"/>
      <c r="N26" s="919"/>
      <c r="O26" s="919"/>
      <c r="P26" s="920"/>
      <c r="Q26" s="324"/>
      <c r="R26" s="324"/>
      <c r="S26" s="324"/>
      <c r="T26" s="324"/>
      <c r="U26" s="324"/>
      <c r="V26" s="324"/>
    </row>
    <row r="27" spans="1:22" x14ac:dyDescent="0.2">
      <c r="A27" s="324"/>
      <c r="B27" s="925" t="s">
        <v>812</v>
      </c>
      <c r="C27" s="926"/>
      <c r="D27" s="926"/>
      <c r="E27" s="926"/>
      <c r="F27" s="926"/>
      <c r="G27" s="926"/>
      <c r="H27" s="926"/>
      <c r="I27" s="927"/>
      <c r="J27" s="324"/>
      <c r="K27" s="919"/>
      <c r="L27" s="919"/>
      <c r="M27" s="919"/>
      <c r="N27" s="919"/>
      <c r="O27" s="919"/>
      <c r="P27" s="920"/>
      <c r="Q27" s="324"/>
      <c r="R27" s="324"/>
      <c r="S27" s="324"/>
      <c r="T27" s="324"/>
      <c r="U27" s="324"/>
      <c r="V27" s="324"/>
    </row>
    <row r="28" spans="1:22" x14ac:dyDescent="0.2">
      <c r="A28" s="324"/>
      <c r="B28" s="928"/>
      <c r="C28" s="929"/>
      <c r="D28" s="929"/>
      <c r="E28" s="929"/>
      <c r="F28" s="929"/>
      <c r="G28" s="929"/>
      <c r="H28" s="929"/>
      <c r="I28" s="930"/>
      <c r="J28" s="324"/>
      <c r="K28" s="919"/>
      <c r="L28" s="919"/>
      <c r="M28" s="919"/>
      <c r="N28" s="919"/>
      <c r="O28" s="919"/>
      <c r="P28" s="920"/>
      <c r="Q28" s="324"/>
      <c r="R28" s="324"/>
      <c r="S28" s="324"/>
      <c r="T28" s="324"/>
      <c r="U28" s="324"/>
      <c r="V28" s="324"/>
    </row>
    <row r="29" spans="1:22" x14ac:dyDescent="0.2">
      <c r="A29" s="324"/>
      <c r="B29" s="928"/>
      <c r="C29" s="929"/>
      <c r="D29" s="929"/>
      <c r="E29" s="929"/>
      <c r="F29" s="929"/>
      <c r="G29" s="929"/>
      <c r="H29" s="929"/>
      <c r="I29" s="930"/>
      <c r="J29" s="324"/>
      <c r="K29" s="921"/>
      <c r="L29" s="921"/>
      <c r="M29" s="921"/>
      <c r="N29" s="921"/>
      <c r="O29" s="921"/>
      <c r="P29" s="922"/>
      <c r="Q29" s="324"/>
      <c r="R29" s="324"/>
      <c r="S29" s="324"/>
      <c r="T29" s="324"/>
      <c r="U29" s="324"/>
      <c r="V29" s="324"/>
    </row>
    <row r="30" spans="1:22" ht="15.75" thickBot="1" x14ac:dyDescent="0.25">
      <c r="A30" s="324"/>
      <c r="B30" s="931"/>
      <c r="C30" s="932"/>
      <c r="D30" s="932"/>
      <c r="E30" s="932"/>
      <c r="F30" s="932"/>
      <c r="G30" s="932"/>
      <c r="H30" s="932"/>
      <c r="I30" s="933"/>
      <c r="J30" s="338"/>
      <c r="K30" s="923"/>
      <c r="L30" s="923"/>
      <c r="M30" s="923"/>
      <c r="N30" s="923"/>
      <c r="O30" s="923"/>
      <c r="P30" s="924"/>
      <c r="Q30" s="324"/>
      <c r="R30" s="324"/>
      <c r="S30" s="324"/>
      <c r="T30" s="324"/>
      <c r="U30" s="324"/>
      <c r="V30" s="324"/>
    </row>
  </sheetData>
  <sheetProtection algorithmName="SHA-512" hashValue="AjQ7g4umr0sPq1nAOaGjSwqBSmrI/TvesUx9xV5Y47ynWh0jV+mugqEtt0perMIHNQqrZI/PwDcLs0x532VDeg==" saltValue="0CSb+1xTNbHbiGNH5Mmyig==" spinCount="100000" sheet="1" objects="1" scenarios="1" selectLockedCells="1" selectUnlockedCells="1"/>
  <mergeCells count="81">
    <mergeCell ref="T11:T12"/>
    <mergeCell ref="U11:U12"/>
    <mergeCell ref="V11:V12"/>
    <mergeCell ref="O11:O12"/>
    <mergeCell ref="P11:P12"/>
    <mergeCell ref="Q11:Q12"/>
    <mergeCell ref="R11:R12"/>
    <mergeCell ref="S11:S12"/>
    <mergeCell ref="S7:S8"/>
    <mergeCell ref="T7:T8"/>
    <mergeCell ref="U7:U8"/>
    <mergeCell ref="V7:V8"/>
    <mergeCell ref="C11:C12"/>
    <mergeCell ref="D11:D12"/>
    <mergeCell ref="E11:E12"/>
    <mergeCell ref="F11:F12"/>
    <mergeCell ref="G11:G12"/>
    <mergeCell ref="H11:H12"/>
    <mergeCell ref="I11:I12"/>
    <mergeCell ref="J11:J12"/>
    <mergeCell ref="K11:K12"/>
    <mergeCell ref="L11:L12"/>
    <mergeCell ref="M11:M12"/>
    <mergeCell ref="N11:N12"/>
    <mergeCell ref="N7:N8"/>
    <mergeCell ref="O7:O8"/>
    <mergeCell ref="P7:P8"/>
    <mergeCell ref="Q7:Q8"/>
    <mergeCell ref="R7:R8"/>
    <mergeCell ref="I7:I8"/>
    <mergeCell ref="J7:J8"/>
    <mergeCell ref="K7:K8"/>
    <mergeCell ref="L7:L8"/>
    <mergeCell ref="M7:M8"/>
    <mergeCell ref="B3:C3"/>
    <mergeCell ref="B4:F4"/>
    <mergeCell ref="G4:N4"/>
    <mergeCell ref="O4:T4"/>
    <mergeCell ref="U4:V4"/>
    <mergeCell ref="E5:F5"/>
    <mergeCell ref="H5:J5"/>
    <mergeCell ref="K5:M5"/>
    <mergeCell ref="O5:Q5"/>
    <mergeCell ref="R5:T5"/>
    <mergeCell ref="B21:I21"/>
    <mergeCell ref="K21:P30"/>
    <mergeCell ref="B24:I24"/>
    <mergeCell ref="B27:I30"/>
    <mergeCell ref="B7:B8"/>
    <mergeCell ref="B11:B12"/>
    <mergeCell ref="C14:F14"/>
    <mergeCell ref="B16:P16"/>
    <mergeCell ref="B18:I18"/>
    <mergeCell ref="K18:P18"/>
    <mergeCell ref="C7:C8"/>
    <mergeCell ref="D7:D8"/>
    <mergeCell ref="E7:E8"/>
    <mergeCell ref="F7:F8"/>
    <mergeCell ref="G7:G8"/>
    <mergeCell ref="H7:H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V9:V10"/>
    <mergeCell ref="Q9:Q10"/>
    <mergeCell ref="R9:R10"/>
    <mergeCell ref="S9:S10"/>
    <mergeCell ref="T9:T10"/>
    <mergeCell ref="U9:U10"/>
  </mergeCells>
  <conditionalFormatting sqref="D13:E13">
    <cfRule type="expression" dxfId="3" priority="4">
      <formula>D13="Y"</formula>
    </cfRule>
  </conditionalFormatting>
  <conditionalFormatting sqref="E13:F13">
    <cfRule type="expression" dxfId="2" priority="3">
      <formula>E13="Y"</formula>
    </cfRule>
  </conditionalFormatting>
  <conditionalFormatting sqref="D7">
    <cfRule type="expression" dxfId="1" priority="2">
      <formula>D7="Y"</formula>
    </cfRule>
  </conditionalFormatting>
  <conditionalFormatting sqref="C7">
    <cfRule type="expression" dxfId="0" priority="1">
      <formula>C7="Y"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
  <sheetViews>
    <sheetView zoomScale="80" zoomScaleNormal="80" workbookViewId="0">
      <selection activeCell="S6" sqref="S6"/>
    </sheetView>
  </sheetViews>
  <sheetFormatPr defaultColWidth="8.88671875" defaultRowHeight="15" x14ac:dyDescent="0.2"/>
  <cols>
    <col min="1" max="1" width="13.33203125" customWidth="1"/>
    <col min="2" max="2" width="22.5546875" customWidth="1"/>
    <col min="3" max="11" width="6.77734375" customWidth="1"/>
    <col min="12" max="16" width="7.77734375" customWidth="1"/>
    <col min="17" max="19" width="8.21875" bestFit="1" customWidth="1"/>
    <col min="20"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2"/>
      <c r="B1" s="62"/>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36" ht="18" x14ac:dyDescent="0.25">
      <c r="A2" s="64" t="s">
        <v>44</v>
      </c>
      <c r="B2" s="65"/>
      <c r="C2" s="66"/>
      <c r="D2" s="66"/>
      <c r="E2" s="66"/>
      <c r="F2" s="66"/>
      <c r="G2" s="66"/>
      <c r="H2" s="67"/>
      <c r="I2" s="66"/>
      <c r="J2" s="66"/>
      <c r="K2" s="66"/>
      <c r="L2" s="66"/>
      <c r="M2" s="66"/>
      <c r="N2" s="66"/>
      <c r="O2" s="66"/>
      <c r="P2" s="66"/>
      <c r="Q2" s="66"/>
      <c r="R2" s="66"/>
      <c r="S2" s="66"/>
      <c r="T2" s="66"/>
      <c r="U2" s="66"/>
      <c r="V2" s="66"/>
      <c r="W2" s="66"/>
      <c r="X2" s="66"/>
      <c r="Y2" s="66"/>
      <c r="Z2" s="66"/>
      <c r="AA2" s="66"/>
      <c r="AB2" s="66"/>
    </row>
    <row r="3" spans="1:36" ht="18" x14ac:dyDescent="0.25">
      <c r="A3" s="619" t="str">
        <f>'TITLE PAGE'!D9</f>
        <v>Severn Trent Water</v>
      </c>
      <c r="B3" s="65"/>
      <c r="C3" s="618"/>
      <c r="D3" s="66"/>
      <c r="E3" s="66"/>
      <c r="F3" s="66"/>
      <c r="G3" s="66"/>
      <c r="H3" s="67"/>
      <c r="I3" s="66"/>
      <c r="J3" s="66"/>
      <c r="K3" s="66"/>
      <c r="L3" s="66"/>
      <c r="M3" s="66"/>
      <c r="N3" s="66"/>
      <c r="O3" s="66"/>
      <c r="P3" s="66"/>
      <c r="Q3" s="66"/>
      <c r="R3" s="66"/>
      <c r="S3" s="66"/>
      <c r="T3" s="66"/>
      <c r="U3" s="66"/>
      <c r="V3" s="66"/>
      <c r="W3" s="66"/>
      <c r="X3" s="66"/>
      <c r="Y3" s="66"/>
      <c r="Z3" s="66"/>
      <c r="AA3" s="66"/>
      <c r="AB3" s="66"/>
    </row>
    <row r="4" spans="1:36" ht="18" x14ac:dyDescent="0.25">
      <c r="A4" s="619" t="str">
        <f>'TITLE PAGE'!D10</f>
        <v>Chester</v>
      </c>
      <c r="B4" s="65"/>
      <c r="C4" s="618"/>
      <c r="D4" s="66"/>
      <c r="E4" s="66"/>
      <c r="F4" s="66"/>
      <c r="G4" s="66"/>
      <c r="H4" s="67"/>
      <c r="I4" s="66"/>
      <c r="J4" s="66"/>
      <c r="K4" s="66"/>
      <c r="L4" s="66"/>
      <c r="M4" s="66"/>
      <c r="N4" s="66"/>
      <c r="O4" s="66"/>
      <c r="P4" s="66"/>
      <c r="Q4" s="66"/>
      <c r="R4" s="66"/>
      <c r="S4" s="66"/>
      <c r="T4" s="66"/>
      <c r="U4" s="66"/>
      <c r="V4" s="66"/>
      <c r="W4" s="66"/>
      <c r="X4" s="66"/>
      <c r="Y4" s="66"/>
      <c r="Z4" s="66"/>
      <c r="AA4" s="66"/>
      <c r="AB4" s="66"/>
    </row>
    <row r="5" spans="1:36" ht="25.5" x14ac:dyDescent="0.2">
      <c r="A5" s="68" t="s">
        <v>45</v>
      </c>
      <c r="B5" s="69" t="s">
        <v>46</v>
      </c>
      <c r="C5" s="70" t="s">
        <v>47</v>
      </c>
      <c r="D5" s="71"/>
      <c r="E5" s="71" t="s">
        <v>48</v>
      </c>
      <c r="F5" s="71" t="s">
        <v>49</v>
      </c>
      <c r="G5" s="71" t="s">
        <v>50</v>
      </c>
      <c r="H5" s="72" t="s">
        <v>51</v>
      </c>
      <c r="I5" s="72" t="s">
        <v>52</v>
      </c>
      <c r="J5" s="72" t="s">
        <v>53</v>
      </c>
      <c r="K5" s="72" t="s">
        <v>54</v>
      </c>
      <c r="L5" s="72" t="s">
        <v>55</v>
      </c>
      <c r="M5" s="72" t="s">
        <v>56</v>
      </c>
      <c r="N5" s="72" t="s">
        <v>57</v>
      </c>
      <c r="O5" s="72" t="s">
        <v>58</v>
      </c>
      <c r="P5" s="72" t="s">
        <v>59</v>
      </c>
      <c r="Q5" s="72" t="s">
        <v>564</v>
      </c>
      <c r="R5" s="72" t="s">
        <v>566</v>
      </c>
      <c r="S5" s="72" t="s">
        <v>568</v>
      </c>
      <c r="T5" s="72" t="s">
        <v>60</v>
      </c>
      <c r="U5" s="72" t="s">
        <v>61</v>
      </c>
      <c r="V5" s="72" t="s">
        <v>62</v>
      </c>
      <c r="W5" s="72" t="s">
        <v>63</v>
      </c>
      <c r="X5" s="72" t="s">
        <v>64</v>
      </c>
      <c r="Y5" s="72" t="s">
        <v>65</v>
      </c>
      <c r="Z5" s="72" t="s">
        <v>66</v>
      </c>
      <c r="AA5" s="72" t="s">
        <v>67</v>
      </c>
      <c r="AB5" s="72" t="s">
        <v>68</v>
      </c>
      <c r="AC5" s="72" t="s">
        <v>100</v>
      </c>
      <c r="AD5" s="72" t="s">
        <v>101</v>
      </c>
      <c r="AE5" s="72" t="s">
        <v>102</v>
      </c>
      <c r="AF5" s="72" t="s">
        <v>103</v>
      </c>
      <c r="AG5" s="373"/>
      <c r="AH5" s="373"/>
      <c r="AI5" s="373"/>
      <c r="AJ5" s="373"/>
    </row>
    <row r="6" spans="1:36" x14ac:dyDescent="0.2">
      <c r="A6" s="73"/>
      <c r="B6" s="74" t="s">
        <v>69</v>
      </c>
      <c r="C6" s="68"/>
      <c r="D6" s="75"/>
      <c r="E6" s="75"/>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373"/>
      <c r="AH6" s="373"/>
      <c r="AI6" s="373"/>
      <c r="AJ6" s="373"/>
    </row>
    <row r="7" spans="1:36" x14ac:dyDescent="0.2">
      <c r="A7" s="77" t="s">
        <v>70</v>
      </c>
      <c r="B7" s="78" t="s">
        <v>71</v>
      </c>
      <c r="C7" s="77" t="s">
        <v>72</v>
      </c>
      <c r="D7" s="79">
        <f>'4. BL SDB'!H5</f>
        <v>28.540800000000001</v>
      </c>
      <c r="E7" s="79">
        <f>'4. BL SDB'!I5</f>
        <v>28.454699999999999</v>
      </c>
      <c r="F7" s="79">
        <f>'4. BL SDB'!J5</f>
        <v>28.354700000000001</v>
      </c>
      <c r="G7" s="79">
        <f>'4. BL SDB'!K5</f>
        <v>28.2547</v>
      </c>
      <c r="H7" s="79">
        <f>'4. BL SDB'!L5</f>
        <v>28.134700000000002</v>
      </c>
      <c r="I7" s="79">
        <f>'4. BL SDB'!M5</f>
        <v>28.034700000000001</v>
      </c>
      <c r="J7" s="79">
        <f>'4. BL SDB'!N5</f>
        <v>27.934699999999999</v>
      </c>
      <c r="K7" s="79">
        <f>'4. BL SDB'!O5</f>
        <v>27.834700000000002</v>
      </c>
      <c r="L7" s="79">
        <f>'4. BL SDB'!P5</f>
        <v>27.7347</v>
      </c>
      <c r="M7" s="79">
        <f>'4. BL SDB'!Q5</f>
        <v>27.2347</v>
      </c>
      <c r="N7" s="79">
        <f>'4. BL SDB'!R5</f>
        <v>27.134700000000002</v>
      </c>
      <c r="O7" s="79">
        <f>'4. BL SDB'!S5</f>
        <v>27.034700000000001</v>
      </c>
      <c r="P7" s="79">
        <f>'4. BL SDB'!T5</f>
        <v>26.934699999999999</v>
      </c>
      <c r="Q7" s="79">
        <f>'4. BL SDB'!U5</f>
        <v>26.834700000000002</v>
      </c>
      <c r="R7" s="79">
        <f>'4. BL SDB'!V5</f>
        <v>26.759700000000002</v>
      </c>
      <c r="S7" s="79">
        <f>'4. BL SDB'!W5</f>
        <v>26.7347</v>
      </c>
      <c r="T7" s="79">
        <f>'4. BL SDB'!X5</f>
        <v>26.709700000000002</v>
      </c>
      <c r="U7" s="79">
        <f>'4. BL SDB'!Y5</f>
        <v>26.684699999999999</v>
      </c>
      <c r="V7" s="79">
        <f>'4. BL SDB'!Z5</f>
        <v>26.659700000000001</v>
      </c>
      <c r="W7" s="79">
        <f>'4. BL SDB'!AA5</f>
        <v>26.634700000000002</v>
      </c>
      <c r="X7" s="79">
        <f>'4. BL SDB'!AB5</f>
        <v>26.6097</v>
      </c>
      <c r="Y7" s="79">
        <f>'4. BL SDB'!AC5</f>
        <v>26.584700000000002</v>
      </c>
      <c r="Z7" s="79">
        <f>'4. BL SDB'!AD5</f>
        <v>26.559699999999999</v>
      </c>
      <c r="AA7" s="79">
        <f>'4. BL SDB'!AE5</f>
        <v>26.534700000000001</v>
      </c>
      <c r="AB7" s="79">
        <f>'4. BL SDB'!AF5</f>
        <v>26.509700000000002</v>
      </c>
      <c r="AC7" s="79">
        <f>'4. BL SDB'!AG5</f>
        <v>26.4847</v>
      </c>
      <c r="AD7" s="79">
        <f>'4. BL SDB'!AH5</f>
        <v>26.459700000000002</v>
      </c>
      <c r="AE7" s="79">
        <f>'4. BL SDB'!AI5</f>
        <v>26.434699999999999</v>
      </c>
      <c r="AF7" s="79">
        <f>'4. BL SDB'!AJ5</f>
        <v>26.409700000000001</v>
      </c>
      <c r="AG7" s="373"/>
      <c r="AH7" s="373"/>
      <c r="AI7" s="373"/>
      <c r="AJ7" s="373"/>
    </row>
    <row r="8" spans="1:36" x14ac:dyDescent="0.2">
      <c r="A8" s="77" t="s">
        <v>73</v>
      </c>
      <c r="B8" s="78" t="s">
        <v>71</v>
      </c>
      <c r="C8" s="77" t="s">
        <v>72</v>
      </c>
      <c r="D8" s="79">
        <f>'9. FP SDB'!H5</f>
        <v>28.540800000000001</v>
      </c>
      <c r="E8" s="79">
        <f>'9. FP SDB'!I5</f>
        <v>28.454699999999999</v>
      </c>
      <c r="F8" s="79">
        <f>'9. FP SDB'!J5</f>
        <v>28.354700000000001</v>
      </c>
      <c r="G8" s="79">
        <f>'9. FP SDB'!K5</f>
        <v>28.2547</v>
      </c>
      <c r="H8" s="79">
        <f>'9. FP SDB'!L5</f>
        <v>28.134700000000002</v>
      </c>
      <c r="I8" s="79">
        <f>'9. FP SDB'!M5</f>
        <v>28.034700000000001</v>
      </c>
      <c r="J8" s="79">
        <f>'9. FP SDB'!N5</f>
        <v>27.934699999999999</v>
      </c>
      <c r="K8" s="79">
        <f>'9. FP SDB'!O5</f>
        <v>27.834700000000002</v>
      </c>
      <c r="L8" s="79">
        <f>'9. FP SDB'!P5</f>
        <v>27.7347</v>
      </c>
      <c r="M8" s="79">
        <f>'9. FP SDB'!Q5</f>
        <v>27.2347</v>
      </c>
      <c r="N8" s="79">
        <f>'9. FP SDB'!R5</f>
        <v>27.134700000000002</v>
      </c>
      <c r="O8" s="79">
        <f>'9. FP SDB'!S5</f>
        <v>27.034700000000001</v>
      </c>
      <c r="P8" s="79">
        <f>'9. FP SDB'!T5</f>
        <v>26.934699999999999</v>
      </c>
      <c r="Q8" s="79">
        <f>'9. FP SDB'!U5</f>
        <v>26.834700000000002</v>
      </c>
      <c r="R8" s="79">
        <f>'9. FP SDB'!V5</f>
        <v>26.759700000000002</v>
      </c>
      <c r="S8" s="79">
        <f>'9. FP SDB'!W5</f>
        <v>26.7347</v>
      </c>
      <c r="T8" s="79">
        <f>'9. FP SDB'!X5</f>
        <v>26.709700000000002</v>
      </c>
      <c r="U8" s="79">
        <f>'9. FP SDB'!Y5</f>
        <v>26.684699999999999</v>
      </c>
      <c r="V8" s="79">
        <f>'9. FP SDB'!Z5</f>
        <v>26.659700000000001</v>
      </c>
      <c r="W8" s="79">
        <f>'9. FP SDB'!AA5</f>
        <v>26.634700000000002</v>
      </c>
      <c r="X8" s="79">
        <f>'9. FP SDB'!AB5</f>
        <v>26.6097</v>
      </c>
      <c r="Y8" s="79">
        <f>'9. FP SDB'!AC5</f>
        <v>26.584700000000002</v>
      </c>
      <c r="Z8" s="79">
        <f>'9. FP SDB'!AD5</f>
        <v>26.559699999999999</v>
      </c>
      <c r="AA8" s="79">
        <f>'9. FP SDB'!AE5</f>
        <v>26.534700000000001</v>
      </c>
      <c r="AB8" s="79">
        <f>'9. FP SDB'!AF5</f>
        <v>26.509700000000002</v>
      </c>
      <c r="AC8" s="79">
        <f>'9. FP SDB'!AG5</f>
        <v>26.4847</v>
      </c>
      <c r="AD8" s="79">
        <f>'9. FP SDB'!AH5</f>
        <v>26.459700000000002</v>
      </c>
      <c r="AE8" s="79">
        <f>'9. FP SDB'!AI5</f>
        <v>26.434699999999999</v>
      </c>
      <c r="AF8" s="79">
        <f>'9. FP SDB'!AJ5</f>
        <v>26.409700000000001</v>
      </c>
      <c r="AG8" s="373"/>
      <c r="AH8" s="373"/>
      <c r="AI8" s="373"/>
      <c r="AJ8" s="373"/>
    </row>
    <row r="9" spans="1:36" x14ac:dyDescent="0.2">
      <c r="A9" s="68"/>
      <c r="B9" s="74" t="s">
        <v>74</v>
      </c>
      <c r="C9" s="68"/>
      <c r="D9" s="79">
        <f>'9. FP SDB'!H6</f>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373"/>
      <c r="AH9" s="373"/>
      <c r="AI9" s="373"/>
      <c r="AJ9" s="373"/>
    </row>
    <row r="10" spans="1:36" x14ac:dyDescent="0.2">
      <c r="A10" s="77" t="s">
        <v>75</v>
      </c>
      <c r="B10" s="78" t="s">
        <v>76</v>
      </c>
      <c r="C10" s="77" t="s">
        <v>72</v>
      </c>
      <c r="D10" s="79">
        <f>'3. BL Demand'!H10</f>
        <v>6.8924992012966717</v>
      </c>
      <c r="E10" s="79">
        <f>'3. BL Demand'!I10</f>
        <v>6.6848944110412667</v>
      </c>
      <c r="F10" s="79">
        <f>'3. BL Demand'!J10</f>
        <v>6.4841488664032578</v>
      </c>
      <c r="G10" s="79">
        <f>'3. BL Demand'!K10</f>
        <v>6.2872117866884789</v>
      </c>
      <c r="H10" s="79">
        <f>'3. BL Demand'!L10</f>
        <v>6.0841296200833703</v>
      </c>
      <c r="I10" s="79">
        <f>'3. BL Demand'!M10</f>
        <v>5.8895544627757932</v>
      </c>
      <c r="J10" s="79">
        <f>'3. BL Demand'!N10</f>
        <v>5.7023864202753831</v>
      </c>
      <c r="K10" s="79">
        <f>'3. BL Demand'!O10</f>
        <v>5.5191631440101609</v>
      </c>
      <c r="L10" s="79">
        <f>'3. BL Demand'!P10</f>
        <v>5.3423965565641298</v>
      </c>
      <c r="M10" s="79">
        <f>'3. BL Demand'!Q10</f>
        <v>5.1725053837769108</v>
      </c>
      <c r="N10" s="79">
        <f>'3. BL Demand'!R10</f>
        <v>5.0082433767336969</v>
      </c>
      <c r="O10" s="79">
        <f>'3. BL Demand'!S10</f>
        <v>4.8497446422558292</v>
      </c>
      <c r="P10" s="79">
        <f>'3. BL Demand'!T10</f>
        <v>4.6948337505146256</v>
      </c>
      <c r="Q10" s="79">
        <f>'3. BL Demand'!U10</f>
        <v>4.5453672015006692</v>
      </c>
      <c r="R10" s="79">
        <f>'3. BL Demand'!V10</f>
        <v>4.3983108781443949</v>
      </c>
      <c r="S10" s="79">
        <f>'3. BL Demand'!W10</f>
        <v>4.2572037931295554</v>
      </c>
      <c r="T10" s="79">
        <f>'3. BL Demand'!X10</f>
        <v>4.120928208069131</v>
      </c>
      <c r="U10" s="79">
        <f>'3. BL Demand'!Y10</f>
        <v>3.987318551858972</v>
      </c>
      <c r="V10" s="79">
        <f>'3. BL Demand'!Z10</f>
        <v>3.8602560094480394</v>
      </c>
      <c r="W10" s="79">
        <f>'3. BL Demand'!AA10</f>
        <v>3.7379100293941665</v>
      </c>
      <c r="X10" s="79">
        <f>'3. BL Demand'!AB10</f>
        <v>3.6196317239247842</v>
      </c>
      <c r="Y10" s="79">
        <f>'3. BL Demand'!AC10</f>
        <v>3.5052817513081607</v>
      </c>
      <c r="Z10" s="79">
        <f>'3. BL Demand'!AD10</f>
        <v>3.3930052693647426</v>
      </c>
      <c r="AA10" s="79">
        <f>'3. BL Demand'!AE10</f>
        <v>3.2862604421559416</v>
      </c>
      <c r="AB10" s="79">
        <f>'3. BL Demand'!AF10</f>
        <v>3.1825152345539425</v>
      </c>
      <c r="AC10" s="79">
        <f>'3. BL Demand'!AG10</f>
        <v>3.0827435324789771</v>
      </c>
      <c r="AD10" s="79">
        <f>'3. BL Demand'!AH10</f>
        <v>2.9864865402765943</v>
      </c>
      <c r="AE10" s="79">
        <f>'3. BL Demand'!AI10</f>
        <v>2.8925599553967123</v>
      </c>
      <c r="AF10" s="79">
        <f>'3. BL Demand'!AJ10</f>
        <v>2.8021652347121826</v>
      </c>
      <c r="AG10" s="373"/>
      <c r="AH10" s="373"/>
      <c r="AI10" s="373"/>
      <c r="AJ10" s="373"/>
    </row>
    <row r="11" spans="1:36" x14ac:dyDescent="0.2">
      <c r="A11" s="77" t="s">
        <v>77</v>
      </c>
      <c r="B11" s="78" t="s">
        <v>76</v>
      </c>
      <c r="C11" s="77" t="s">
        <v>72</v>
      </c>
      <c r="D11" s="79">
        <f>'8. FP Demand'!H10</f>
        <v>6.8924992012966717</v>
      </c>
      <c r="E11" s="79">
        <f>'8. FP Demand'!I10</f>
        <v>6.6848944110412667</v>
      </c>
      <c r="F11" s="79">
        <f>'8. FP Demand'!J10</f>
        <v>6.4841488664032578</v>
      </c>
      <c r="G11" s="79">
        <f>'8. FP Demand'!K10</f>
        <v>6.2872117866884789</v>
      </c>
      <c r="H11" s="79">
        <f>'8. FP Demand'!L10</f>
        <v>6.0841296200833703</v>
      </c>
      <c r="I11" s="79">
        <f>'8. FP Demand'!M10</f>
        <v>5.8895544627757932</v>
      </c>
      <c r="J11" s="79">
        <f>'8. FP Demand'!N10</f>
        <v>5.7023864202753831</v>
      </c>
      <c r="K11" s="79">
        <f>'8. FP Demand'!O10</f>
        <v>5.5191631440101609</v>
      </c>
      <c r="L11" s="79">
        <f>'8. FP Demand'!P10</f>
        <v>5.3423965565641298</v>
      </c>
      <c r="M11" s="79">
        <f>'8. FP Demand'!Q10</f>
        <v>5.1725053837769108</v>
      </c>
      <c r="N11" s="79">
        <f>'8. FP Demand'!R10</f>
        <v>5.0082433767336969</v>
      </c>
      <c r="O11" s="79">
        <f>'8. FP Demand'!S10</f>
        <v>4.8497446422558292</v>
      </c>
      <c r="P11" s="79">
        <f>'8. FP Demand'!T10</f>
        <v>4.6948337505146256</v>
      </c>
      <c r="Q11" s="79">
        <f>'8. FP Demand'!U10</f>
        <v>4.5453672015006692</v>
      </c>
      <c r="R11" s="79">
        <f>'8. FP Demand'!V10</f>
        <v>0</v>
      </c>
      <c r="S11" s="79">
        <f>'8. FP Demand'!W10</f>
        <v>0</v>
      </c>
      <c r="T11" s="79">
        <f>'8. FP Demand'!X10</f>
        <v>0</v>
      </c>
      <c r="U11" s="79">
        <f>'8. FP Demand'!Y10</f>
        <v>0</v>
      </c>
      <c r="V11" s="79">
        <f>'8. FP Demand'!Z10</f>
        <v>4.4408920985006262E-16</v>
      </c>
      <c r="W11" s="79">
        <f>'8. FP Demand'!AA10</f>
        <v>0</v>
      </c>
      <c r="X11" s="79">
        <f>'8. FP Demand'!AB10</f>
        <v>0</v>
      </c>
      <c r="Y11" s="79">
        <f>'8. FP Demand'!AC10</f>
        <v>0</v>
      </c>
      <c r="Z11" s="79">
        <f>'8. FP Demand'!AD10</f>
        <v>0</v>
      </c>
      <c r="AA11" s="79">
        <f>'8. FP Demand'!AE10</f>
        <v>0</v>
      </c>
      <c r="AB11" s="79">
        <f>'8. FP Demand'!AF10</f>
        <v>0</v>
      </c>
      <c r="AC11" s="79">
        <f>'8. FP Demand'!AG10</f>
        <v>0</v>
      </c>
      <c r="AD11" s="79">
        <f>'8. FP Demand'!AH10</f>
        <v>0</v>
      </c>
      <c r="AE11" s="79">
        <f>'8. FP Demand'!AI10</f>
        <v>0</v>
      </c>
      <c r="AF11" s="79">
        <f>'8. FP Demand'!AJ10</f>
        <v>0</v>
      </c>
      <c r="AG11" s="373"/>
      <c r="AH11" s="373"/>
      <c r="AI11" s="373"/>
      <c r="AJ11" s="373"/>
    </row>
    <row r="12" spans="1:36" x14ac:dyDescent="0.2">
      <c r="A12" s="77" t="s">
        <v>78</v>
      </c>
      <c r="B12" s="78" t="s">
        <v>79</v>
      </c>
      <c r="C12" s="77" t="s">
        <v>72</v>
      </c>
      <c r="D12" s="79">
        <f>'3. BL Demand'!H9</f>
        <v>7.6171415316732691</v>
      </c>
      <c r="E12" s="79">
        <f>'3. BL Demand'!I9</f>
        <v>7.7824721407408601</v>
      </c>
      <c r="F12" s="79">
        <f>'3. BL Demand'!J9</f>
        <v>7.9468448382148527</v>
      </c>
      <c r="G12" s="79">
        <f>'3. BL Demand'!K9</f>
        <v>8.110410845945724</v>
      </c>
      <c r="H12" s="79">
        <f>'3. BL Demand'!L9</f>
        <v>8.2459513849845827</v>
      </c>
      <c r="I12" s="79">
        <f>'3. BL Demand'!M9</f>
        <v>8.3818400730704763</v>
      </c>
      <c r="J12" s="79">
        <f>'3. BL Demand'!N9</f>
        <v>8.5181440692305408</v>
      </c>
      <c r="K12" s="79">
        <f>'3. BL Demand'!O9</f>
        <v>8.6547195853370358</v>
      </c>
      <c r="L12" s="79">
        <f>'3. BL Demand'!P9</f>
        <v>8.7918472888737575</v>
      </c>
      <c r="M12" s="79">
        <f>'3. BL Demand'!Q9</f>
        <v>8.9021365666741339</v>
      </c>
      <c r="N12" s="79">
        <f>'3. BL Demand'!R9</f>
        <v>9.0132236495825193</v>
      </c>
      <c r="O12" s="79">
        <f>'3. BL Demand'!S9</f>
        <v>9.1248472248815435</v>
      </c>
      <c r="P12" s="79">
        <f>'3. BL Demand'!T9</f>
        <v>9.2372377087501309</v>
      </c>
      <c r="Q12" s="79">
        <f>'3. BL Demand'!U9</f>
        <v>9.3503867393961553</v>
      </c>
      <c r="R12" s="79">
        <f>'3. BL Demand'!V9</f>
        <v>9.4303667420278128</v>
      </c>
      <c r="S12" s="79">
        <f>'3. BL Demand'!W9</f>
        <v>9.5103791759173788</v>
      </c>
      <c r="T12" s="79">
        <f>'3. BL Demand'!X9</f>
        <v>9.5894409001753012</v>
      </c>
      <c r="U12" s="79">
        <f>'3. BL Demand'!Y9</f>
        <v>9.6673637546542874</v>
      </c>
      <c r="V12" s="79">
        <f>'3. BL Demand'!Z9</f>
        <v>9.744185905371781</v>
      </c>
      <c r="W12" s="79">
        <f>'3. BL Demand'!AA9</f>
        <v>9.82645083345305</v>
      </c>
      <c r="X12" s="79">
        <f>'3. BL Demand'!AB9</f>
        <v>9.908183977420304</v>
      </c>
      <c r="Y12" s="79">
        <f>'3. BL Demand'!AC9</f>
        <v>9.9894187336735847</v>
      </c>
      <c r="Z12" s="79">
        <f>'3. BL Demand'!AD9</f>
        <v>10.069101688076167</v>
      </c>
      <c r="AA12" s="79">
        <f>'3. BL Demand'!AE9</f>
        <v>10.147455574872392</v>
      </c>
      <c r="AB12" s="79">
        <f>'3. BL Demand'!AF9</f>
        <v>10.224317937188479</v>
      </c>
      <c r="AC12" s="79">
        <f>'3. BL Demand'!AG9</f>
        <v>10.303699993931414</v>
      </c>
      <c r="AD12" s="79">
        <f>'3. BL Demand'!AH9</f>
        <v>10.385347521028999</v>
      </c>
      <c r="AE12" s="79">
        <f>'3. BL Demand'!AI9</f>
        <v>10.461283689614612</v>
      </c>
      <c r="AF12" s="79">
        <f>'3. BL Demand'!AJ9</f>
        <v>10.535931861984082</v>
      </c>
      <c r="AG12" s="373"/>
      <c r="AH12" s="373"/>
      <c r="AI12" s="373"/>
      <c r="AJ12" s="373"/>
    </row>
    <row r="13" spans="1:36" x14ac:dyDescent="0.2">
      <c r="A13" s="77" t="s">
        <v>80</v>
      </c>
      <c r="B13" s="78" t="s">
        <v>79</v>
      </c>
      <c r="C13" s="77" t="s">
        <v>72</v>
      </c>
      <c r="D13" s="79">
        <f>'8. FP Demand'!H9</f>
        <v>7.6171415316732691</v>
      </c>
      <c r="E13" s="79">
        <f>'8. FP Demand'!I9</f>
        <v>7.7824721407408601</v>
      </c>
      <c r="F13" s="79">
        <f>'8. FP Demand'!J9</f>
        <v>7.9468448382148527</v>
      </c>
      <c r="G13" s="79">
        <f>'8. FP Demand'!K9</f>
        <v>8.110410845945724</v>
      </c>
      <c r="H13" s="79">
        <f>'8. FP Demand'!L9</f>
        <v>8.2459513849845827</v>
      </c>
      <c r="I13" s="79">
        <f>'8. FP Demand'!M9</f>
        <v>8.3818400730704763</v>
      </c>
      <c r="J13" s="79">
        <f>'8. FP Demand'!N9</f>
        <v>8.5181440692305408</v>
      </c>
      <c r="K13" s="79">
        <f>'8. FP Demand'!O9</f>
        <v>8.6547195853370358</v>
      </c>
      <c r="L13" s="79">
        <f>'8. FP Demand'!P9</f>
        <v>8.7918472888737575</v>
      </c>
      <c r="M13" s="79">
        <f>'8. FP Demand'!Q9</f>
        <v>8.9021365666741339</v>
      </c>
      <c r="N13" s="79">
        <f>'8. FP Demand'!R9</f>
        <v>9.0132236495825193</v>
      </c>
      <c r="O13" s="79">
        <f>'8. FP Demand'!S9</f>
        <v>9.1248472248815435</v>
      </c>
      <c r="P13" s="79">
        <f>'8. FP Demand'!T9</f>
        <v>9.2372377087501309</v>
      </c>
      <c r="Q13" s="79">
        <f>'8. FP Demand'!U9</f>
        <v>9.3503867393961553</v>
      </c>
      <c r="R13" s="79">
        <f>'8. FP Demand'!V9</f>
        <v>13.388846532357769</v>
      </c>
      <c r="S13" s="79">
        <f>'8. FP Demand'!W9</f>
        <v>13.341862589733982</v>
      </c>
      <c r="T13" s="79">
        <f>'8. FP Demand'!X9</f>
        <v>13.29827628743752</v>
      </c>
      <c r="U13" s="79">
        <f>'8. FP Demand'!Y9</f>
        <v>13.255950451327362</v>
      </c>
      <c r="V13" s="79">
        <f>'8. FP Demand'!Z9</f>
        <v>13.218416313875016</v>
      </c>
      <c r="W13" s="79">
        <f>'8. FP Demand'!AA9</f>
        <v>13.190569859907802</v>
      </c>
      <c r="X13" s="79">
        <f>'8. FP Demand'!AB9</f>
        <v>13.165852528952611</v>
      </c>
      <c r="Y13" s="79">
        <f>'8. FP Demand'!AC9</f>
        <v>13.14417230985093</v>
      </c>
      <c r="Z13" s="79">
        <f>'8. FP Demand'!AD9</f>
        <v>13.122806430504435</v>
      </c>
      <c r="AA13" s="79">
        <f>'8. FP Demand'!AE9</f>
        <v>13.10508997281274</v>
      </c>
      <c r="AB13" s="79">
        <f>'8. FP Demand'!AF9</f>
        <v>13.088581648287027</v>
      </c>
      <c r="AC13" s="79">
        <f>'8. FP Demand'!AG9</f>
        <v>13.078169173162493</v>
      </c>
      <c r="AD13" s="79">
        <f>'8. FP Demand'!AH9</f>
        <v>13.073185407277935</v>
      </c>
      <c r="AE13" s="79">
        <f>'8. FP Demand'!AI9</f>
        <v>13.064587649471653</v>
      </c>
      <c r="AF13" s="79">
        <f>'8. FP Demand'!AJ9</f>
        <v>13.057880573225045</v>
      </c>
    </row>
    <row r="14" spans="1:36" x14ac:dyDescent="0.2">
      <c r="A14" s="77" t="s">
        <v>81</v>
      </c>
      <c r="B14" s="78" t="s">
        <v>82</v>
      </c>
      <c r="C14" s="77" t="s">
        <v>72</v>
      </c>
      <c r="D14" s="79">
        <f>'3. BL Demand'!H7+'3. BL Demand'!H8</f>
        <v>7.1977254236580643</v>
      </c>
      <c r="E14" s="79">
        <f>'3. BL Demand'!I7+'3. BL Demand'!I8</f>
        <v>7.2529141615861104</v>
      </c>
      <c r="F14" s="79">
        <f>'3. BL Demand'!J7+'3. BL Demand'!J8</f>
        <v>7.2407616752414414</v>
      </c>
      <c r="G14" s="79">
        <f>'3. BL Demand'!K7+'3. BL Demand'!K8</f>
        <v>7.228832808294654</v>
      </c>
      <c r="H14" s="79">
        <f>'3. BL Demand'!L7+'3. BL Demand'!L8</f>
        <v>7.2184074735070798</v>
      </c>
      <c r="I14" s="79">
        <f>'3. BL Demand'!M7+'3. BL Demand'!M8</f>
        <v>7.2086975411918885</v>
      </c>
      <c r="J14" s="79">
        <f>'3. BL Demand'!N7+'3. BL Demand'!N8</f>
        <v>7.1996256106417258</v>
      </c>
      <c r="K14" s="79">
        <f>'3. BL Demand'!O7+'3. BL Demand'!O8</f>
        <v>7.1911262003106522</v>
      </c>
      <c r="L14" s="79">
        <f>'3. BL Demand'!P7+'3. BL Demand'!P8</f>
        <v>7.1831434195525565</v>
      </c>
      <c r="M14" s="79">
        <f>'3. BL Demand'!Q7+'3. BL Demand'!Q8</f>
        <v>7.1749334533389915</v>
      </c>
      <c r="N14" s="79">
        <f>'3. BL Demand'!R7+'3. BL Demand'!R8</f>
        <v>7.1678460900661936</v>
      </c>
      <c r="O14" s="79">
        <f>'3. BL Demand'!S7+'3. BL Demand'!S8</f>
        <v>7.1611492536963572</v>
      </c>
      <c r="P14" s="79">
        <f>'3. BL Demand'!T7+'3. BL Demand'!T8</f>
        <v>7.1548110506168241</v>
      </c>
      <c r="Q14" s="79">
        <f>'3. BL Demand'!U7+'3. BL Demand'!U8</f>
        <v>7.148803341453605</v>
      </c>
      <c r="R14" s="79">
        <f>'3. BL Demand'!V7+'3. BL Demand'!V8</f>
        <v>7.1424054448837628</v>
      </c>
      <c r="S14" s="79">
        <f>'3. BL Demand'!W7+'3. BL Demand'!W8</f>
        <v>7.1369865903471972</v>
      </c>
      <c r="T14" s="79">
        <f>'3. BL Demand'!X7+'3. BL Demand'!X8</f>
        <v>7.131831160743185</v>
      </c>
      <c r="U14" s="79">
        <f>'3. BL Demand'!Y7+'3. BL Demand'!Y8</f>
        <v>7.1269212914377844</v>
      </c>
      <c r="V14" s="79">
        <f>'3. BL Demand'!Z7+'3. BL Demand'!Z8</f>
        <v>7.1222408756375506</v>
      </c>
      <c r="W14" s="79">
        <f>'3. BL Demand'!AA7+'3. BL Demand'!AA8</f>
        <v>7.1177753410713409</v>
      </c>
      <c r="X14" s="79">
        <f>'3. BL Demand'!AB7+'3. BL Demand'!AB8</f>
        <v>7.1128157319013807</v>
      </c>
      <c r="Y14" s="79">
        <f>'3. BL Demand'!AC7+'3. BL Demand'!AC8</f>
        <v>7.1087414645739386</v>
      </c>
      <c r="Z14" s="79">
        <f>'3. BL Demand'!AD7+'3. BL Demand'!AD8</f>
        <v>7.1048458155238814</v>
      </c>
      <c r="AA14" s="79">
        <f>'3. BL Demand'!AE7+'3. BL Demand'!AE8</f>
        <v>7.1011187196940044</v>
      </c>
      <c r="AB14" s="79">
        <f>'3. BL Demand'!AF7+'3. BL Demand'!AF8</f>
        <v>7.0975509395081913</v>
      </c>
      <c r="AC14" s="79">
        <f>'3. BL Demand'!AG7+'3. BL Demand'!AG8</f>
        <v>7.0941339765790978</v>
      </c>
      <c r="AD14" s="79">
        <f>'3. BL Demand'!AH7+'3. BL Demand'!AH8</f>
        <v>7.0901642657414232</v>
      </c>
      <c r="AE14" s="79">
        <f>'3. BL Demand'!AI7+'3. BL Demand'!AI8</f>
        <v>7.0870260245381962</v>
      </c>
      <c r="AF14" s="79">
        <f>'3. BL Demand'!AJ7+'3. BL Demand'!AJ8</f>
        <v>7.0840168195421356</v>
      </c>
    </row>
    <row r="15" spans="1:36" x14ac:dyDescent="0.2">
      <c r="A15" s="77" t="s">
        <v>83</v>
      </c>
      <c r="B15" s="78" t="s">
        <v>82</v>
      </c>
      <c r="C15" s="77" t="s">
        <v>72</v>
      </c>
      <c r="D15" s="79">
        <f>'8. FP Demand'!H7+'8. FP Demand'!H8</f>
        <v>7.1977254236580643</v>
      </c>
      <c r="E15" s="79">
        <f>'8. FP Demand'!I7+'8. FP Demand'!I8</f>
        <v>7.2529141615861104</v>
      </c>
      <c r="F15" s="79">
        <f>'8. FP Demand'!J7+'8. FP Demand'!J8</f>
        <v>7.2407616752414414</v>
      </c>
      <c r="G15" s="79">
        <f>'8. FP Demand'!K7+'8. FP Demand'!K8</f>
        <v>7.228832808294654</v>
      </c>
      <c r="H15" s="79">
        <f>'8. FP Demand'!L7+'8. FP Demand'!L8</f>
        <v>7.2184074735070798</v>
      </c>
      <c r="I15" s="79">
        <f>'8. FP Demand'!M7+'8. FP Demand'!M8</f>
        <v>7.2086975411918885</v>
      </c>
      <c r="J15" s="79">
        <f>'8. FP Demand'!N7+'8. FP Demand'!N8</f>
        <v>7.1996256106417258</v>
      </c>
      <c r="K15" s="79">
        <f>'8. FP Demand'!O7+'8. FP Demand'!O8</f>
        <v>7.1911262003106522</v>
      </c>
      <c r="L15" s="79">
        <f>'8. FP Demand'!P7+'8. FP Demand'!P8</f>
        <v>7.1831434195525565</v>
      </c>
      <c r="M15" s="79">
        <f>'8. FP Demand'!Q7+'8. FP Demand'!Q8</f>
        <v>7.1749334533389915</v>
      </c>
      <c r="N15" s="79">
        <f>'8. FP Demand'!R7+'8. FP Demand'!R8</f>
        <v>7.1678460900661936</v>
      </c>
      <c r="O15" s="79">
        <f>'8. FP Demand'!S7+'8. FP Demand'!S8</f>
        <v>7.1611492536963572</v>
      </c>
      <c r="P15" s="79">
        <f>'8. FP Demand'!T7+'8. FP Demand'!T8</f>
        <v>7.1548110506168241</v>
      </c>
      <c r="Q15" s="79">
        <f>'8. FP Demand'!U7+'8. FP Demand'!U8</f>
        <v>7.148803341453605</v>
      </c>
      <c r="R15" s="79">
        <f>'8. FP Demand'!V7+'8. FP Demand'!V8</f>
        <v>7.1424054448837628</v>
      </c>
      <c r="S15" s="79">
        <f>'8. FP Demand'!W7+'8. FP Demand'!W8</f>
        <v>7.1369865903471972</v>
      </c>
      <c r="T15" s="79">
        <f>'8. FP Demand'!X7+'8. FP Demand'!X8</f>
        <v>7.131831160743185</v>
      </c>
      <c r="U15" s="79">
        <f>'8. FP Demand'!Y7+'8. FP Demand'!Y8</f>
        <v>7.1269212914377844</v>
      </c>
      <c r="V15" s="79">
        <f>'8. FP Demand'!Z7+'8. FP Demand'!Z8</f>
        <v>7.1222408756375506</v>
      </c>
      <c r="W15" s="79">
        <f>'8. FP Demand'!AA7+'8. FP Demand'!AA8</f>
        <v>7.1177753410713409</v>
      </c>
      <c r="X15" s="79">
        <f>'8. FP Demand'!AB7+'8. FP Demand'!AB8</f>
        <v>7.1128157319013807</v>
      </c>
      <c r="Y15" s="79">
        <f>'8. FP Demand'!AC7+'8. FP Demand'!AC8</f>
        <v>7.1087414645739386</v>
      </c>
      <c r="Z15" s="79">
        <f>'8. FP Demand'!AD7+'8. FP Demand'!AD8</f>
        <v>7.1048458155238814</v>
      </c>
      <c r="AA15" s="79">
        <f>'8. FP Demand'!AE7+'8. FP Demand'!AE8</f>
        <v>7.1011187196940044</v>
      </c>
      <c r="AB15" s="79">
        <f>'8. FP Demand'!AF7+'8. FP Demand'!AF8</f>
        <v>7.0975509395081913</v>
      </c>
      <c r="AC15" s="79">
        <f>'8. FP Demand'!AG7+'8. FP Demand'!AG8</f>
        <v>7.0941339765790978</v>
      </c>
      <c r="AD15" s="79">
        <f>'8. FP Demand'!AH7+'8. FP Demand'!AH8</f>
        <v>7.0901642657414232</v>
      </c>
      <c r="AE15" s="79">
        <f>'8. FP Demand'!AI7+'8. FP Demand'!AI8</f>
        <v>7.0870260245381962</v>
      </c>
      <c r="AF15" s="79">
        <f>'8. FP Demand'!AJ7+'8. FP Demand'!AJ8</f>
        <v>7.0840168195421356</v>
      </c>
    </row>
    <row r="16" spans="1:36" x14ac:dyDescent="0.2">
      <c r="A16" s="77" t="s">
        <v>84</v>
      </c>
      <c r="B16" s="78" t="s">
        <v>85</v>
      </c>
      <c r="C16" s="77" t="s">
        <v>72</v>
      </c>
      <c r="D16" s="79">
        <f>'3. BL Demand'!H38</f>
        <v>4.4551832336629635</v>
      </c>
      <c r="E16" s="79">
        <f>'3. BL Demand'!I38</f>
        <v>2.8927520538787808</v>
      </c>
      <c r="F16" s="79">
        <f>'3. BL Demand'!J38</f>
        <v>2.8804343728002868</v>
      </c>
      <c r="G16" s="79">
        <f>'3. BL Demand'!K38</f>
        <v>2.8685904381567728</v>
      </c>
      <c r="H16" s="79">
        <f>'3. BL Demand'!L38</f>
        <v>2.8685904381567728</v>
      </c>
      <c r="I16" s="79">
        <f>'3. BL Demand'!M38</f>
        <v>2.8685904381567728</v>
      </c>
      <c r="J16" s="79">
        <f>'3. BL Demand'!N38</f>
        <v>2.8685904381567728</v>
      </c>
      <c r="K16" s="79">
        <f>'3. BL Demand'!O38</f>
        <v>2.8685904381567728</v>
      </c>
      <c r="L16" s="79">
        <f>'3. BL Demand'!P38</f>
        <v>2.8685904381567728</v>
      </c>
      <c r="M16" s="79">
        <f>'3. BL Demand'!Q38</f>
        <v>2.8685904381567728</v>
      </c>
      <c r="N16" s="79">
        <f>'3. BL Demand'!R38</f>
        <v>2.8685904381567728</v>
      </c>
      <c r="O16" s="79">
        <f>'3. BL Demand'!S38</f>
        <v>2.8685904381567728</v>
      </c>
      <c r="P16" s="79">
        <f>'3. BL Demand'!T38</f>
        <v>2.8685904381567728</v>
      </c>
      <c r="Q16" s="79">
        <f>'3. BL Demand'!U38</f>
        <v>2.8685904381567728</v>
      </c>
      <c r="R16" s="79">
        <f>'3. BL Demand'!V38</f>
        <v>2.8685904381567728</v>
      </c>
      <c r="S16" s="79">
        <f>'3. BL Demand'!W38</f>
        <v>2.8685904381567728</v>
      </c>
      <c r="T16" s="79">
        <f>'3. BL Demand'!X38</f>
        <v>2.8685904381567728</v>
      </c>
      <c r="U16" s="79">
        <f>'3. BL Demand'!Y38</f>
        <v>2.8685904381567728</v>
      </c>
      <c r="V16" s="79">
        <f>'3. BL Demand'!Z38</f>
        <v>2.8685904381567728</v>
      </c>
      <c r="W16" s="79">
        <f>'3. BL Demand'!AA38</f>
        <v>2.8685904381567728</v>
      </c>
      <c r="X16" s="79">
        <f>'3. BL Demand'!AB38</f>
        <v>2.8685904381567728</v>
      </c>
      <c r="Y16" s="79">
        <f>'3. BL Demand'!AC38</f>
        <v>2.8685904381567728</v>
      </c>
      <c r="Z16" s="79">
        <f>'3. BL Demand'!AD38</f>
        <v>2.8685904381567728</v>
      </c>
      <c r="AA16" s="79">
        <f>'3. BL Demand'!AE38</f>
        <v>2.8685904381567728</v>
      </c>
      <c r="AB16" s="79">
        <f>'3. BL Demand'!AF38</f>
        <v>2.8685904381567728</v>
      </c>
      <c r="AC16" s="79">
        <f>'3. BL Demand'!AG38</f>
        <v>2.8685904381567728</v>
      </c>
      <c r="AD16" s="79">
        <f>'3. BL Demand'!AH38</f>
        <v>2.8685904381567728</v>
      </c>
      <c r="AE16" s="79">
        <f>'3. BL Demand'!AI38</f>
        <v>2.8685904381567728</v>
      </c>
      <c r="AF16" s="79">
        <f>'3. BL Demand'!AJ38</f>
        <v>2.8685904381567728</v>
      </c>
    </row>
    <row r="17" spans="1:32" x14ac:dyDescent="0.2">
      <c r="A17" s="77" t="s">
        <v>86</v>
      </c>
      <c r="B17" s="78" t="s">
        <v>85</v>
      </c>
      <c r="C17" s="77" t="s">
        <v>72</v>
      </c>
      <c r="D17" s="79">
        <f>'8. FP Demand'!H38</f>
        <v>4.4551832336629635</v>
      </c>
      <c r="E17" s="79">
        <f>'8. FP Demand'!I38</f>
        <v>2.8927520538787808</v>
      </c>
      <c r="F17" s="79">
        <f>'8. FP Demand'!J38</f>
        <v>2.8804343728002868</v>
      </c>
      <c r="G17" s="79">
        <f>'8. FP Demand'!K38</f>
        <v>2.8685904381567728</v>
      </c>
      <c r="H17" s="79">
        <f>'8. FP Demand'!L38</f>
        <v>2.8685904381567728</v>
      </c>
      <c r="I17" s="79">
        <f>'8. FP Demand'!M38</f>
        <v>2.8685904381567728</v>
      </c>
      <c r="J17" s="79">
        <f>'8. FP Demand'!N38</f>
        <v>2.7968763943504631</v>
      </c>
      <c r="K17" s="79">
        <f>'8. FP Demand'!O38</f>
        <v>2.7251623505441538</v>
      </c>
      <c r="L17" s="79">
        <f>'8. FP Demand'!P38</f>
        <v>2.6534461552950148</v>
      </c>
      <c r="M17" s="79">
        <f>'8. FP Demand'!Q38</f>
        <v>2.5738427706361642</v>
      </c>
      <c r="N17" s="79">
        <f>'8. FP Demand'!R38</f>
        <v>2.4942393859773135</v>
      </c>
      <c r="O17" s="79">
        <f>'8. FP Demand'!S38</f>
        <v>2.4146360013184629</v>
      </c>
      <c r="P17" s="79">
        <f>'8. FP Demand'!T38</f>
        <v>2.3350326166596123</v>
      </c>
      <c r="Q17" s="79">
        <f>'8. FP Demand'!U38</f>
        <v>2.2554292320007625</v>
      </c>
      <c r="R17" s="79">
        <f>'8. FP Demand'!V38</f>
        <v>2.1877663550407398</v>
      </c>
      <c r="S17" s="79">
        <f>'8. FP Demand'!W38</f>
        <v>2.1201034780807171</v>
      </c>
      <c r="T17" s="79">
        <f>'8. FP Demand'!X38</f>
        <v>2.0524406011206944</v>
      </c>
      <c r="U17" s="79">
        <f>'8. FP Demand'!Y38</f>
        <v>1.9847777241606714</v>
      </c>
      <c r="V17" s="79">
        <f>'8. FP Demand'!Z38</f>
        <v>1.9171148472006481</v>
      </c>
      <c r="W17" s="79">
        <f>'8. FP Demand'!AA38</f>
        <v>1.878772550256635</v>
      </c>
      <c r="X17" s="79">
        <f>'8. FP Demand'!AB38</f>
        <v>1.840430253312622</v>
      </c>
      <c r="Y17" s="79">
        <f>'8. FP Demand'!AC38</f>
        <v>1.802087956368609</v>
      </c>
      <c r="Z17" s="79">
        <f>'8. FP Demand'!AD38</f>
        <v>1.7637456594245959</v>
      </c>
      <c r="AA17" s="79">
        <f>'8. FP Demand'!AE38</f>
        <v>1.7254033624805833</v>
      </c>
      <c r="AB17" s="79">
        <f>'8. FP Demand'!AF38</f>
        <v>1.6908952952309715</v>
      </c>
      <c r="AC17" s="79">
        <f>'8. FP Demand'!AG38</f>
        <v>1.6563872279813601</v>
      </c>
      <c r="AD17" s="79">
        <f>'8. FP Demand'!AH38</f>
        <v>1.6218791607317486</v>
      </c>
      <c r="AE17" s="79">
        <f>'8. FP Demand'!AI38</f>
        <v>1.5873710934821368</v>
      </c>
      <c r="AF17" s="79">
        <f>'8. FP Demand'!AJ38</f>
        <v>1.5528630262325249</v>
      </c>
    </row>
    <row r="18" spans="1:32" x14ac:dyDescent="0.2">
      <c r="A18" s="77" t="s">
        <v>87</v>
      </c>
      <c r="B18" s="78" t="s">
        <v>88</v>
      </c>
      <c r="C18" s="77" t="s">
        <v>72</v>
      </c>
      <c r="D18" s="79">
        <f>'4. BL SDB'!H3-('3. BL Demand'!H7+'3. BL Demand'!H8+'3. BL Demand'!H9+'3. BL Demand'!H10)-'3. BL Demand'!H38</f>
        <v>0.11737483106167534</v>
      </c>
      <c r="E18" s="79">
        <f>'4. BL SDB'!I3-('3. BL Demand'!I7+'3. BL Demand'!I8+'3. BL Demand'!I9+'3. BL Demand'!I10)-'3. BL Demand'!I38</f>
        <v>0.11737483106167756</v>
      </c>
      <c r="F18" s="79">
        <f>'4. BL SDB'!J3-('3. BL Demand'!J7+'3. BL Demand'!J8+'3. BL Demand'!J9+'3. BL Demand'!J10)-'3. BL Demand'!J38</f>
        <v>0.11737483106167179</v>
      </c>
      <c r="G18" s="79">
        <f>'4. BL SDB'!K3-('3. BL Demand'!K7+'3. BL Demand'!K8+'3. BL Demand'!K9+'3. BL Demand'!K10)-'3. BL Demand'!K38</f>
        <v>0.11737483106167756</v>
      </c>
      <c r="H18" s="79">
        <f>'4. BL SDB'!L3-('3. BL Demand'!L7+'3. BL Demand'!L8+'3. BL Demand'!L9+'3. BL Demand'!L10)-'3. BL Demand'!L38</f>
        <v>0.11737483106167756</v>
      </c>
      <c r="I18" s="79">
        <f>'4. BL SDB'!M3-('3. BL Demand'!M7+'3. BL Demand'!M8+'3. BL Demand'!M9+'3. BL Demand'!M10)-'3. BL Demand'!M38</f>
        <v>0.11737483106167756</v>
      </c>
      <c r="J18" s="79">
        <f>'4. BL SDB'!N3-('3. BL Demand'!N7+'3. BL Demand'!N8+'3. BL Demand'!N9+'3. BL Demand'!N10)-'3. BL Demand'!N38</f>
        <v>0.11737483106167401</v>
      </c>
      <c r="K18" s="79">
        <f>'4. BL SDB'!O3-('3. BL Demand'!O7+'3. BL Demand'!O8+'3. BL Demand'!O9+'3. BL Demand'!O10)-'3. BL Demand'!O38</f>
        <v>0.11737483106168112</v>
      </c>
      <c r="L18" s="79">
        <f>'4. BL SDB'!P3-('3. BL Demand'!P7+'3. BL Demand'!P8+'3. BL Demand'!P9+'3. BL Demand'!P10)-'3. BL Demand'!P38</f>
        <v>0.11737483106167756</v>
      </c>
      <c r="M18" s="79">
        <f>'4. BL SDB'!Q3-('3. BL Demand'!Q7+'3. BL Demand'!Q8+'3. BL Demand'!Q9+'3. BL Demand'!Q10)-'3. BL Demand'!Q38</f>
        <v>0.11737483106167756</v>
      </c>
      <c r="N18" s="79">
        <f>'4. BL SDB'!R3-('3. BL Demand'!R7+'3. BL Demand'!R8+'3. BL Demand'!R9+'3. BL Demand'!R10)-'3. BL Demand'!R38</f>
        <v>0.11737483106167756</v>
      </c>
      <c r="O18" s="79">
        <f>'4. BL SDB'!S3-('3. BL Demand'!S7+'3. BL Demand'!S8+'3. BL Demand'!S9+'3. BL Demand'!S10)-'3. BL Demand'!S38</f>
        <v>0.11737483106167756</v>
      </c>
      <c r="P18" s="79">
        <f>'4. BL SDB'!T3-('3. BL Demand'!T7+'3. BL Demand'!T8+'3. BL Demand'!T9+'3. BL Demand'!T10)-'3. BL Demand'!T38</f>
        <v>0.11737483106167756</v>
      </c>
      <c r="Q18" s="79">
        <f>'4. BL SDB'!U3-('3. BL Demand'!U7+'3. BL Demand'!U8+'3. BL Demand'!U9+'3. BL Demand'!U10)-'3. BL Demand'!U38</f>
        <v>0.11737483106167046</v>
      </c>
      <c r="R18" s="79">
        <f>'4. BL SDB'!V3-('3. BL Demand'!V7+'3. BL Demand'!V8+'3. BL Demand'!V9+'3. BL Demand'!V10)-'3. BL Demand'!V38</f>
        <v>0.11737483106167401</v>
      </c>
      <c r="S18" s="79">
        <f>'4. BL SDB'!W3-('3. BL Demand'!W7+'3. BL Demand'!W8+'3. BL Demand'!W9+'3. BL Demand'!W10)-'3. BL Demand'!W38</f>
        <v>0.11737483106167401</v>
      </c>
      <c r="T18" s="79">
        <f>'4. BL SDB'!X3-('3. BL Demand'!X7+'3. BL Demand'!X8+'3. BL Demand'!X9+'3. BL Demand'!X10)-'3. BL Demand'!X38</f>
        <v>0.11737483106167756</v>
      </c>
      <c r="U18" s="79">
        <f>'4. BL SDB'!Y3-('3. BL Demand'!Y7+'3. BL Demand'!Y8+'3. BL Demand'!Y9+'3. BL Demand'!Y10)-'3. BL Demand'!Y38</f>
        <v>0.11737483106167756</v>
      </c>
      <c r="V18" s="79">
        <f>'4. BL SDB'!Z3-('3. BL Demand'!Z7+'3. BL Demand'!Z8+'3. BL Demand'!Z9+'3. BL Demand'!Z10)-'3. BL Demand'!Z38</f>
        <v>0.11737483106167756</v>
      </c>
      <c r="W18" s="79">
        <f>'4. BL SDB'!AA3-('3. BL Demand'!AA7+'3. BL Demand'!AA8+'3. BL Demand'!AA9+'3. BL Demand'!AA10)-'3. BL Demand'!AA38</f>
        <v>0.11737483106167046</v>
      </c>
      <c r="X18" s="79">
        <f>'4. BL SDB'!AB3-('3. BL Demand'!AB7+'3. BL Demand'!AB8+'3. BL Demand'!AB9+'3. BL Demand'!AB10)-'3. BL Demand'!AB38</f>
        <v>0.11737483106167401</v>
      </c>
      <c r="Y18" s="79">
        <f>'4. BL SDB'!AC3-('3. BL Demand'!AC7+'3. BL Demand'!AC8+'3. BL Demand'!AC9+'3. BL Demand'!AC10)-'3. BL Demand'!AC38</f>
        <v>0.11737483106167401</v>
      </c>
      <c r="Z18" s="79">
        <f>'4. BL SDB'!AD3-('3. BL Demand'!AD7+'3. BL Demand'!AD8+'3. BL Demand'!AD9+'3. BL Demand'!AD10)-'3. BL Demand'!AD38</f>
        <v>0.11737483106167756</v>
      </c>
      <c r="AA18" s="79">
        <f>'4. BL SDB'!AE3-('3. BL Demand'!AE7+'3. BL Demand'!AE8+'3. BL Demand'!AE9+'3. BL Demand'!AE10)-'3. BL Demand'!AE38</f>
        <v>0.11737483106167401</v>
      </c>
      <c r="AB18" s="79">
        <f>'4. BL SDB'!AF3-('3. BL Demand'!AF7+'3. BL Demand'!AF8+'3. BL Demand'!AF9+'3. BL Demand'!AF10)-'3. BL Demand'!AF38</f>
        <v>0.11737483106167756</v>
      </c>
      <c r="AC18" s="79">
        <f>'4. BL SDB'!AG3-('3. BL Demand'!AG7+'3. BL Demand'!AG8+'3. BL Demand'!AG9+'3. BL Demand'!AG10)-'3. BL Demand'!AG38</f>
        <v>0.11737483106167046</v>
      </c>
      <c r="AD18" s="79">
        <f>'4. BL SDB'!AH3-('3. BL Demand'!AH7+'3. BL Demand'!AH8+'3. BL Demand'!AH9+'3. BL Demand'!AH10)-'3. BL Demand'!AH38</f>
        <v>0.11737483106167756</v>
      </c>
      <c r="AE18" s="79">
        <f>'4. BL SDB'!AI3-('3. BL Demand'!AI7+'3. BL Demand'!AI8+'3. BL Demand'!AI9+'3. BL Demand'!AI10)-'3. BL Demand'!AI38</f>
        <v>0.11737483106167756</v>
      </c>
      <c r="AF18" s="79">
        <f>'4. BL SDB'!AJ3-('3. BL Demand'!AJ7+'3. BL Demand'!AJ8+'3. BL Demand'!AJ9+'3. BL Demand'!AJ10)-'3. BL Demand'!AJ38</f>
        <v>0.11737483106167401</v>
      </c>
    </row>
    <row r="19" spans="1:32" x14ac:dyDescent="0.2">
      <c r="A19" s="77" t="s">
        <v>89</v>
      </c>
      <c r="B19" s="78" t="s">
        <v>88</v>
      </c>
      <c r="C19" s="77" t="s">
        <v>72</v>
      </c>
      <c r="D19" s="79">
        <f>'9. FP SDB'!H3-('8. FP Demand'!H7+'8. FP Demand'!H8+'8. FP Demand'!H9+'8. FP Demand'!H10)-'8. FP Demand'!H38</f>
        <v>0.11737483106167534</v>
      </c>
      <c r="E19" s="79">
        <f>'9. FP SDB'!I3-('8. FP Demand'!I7+'8. FP Demand'!I8+'8. FP Demand'!I9+'8. FP Demand'!I10)-'8. FP Demand'!I38</f>
        <v>0.11737483106167756</v>
      </c>
      <c r="F19" s="79">
        <f>'9. FP SDB'!J3-('8. FP Demand'!J7+'8. FP Demand'!J8+'8. FP Demand'!J9+'8. FP Demand'!J10)-'8. FP Demand'!J38</f>
        <v>0.11737483106167179</v>
      </c>
      <c r="G19" s="79">
        <f>'9. FP SDB'!K3-('8. FP Demand'!K7+'8. FP Demand'!K8+'8. FP Demand'!K9+'8. FP Demand'!K10)-'8. FP Demand'!K38</f>
        <v>0.11737483106167756</v>
      </c>
      <c r="H19" s="79">
        <f>'9. FP SDB'!L3-('8. FP Demand'!L7+'8. FP Demand'!L8+'8. FP Demand'!L9+'8. FP Demand'!L10)-'8. FP Demand'!L38</f>
        <v>0.11737483106167756</v>
      </c>
      <c r="I19" s="79">
        <f>'9. FP SDB'!M3-('8. FP Demand'!M7+'8. FP Demand'!M8+'8. FP Demand'!M9+'8. FP Demand'!M10)-'8. FP Demand'!M38</f>
        <v>0.11737483106167756</v>
      </c>
      <c r="J19" s="79">
        <f>'9. FP SDB'!N3-('8. FP Demand'!N7+'8. FP Demand'!N8+'8. FP Demand'!N9+'8. FP Demand'!N10)-'8. FP Demand'!N38</f>
        <v>0.11737483106167401</v>
      </c>
      <c r="K19" s="79">
        <f>'9. FP SDB'!O3-('8. FP Demand'!O7+'8. FP Demand'!O8+'8. FP Demand'!O9+'8. FP Demand'!O10)-'8. FP Demand'!O38</f>
        <v>0.11737483106168067</v>
      </c>
      <c r="L19" s="79">
        <f>'9. FP SDB'!P3-('8. FP Demand'!P7+'8. FP Demand'!P8+'8. FP Demand'!P9+'8. FP Demand'!P10)-'8. FP Demand'!P38</f>
        <v>0.11737483106167446</v>
      </c>
      <c r="M19" s="79">
        <f>'9. FP SDB'!Q3-('8. FP Demand'!Q7+'8. FP Demand'!Q8+'8. FP Demand'!Q9+'8. FP Demand'!Q10)-'8. FP Demand'!Q38</f>
        <v>0.11737483106167579</v>
      </c>
      <c r="N19" s="79">
        <f>'9. FP SDB'!R3-('8. FP Demand'!R7+'8. FP Demand'!R8+'8. FP Demand'!R9+'8. FP Demand'!R10)-'8. FP Demand'!R38</f>
        <v>0.11737483106167712</v>
      </c>
      <c r="O19" s="79">
        <f>'9. FP SDB'!S3-('8. FP Demand'!S7+'8. FP Demand'!S8+'8. FP Demand'!S9+'8. FP Demand'!S10)-'8. FP Demand'!S38</f>
        <v>0.11737483106167845</v>
      </c>
      <c r="P19" s="79">
        <f>'9. FP SDB'!T3-('8. FP Demand'!T7+'8. FP Demand'!T8+'8. FP Demand'!T9+'8. FP Demand'!T10)-'8. FP Demand'!T38</f>
        <v>0.11737483106167623</v>
      </c>
      <c r="Q19" s="79">
        <f>'9. FP SDB'!U3-('8. FP Demand'!U7+'8. FP Demand'!U8+'8. FP Demand'!U9+'8. FP Demand'!U10)-'8. FP Demand'!U38</f>
        <v>0.11737483106166957</v>
      </c>
      <c r="R19" s="79">
        <f>'9. FP SDB'!V3-('8. FP Demand'!V7+'8. FP Demand'!V8+'8. FP Demand'!V9+'8. FP Demand'!V10)-'8. FP Demand'!V38</f>
        <v>0.11737483106167801</v>
      </c>
      <c r="S19" s="79">
        <f>'9. FP SDB'!W3-('8. FP Demand'!W7+'8. FP Demand'!W8+'8. FP Demand'!W9+'8. FP Demand'!W10)-'8. FP Demand'!W38</f>
        <v>0.11737483106167934</v>
      </c>
      <c r="T19" s="79">
        <f>'9. FP SDB'!X3-('8. FP Demand'!X7+'8. FP Demand'!X8+'8. FP Demand'!X9+'8. FP Demand'!X10)-'8. FP Demand'!X38</f>
        <v>0.11737483106167357</v>
      </c>
      <c r="U19" s="79">
        <f>'9. FP SDB'!Y3-('8. FP Demand'!Y7+'8. FP Demand'!Y8+'8. FP Demand'!Y9+'8. FP Demand'!Y10)-'8. FP Demand'!Y38</f>
        <v>0.11737483106167512</v>
      </c>
      <c r="V19" s="79">
        <f>'9. FP SDB'!Z3-('8. FP Demand'!Z7+'8. FP Demand'!Z8+'8. FP Demand'!Z9+'8. FP Demand'!Z10)-'8. FP Demand'!Z38</f>
        <v>0.11737483106168067</v>
      </c>
      <c r="W19" s="79">
        <f>'9. FP SDB'!AA3-('8. FP Demand'!AA7+'8. FP Demand'!AA8+'8. FP Demand'!AA9+'8. FP Demand'!AA10)-'8. FP Demand'!AA38</f>
        <v>0.11737483106167401</v>
      </c>
      <c r="X19" s="79">
        <f>'9. FP SDB'!AB3-('8. FP Demand'!AB7+'8. FP Demand'!AB8+'8. FP Demand'!AB9+'8. FP Demand'!AB10)-'8. FP Demand'!AB38</f>
        <v>0.11737483106167801</v>
      </c>
      <c r="Y19" s="79">
        <f>'9. FP SDB'!AC3-('8. FP Demand'!AC7+'8. FP Demand'!AC8+'8. FP Demand'!AC9+'8. FP Demand'!AC10)-'8. FP Demand'!AC38</f>
        <v>0.11737483106167845</v>
      </c>
      <c r="Z19" s="79">
        <f>'9. FP SDB'!AD3-('8. FP Demand'!AD7+'8. FP Demand'!AD8+'8. FP Demand'!AD9+'8. FP Demand'!AD10)-'8. FP Demand'!AD38</f>
        <v>0.11737483106167534</v>
      </c>
      <c r="AA19" s="79">
        <f>'9. FP SDB'!AE3-('8. FP Demand'!AE7+'8. FP Demand'!AE8+'8. FP Demand'!AE9+'8. FP Demand'!AE10)-'8. FP Demand'!AE38</f>
        <v>0.11737483106167534</v>
      </c>
      <c r="AB19" s="79">
        <f>'9. FP SDB'!AF3-('8. FP Demand'!AF7+'8. FP Demand'!AF8+'8. FP Demand'!AF9+'8. FP Demand'!AF10)-'8. FP Demand'!AF38</f>
        <v>0.11737483106167623</v>
      </c>
      <c r="AC19" s="79">
        <f>'9. FP SDB'!AG3-('8. FP Demand'!AG7+'8. FP Demand'!AG8+'8. FP Demand'!AG9+'8. FP Demand'!AG10)-'8. FP Demand'!AG38</f>
        <v>0.11737483106167312</v>
      </c>
      <c r="AD19" s="79">
        <f>'9. FP SDB'!AH3-('8. FP Demand'!AH7+'8. FP Demand'!AH8+'8. FP Demand'!AH9+'8. FP Demand'!AH10)-'8. FP Demand'!AH38</f>
        <v>0.11737483106167712</v>
      </c>
      <c r="AE19" s="79">
        <f>'9. FP SDB'!AI3-('8. FP Demand'!AI7+'8. FP Demand'!AI8+'8. FP Demand'!AI9+'8. FP Demand'!AI10)-'8. FP Demand'!AI38</f>
        <v>0.11737483106167446</v>
      </c>
      <c r="AF19" s="79">
        <f>'9. FP SDB'!AJ3-('8. FP Demand'!AJ7+'8. FP Demand'!AJ8+'8. FP Demand'!AJ9+'8. FP Demand'!AJ10)-'8. FP Demand'!AJ38</f>
        <v>0.11737483106167534</v>
      </c>
    </row>
    <row r="20" spans="1:32" x14ac:dyDescent="0.2">
      <c r="A20" s="77"/>
      <c r="B20" s="81" t="s">
        <v>90</v>
      </c>
      <c r="C20" s="77" t="s">
        <v>72</v>
      </c>
      <c r="D20" s="79">
        <f>D18+D16+D14+D12+D10+D23</f>
        <v>28.149134221352643</v>
      </c>
      <c r="E20" s="79">
        <f t="shared" ref="E20:AB20" si="0">E18+E16+E14+E12+E10+E23</f>
        <v>26.596517598308694</v>
      </c>
      <c r="F20" s="79">
        <f t="shared" si="0"/>
        <v>26.532574583721509</v>
      </c>
      <c r="G20" s="79">
        <f t="shared" si="0"/>
        <v>26.472330710147311</v>
      </c>
      <c r="H20" s="79">
        <f t="shared" si="0"/>
        <v>26.391263747793481</v>
      </c>
      <c r="I20" s="79">
        <f t="shared" si="0"/>
        <v>26.319767346256604</v>
      </c>
      <c r="J20" s="79">
        <f t="shared" si="0"/>
        <v>26.256731369366097</v>
      </c>
      <c r="K20" s="79">
        <f t="shared" si="0"/>
        <v>26.198484198876304</v>
      </c>
      <c r="L20" s="79">
        <f t="shared" si="0"/>
        <v>26.147762534208894</v>
      </c>
      <c r="M20" s="79">
        <f t="shared" si="0"/>
        <v>26.076850673008487</v>
      </c>
      <c r="N20" s="79">
        <f t="shared" si="0"/>
        <v>26.013488385600862</v>
      </c>
      <c r="O20" s="79">
        <f t="shared" si="0"/>
        <v>25.956816390052182</v>
      </c>
      <c r="P20" s="79">
        <f t="shared" si="0"/>
        <v>25.904857779100031</v>
      </c>
      <c r="Q20" s="79">
        <f t="shared" si="0"/>
        <v>25.859432551568872</v>
      </c>
      <c r="R20" s="79">
        <f t="shared" si="0"/>
        <v>25.782858334274419</v>
      </c>
      <c r="S20" s="79">
        <f t="shared" si="0"/>
        <v>25.713244828612581</v>
      </c>
      <c r="T20" s="79">
        <f t="shared" si="0"/>
        <v>25.647775538206069</v>
      </c>
      <c r="U20" s="79">
        <f t="shared" si="0"/>
        <v>25.584078867169499</v>
      </c>
      <c r="V20" s="79">
        <f t="shared" si="0"/>
        <v>25.526058059675826</v>
      </c>
      <c r="W20" s="79">
        <f t="shared" si="0"/>
        <v>25.478411473137001</v>
      </c>
      <c r="X20" s="79">
        <f t="shared" si="0"/>
        <v>25.433806702464913</v>
      </c>
      <c r="Y20" s="79">
        <f t="shared" si="0"/>
        <v>25.393517218774129</v>
      </c>
      <c r="Z20" s="79">
        <f t="shared" si="0"/>
        <v>25.353928042183238</v>
      </c>
      <c r="AA20" s="79">
        <f t="shared" si="0"/>
        <v>25.318710005940783</v>
      </c>
      <c r="AB20" s="79">
        <f t="shared" si="0"/>
        <v>25.285159380469064</v>
      </c>
      <c r="AC20" s="79">
        <f t="shared" ref="AC20:AF20" si="1">AC18+AC16+AC14+AC12+AC10+AC23</f>
        <v>25.258252772207928</v>
      </c>
      <c r="AD20" s="79">
        <f t="shared" si="1"/>
        <v>25.236573596265465</v>
      </c>
      <c r="AE20" s="79">
        <f t="shared" si="1"/>
        <v>25.212344938767973</v>
      </c>
      <c r="AF20" s="79">
        <f t="shared" si="1"/>
        <v>25.190489185456848</v>
      </c>
    </row>
    <row r="21" spans="1:32" x14ac:dyDescent="0.2">
      <c r="A21" s="77"/>
      <c r="B21" s="78" t="s">
        <v>91</v>
      </c>
      <c r="C21" s="77" t="s">
        <v>72</v>
      </c>
      <c r="D21" s="79">
        <f>D11+D13+D15+D17+D19+D24</f>
        <v>28.149134221352643</v>
      </c>
      <c r="E21" s="79">
        <f t="shared" ref="E21:AB21" si="2">E11+E13+E15+E17+E19+E24</f>
        <v>26.596517598308697</v>
      </c>
      <c r="F21" s="79">
        <f t="shared" si="2"/>
        <v>26.532574583721509</v>
      </c>
      <c r="G21" s="79">
        <f t="shared" si="2"/>
        <v>26.472330710147308</v>
      </c>
      <c r="H21" s="79">
        <f t="shared" si="2"/>
        <v>26.391263747793481</v>
      </c>
      <c r="I21" s="79">
        <f t="shared" si="2"/>
        <v>26.319767346256608</v>
      </c>
      <c r="J21" s="79">
        <f t="shared" si="2"/>
        <v>26.185017325559787</v>
      </c>
      <c r="K21" s="79">
        <f t="shared" si="2"/>
        <v>26.055056111263681</v>
      </c>
      <c r="L21" s="79">
        <f t="shared" si="2"/>
        <v>25.932618251347133</v>
      </c>
      <c r="M21" s="79">
        <f t="shared" si="2"/>
        <v>25.782103005487876</v>
      </c>
      <c r="N21" s="79">
        <f t="shared" si="2"/>
        <v>25.639137333421399</v>
      </c>
      <c r="O21" s="79">
        <f t="shared" si="2"/>
        <v>25.502861953213873</v>
      </c>
      <c r="P21" s="79">
        <f t="shared" si="2"/>
        <v>25.371299957602869</v>
      </c>
      <c r="Q21" s="79">
        <f t="shared" si="2"/>
        <v>25.246271345412861</v>
      </c>
      <c r="R21" s="79">
        <f t="shared" si="2"/>
        <v>24.66220316334395</v>
      </c>
      <c r="S21" s="79">
        <f t="shared" si="2"/>
        <v>24.539037489223574</v>
      </c>
      <c r="T21" s="79">
        <f t="shared" si="2"/>
        <v>24.419532880363075</v>
      </c>
      <c r="U21" s="79">
        <f t="shared" si="2"/>
        <v>24.301534297987494</v>
      </c>
      <c r="V21" s="79">
        <f t="shared" si="2"/>
        <v>24.188556867774896</v>
      </c>
      <c r="W21" s="79">
        <f t="shared" si="2"/>
        <v>24.11480258229745</v>
      </c>
      <c r="X21" s="79">
        <f t="shared" si="2"/>
        <v>24.043683345228288</v>
      </c>
      <c r="Y21" s="79">
        <f t="shared" si="2"/>
        <v>23.976486561855154</v>
      </c>
      <c r="Z21" s="79">
        <f t="shared" si="2"/>
        <v>23.909782736514586</v>
      </c>
      <c r="AA21" s="79">
        <f t="shared" si="2"/>
        <v>23.846896886049002</v>
      </c>
      <c r="AB21" s="79">
        <f t="shared" si="2"/>
        <v>23.78921271408786</v>
      </c>
      <c r="AC21" s="79">
        <f t="shared" ref="AC21:AF21" si="3">AC11+AC13+AC15+AC17+AC19+AC24</f>
        <v>23.737775208784623</v>
      </c>
      <c r="AD21" s="79">
        <f t="shared" si="3"/>
        <v>23.691213664812782</v>
      </c>
      <c r="AE21" s="79">
        <f t="shared" si="3"/>
        <v>23.641869598553658</v>
      </c>
      <c r="AF21" s="79">
        <f t="shared" si="3"/>
        <v>23.59454525006138</v>
      </c>
    </row>
    <row r="22" spans="1:32" x14ac:dyDescent="0.2">
      <c r="A22" s="73"/>
      <c r="B22" s="74" t="s">
        <v>92</v>
      </c>
      <c r="C22" s="68"/>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2" x14ac:dyDescent="0.2">
      <c r="A23" s="77" t="s">
        <v>93</v>
      </c>
      <c r="B23" s="82" t="s">
        <v>94</v>
      </c>
      <c r="C23" s="77" t="s">
        <v>72</v>
      </c>
      <c r="D23" s="83">
        <f>'4. BL SDB'!H8</f>
        <v>1.8692100000000003</v>
      </c>
      <c r="E23" s="83">
        <f>'4. BL SDB'!I8</f>
        <v>1.8661100000000002</v>
      </c>
      <c r="F23" s="83">
        <f>'4. BL SDB'!J8</f>
        <v>1.8630100000000003</v>
      </c>
      <c r="G23" s="83">
        <f>'4. BL SDB'!K8</f>
        <v>1.8599100000000002</v>
      </c>
      <c r="H23" s="83">
        <f>'4. BL SDB'!L8</f>
        <v>1.8568100000000001</v>
      </c>
      <c r="I23" s="83">
        <f>'4. BL SDB'!M8</f>
        <v>1.85371</v>
      </c>
      <c r="J23" s="83">
        <f>'4. BL SDB'!N8</f>
        <v>1.8506100000000001</v>
      </c>
      <c r="K23" s="83">
        <f>'4. BL SDB'!O8</f>
        <v>1.84751</v>
      </c>
      <c r="L23" s="83">
        <f>'4. BL SDB'!P8</f>
        <v>1.8444099999999999</v>
      </c>
      <c r="M23" s="83">
        <f>'4. BL SDB'!Q8</f>
        <v>1.84131</v>
      </c>
      <c r="N23" s="83">
        <f>'4. BL SDB'!R8</f>
        <v>1.8382099999999999</v>
      </c>
      <c r="O23" s="83">
        <f>'4. BL SDB'!S8</f>
        <v>1.8351099999999998</v>
      </c>
      <c r="P23" s="83">
        <f>'4. BL SDB'!T8</f>
        <v>1.8320099999999997</v>
      </c>
      <c r="Q23" s="83">
        <f>'4. BL SDB'!U8</f>
        <v>1.8289099999999998</v>
      </c>
      <c r="R23" s="83">
        <f>'4. BL SDB'!V8</f>
        <v>1.8258099999999997</v>
      </c>
      <c r="S23" s="83">
        <f>'4. BL SDB'!W8</f>
        <v>1.8227099999999996</v>
      </c>
      <c r="T23" s="83">
        <f>'4. BL SDB'!X8</f>
        <v>1.8196099999999997</v>
      </c>
      <c r="U23" s="83">
        <f>'4. BL SDB'!Y8</f>
        <v>1.8165099999999996</v>
      </c>
      <c r="V23" s="83">
        <f>'4. BL SDB'!Z8</f>
        <v>1.8134099999999995</v>
      </c>
      <c r="W23" s="83">
        <f>'4. BL SDB'!AA8</f>
        <v>1.8103099999999994</v>
      </c>
      <c r="X23" s="83">
        <f>'4. BL SDB'!AB8</f>
        <v>1.8072099999999995</v>
      </c>
      <c r="Y23" s="83">
        <f>'4. BL SDB'!AC8</f>
        <v>1.8041099999999994</v>
      </c>
      <c r="Z23" s="83">
        <f>'4. BL SDB'!AD8</f>
        <v>1.8010099999999993</v>
      </c>
      <c r="AA23" s="83">
        <f>'4. BL SDB'!AE8</f>
        <v>1.7979099999999995</v>
      </c>
      <c r="AB23" s="83">
        <f>'4. BL SDB'!AF8</f>
        <v>1.7948099999999994</v>
      </c>
      <c r="AC23" s="83">
        <f>'4. BL SDB'!AG8</f>
        <v>1.7917099999999992</v>
      </c>
      <c r="AD23" s="83">
        <f>'4. BL SDB'!AH8</f>
        <v>1.7886099999999991</v>
      </c>
      <c r="AE23" s="83">
        <f>'4. BL SDB'!AI8</f>
        <v>1.7855099999999993</v>
      </c>
      <c r="AF23" s="83">
        <f>'4. BL SDB'!AJ8</f>
        <v>1.7824099999999992</v>
      </c>
    </row>
    <row r="24" spans="1:32" x14ac:dyDescent="0.2">
      <c r="A24" s="77" t="s">
        <v>95</v>
      </c>
      <c r="B24" s="82" t="s">
        <v>94</v>
      </c>
      <c r="C24" s="77" t="s">
        <v>72</v>
      </c>
      <c r="D24" s="83">
        <f>'9. FP SDB'!H8</f>
        <v>1.8692100000000003</v>
      </c>
      <c r="E24" s="83">
        <f>'9. FP SDB'!I8</f>
        <v>1.8661100000000002</v>
      </c>
      <c r="F24" s="83">
        <f>'9. FP SDB'!J8</f>
        <v>1.8630100000000003</v>
      </c>
      <c r="G24" s="83">
        <f>'9. FP SDB'!K8</f>
        <v>1.8599100000000002</v>
      </c>
      <c r="H24" s="83">
        <f>'9. FP SDB'!L8</f>
        <v>1.8568100000000001</v>
      </c>
      <c r="I24" s="83">
        <f>'9. FP SDB'!M8</f>
        <v>1.85371</v>
      </c>
      <c r="J24" s="83">
        <f>'9. FP SDB'!N8</f>
        <v>1.8506100000000001</v>
      </c>
      <c r="K24" s="83">
        <f>'9. FP SDB'!O8</f>
        <v>1.84751</v>
      </c>
      <c r="L24" s="83">
        <f>'9. FP SDB'!P8</f>
        <v>1.8444099999999999</v>
      </c>
      <c r="M24" s="83">
        <f>'9. FP SDB'!Q8</f>
        <v>1.84131</v>
      </c>
      <c r="N24" s="83">
        <f>'9. FP SDB'!R8</f>
        <v>1.8382099999999999</v>
      </c>
      <c r="O24" s="83">
        <f>'9. FP SDB'!S8</f>
        <v>1.8351099999999998</v>
      </c>
      <c r="P24" s="83">
        <f>'9. FP SDB'!T8</f>
        <v>1.8320099999999997</v>
      </c>
      <c r="Q24" s="83">
        <f>'9. FP SDB'!U8</f>
        <v>1.8289099999999998</v>
      </c>
      <c r="R24" s="83">
        <f>'9. FP SDB'!V8</f>
        <v>1.8258099999999997</v>
      </c>
      <c r="S24" s="83">
        <f>'9. FP SDB'!W8</f>
        <v>1.8227099999999996</v>
      </c>
      <c r="T24" s="83">
        <f>'9. FP SDB'!X8</f>
        <v>1.8196099999999997</v>
      </c>
      <c r="U24" s="83">
        <f>'9. FP SDB'!Y8</f>
        <v>1.8165099999999996</v>
      </c>
      <c r="V24" s="83">
        <f>'9. FP SDB'!Z8</f>
        <v>1.8134099999999995</v>
      </c>
      <c r="W24" s="83">
        <f>'9. FP SDB'!AA8</f>
        <v>1.8103099999999994</v>
      </c>
      <c r="X24" s="83">
        <f>'9. FP SDB'!AB8</f>
        <v>1.8072099999999995</v>
      </c>
      <c r="Y24" s="83">
        <f>'9. FP SDB'!AC8</f>
        <v>1.8041099999999994</v>
      </c>
      <c r="Z24" s="83">
        <f>'9. FP SDB'!AD8</f>
        <v>1.8010099999999993</v>
      </c>
      <c r="AA24" s="83">
        <f>'9. FP SDB'!AE8</f>
        <v>1.7979099999999995</v>
      </c>
      <c r="AB24" s="83">
        <f>'9. FP SDB'!AF8</f>
        <v>1.7948099999999994</v>
      </c>
      <c r="AC24" s="83">
        <f>'9. FP SDB'!AG8</f>
        <v>1.7917099999999992</v>
      </c>
      <c r="AD24" s="83">
        <f>'9. FP SDB'!AH8</f>
        <v>1.7886099999999991</v>
      </c>
      <c r="AE24" s="83">
        <f>'9. FP SDB'!AI8</f>
        <v>1.7855099999999993</v>
      </c>
      <c r="AF24" s="83">
        <f>'9. FP SDB'!AJ8</f>
        <v>1.7824099999999992</v>
      </c>
    </row>
    <row r="25" spans="1:32" x14ac:dyDescent="0.2">
      <c r="A25" s="77" t="s">
        <v>96</v>
      </c>
      <c r="B25" s="78" t="s">
        <v>97</v>
      </c>
      <c r="C25" s="77" t="s">
        <v>72</v>
      </c>
      <c r="D25" s="79">
        <f>'4. BL SDB'!H9</f>
        <v>2.2608757786473568</v>
      </c>
      <c r="E25" s="79">
        <f>'4. BL SDB'!I9</f>
        <v>3.7242924016913044</v>
      </c>
      <c r="F25" s="79">
        <f>'4. BL SDB'!J9</f>
        <v>3.685135416278488</v>
      </c>
      <c r="G25" s="79">
        <f>'4. BL SDB'!K9</f>
        <v>3.6422792898526914</v>
      </c>
      <c r="H25" s="79">
        <f>'4. BL SDB'!L9</f>
        <v>3.6002462522065208</v>
      </c>
      <c r="I25" s="79">
        <f>'4. BL SDB'!M9</f>
        <v>3.5686426537433924</v>
      </c>
      <c r="J25" s="79">
        <f>'4. BL SDB'!N9</f>
        <v>3.528578630633902</v>
      </c>
      <c r="K25" s="79">
        <f>'4. BL SDB'!O9</f>
        <v>3.4837258011237004</v>
      </c>
      <c r="L25" s="79">
        <f>'4. BL SDB'!P9</f>
        <v>3.4313474657911058</v>
      </c>
      <c r="M25" s="79">
        <f>'4. BL SDB'!Q9</f>
        <v>2.9991593269915136</v>
      </c>
      <c r="N25" s="79">
        <f>'4. BL SDB'!R9</f>
        <v>2.9594216143991439</v>
      </c>
      <c r="O25" s="79">
        <f>'4. BL SDB'!S9</f>
        <v>2.9129936099478222</v>
      </c>
      <c r="P25" s="79">
        <f>'4. BL SDB'!T9</f>
        <v>2.8618522208999693</v>
      </c>
      <c r="Q25" s="79">
        <f>'4. BL SDB'!U9</f>
        <v>2.8041774484311262</v>
      </c>
      <c r="R25" s="79">
        <f>'4. BL SDB'!V9</f>
        <v>2.802651665725584</v>
      </c>
      <c r="S25" s="79">
        <f>'4. BL SDB'!W9</f>
        <v>2.8441651713874201</v>
      </c>
      <c r="T25" s="79">
        <f>'4. BL SDB'!X9</f>
        <v>2.8815344617939331</v>
      </c>
      <c r="U25" s="79">
        <f>'4. BL SDB'!Y9</f>
        <v>2.9171311328305052</v>
      </c>
      <c r="V25" s="79">
        <f>'4. BL SDB'!Z9</f>
        <v>2.9470519403241795</v>
      </c>
      <c r="W25" s="79">
        <f>'4. BL SDB'!AA9</f>
        <v>2.9665985268629989</v>
      </c>
      <c r="X25" s="79">
        <f>'4. BL SDB'!AB9</f>
        <v>2.9831032975350844</v>
      </c>
      <c r="Y25" s="79">
        <f>'4. BL SDB'!AC9</f>
        <v>2.9952927812258707</v>
      </c>
      <c r="Z25" s="79">
        <f>'4. BL SDB'!AD9</f>
        <v>3.0067819578167594</v>
      </c>
      <c r="AA25" s="79">
        <f>'4. BL SDB'!AE9</f>
        <v>3.0138999940592157</v>
      </c>
      <c r="AB25" s="79">
        <f>'4. BL SDB'!AF9</f>
        <v>3.0193506195309396</v>
      </c>
      <c r="AC25" s="79">
        <f>'4. BL SDB'!AG9</f>
        <v>3.0181572277920665</v>
      </c>
      <c r="AD25" s="79">
        <f>'4. BL SDB'!AH9</f>
        <v>3.0117364037345347</v>
      </c>
      <c r="AE25" s="79">
        <f>'4. BL SDB'!AI9</f>
        <v>3.0078650612320281</v>
      </c>
      <c r="AF25" s="79">
        <f>'4. BL SDB'!AJ9</f>
        <v>3.001620814543152</v>
      </c>
    </row>
    <row r="26" spans="1:32" ht="14.45" customHeight="1" x14ac:dyDescent="0.2">
      <c r="A26" s="77" t="s">
        <v>98</v>
      </c>
      <c r="B26" s="78" t="s">
        <v>97</v>
      </c>
      <c r="C26" s="77" t="s">
        <v>72</v>
      </c>
      <c r="D26" s="79">
        <f>'9. FP SDB'!H9</f>
        <v>2.2608757786473568</v>
      </c>
      <c r="E26" s="79">
        <f>'9. FP SDB'!I9</f>
        <v>3.7242924016913044</v>
      </c>
      <c r="F26" s="79">
        <f>'9. FP SDB'!J9</f>
        <v>3.685135416278488</v>
      </c>
      <c r="G26" s="79">
        <f>'9. FP SDB'!K9</f>
        <v>3.6422792898526914</v>
      </c>
      <c r="H26" s="79">
        <f>'9. FP SDB'!L9</f>
        <v>3.6002462522065208</v>
      </c>
      <c r="I26" s="79">
        <f>'9. FP SDB'!M9</f>
        <v>3.5686426537433924</v>
      </c>
      <c r="J26" s="79">
        <f>'9. FP SDB'!N9</f>
        <v>3.6002926744402117</v>
      </c>
      <c r="K26" s="79">
        <f>'9. FP SDB'!O9</f>
        <v>3.6271538887363199</v>
      </c>
      <c r="L26" s="79">
        <f>'9. FP SDB'!P9</f>
        <v>3.646491748652867</v>
      </c>
      <c r="M26" s="79">
        <f>'9. FP SDB'!Q9</f>
        <v>3.293906994512124</v>
      </c>
      <c r="N26" s="79">
        <f>'9. FP SDB'!R9</f>
        <v>3.3337726665786036</v>
      </c>
      <c r="O26" s="79">
        <f>'9. FP SDB'!S9</f>
        <v>3.3669480467861312</v>
      </c>
      <c r="P26" s="79">
        <f>'9. FP SDB'!T9</f>
        <v>3.3954100423971312</v>
      </c>
      <c r="Q26" s="79">
        <f>'9. FP SDB'!U9</f>
        <v>3.4173386545871374</v>
      </c>
      <c r="R26" s="79">
        <f>'9. FP SDB'!V9</f>
        <v>3.9233068366560531</v>
      </c>
      <c r="S26" s="79">
        <f>'9. FP SDB'!W9</f>
        <v>4.0183725107764268</v>
      </c>
      <c r="T26" s="79">
        <f>'9. FP SDB'!X9</f>
        <v>4.1097771196369273</v>
      </c>
      <c r="U26" s="79">
        <f>'9. FP SDB'!Y9</f>
        <v>4.199675702012506</v>
      </c>
      <c r="V26" s="79">
        <f>'9. FP SDB'!Z9</f>
        <v>4.2845531322251063</v>
      </c>
      <c r="W26" s="79">
        <f>'9. FP SDB'!AA9</f>
        <v>4.3302074177025496</v>
      </c>
      <c r="X26" s="79">
        <f>'9. FP SDB'!AB9</f>
        <v>4.3732266547717096</v>
      </c>
      <c r="Y26" s="79">
        <f>'9. FP SDB'!AC9</f>
        <v>4.4123234381448455</v>
      </c>
      <c r="Z26" s="79">
        <f>'9. FP SDB'!AD9</f>
        <v>4.4509272634854113</v>
      </c>
      <c r="AA26" s="79">
        <f>'9. FP SDB'!AE9</f>
        <v>4.4857131139509967</v>
      </c>
      <c r="AB26" s="79">
        <f>'9. FP SDB'!AF9</f>
        <v>4.515297285912137</v>
      </c>
      <c r="AC26" s="79">
        <f>'9. FP SDB'!AG9</f>
        <v>4.5386347912153759</v>
      </c>
      <c r="AD26" s="79">
        <f>'9. FP SDB'!AH9</f>
        <v>4.557096335187218</v>
      </c>
      <c r="AE26" s="79">
        <f>'9. FP SDB'!AI9</f>
        <v>4.57834040144634</v>
      </c>
      <c r="AF26" s="79">
        <f>'9. FP SDB'!AJ9</f>
        <v>4.5975647499386199</v>
      </c>
    </row>
    <row r="27" spans="1:32" x14ac:dyDescent="0.2">
      <c r="A27" s="84"/>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row>
    <row r="28" spans="1:32" x14ac:dyDescent="0.2">
      <c r="A28" s="62"/>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32" ht="15.75" x14ac:dyDescent="0.25">
      <c r="A29" s="86" t="s">
        <v>99</v>
      </c>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32" ht="45" x14ac:dyDescent="0.2">
      <c r="A30" s="87"/>
      <c r="B30" s="88"/>
      <c r="C30" s="89" t="str">
        <f t="shared" ref="C30:AA30" si="4">H5</f>
        <v>2020-21</v>
      </c>
      <c r="D30" s="89" t="str">
        <f t="shared" si="4"/>
        <v>2021-22</v>
      </c>
      <c r="E30" s="89" t="str">
        <f t="shared" si="4"/>
        <v>2022-23</v>
      </c>
      <c r="F30" s="89" t="str">
        <f t="shared" si="4"/>
        <v>2023-24</v>
      </c>
      <c r="G30" s="89" t="str">
        <f t="shared" si="4"/>
        <v>2024-25</v>
      </c>
      <c r="H30" s="89" t="str">
        <f t="shared" si="4"/>
        <v>2025-26</v>
      </c>
      <c r="I30" s="89" t="str">
        <f t="shared" si="4"/>
        <v>2026-27</v>
      </c>
      <c r="J30" s="89" t="str">
        <f t="shared" si="4"/>
        <v>2027-28</v>
      </c>
      <c r="K30" s="89" t="str">
        <f t="shared" si="4"/>
        <v>2028-29</v>
      </c>
      <c r="L30" s="89" t="str">
        <f t="shared" si="4"/>
        <v>2029-30</v>
      </c>
      <c r="M30" s="89" t="str">
        <f t="shared" si="4"/>
        <v>2030-31</v>
      </c>
      <c r="N30" s="89" t="str">
        <f t="shared" si="4"/>
        <v>2031-32</v>
      </c>
      <c r="O30" s="89" t="str">
        <f t="shared" si="4"/>
        <v>2032-33</v>
      </c>
      <c r="P30" s="89" t="str">
        <f t="shared" si="4"/>
        <v>2033-34</v>
      </c>
      <c r="Q30" s="89" t="str">
        <f t="shared" si="4"/>
        <v>2034-35</v>
      </c>
      <c r="R30" s="89" t="str">
        <f t="shared" si="4"/>
        <v>2035-36</v>
      </c>
      <c r="S30" s="89" t="str">
        <f t="shared" si="4"/>
        <v>2036-37</v>
      </c>
      <c r="T30" s="89" t="str">
        <f t="shared" si="4"/>
        <v>2037-38</v>
      </c>
      <c r="U30" s="89" t="str">
        <f t="shared" si="4"/>
        <v>2038-39</v>
      </c>
      <c r="V30" s="89" t="str">
        <f t="shared" si="4"/>
        <v>2039-40</v>
      </c>
      <c r="W30" s="89" t="str">
        <f t="shared" si="4"/>
        <v>2040-41</v>
      </c>
      <c r="X30" s="89" t="str">
        <f t="shared" si="4"/>
        <v>2041-42</v>
      </c>
      <c r="Y30" s="89" t="str">
        <f t="shared" si="4"/>
        <v>2042-43</v>
      </c>
      <c r="Z30" s="89" t="str">
        <f t="shared" si="4"/>
        <v>2043-44</v>
      </c>
      <c r="AA30" s="89" t="str">
        <f t="shared" si="4"/>
        <v>2044-45</v>
      </c>
      <c r="AB30" s="90"/>
    </row>
    <row r="31" spans="1:32" x14ac:dyDescent="0.2">
      <c r="A31" s="91"/>
      <c r="B31" s="92" t="s">
        <v>104</v>
      </c>
      <c r="C31" s="93">
        <f>'4. BL SDB'!L10</f>
        <v>1.7434362522065208</v>
      </c>
      <c r="D31" s="93">
        <f>'4. BL SDB'!M10</f>
        <v>1.7149326537433924</v>
      </c>
      <c r="E31" s="93">
        <f>'4. BL SDB'!N10</f>
        <v>1.6779686306339019</v>
      </c>
      <c r="F31" s="93">
        <f>'4. BL SDB'!O10</f>
        <v>1.6362158011237005</v>
      </c>
      <c r="G31" s="93">
        <f>'4. BL SDB'!P10</f>
        <v>1.586937465791106</v>
      </c>
      <c r="H31" s="93">
        <f>'4. BL SDB'!Q10</f>
        <v>1.1578493269915135</v>
      </c>
      <c r="I31" s="93">
        <f>'4. BL SDB'!R10</f>
        <v>1.121211614399144</v>
      </c>
      <c r="J31" s="93">
        <f>'4. BL SDB'!S10</f>
        <v>1.0778836099478224</v>
      </c>
      <c r="K31" s="93">
        <f>'4. BL SDB'!T10</f>
        <v>1.0298422208999696</v>
      </c>
      <c r="L31" s="93">
        <f>'4. BL SDB'!U10</f>
        <v>0.97526744843112634</v>
      </c>
      <c r="M31" s="93">
        <f>'4. BL SDB'!V10</f>
        <v>0.97684166572558428</v>
      </c>
      <c r="N31" s="93">
        <f>'4. BL SDB'!W10</f>
        <v>1.0214551713874205</v>
      </c>
      <c r="O31" s="93">
        <f>'4. BL SDB'!X10</f>
        <v>1.0619244617939334</v>
      </c>
      <c r="P31" s="93">
        <f>'4. BL SDB'!Y10</f>
        <v>1.1006211328305056</v>
      </c>
      <c r="Q31" s="93">
        <f>'4. BL SDB'!Z10</f>
        <v>1.13364194032418</v>
      </c>
      <c r="R31" s="93">
        <f>'4. BL SDB'!AA10</f>
        <v>1.1562885268629994</v>
      </c>
      <c r="S31" s="93">
        <f>'4. BL SDB'!AB10</f>
        <v>1.1758932975350849</v>
      </c>
      <c r="T31" s="93">
        <f>'4. BL SDB'!AC10</f>
        <v>1.1911827812258713</v>
      </c>
      <c r="U31" s="93">
        <f>'4. BL SDB'!AD10</f>
        <v>1.2057719578167601</v>
      </c>
      <c r="V31" s="93">
        <f>'4. BL SDB'!AE10</f>
        <v>1.2159899940592163</v>
      </c>
      <c r="W31" s="93">
        <f>'4. BL SDB'!AF10</f>
        <v>1.2245406195309403</v>
      </c>
      <c r="X31" s="93">
        <f>'4. BL SDB'!AG10</f>
        <v>1.2264472277920673</v>
      </c>
      <c r="Y31" s="93">
        <f>'4. BL SDB'!AH10</f>
        <v>1.2231264037345355</v>
      </c>
      <c r="Z31" s="93">
        <f>'4. BL SDB'!AI10</f>
        <v>1.2223550612320289</v>
      </c>
      <c r="AA31" s="93">
        <f>'4. BL SDB'!AJ10</f>
        <v>1.2192108145431528</v>
      </c>
      <c r="AB31" s="94"/>
    </row>
    <row r="32" spans="1:32" x14ac:dyDescent="0.2">
      <c r="A32" s="62"/>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row>
    <row r="33" spans="1:28" x14ac:dyDescent="0.2">
      <c r="A33" s="62"/>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x14ac:dyDescent="0.2">
      <c r="A34" s="62"/>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x14ac:dyDescent="0.2">
      <c r="A35" s="95"/>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row>
    <row r="36" spans="1:28" x14ac:dyDescent="0.2">
      <c r="A36" s="95"/>
      <c r="B36" s="95"/>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row>
    <row r="37" spans="1:28" x14ac:dyDescent="0.2">
      <c r="A37" s="95"/>
      <c r="B37" s="95"/>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row>
    <row r="38" spans="1:28" x14ac:dyDescent="0.2">
      <c r="A38" s="95"/>
      <c r="B38" s="95"/>
      <c r="C38" s="96"/>
      <c r="D38" s="96"/>
      <c r="E38" s="96"/>
      <c r="F38" s="96"/>
      <c r="G38" s="96"/>
      <c r="H38" s="96"/>
      <c r="I38" s="96"/>
      <c r="J38" s="96"/>
      <c r="K38" s="96"/>
      <c r="L38" s="97"/>
      <c r="M38" s="96"/>
      <c r="N38" s="98"/>
      <c r="O38" s="96"/>
      <c r="P38" s="99"/>
      <c r="Q38" s="96"/>
      <c r="R38" s="96"/>
      <c r="S38" s="96"/>
      <c r="T38" s="96"/>
      <c r="U38" s="96"/>
      <c r="V38" s="96"/>
      <c r="W38" s="96"/>
      <c r="X38" s="96"/>
      <c r="Y38" s="96"/>
      <c r="Z38" s="96"/>
      <c r="AA38" s="96"/>
      <c r="AB38" s="96"/>
    </row>
    <row r="39" spans="1:28" x14ac:dyDescent="0.2">
      <c r="A39" s="95"/>
      <c r="B39" s="95"/>
      <c r="C39" s="96"/>
      <c r="D39" s="96"/>
      <c r="E39" s="96"/>
      <c r="F39" s="96"/>
      <c r="G39" s="96"/>
      <c r="H39" s="96"/>
      <c r="I39" s="96"/>
      <c r="J39" s="96"/>
      <c r="K39" s="96"/>
      <c r="L39" s="97"/>
      <c r="M39" s="96"/>
      <c r="N39" s="98"/>
      <c r="O39" s="96"/>
      <c r="P39" s="99"/>
      <c r="Q39" s="96"/>
      <c r="R39" s="96"/>
      <c r="S39" s="96"/>
      <c r="T39" s="96"/>
      <c r="U39" s="96"/>
      <c r="V39" s="96"/>
      <c r="W39" s="96"/>
      <c r="X39" s="96"/>
      <c r="Y39" s="96"/>
      <c r="Z39" s="96"/>
      <c r="AA39" s="96"/>
      <c r="AB39" s="96"/>
    </row>
    <row r="40" spans="1:28" x14ac:dyDescent="0.2">
      <c r="A40" s="95"/>
      <c r="B40" s="95"/>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28" x14ac:dyDescent="0.2">
      <c r="A41" s="62"/>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x14ac:dyDescent="0.2">
      <c r="A42" s="62"/>
      <c r="B42" s="62"/>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x14ac:dyDescent="0.2">
      <c r="A43" s="62"/>
      <c r="B43" s="6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x14ac:dyDescent="0.2">
      <c r="A44" s="62"/>
      <c r="B44" s="62"/>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x14ac:dyDescent="0.2">
      <c r="A45" s="62"/>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x14ac:dyDescent="0.2">
      <c r="A46" s="62"/>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x14ac:dyDescent="0.2">
      <c r="A47" s="62"/>
      <c r="B47" s="62"/>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x14ac:dyDescent="0.2">
      <c r="A48" s="62"/>
      <c r="B48" s="62"/>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x14ac:dyDescent="0.2">
      <c r="A49" s="62"/>
      <c r="B49" s="62"/>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x14ac:dyDescent="0.2">
      <c r="A50" s="62"/>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x14ac:dyDescent="0.2">
      <c r="A51" s="62"/>
      <c r="B51" s="62"/>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x14ac:dyDescent="0.2">
      <c r="A52" s="62"/>
      <c r="B52" s="62"/>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row r="53" spans="1:28" x14ac:dyDescent="0.2">
      <c r="A53" s="62"/>
      <c r="B53" s="62"/>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x14ac:dyDescent="0.2">
      <c r="A54" s="62"/>
      <c r="B54" s="62"/>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x14ac:dyDescent="0.2">
      <c r="A55" s="62"/>
      <c r="B55" s="62"/>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x14ac:dyDescent="0.2">
      <c r="A56" s="62"/>
      <c r="B56" s="62"/>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x14ac:dyDescent="0.2">
      <c r="A57" s="62"/>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x14ac:dyDescent="0.2">
      <c r="A58" s="100"/>
      <c r="B58" s="100"/>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row>
    <row r="59" spans="1:28" x14ac:dyDescent="0.2">
      <c r="A59" s="100"/>
      <c r="B59" s="100"/>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row>
    <row r="60" spans="1:28" x14ac:dyDescent="0.2">
      <c r="A60" s="100"/>
      <c r="B60" s="100"/>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row>
    <row r="61" spans="1:28" x14ac:dyDescent="0.2">
      <c r="A61" s="62"/>
      <c r="B61" s="102"/>
      <c r="C61" s="103"/>
      <c r="D61" s="103"/>
      <c r="E61" s="103"/>
      <c r="F61" s="103"/>
      <c r="G61" s="103"/>
      <c r="H61" s="103"/>
      <c r="I61" s="63"/>
      <c r="J61" s="63"/>
      <c r="K61" s="63"/>
      <c r="L61" s="63"/>
      <c r="M61" s="63"/>
      <c r="N61" s="63"/>
      <c r="O61" s="63"/>
      <c r="P61" s="63"/>
      <c r="Q61" s="63"/>
      <c r="R61" s="63"/>
      <c r="S61" s="63"/>
      <c r="T61" s="63"/>
      <c r="U61" s="63"/>
      <c r="V61" s="63"/>
      <c r="W61" s="63"/>
      <c r="X61" s="63"/>
      <c r="Y61" s="63"/>
      <c r="Z61" s="63"/>
      <c r="AA61" s="63"/>
      <c r="AB61" s="63"/>
    </row>
    <row r="62" spans="1:28" x14ac:dyDescent="0.2">
      <c r="A62" s="100"/>
      <c r="B62" s="100"/>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row>
    <row r="63" spans="1:28" x14ac:dyDescent="0.2">
      <c r="A63" s="100"/>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row>
    <row r="64" spans="1:28" ht="15.75" x14ac:dyDescent="0.25">
      <c r="A64" s="86" t="s">
        <v>105</v>
      </c>
      <c r="B64" s="62"/>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45" x14ac:dyDescent="0.2">
      <c r="A65" s="104"/>
      <c r="B65" s="105"/>
      <c r="C65" s="89" t="str">
        <f t="shared" ref="C65:AA65" si="5">H5</f>
        <v>2020-21</v>
      </c>
      <c r="D65" s="89" t="str">
        <f t="shared" si="5"/>
        <v>2021-22</v>
      </c>
      <c r="E65" s="89" t="str">
        <f t="shared" si="5"/>
        <v>2022-23</v>
      </c>
      <c r="F65" s="89" t="str">
        <f t="shared" si="5"/>
        <v>2023-24</v>
      </c>
      <c r="G65" s="89" t="str">
        <f t="shared" si="5"/>
        <v>2024-25</v>
      </c>
      <c r="H65" s="89" t="str">
        <f t="shared" si="5"/>
        <v>2025-26</v>
      </c>
      <c r="I65" s="89" t="str">
        <f t="shared" si="5"/>
        <v>2026-27</v>
      </c>
      <c r="J65" s="89" t="str">
        <f t="shared" si="5"/>
        <v>2027-28</v>
      </c>
      <c r="K65" s="89" t="str">
        <f t="shared" si="5"/>
        <v>2028-29</v>
      </c>
      <c r="L65" s="89" t="str">
        <f t="shared" si="5"/>
        <v>2029-30</v>
      </c>
      <c r="M65" s="89" t="str">
        <f t="shared" si="5"/>
        <v>2030-31</v>
      </c>
      <c r="N65" s="89" t="str">
        <f t="shared" si="5"/>
        <v>2031-32</v>
      </c>
      <c r="O65" s="89" t="str">
        <f t="shared" si="5"/>
        <v>2032-33</v>
      </c>
      <c r="P65" s="89" t="str">
        <f t="shared" si="5"/>
        <v>2033-34</v>
      </c>
      <c r="Q65" s="89" t="str">
        <f t="shared" si="5"/>
        <v>2034-35</v>
      </c>
      <c r="R65" s="89" t="str">
        <f t="shared" si="5"/>
        <v>2035-36</v>
      </c>
      <c r="S65" s="89" t="str">
        <f t="shared" si="5"/>
        <v>2036-37</v>
      </c>
      <c r="T65" s="89" t="str">
        <f t="shared" si="5"/>
        <v>2037-38</v>
      </c>
      <c r="U65" s="89" t="str">
        <f t="shared" si="5"/>
        <v>2038-39</v>
      </c>
      <c r="V65" s="89" t="str">
        <f t="shared" si="5"/>
        <v>2039-40</v>
      </c>
      <c r="W65" s="89" t="str">
        <f t="shared" si="5"/>
        <v>2040-41</v>
      </c>
      <c r="X65" s="89" t="str">
        <f t="shared" si="5"/>
        <v>2041-42</v>
      </c>
      <c r="Y65" s="89" t="str">
        <f t="shared" si="5"/>
        <v>2042-43</v>
      </c>
      <c r="Z65" s="89" t="str">
        <f t="shared" si="5"/>
        <v>2043-44</v>
      </c>
      <c r="AA65" s="89" t="str">
        <f t="shared" si="5"/>
        <v>2044-45</v>
      </c>
      <c r="AB65" s="106"/>
    </row>
    <row r="66" spans="1:28" x14ac:dyDescent="0.2">
      <c r="A66" s="107"/>
      <c r="B66" s="92" t="s">
        <v>104</v>
      </c>
      <c r="C66" s="93">
        <f>'9. FP SDB'!L10</f>
        <v>1.7434362522065208</v>
      </c>
      <c r="D66" s="93">
        <f>'9. FP SDB'!M10</f>
        <v>1.7149326537433924</v>
      </c>
      <c r="E66" s="93">
        <f>'9. FP SDB'!N10</f>
        <v>1.7496826744402116</v>
      </c>
      <c r="F66" s="93">
        <f>'9. FP SDB'!O10</f>
        <v>1.77964388873632</v>
      </c>
      <c r="G66" s="93">
        <f>'9. FP SDB'!P10</f>
        <v>1.8020817486528671</v>
      </c>
      <c r="H66" s="93">
        <f>'9. FP SDB'!Q10</f>
        <v>1.452596994512124</v>
      </c>
      <c r="I66" s="93">
        <f>'9. FP SDB'!R10</f>
        <v>1.4955626665786037</v>
      </c>
      <c r="J66" s="93">
        <f>'9. FP SDB'!S10</f>
        <v>1.5318380467861314</v>
      </c>
      <c r="K66" s="93">
        <f>'9. FP SDB'!T10</f>
        <v>1.5634000423971315</v>
      </c>
      <c r="L66" s="93">
        <f>'9. FP SDB'!U10</f>
        <v>1.5884286545871376</v>
      </c>
      <c r="M66" s="93">
        <f>'9. FP SDB'!V10</f>
        <v>2.0974968366560534</v>
      </c>
      <c r="N66" s="93">
        <f>'9. FP SDB'!W10</f>
        <v>2.1956625107764269</v>
      </c>
      <c r="O66" s="93">
        <f>'9. FP SDB'!X10</f>
        <v>2.2901671196369273</v>
      </c>
      <c r="P66" s="93">
        <f>'9. FP SDB'!Y10</f>
        <v>2.3831657020125063</v>
      </c>
      <c r="Q66" s="93">
        <f>'9. FP SDB'!Z10</f>
        <v>2.471143132225107</v>
      </c>
      <c r="R66" s="93">
        <f>'9. FP SDB'!AA10</f>
        <v>2.5198974177025502</v>
      </c>
      <c r="S66" s="93">
        <f>'9. FP SDB'!AB10</f>
        <v>2.56601665477171</v>
      </c>
      <c r="T66" s="93">
        <f>'9. FP SDB'!AC10</f>
        <v>2.6082134381448459</v>
      </c>
      <c r="U66" s="93">
        <f>'9. FP SDB'!AD10</f>
        <v>2.649917263485412</v>
      </c>
      <c r="V66" s="93">
        <f>'9. FP SDB'!AE10</f>
        <v>2.6878031139509972</v>
      </c>
      <c r="W66" s="93">
        <f>'9. FP SDB'!AF10</f>
        <v>2.7204872859121378</v>
      </c>
      <c r="X66" s="93">
        <f>'9. FP SDB'!AG10</f>
        <v>2.7469247912153767</v>
      </c>
      <c r="Y66" s="93">
        <f>'9. FP SDB'!AH10</f>
        <v>2.7684863351872186</v>
      </c>
      <c r="Z66" s="93">
        <f>'9. FP SDB'!AI10</f>
        <v>2.7928304014463405</v>
      </c>
      <c r="AA66" s="93">
        <f>'9. FP SDB'!AJ10</f>
        <v>2.8151547499386207</v>
      </c>
      <c r="AB66" s="94"/>
    </row>
    <row r="67" spans="1:28" x14ac:dyDescent="0.2">
      <c r="A67" s="108"/>
      <c r="B67" s="102"/>
      <c r="C67" s="103"/>
      <c r="D67" s="103"/>
      <c r="E67" s="103"/>
      <c r="F67" s="103"/>
      <c r="G67" s="103"/>
      <c r="H67" s="103"/>
      <c r="I67" s="109"/>
      <c r="J67" s="103"/>
      <c r="K67" s="103"/>
      <c r="L67" s="103"/>
      <c r="M67" s="103"/>
      <c r="N67" s="103"/>
      <c r="O67" s="63"/>
      <c r="P67" s="63"/>
      <c r="Q67" s="63"/>
      <c r="R67" s="63"/>
      <c r="S67" s="63"/>
      <c r="T67" s="63"/>
      <c r="U67" s="63"/>
      <c r="V67" s="63"/>
      <c r="W67" s="63"/>
      <c r="X67" s="63"/>
      <c r="Y67" s="63"/>
      <c r="Z67" s="63"/>
      <c r="AA67" s="63"/>
      <c r="AB67" s="63"/>
    </row>
    <row r="68" spans="1:28" x14ac:dyDescent="0.2">
      <c r="A68" s="100"/>
      <c r="B68" s="100"/>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row>
    <row r="69" spans="1:28" x14ac:dyDescent="0.2">
      <c r="A69" s="100"/>
      <c r="B69" s="100"/>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row>
    <row r="70" spans="1:28" x14ac:dyDescent="0.2">
      <c r="A70" s="100"/>
      <c r="B70" s="100"/>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x14ac:dyDescent="0.2">
      <c r="A71" s="100"/>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x14ac:dyDescent="0.2">
      <c r="A72" s="100"/>
      <c r="B72" s="100"/>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row>
    <row r="73" spans="1:28" x14ac:dyDescent="0.2">
      <c r="A73" s="100"/>
      <c r="B73" s="100"/>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row>
    <row r="74" spans="1:28" x14ac:dyDescent="0.2">
      <c r="A74" s="62"/>
      <c r="B74" s="110"/>
      <c r="C74" s="111"/>
      <c r="D74" s="111"/>
      <c r="E74" s="111"/>
      <c r="F74" s="111"/>
      <c r="G74" s="111"/>
      <c r="H74" s="111"/>
      <c r="I74" s="111"/>
      <c r="J74" s="111"/>
      <c r="K74" s="111"/>
      <c r="L74" s="111"/>
      <c r="M74" s="111"/>
      <c r="N74" s="111"/>
      <c r="O74" s="63"/>
      <c r="P74" s="63"/>
      <c r="Q74" s="63"/>
      <c r="R74" s="63"/>
      <c r="S74" s="63"/>
      <c r="T74" s="63"/>
      <c r="U74" s="63"/>
      <c r="V74" s="63"/>
      <c r="W74" s="63"/>
      <c r="X74" s="63"/>
      <c r="Y74" s="63"/>
      <c r="Z74" s="63"/>
      <c r="AA74" s="63"/>
      <c r="AB74" s="63"/>
    </row>
    <row r="75" spans="1:28" x14ac:dyDescent="0.2">
      <c r="A75" s="62"/>
      <c r="B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x14ac:dyDescent="0.2">
      <c r="A76" s="62"/>
      <c r="B76" s="62"/>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x14ac:dyDescent="0.2">
      <c r="A77" s="62"/>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x14ac:dyDescent="0.2">
      <c r="A78" s="62"/>
      <c r="B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x14ac:dyDescent="0.2">
      <c r="A79" s="62"/>
      <c r="B79" s="62"/>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x14ac:dyDescent="0.2">
      <c r="A80" s="62"/>
      <c r="B80" s="62"/>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x14ac:dyDescent="0.2">
      <c r="A81" s="62"/>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x14ac:dyDescent="0.2">
      <c r="A82" s="62"/>
      <c r="B82" s="62"/>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x14ac:dyDescent="0.2">
      <c r="A83" s="100"/>
      <c r="B83" s="10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row>
    <row r="84" spans="1:28" x14ac:dyDescent="0.2">
      <c r="A84" s="100"/>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row>
    <row r="85" spans="1:28" x14ac:dyDescent="0.2">
      <c r="A85" s="100"/>
      <c r="B85" s="100"/>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row>
    <row r="86" spans="1:28" x14ac:dyDescent="0.2">
      <c r="A86" s="100"/>
      <c r="B86" s="100"/>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row>
    <row r="87" spans="1:28" x14ac:dyDescent="0.2">
      <c r="A87" s="100"/>
      <c r="B87" s="100"/>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row>
    <row r="88" spans="1:28" x14ac:dyDescent="0.2">
      <c r="A88" s="100"/>
      <c r="B88" s="100"/>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row>
    <row r="89" spans="1:28" x14ac:dyDescent="0.2">
      <c r="A89" s="100"/>
      <c r="B89" s="100"/>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row>
    <row r="90" spans="1:28" x14ac:dyDescent="0.2">
      <c r="A90" s="100"/>
      <c r="B90" s="100"/>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row>
    <row r="91" spans="1:28" x14ac:dyDescent="0.2">
      <c r="A91" s="100"/>
      <c r="B91" s="100"/>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row>
    <row r="92" spans="1:28" x14ac:dyDescent="0.2">
      <c r="A92" s="100"/>
      <c r="B92" s="100"/>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row>
    <row r="93" spans="1:28" x14ac:dyDescent="0.2">
      <c r="A93" s="100"/>
      <c r="B93" s="100"/>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row>
    <row r="94" spans="1:28" x14ac:dyDescent="0.2">
      <c r="A94" s="100"/>
      <c r="B94" s="100"/>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row>
    <row r="95" spans="1:28" x14ac:dyDescent="0.2">
      <c r="A95" s="100"/>
      <c r="B95" s="100"/>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row>
    <row r="96" spans="1:28" x14ac:dyDescent="0.2">
      <c r="A96" s="100"/>
      <c r="B96" s="100"/>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row>
    <row r="97" spans="1:28" x14ac:dyDescent="0.2">
      <c r="A97" s="100"/>
      <c r="B97" s="100"/>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row>
    <row r="98" spans="1:28" x14ac:dyDescent="0.2">
      <c r="A98" s="100"/>
      <c r="B98" s="100"/>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row>
    <row r="99" spans="1:28" x14ac:dyDescent="0.2">
      <c r="A99" s="100"/>
      <c r="B99" s="100"/>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row>
    <row r="100" spans="1:28" x14ac:dyDescent="0.2">
      <c r="A100" s="100"/>
      <c r="B100" s="100"/>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row>
    <row r="101" spans="1:28" x14ac:dyDescent="0.2">
      <c r="A101" s="100"/>
      <c r="B101" s="100"/>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row>
    <row r="102" spans="1:28" x14ac:dyDescent="0.2">
      <c r="A102" s="108"/>
      <c r="B102" s="112" t="s">
        <v>4</v>
      </c>
      <c r="C102" s="113"/>
      <c r="D102" s="113"/>
      <c r="E102" s="113"/>
      <c r="F102" s="114"/>
      <c r="G102" s="115"/>
      <c r="H102" s="115"/>
      <c r="I102" s="863" t="str">
        <f>'TITLE PAGE'!D9</f>
        <v>Severn Trent Water</v>
      </c>
      <c r="J102" s="864"/>
      <c r="K102" s="865"/>
      <c r="L102" s="115"/>
      <c r="M102" s="115"/>
      <c r="N102" s="116"/>
      <c r="O102" s="117"/>
      <c r="P102" s="63"/>
      <c r="Q102" s="63"/>
      <c r="R102" s="63"/>
      <c r="S102" s="63"/>
      <c r="T102" s="63"/>
      <c r="U102" s="63"/>
      <c r="V102" s="63"/>
      <c r="W102" s="63"/>
      <c r="X102" s="63"/>
      <c r="Y102" s="63"/>
      <c r="Z102" s="63"/>
      <c r="AA102" s="63"/>
      <c r="AB102" s="63"/>
    </row>
    <row r="103" spans="1:28" x14ac:dyDescent="0.2">
      <c r="A103" s="62"/>
      <c r="B103" s="118" t="s">
        <v>106</v>
      </c>
      <c r="C103" s="119"/>
      <c r="D103" s="119"/>
      <c r="E103" s="119"/>
      <c r="F103" s="120"/>
      <c r="G103" s="121"/>
      <c r="H103" s="121"/>
      <c r="I103" s="866" t="str">
        <f>'TITLE PAGE'!D10</f>
        <v>Chester</v>
      </c>
      <c r="J103" s="867"/>
      <c r="K103" s="868"/>
      <c r="L103" s="121"/>
      <c r="M103" s="121"/>
      <c r="N103" s="122"/>
      <c r="O103" s="117"/>
      <c r="P103" s="63"/>
      <c r="Q103" s="63"/>
      <c r="R103" s="63"/>
      <c r="S103" s="63"/>
      <c r="T103" s="63"/>
      <c r="U103" s="63"/>
      <c r="V103" s="63"/>
      <c r="W103" s="63"/>
      <c r="X103" s="63"/>
      <c r="Y103" s="63"/>
      <c r="Z103" s="63"/>
      <c r="AA103" s="63"/>
      <c r="AB103" s="63"/>
    </row>
    <row r="104" spans="1:28" x14ac:dyDescent="0.2">
      <c r="A104" s="62"/>
      <c r="B104" s="118" t="s">
        <v>6</v>
      </c>
      <c r="C104" s="123"/>
      <c r="D104" s="123"/>
      <c r="E104" s="123"/>
      <c r="F104" s="120"/>
      <c r="G104" s="121"/>
      <c r="H104" s="121"/>
      <c r="I104" s="869">
        <f>'TITLE PAGE'!D11</f>
        <v>4</v>
      </c>
      <c r="J104" s="870"/>
      <c r="K104" s="871"/>
      <c r="L104" s="121"/>
      <c r="M104" s="121"/>
      <c r="N104" s="122"/>
      <c r="O104" s="117"/>
      <c r="P104" s="63"/>
      <c r="Q104" s="63"/>
      <c r="R104" s="63"/>
      <c r="S104" s="63"/>
      <c r="T104" s="63"/>
      <c r="U104" s="63"/>
      <c r="V104" s="63"/>
      <c r="W104" s="63"/>
      <c r="X104" s="63"/>
      <c r="Y104" s="63"/>
      <c r="Z104" s="63"/>
      <c r="AA104" s="63"/>
      <c r="AB104" s="63"/>
    </row>
    <row r="105" spans="1:28" x14ac:dyDescent="0.2">
      <c r="A105" s="62"/>
      <c r="B105" s="118" t="s">
        <v>7</v>
      </c>
      <c r="C105" s="119"/>
      <c r="D105" s="119"/>
      <c r="E105" s="119"/>
      <c r="F105" s="120"/>
      <c r="G105" s="121"/>
      <c r="H105" s="121"/>
      <c r="I105" s="124" t="str">
        <f>'TITLE PAGE'!D12</f>
        <v>Dry Year Annual Average</v>
      </c>
      <c r="J105" s="125"/>
      <c r="K105" s="125"/>
      <c r="L105" s="126"/>
      <c r="M105" s="121"/>
      <c r="N105" s="122"/>
      <c r="O105" s="117"/>
      <c r="P105" s="63"/>
      <c r="Q105" s="63"/>
      <c r="R105" s="63"/>
      <c r="S105" s="63"/>
      <c r="T105" s="63"/>
      <c r="U105" s="63"/>
      <c r="V105" s="63"/>
      <c r="W105" s="63"/>
      <c r="X105" s="63"/>
      <c r="Y105" s="63"/>
      <c r="Z105" s="63"/>
      <c r="AA105" s="63"/>
      <c r="AB105" s="63"/>
    </row>
    <row r="106" spans="1:28" x14ac:dyDescent="0.2">
      <c r="A106" s="62"/>
      <c r="B106" s="118" t="s">
        <v>8</v>
      </c>
      <c r="C106" s="119"/>
      <c r="D106" s="119"/>
      <c r="E106" s="119"/>
      <c r="F106" s="120"/>
      <c r="G106" s="121"/>
      <c r="H106" s="121"/>
      <c r="I106" s="866" t="str">
        <f>'TITLE PAGE'!D13</f>
        <v>not more than 3 in 100 years</v>
      </c>
      <c r="J106" s="867"/>
      <c r="K106" s="868"/>
      <c r="L106" s="121"/>
      <c r="M106" s="121"/>
      <c r="N106" s="122"/>
      <c r="O106" s="117"/>
      <c r="P106" s="63"/>
      <c r="Q106" s="63"/>
      <c r="R106" s="63"/>
      <c r="S106" s="63"/>
      <c r="T106" s="63"/>
      <c r="U106" s="63"/>
      <c r="V106" s="63"/>
      <c r="W106" s="63"/>
      <c r="X106" s="63"/>
      <c r="Y106" s="63"/>
      <c r="Z106" s="63"/>
      <c r="AA106" s="63"/>
      <c r="AB106" s="63"/>
    </row>
    <row r="107" spans="1:28" x14ac:dyDescent="0.2">
      <c r="A107" s="62"/>
      <c r="B107" s="127"/>
      <c r="C107" s="128"/>
      <c r="D107" s="128"/>
      <c r="E107" s="128"/>
      <c r="F107" s="129"/>
      <c r="G107" s="130"/>
      <c r="H107" s="130"/>
      <c r="I107" s="129"/>
      <c r="J107" s="131"/>
      <c r="K107" s="129"/>
      <c r="L107" s="132"/>
      <c r="M107" s="130"/>
      <c r="N107" s="133"/>
      <c r="O107" s="117"/>
      <c r="P107" s="63"/>
      <c r="Q107" s="63"/>
      <c r="R107" s="63"/>
      <c r="S107" s="63"/>
      <c r="T107" s="63"/>
      <c r="U107" s="63"/>
      <c r="V107" s="63"/>
      <c r="W107" s="63"/>
      <c r="X107" s="63"/>
      <c r="Y107" s="63"/>
      <c r="Z107" s="63"/>
      <c r="AA107" s="63"/>
      <c r="AB107" s="63"/>
    </row>
    <row r="108" spans="1:28" x14ac:dyDescent="0.2">
      <c r="A108" s="100"/>
      <c r="B108" s="100"/>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row>
    <row r="109" spans="1:28" x14ac:dyDescent="0.2">
      <c r="A109" s="100"/>
      <c r="B109" s="100"/>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row>
  </sheetData>
  <sheetProtection algorithmName="SHA-512" hashValue="nHz7H32VUrWUtNbRk8LZj3OYCMF8tFe2fQKsa15RwUPgCc0VoFp0gcEcBHPgoEGKKd9bzhVGl/bjoIKcG3hzxw==" saltValue="XSlrg6047ocafUkpKVugwg==" spinCount="100000" sheet="1" objects="1" scenarios="1" selectLockedCells="1" selectUnlockedCells="1"/>
  <mergeCells count="4">
    <mergeCell ref="I102:K102"/>
    <mergeCell ref="I103:K103"/>
    <mergeCell ref="I104:K104"/>
    <mergeCell ref="I106:K106"/>
  </mergeCells>
  <conditionalFormatting sqref="C31:AA31 C66:AA66">
    <cfRule type="cellIs" dxfId="12"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
  <sheetViews>
    <sheetView zoomScale="80" zoomScaleNormal="80" workbookViewId="0">
      <selection activeCell="K5" sqref="K5"/>
    </sheetView>
  </sheetViews>
  <sheetFormatPr defaultColWidth="8.88671875" defaultRowHeight="15" x14ac:dyDescent="0.2"/>
  <cols>
    <col min="1" max="1" width="1.44140625" customWidth="1"/>
    <col min="2" max="2" width="3.77734375" customWidth="1"/>
    <col min="3" max="3" width="2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11" max="11" width="25.5546875" customWidth="1"/>
    <col min="12" max="12" width="2" customWidth="1"/>
    <col min="257" max="257" width="1.44140625" customWidth="1"/>
    <col min="258" max="258" width="3.77734375" customWidth="1"/>
    <col min="259" max="259" width="17.109375" customWidth="1"/>
    <col min="260" max="260" width="16.21875" customWidth="1"/>
    <col min="261" max="261" width="23.21875" customWidth="1"/>
    <col min="262" max="262" width="29.88671875" bestFit="1" customWidth="1"/>
    <col min="263" max="263" width="16.109375" customWidth="1"/>
    <col min="264" max="264" width="16.5546875" customWidth="1"/>
    <col min="265" max="265" width="16.44140625" customWidth="1"/>
    <col min="266" max="266" width="36.6640625" customWidth="1"/>
    <col min="268" max="268" width="2" customWidth="1"/>
    <col min="513" max="513" width="1.44140625" customWidth="1"/>
    <col min="514" max="514" width="3.77734375" customWidth="1"/>
    <col min="515" max="515" width="17.109375" customWidth="1"/>
    <col min="516" max="516" width="16.21875" customWidth="1"/>
    <col min="517" max="517" width="23.21875" customWidth="1"/>
    <col min="518" max="518" width="29.88671875" bestFit="1" customWidth="1"/>
    <col min="519" max="519" width="16.109375" customWidth="1"/>
    <col min="520" max="520" width="16.5546875" customWidth="1"/>
    <col min="521" max="521" width="16.44140625" customWidth="1"/>
    <col min="522" max="522" width="36.6640625" customWidth="1"/>
    <col min="524" max="524" width="2" customWidth="1"/>
    <col min="769" max="769" width="1.44140625" customWidth="1"/>
    <col min="770" max="770" width="3.77734375" customWidth="1"/>
    <col min="771" max="771" width="17.109375" customWidth="1"/>
    <col min="772" max="772" width="16.21875" customWidth="1"/>
    <col min="773" max="773" width="23.21875" customWidth="1"/>
    <col min="774" max="774" width="29.88671875" bestFit="1" customWidth="1"/>
    <col min="775" max="775" width="16.109375" customWidth="1"/>
    <col min="776" max="776" width="16.5546875" customWidth="1"/>
    <col min="777" max="777" width="16.44140625" customWidth="1"/>
    <col min="778" max="778" width="36.6640625" customWidth="1"/>
    <col min="780" max="780" width="2" customWidth="1"/>
    <col min="1025" max="1025" width="1.44140625" customWidth="1"/>
    <col min="1026" max="1026" width="3.77734375" customWidth="1"/>
    <col min="1027" max="1027" width="17.109375" customWidth="1"/>
    <col min="1028" max="1028" width="16.21875" customWidth="1"/>
    <col min="1029" max="1029" width="23.21875" customWidth="1"/>
    <col min="1030" max="1030" width="29.88671875" bestFit="1" customWidth="1"/>
    <col min="1031" max="1031" width="16.109375" customWidth="1"/>
    <col min="1032" max="1032" width="16.5546875" customWidth="1"/>
    <col min="1033" max="1033" width="16.44140625" customWidth="1"/>
    <col min="1034" max="1034" width="36.6640625" customWidth="1"/>
    <col min="1036" max="1036" width="2" customWidth="1"/>
    <col min="1281" max="1281" width="1.44140625" customWidth="1"/>
    <col min="1282" max="1282" width="3.77734375" customWidth="1"/>
    <col min="1283" max="1283" width="17.109375" customWidth="1"/>
    <col min="1284" max="1284" width="16.21875" customWidth="1"/>
    <col min="1285" max="1285" width="23.21875" customWidth="1"/>
    <col min="1286" max="1286" width="29.88671875" bestFit="1" customWidth="1"/>
    <col min="1287" max="1287" width="16.109375" customWidth="1"/>
    <col min="1288" max="1288" width="16.5546875" customWidth="1"/>
    <col min="1289" max="1289" width="16.44140625" customWidth="1"/>
    <col min="1290" max="1290" width="36.6640625" customWidth="1"/>
    <col min="1292" max="1292" width="2" customWidth="1"/>
    <col min="1537" max="1537" width="1.44140625" customWidth="1"/>
    <col min="1538" max="1538" width="3.77734375" customWidth="1"/>
    <col min="1539" max="1539" width="17.109375" customWidth="1"/>
    <col min="1540" max="1540" width="16.21875" customWidth="1"/>
    <col min="1541" max="1541" width="23.21875" customWidth="1"/>
    <col min="1542" max="1542" width="29.88671875" bestFit="1" customWidth="1"/>
    <col min="1543" max="1543" width="16.109375" customWidth="1"/>
    <col min="1544" max="1544" width="16.5546875" customWidth="1"/>
    <col min="1545" max="1545" width="16.44140625" customWidth="1"/>
    <col min="1546" max="1546" width="36.6640625" customWidth="1"/>
    <col min="1548" max="1548" width="2" customWidth="1"/>
    <col min="1793" max="1793" width="1.44140625" customWidth="1"/>
    <col min="1794" max="1794" width="3.77734375" customWidth="1"/>
    <col min="1795" max="1795" width="17.109375" customWidth="1"/>
    <col min="1796" max="1796" width="16.21875" customWidth="1"/>
    <col min="1797" max="1797" width="23.21875" customWidth="1"/>
    <col min="1798" max="1798" width="29.88671875" bestFit="1" customWidth="1"/>
    <col min="1799" max="1799" width="16.109375" customWidth="1"/>
    <col min="1800" max="1800" width="16.5546875" customWidth="1"/>
    <col min="1801" max="1801" width="16.44140625" customWidth="1"/>
    <col min="1802" max="1802" width="36.6640625" customWidth="1"/>
    <col min="1804" max="1804" width="2" customWidth="1"/>
    <col min="2049" max="2049" width="1.44140625" customWidth="1"/>
    <col min="2050" max="2050" width="3.77734375" customWidth="1"/>
    <col min="2051" max="2051" width="17.109375" customWidth="1"/>
    <col min="2052" max="2052" width="16.21875" customWidth="1"/>
    <col min="2053" max="2053" width="23.21875" customWidth="1"/>
    <col min="2054" max="2054" width="29.88671875" bestFit="1" customWidth="1"/>
    <col min="2055" max="2055" width="16.109375" customWidth="1"/>
    <col min="2056" max="2056" width="16.5546875" customWidth="1"/>
    <col min="2057" max="2057" width="16.44140625" customWidth="1"/>
    <col min="2058" max="2058" width="36.6640625" customWidth="1"/>
    <col min="2060" max="2060" width="2" customWidth="1"/>
    <col min="2305" max="2305" width="1.44140625" customWidth="1"/>
    <col min="2306" max="2306" width="3.77734375" customWidth="1"/>
    <col min="2307" max="2307" width="17.109375" customWidth="1"/>
    <col min="2308" max="2308" width="16.21875" customWidth="1"/>
    <col min="2309" max="2309" width="23.21875" customWidth="1"/>
    <col min="2310" max="2310" width="29.88671875" bestFit="1" customWidth="1"/>
    <col min="2311" max="2311" width="16.109375" customWidth="1"/>
    <col min="2312" max="2312" width="16.5546875" customWidth="1"/>
    <col min="2313" max="2313" width="16.44140625" customWidth="1"/>
    <col min="2314" max="2314" width="36.6640625" customWidth="1"/>
    <col min="2316" max="2316" width="2" customWidth="1"/>
    <col min="2561" max="2561" width="1.44140625" customWidth="1"/>
    <col min="2562" max="2562" width="3.77734375" customWidth="1"/>
    <col min="2563" max="2563" width="17.109375" customWidth="1"/>
    <col min="2564" max="2564" width="16.21875" customWidth="1"/>
    <col min="2565" max="2565" width="23.21875" customWidth="1"/>
    <col min="2566" max="2566" width="29.88671875" bestFit="1" customWidth="1"/>
    <col min="2567" max="2567" width="16.109375" customWidth="1"/>
    <col min="2568" max="2568" width="16.5546875" customWidth="1"/>
    <col min="2569" max="2569" width="16.44140625" customWidth="1"/>
    <col min="2570" max="2570" width="36.6640625" customWidth="1"/>
    <col min="2572" max="2572" width="2" customWidth="1"/>
    <col min="2817" max="2817" width="1.44140625" customWidth="1"/>
    <col min="2818" max="2818" width="3.77734375" customWidth="1"/>
    <col min="2819" max="2819" width="17.109375" customWidth="1"/>
    <col min="2820" max="2820" width="16.21875" customWidth="1"/>
    <col min="2821" max="2821" width="23.21875" customWidth="1"/>
    <col min="2822" max="2822" width="29.88671875" bestFit="1" customWidth="1"/>
    <col min="2823" max="2823" width="16.109375" customWidth="1"/>
    <col min="2824" max="2824" width="16.5546875" customWidth="1"/>
    <col min="2825" max="2825" width="16.44140625" customWidth="1"/>
    <col min="2826" max="2826" width="36.6640625" customWidth="1"/>
    <col min="2828" max="2828" width="2" customWidth="1"/>
    <col min="3073" max="3073" width="1.44140625" customWidth="1"/>
    <col min="3074" max="3074" width="3.77734375" customWidth="1"/>
    <col min="3075" max="3075" width="17.109375" customWidth="1"/>
    <col min="3076" max="3076" width="16.21875" customWidth="1"/>
    <col min="3077" max="3077" width="23.21875" customWidth="1"/>
    <col min="3078" max="3078" width="29.88671875" bestFit="1" customWidth="1"/>
    <col min="3079" max="3079" width="16.109375" customWidth="1"/>
    <col min="3080" max="3080" width="16.5546875" customWidth="1"/>
    <col min="3081" max="3081" width="16.44140625" customWidth="1"/>
    <col min="3082" max="3082" width="36.6640625" customWidth="1"/>
    <col min="3084" max="3084" width="2" customWidth="1"/>
    <col min="3329" max="3329" width="1.44140625" customWidth="1"/>
    <col min="3330" max="3330" width="3.77734375" customWidth="1"/>
    <col min="3331" max="3331" width="17.109375" customWidth="1"/>
    <col min="3332" max="3332" width="16.21875" customWidth="1"/>
    <col min="3333" max="3333" width="23.21875" customWidth="1"/>
    <col min="3334" max="3334" width="29.88671875" bestFit="1" customWidth="1"/>
    <col min="3335" max="3335" width="16.109375" customWidth="1"/>
    <col min="3336" max="3336" width="16.5546875" customWidth="1"/>
    <col min="3337" max="3337" width="16.44140625" customWidth="1"/>
    <col min="3338" max="3338" width="36.6640625" customWidth="1"/>
    <col min="3340" max="3340" width="2" customWidth="1"/>
    <col min="3585" max="3585" width="1.44140625" customWidth="1"/>
    <col min="3586" max="3586" width="3.77734375" customWidth="1"/>
    <col min="3587" max="3587" width="17.109375" customWidth="1"/>
    <col min="3588" max="3588" width="16.21875" customWidth="1"/>
    <col min="3589" max="3589" width="23.21875" customWidth="1"/>
    <col min="3590" max="3590" width="29.88671875" bestFit="1" customWidth="1"/>
    <col min="3591" max="3591" width="16.109375" customWidth="1"/>
    <col min="3592" max="3592" width="16.5546875" customWidth="1"/>
    <col min="3593" max="3593" width="16.44140625" customWidth="1"/>
    <col min="3594" max="3594" width="36.6640625" customWidth="1"/>
    <col min="3596" max="3596" width="2" customWidth="1"/>
    <col min="3841" max="3841" width="1.44140625" customWidth="1"/>
    <col min="3842" max="3842" width="3.77734375" customWidth="1"/>
    <col min="3843" max="3843" width="17.109375" customWidth="1"/>
    <col min="3844" max="3844" width="16.21875" customWidth="1"/>
    <col min="3845" max="3845" width="23.21875" customWidth="1"/>
    <col min="3846" max="3846" width="29.88671875" bestFit="1" customWidth="1"/>
    <col min="3847" max="3847" width="16.109375" customWidth="1"/>
    <col min="3848" max="3848" width="16.5546875" customWidth="1"/>
    <col min="3849" max="3849" width="16.44140625" customWidth="1"/>
    <col min="3850" max="3850" width="36.6640625" customWidth="1"/>
    <col min="3852" max="3852" width="2" customWidth="1"/>
    <col min="4097" max="4097" width="1.44140625" customWidth="1"/>
    <col min="4098" max="4098" width="3.77734375" customWidth="1"/>
    <col min="4099" max="4099" width="17.109375" customWidth="1"/>
    <col min="4100" max="4100" width="16.21875" customWidth="1"/>
    <col min="4101" max="4101" width="23.21875" customWidth="1"/>
    <col min="4102" max="4102" width="29.88671875" bestFit="1" customWidth="1"/>
    <col min="4103" max="4103" width="16.109375" customWidth="1"/>
    <col min="4104" max="4104" width="16.5546875" customWidth="1"/>
    <col min="4105" max="4105" width="16.44140625" customWidth="1"/>
    <col min="4106" max="4106" width="36.6640625" customWidth="1"/>
    <col min="4108" max="4108" width="2" customWidth="1"/>
    <col min="4353" max="4353" width="1.44140625" customWidth="1"/>
    <col min="4354" max="4354" width="3.77734375" customWidth="1"/>
    <col min="4355" max="4355" width="17.109375" customWidth="1"/>
    <col min="4356" max="4356" width="16.21875" customWidth="1"/>
    <col min="4357" max="4357" width="23.21875" customWidth="1"/>
    <col min="4358" max="4358" width="29.88671875" bestFit="1" customWidth="1"/>
    <col min="4359" max="4359" width="16.109375" customWidth="1"/>
    <col min="4360" max="4360" width="16.5546875" customWidth="1"/>
    <col min="4361" max="4361" width="16.44140625" customWidth="1"/>
    <col min="4362" max="4362" width="36.6640625" customWidth="1"/>
    <col min="4364" max="4364" width="2" customWidth="1"/>
    <col min="4609" max="4609" width="1.44140625" customWidth="1"/>
    <col min="4610" max="4610" width="3.77734375" customWidth="1"/>
    <col min="4611" max="4611" width="17.109375" customWidth="1"/>
    <col min="4612" max="4612" width="16.21875" customWidth="1"/>
    <col min="4613" max="4613" width="23.21875" customWidth="1"/>
    <col min="4614" max="4614" width="29.88671875" bestFit="1" customWidth="1"/>
    <col min="4615" max="4615" width="16.109375" customWidth="1"/>
    <col min="4616" max="4616" width="16.5546875" customWidth="1"/>
    <col min="4617" max="4617" width="16.44140625" customWidth="1"/>
    <col min="4618" max="4618" width="36.6640625" customWidth="1"/>
    <col min="4620" max="4620" width="2" customWidth="1"/>
    <col min="4865" max="4865" width="1.44140625" customWidth="1"/>
    <col min="4866" max="4866" width="3.77734375" customWidth="1"/>
    <col min="4867" max="4867" width="17.109375" customWidth="1"/>
    <col min="4868" max="4868" width="16.21875" customWidth="1"/>
    <col min="4869" max="4869" width="23.21875" customWidth="1"/>
    <col min="4870" max="4870" width="29.88671875" bestFit="1" customWidth="1"/>
    <col min="4871" max="4871" width="16.109375" customWidth="1"/>
    <col min="4872" max="4872" width="16.5546875" customWidth="1"/>
    <col min="4873" max="4873" width="16.44140625" customWidth="1"/>
    <col min="4874" max="4874" width="36.6640625" customWidth="1"/>
    <col min="4876" max="4876" width="2" customWidth="1"/>
    <col min="5121" max="5121" width="1.44140625" customWidth="1"/>
    <col min="5122" max="5122" width="3.77734375" customWidth="1"/>
    <col min="5123" max="5123" width="17.109375" customWidth="1"/>
    <col min="5124" max="5124" width="16.21875" customWidth="1"/>
    <col min="5125" max="5125" width="23.21875" customWidth="1"/>
    <col min="5126" max="5126" width="29.88671875" bestFit="1" customWidth="1"/>
    <col min="5127" max="5127" width="16.109375" customWidth="1"/>
    <col min="5128" max="5128" width="16.5546875" customWidth="1"/>
    <col min="5129" max="5129" width="16.44140625" customWidth="1"/>
    <col min="5130" max="5130" width="36.6640625" customWidth="1"/>
    <col min="5132" max="5132" width="2" customWidth="1"/>
    <col min="5377" max="5377" width="1.44140625" customWidth="1"/>
    <col min="5378" max="5378" width="3.77734375" customWidth="1"/>
    <col min="5379" max="5379" width="17.109375" customWidth="1"/>
    <col min="5380" max="5380" width="16.21875" customWidth="1"/>
    <col min="5381" max="5381" width="23.21875" customWidth="1"/>
    <col min="5382" max="5382" width="29.88671875" bestFit="1" customWidth="1"/>
    <col min="5383" max="5383" width="16.109375" customWidth="1"/>
    <col min="5384" max="5384" width="16.5546875" customWidth="1"/>
    <col min="5385" max="5385" width="16.44140625" customWidth="1"/>
    <col min="5386" max="5386" width="36.6640625" customWidth="1"/>
    <col min="5388" max="5388" width="2" customWidth="1"/>
    <col min="5633" max="5633" width="1.44140625" customWidth="1"/>
    <col min="5634" max="5634" width="3.77734375" customWidth="1"/>
    <col min="5635" max="5635" width="17.109375" customWidth="1"/>
    <col min="5636" max="5636" width="16.21875" customWidth="1"/>
    <col min="5637" max="5637" width="23.21875" customWidth="1"/>
    <col min="5638" max="5638" width="29.88671875" bestFit="1" customWidth="1"/>
    <col min="5639" max="5639" width="16.109375" customWidth="1"/>
    <col min="5640" max="5640" width="16.5546875" customWidth="1"/>
    <col min="5641" max="5641" width="16.44140625" customWidth="1"/>
    <col min="5642" max="5642" width="36.6640625" customWidth="1"/>
    <col min="5644" max="5644" width="2" customWidth="1"/>
    <col min="5889" max="5889" width="1.44140625" customWidth="1"/>
    <col min="5890" max="5890" width="3.77734375" customWidth="1"/>
    <col min="5891" max="5891" width="17.109375" customWidth="1"/>
    <col min="5892" max="5892" width="16.21875" customWidth="1"/>
    <col min="5893" max="5893" width="23.21875" customWidth="1"/>
    <col min="5894" max="5894" width="29.88671875" bestFit="1" customWidth="1"/>
    <col min="5895" max="5895" width="16.109375" customWidth="1"/>
    <col min="5896" max="5896" width="16.5546875" customWidth="1"/>
    <col min="5897" max="5897" width="16.44140625" customWidth="1"/>
    <col min="5898" max="5898" width="36.6640625" customWidth="1"/>
    <col min="5900" max="5900" width="2" customWidth="1"/>
    <col min="6145" max="6145" width="1.44140625" customWidth="1"/>
    <col min="6146" max="6146" width="3.77734375" customWidth="1"/>
    <col min="6147" max="6147" width="17.109375" customWidth="1"/>
    <col min="6148" max="6148" width="16.21875" customWidth="1"/>
    <col min="6149" max="6149" width="23.21875" customWidth="1"/>
    <col min="6150" max="6150" width="29.88671875" bestFit="1" customWidth="1"/>
    <col min="6151" max="6151" width="16.109375" customWidth="1"/>
    <col min="6152" max="6152" width="16.5546875" customWidth="1"/>
    <col min="6153" max="6153" width="16.44140625" customWidth="1"/>
    <col min="6154" max="6154" width="36.6640625" customWidth="1"/>
    <col min="6156" max="6156" width="2" customWidth="1"/>
    <col min="6401" max="6401" width="1.44140625" customWidth="1"/>
    <col min="6402" max="6402" width="3.77734375" customWidth="1"/>
    <col min="6403" max="6403" width="17.109375" customWidth="1"/>
    <col min="6404" max="6404" width="16.21875" customWidth="1"/>
    <col min="6405" max="6405" width="23.21875" customWidth="1"/>
    <col min="6406" max="6406" width="29.88671875" bestFit="1" customWidth="1"/>
    <col min="6407" max="6407" width="16.109375" customWidth="1"/>
    <col min="6408" max="6408" width="16.5546875" customWidth="1"/>
    <col min="6409" max="6409" width="16.44140625" customWidth="1"/>
    <col min="6410" max="6410" width="36.6640625" customWidth="1"/>
    <col min="6412" max="6412" width="2" customWidth="1"/>
    <col min="6657" max="6657" width="1.44140625" customWidth="1"/>
    <col min="6658" max="6658" width="3.77734375" customWidth="1"/>
    <col min="6659" max="6659" width="17.109375" customWidth="1"/>
    <col min="6660" max="6660" width="16.21875" customWidth="1"/>
    <col min="6661" max="6661" width="23.21875" customWidth="1"/>
    <col min="6662" max="6662" width="29.88671875" bestFit="1" customWidth="1"/>
    <col min="6663" max="6663" width="16.109375" customWidth="1"/>
    <col min="6664" max="6664" width="16.5546875" customWidth="1"/>
    <col min="6665" max="6665" width="16.44140625" customWidth="1"/>
    <col min="6666" max="6666" width="36.6640625" customWidth="1"/>
    <col min="6668" max="6668" width="2" customWidth="1"/>
    <col min="6913" max="6913" width="1.44140625" customWidth="1"/>
    <col min="6914" max="6914" width="3.77734375" customWidth="1"/>
    <col min="6915" max="6915" width="17.109375" customWidth="1"/>
    <col min="6916" max="6916" width="16.21875" customWidth="1"/>
    <col min="6917" max="6917" width="23.21875" customWidth="1"/>
    <col min="6918" max="6918" width="29.88671875" bestFit="1" customWidth="1"/>
    <col min="6919" max="6919" width="16.109375" customWidth="1"/>
    <col min="6920" max="6920" width="16.5546875" customWidth="1"/>
    <col min="6921" max="6921" width="16.44140625" customWidth="1"/>
    <col min="6922" max="6922" width="36.6640625" customWidth="1"/>
    <col min="6924" max="6924" width="2" customWidth="1"/>
    <col min="7169" max="7169" width="1.44140625" customWidth="1"/>
    <col min="7170" max="7170" width="3.77734375" customWidth="1"/>
    <col min="7171" max="7171" width="17.109375" customWidth="1"/>
    <col min="7172" max="7172" width="16.21875" customWidth="1"/>
    <col min="7173" max="7173" width="23.21875" customWidth="1"/>
    <col min="7174" max="7174" width="29.88671875" bestFit="1" customWidth="1"/>
    <col min="7175" max="7175" width="16.109375" customWidth="1"/>
    <col min="7176" max="7176" width="16.5546875" customWidth="1"/>
    <col min="7177" max="7177" width="16.44140625" customWidth="1"/>
    <col min="7178" max="7178" width="36.6640625" customWidth="1"/>
    <col min="7180" max="7180" width="2" customWidth="1"/>
    <col min="7425" max="7425" width="1.44140625" customWidth="1"/>
    <col min="7426" max="7426" width="3.77734375" customWidth="1"/>
    <col min="7427" max="7427" width="17.109375" customWidth="1"/>
    <col min="7428" max="7428" width="16.21875" customWidth="1"/>
    <col min="7429" max="7429" width="23.21875" customWidth="1"/>
    <col min="7430" max="7430" width="29.88671875" bestFit="1" customWidth="1"/>
    <col min="7431" max="7431" width="16.109375" customWidth="1"/>
    <col min="7432" max="7432" width="16.5546875" customWidth="1"/>
    <col min="7433" max="7433" width="16.44140625" customWidth="1"/>
    <col min="7434" max="7434" width="36.6640625" customWidth="1"/>
    <col min="7436" max="7436" width="2" customWidth="1"/>
    <col min="7681" max="7681" width="1.44140625" customWidth="1"/>
    <col min="7682" max="7682" width="3.77734375" customWidth="1"/>
    <col min="7683" max="7683" width="17.109375" customWidth="1"/>
    <col min="7684" max="7684" width="16.21875" customWidth="1"/>
    <col min="7685" max="7685" width="23.21875" customWidth="1"/>
    <col min="7686" max="7686" width="29.88671875" bestFit="1" customWidth="1"/>
    <col min="7687" max="7687" width="16.109375" customWidth="1"/>
    <col min="7688" max="7688" width="16.5546875" customWidth="1"/>
    <col min="7689" max="7689" width="16.44140625" customWidth="1"/>
    <col min="7690" max="7690" width="36.6640625" customWidth="1"/>
    <col min="7692" max="7692" width="2" customWidth="1"/>
    <col min="7937" max="7937" width="1.44140625" customWidth="1"/>
    <col min="7938" max="7938" width="3.77734375" customWidth="1"/>
    <col min="7939" max="7939" width="17.109375" customWidth="1"/>
    <col min="7940" max="7940" width="16.21875" customWidth="1"/>
    <col min="7941" max="7941" width="23.21875" customWidth="1"/>
    <col min="7942" max="7942" width="29.88671875" bestFit="1" customWidth="1"/>
    <col min="7943" max="7943" width="16.109375" customWidth="1"/>
    <col min="7944" max="7944" width="16.5546875" customWidth="1"/>
    <col min="7945" max="7945" width="16.44140625" customWidth="1"/>
    <col min="7946" max="7946" width="36.6640625" customWidth="1"/>
    <col min="7948" max="7948" width="2" customWidth="1"/>
    <col min="8193" max="8193" width="1.44140625" customWidth="1"/>
    <col min="8194" max="8194" width="3.77734375" customWidth="1"/>
    <col min="8195" max="8195" width="17.109375" customWidth="1"/>
    <col min="8196" max="8196" width="16.21875" customWidth="1"/>
    <col min="8197" max="8197" width="23.21875" customWidth="1"/>
    <col min="8198" max="8198" width="29.88671875" bestFit="1" customWidth="1"/>
    <col min="8199" max="8199" width="16.109375" customWidth="1"/>
    <col min="8200" max="8200" width="16.5546875" customWidth="1"/>
    <col min="8201" max="8201" width="16.44140625" customWidth="1"/>
    <col min="8202" max="8202" width="36.6640625" customWidth="1"/>
    <col min="8204" max="8204" width="2" customWidth="1"/>
    <col min="8449" max="8449" width="1.44140625" customWidth="1"/>
    <col min="8450" max="8450" width="3.77734375" customWidth="1"/>
    <col min="8451" max="8451" width="17.109375" customWidth="1"/>
    <col min="8452" max="8452" width="16.21875" customWidth="1"/>
    <col min="8453" max="8453" width="23.21875" customWidth="1"/>
    <col min="8454" max="8454" width="29.88671875" bestFit="1" customWidth="1"/>
    <col min="8455" max="8455" width="16.109375" customWidth="1"/>
    <col min="8456" max="8456" width="16.5546875" customWidth="1"/>
    <col min="8457" max="8457" width="16.44140625" customWidth="1"/>
    <col min="8458" max="8458" width="36.6640625" customWidth="1"/>
    <col min="8460" max="8460" width="2" customWidth="1"/>
    <col min="8705" max="8705" width="1.44140625" customWidth="1"/>
    <col min="8706" max="8706" width="3.77734375" customWidth="1"/>
    <col min="8707" max="8707" width="17.109375" customWidth="1"/>
    <col min="8708" max="8708" width="16.21875" customWidth="1"/>
    <col min="8709" max="8709" width="23.21875" customWidth="1"/>
    <col min="8710" max="8710" width="29.88671875" bestFit="1" customWidth="1"/>
    <col min="8711" max="8711" width="16.109375" customWidth="1"/>
    <col min="8712" max="8712" width="16.5546875" customWidth="1"/>
    <col min="8713" max="8713" width="16.44140625" customWidth="1"/>
    <col min="8714" max="8714" width="36.6640625" customWidth="1"/>
    <col min="8716" max="8716" width="2" customWidth="1"/>
    <col min="8961" max="8961" width="1.44140625" customWidth="1"/>
    <col min="8962" max="8962" width="3.77734375" customWidth="1"/>
    <col min="8963" max="8963" width="17.109375" customWidth="1"/>
    <col min="8964" max="8964" width="16.21875" customWidth="1"/>
    <col min="8965" max="8965" width="23.21875" customWidth="1"/>
    <col min="8966" max="8966" width="29.88671875" bestFit="1" customWidth="1"/>
    <col min="8967" max="8967" width="16.109375" customWidth="1"/>
    <col min="8968" max="8968" width="16.5546875" customWidth="1"/>
    <col min="8969" max="8969" width="16.44140625" customWidth="1"/>
    <col min="8970" max="8970" width="36.6640625" customWidth="1"/>
    <col min="8972" max="8972" width="2" customWidth="1"/>
    <col min="9217" max="9217" width="1.44140625" customWidth="1"/>
    <col min="9218" max="9218" width="3.77734375" customWidth="1"/>
    <col min="9219" max="9219" width="17.109375" customWidth="1"/>
    <col min="9220" max="9220" width="16.21875" customWidth="1"/>
    <col min="9221" max="9221" width="23.21875" customWidth="1"/>
    <col min="9222" max="9222" width="29.88671875" bestFit="1" customWidth="1"/>
    <col min="9223" max="9223" width="16.109375" customWidth="1"/>
    <col min="9224" max="9224" width="16.5546875" customWidth="1"/>
    <col min="9225" max="9225" width="16.44140625" customWidth="1"/>
    <col min="9226" max="9226" width="36.6640625" customWidth="1"/>
    <col min="9228" max="9228" width="2" customWidth="1"/>
    <col min="9473" max="9473" width="1.44140625" customWidth="1"/>
    <col min="9474" max="9474" width="3.77734375" customWidth="1"/>
    <col min="9475" max="9475" width="17.109375" customWidth="1"/>
    <col min="9476" max="9476" width="16.21875" customWidth="1"/>
    <col min="9477" max="9477" width="23.21875" customWidth="1"/>
    <col min="9478" max="9478" width="29.88671875" bestFit="1" customWidth="1"/>
    <col min="9479" max="9479" width="16.109375" customWidth="1"/>
    <col min="9480" max="9480" width="16.5546875" customWidth="1"/>
    <col min="9481" max="9481" width="16.44140625" customWidth="1"/>
    <col min="9482" max="9482" width="36.6640625" customWidth="1"/>
    <col min="9484" max="9484" width="2" customWidth="1"/>
    <col min="9729" max="9729" width="1.44140625" customWidth="1"/>
    <col min="9730" max="9730" width="3.77734375" customWidth="1"/>
    <col min="9731" max="9731" width="17.109375" customWidth="1"/>
    <col min="9732" max="9732" width="16.21875" customWidth="1"/>
    <col min="9733" max="9733" width="23.21875" customWidth="1"/>
    <col min="9734" max="9734" width="29.88671875" bestFit="1" customWidth="1"/>
    <col min="9735" max="9735" width="16.109375" customWidth="1"/>
    <col min="9736" max="9736" width="16.5546875" customWidth="1"/>
    <col min="9737" max="9737" width="16.44140625" customWidth="1"/>
    <col min="9738" max="9738" width="36.6640625" customWidth="1"/>
    <col min="9740" max="9740" width="2" customWidth="1"/>
    <col min="9985" max="9985" width="1.44140625" customWidth="1"/>
    <col min="9986" max="9986" width="3.77734375" customWidth="1"/>
    <col min="9987" max="9987" width="17.109375" customWidth="1"/>
    <col min="9988" max="9988" width="16.21875" customWidth="1"/>
    <col min="9989" max="9989" width="23.21875" customWidth="1"/>
    <col min="9990" max="9990" width="29.88671875" bestFit="1" customWidth="1"/>
    <col min="9991" max="9991" width="16.109375" customWidth="1"/>
    <col min="9992" max="9992" width="16.5546875" customWidth="1"/>
    <col min="9993" max="9993" width="16.44140625" customWidth="1"/>
    <col min="9994" max="9994" width="36.6640625" customWidth="1"/>
    <col min="9996" max="9996" width="2" customWidth="1"/>
    <col min="10241" max="10241" width="1.44140625" customWidth="1"/>
    <col min="10242" max="10242" width="3.77734375" customWidth="1"/>
    <col min="10243" max="10243" width="17.109375" customWidth="1"/>
    <col min="10244" max="10244" width="16.21875" customWidth="1"/>
    <col min="10245" max="10245" width="23.21875" customWidth="1"/>
    <col min="10246" max="10246" width="29.88671875" bestFit="1" customWidth="1"/>
    <col min="10247" max="10247" width="16.109375" customWidth="1"/>
    <col min="10248" max="10248" width="16.5546875" customWidth="1"/>
    <col min="10249" max="10249" width="16.44140625" customWidth="1"/>
    <col min="10250" max="10250" width="36.6640625" customWidth="1"/>
    <col min="10252" max="10252" width="2" customWidth="1"/>
    <col min="10497" max="10497" width="1.44140625" customWidth="1"/>
    <col min="10498" max="10498" width="3.77734375" customWidth="1"/>
    <col min="10499" max="10499" width="17.109375" customWidth="1"/>
    <col min="10500" max="10500" width="16.21875" customWidth="1"/>
    <col min="10501" max="10501" width="23.21875" customWidth="1"/>
    <col min="10502" max="10502" width="29.88671875" bestFit="1" customWidth="1"/>
    <col min="10503" max="10503" width="16.109375" customWidth="1"/>
    <col min="10504" max="10504" width="16.5546875" customWidth="1"/>
    <col min="10505" max="10505" width="16.44140625" customWidth="1"/>
    <col min="10506" max="10506" width="36.6640625" customWidth="1"/>
    <col min="10508" max="10508" width="2" customWidth="1"/>
    <col min="10753" max="10753" width="1.44140625" customWidth="1"/>
    <col min="10754" max="10754" width="3.77734375" customWidth="1"/>
    <col min="10755" max="10755" width="17.109375" customWidth="1"/>
    <col min="10756" max="10756" width="16.21875" customWidth="1"/>
    <col min="10757" max="10757" width="23.21875" customWidth="1"/>
    <col min="10758" max="10758" width="29.88671875" bestFit="1" customWidth="1"/>
    <col min="10759" max="10759" width="16.109375" customWidth="1"/>
    <col min="10760" max="10760" width="16.5546875" customWidth="1"/>
    <col min="10761" max="10761" width="16.44140625" customWidth="1"/>
    <col min="10762" max="10762" width="36.6640625" customWidth="1"/>
    <col min="10764" max="10764" width="2" customWidth="1"/>
    <col min="11009" max="11009" width="1.44140625" customWidth="1"/>
    <col min="11010" max="11010" width="3.77734375" customWidth="1"/>
    <col min="11011" max="11011" width="17.109375" customWidth="1"/>
    <col min="11012" max="11012" width="16.21875" customWidth="1"/>
    <col min="11013" max="11013" width="23.21875" customWidth="1"/>
    <col min="11014" max="11014" width="29.88671875" bestFit="1" customWidth="1"/>
    <col min="11015" max="11015" width="16.109375" customWidth="1"/>
    <col min="11016" max="11016" width="16.5546875" customWidth="1"/>
    <col min="11017" max="11017" width="16.44140625" customWidth="1"/>
    <col min="11018" max="11018" width="36.6640625" customWidth="1"/>
    <col min="11020" max="11020" width="2" customWidth="1"/>
    <col min="11265" max="11265" width="1.44140625" customWidth="1"/>
    <col min="11266" max="11266" width="3.77734375" customWidth="1"/>
    <col min="11267" max="11267" width="17.109375" customWidth="1"/>
    <col min="11268" max="11268" width="16.21875" customWidth="1"/>
    <col min="11269" max="11269" width="23.21875" customWidth="1"/>
    <col min="11270" max="11270" width="29.88671875" bestFit="1" customWidth="1"/>
    <col min="11271" max="11271" width="16.109375" customWidth="1"/>
    <col min="11272" max="11272" width="16.5546875" customWidth="1"/>
    <col min="11273" max="11273" width="16.44140625" customWidth="1"/>
    <col min="11274" max="11274" width="36.6640625" customWidth="1"/>
    <col min="11276" max="11276" width="2" customWidth="1"/>
    <col min="11521" max="11521" width="1.44140625" customWidth="1"/>
    <col min="11522" max="11522" width="3.77734375" customWidth="1"/>
    <col min="11523" max="11523" width="17.109375" customWidth="1"/>
    <col min="11524" max="11524" width="16.21875" customWidth="1"/>
    <col min="11525" max="11525" width="23.21875" customWidth="1"/>
    <col min="11526" max="11526" width="29.88671875" bestFit="1" customWidth="1"/>
    <col min="11527" max="11527" width="16.109375" customWidth="1"/>
    <col min="11528" max="11528" width="16.5546875" customWidth="1"/>
    <col min="11529" max="11529" width="16.44140625" customWidth="1"/>
    <col min="11530" max="11530" width="36.6640625" customWidth="1"/>
    <col min="11532" max="11532" width="2" customWidth="1"/>
    <col min="11777" max="11777" width="1.44140625" customWidth="1"/>
    <col min="11778" max="11778" width="3.77734375" customWidth="1"/>
    <col min="11779" max="11779" width="17.109375" customWidth="1"/>
    <col min="11780" max="11780" width="16.21875" customWidth="1"/>
    <col min="11781" max="11781" width="23.21875" customWidth="1"/>
    <col min="11782" max="11782" width="29.88671875" bestFit="1" customWidth="1"/>
    <col min="11783" max="11783" width="16.109375" customWidth="1"/>
    <col min="11784" max="11784" width="16.5546875" customWidth="1"/>
    <col min="11785" max="11785" width="16.44140625" customWidth="1"/>
    <col min="11786" max="11786" width="36.6640625" customWidth="1"/>
    <col min="11788" max="11788" width="2" customWidth="1"/>
    <col min="12033" max="12033" width="1.44140625" customWidth="1"/>
    <col min="12034" max="12034" width="3.77734375" customWidth="1"/>
    <col min="12035" max="12035" width="17.109375" customWidth="1"/>
    <col min="12036" max="12036" width="16.21875" customWidth="1"/>
    <col min="12037" max="12037" width="23.21875" customWidth="1"/>
    <col min="12038" max="12038" width="29.88671875" bestFit="1" customWidth="1"/>
    <col min="12039" max="12039" width="16.109375" customWidth="1"/>
    <col min="12040" max="12040" width="16.5546875" customWidth="1"/>
    <col min="12041" max="12041" width="16.44140625" customWidth="1"/>
    <col min="12042" max="12042" width="36.6640625" customWidth="1"/>
    <col min="12044" max="12044" width="2" customWidth="1"/>
    <col min="12289" max="12289" width="1.44140625" customWidth="1"/>
    <col min="12290" max="12290" width="3.77734375" customWidth="1"/>
    <col min="12291" max="12291" width="17.109375" customWidth="1"/>
    <col min="12292" max="12292" width="16.21875" customWidth="1"/>
    <col min="12293" max="12293" width="23.21875" customWidth="1"/>
    <col min="12294" max="12294" width="29.88671875" bestFit="1" customWidth="1"/>
    <col min="12295" max="12295" width="16.109375" customWidth="1"/>
    <col min="12296" max="12296" width="16.5546875" customWidth="1"/>
    <col min="12297" max="12297" width="16.44140625" customWidth="1"/>
    <col min="12298" max="12298" width="36.6640625" customWidth="1"/>
    <col min="12300" max="12300" width="2" customWidth="1"/>
    <col min="12545" max="12545" width="1.44140625" customWidth="1"/>
    <col min="12546" max="12546" width="3.77734375" customWidth="1"/>
    <col min="12547" max="12547" width="17.109375" customWidth="1"/>
    <col min="12548" max="12548" width="16.21875" customWidth="1"/>
    <col min="12549" max="12549" width="23.21875" customWidth="1"/>
    <col min="12550" max="12550" width="29.88671875" bestFit="1" customWidth="1"/>
    <col min="12551" max="12551" width="16.109375" customWidth="1"/>
    <col min="12552" max="12552" width="16.5546875" customWidth="1"/>
    <col min="12553" max="12553" width="16.44140625" customWidth="1"/>
    <col min="12554" max="12554" width="36.6640625" customWidth="1"/>
    <col min="12556" max="12556" width="2" customWidth="1"/>
    <col min="12801" max="12801" width="1.44140625" customWidth="1"/>
    <col min="12802" max="12802" width="3.77734375" customWidth="1"/>
    <col min="12803" max="12803" width="17.109375" customWidth="1"/>
    <col min="12804" max="12804" width="16.21875" customWidth="1"/>
    <col min="12805" max="12805" width="23.21875" customWidth="1"/>
    <col min="12806" max="12806" width="29.88671875" bestFit="1" customWidth="1"/>
    <col min="12807" max="12807" width="16.109375" customWidth="1"/>
    <col min="12808" max="12808" width="16.5546875" customWidth="1"/>
    <col min="12809" max="12809" width="16.44140625" customWidth="1"/>
    <col min="12810" max="12810" width="36.6640625" customWidth="1"/>
    <col min="12812" max="12812" width="2" customWidth="1"/>
    <col min="13057" max="13057" width="1.44140625" customWidth="1"/>
    <col min="13058" max="13058" width="3.77734375" customWidth="1"/>
    <col min="13059" max="13059" width="17.109375" customWidth="1"/>
    <col min="13060" max="13060" width="16.21875" customWidth="1"/>
    <col min="13061" max="13061" width="23.21875" customWidth="1"/>
    <col min="13062" max="13062" width="29.88671875" bestFit="1" customWidth="1"/>
    <col min="13063" max="13063" width="16.109375" customWidth="1"/>
    <col min="13064" max="13064" width="16.5546875" customWidth="1"/>
    <col min="13065" max="13065" width="16.44140625" customWidth="1"/>
    <col min="13066" max="13066" width="36.6640625" customWidth="1"/>
    <col min="13068" max="13068" width="2" customWidth="1"/>
    <col min="13313" max="13313" width="1.44140625" customWidth="1"/>
    <col min="13314" max="13314" width="3.77734375" customWidth="1"/>
    <col min="13315" max="13315" width="17.109375" customWidth="1"/>
    <col min="13316" max="13316" width="16.21875" customWidth="1"/>
    <col min="13317" max="13317" width="23.21875" customWidth="1"/>
    <col min="13318" max="13318" width="29.88671875" bestFit="1" customWidth="1"/>
    <col min="13319" max="13319" width="16.109375" customWidth="1"/>
    <col min="13320" max="13320" width="16.5546875" customWidth="1"/>
    <col min="13321" max="13321" width="16.44140625" customWidth="1"/>
    <col min="13322" max="13322" width="36.6640625" customWidth="1"/>
    <col min="13324" max="13324" width="2" customWidth="1"/>
    <col min="13569" max="13569" width="1.44140625" customWidth="1"/>
    <col min="13570" max="13570" width="3.77734375" customWidth="1"/>
    <col min="13571" max="13571" width="17.109375" customWidth="1"/>
    <col min="13572" max="13572" width="16.21875" customWidth="1"/>
    <col min="13573" max="13573" width="23.21875" customWidth="1"/>
    <col min="13574" max="13574" width="29.88671875" bestFit="1" customWidth="1"/>
    <col min="13575" max="13575" width="16.109375" customWidth="1"/>
    <col min="13576" max="13576" width="16.5546875" customWidth="1"/>
    <col min="13577" max="13577" width="16.44140625" customWidth="1"/>
    <col min="13578" max="13578" width="36.6640625" customWidth="1"/>
    <col min="13580" max="13580" width="2" customWidth="1"/>
    <col min="13825" max="13825" width="1.44140625" customWidth="1"/>
    <col min="13826" max="13826" width="3.77734375" customWidth="1"/>
    <col min="13827" max="13827" width="17.109375" customWidth="1"/>
    <col min="13828" max="13828" width="16.21875" customWidth="1"/>
    <col min="13829" max="13829" width="23.21875" customWidth="1"/>
    <col min="13830" max="13830" width="29.88671875" bestFit="1" customWidth="1"/>
    <col min="13831" max="13831" width="16.109375" customWidth="1"/>
    <col min="13832" max="13832" width="16.5546875" customWidth="1"/>
    <col min="13833" max="13833" width="16.44140625" customWidth="1"/>
    <col min="13834" max="13834" width="36.6640625" customWidth="1"/>
    <col min="13836" max="13836" width="2" customWidth="1"/>
    <col min="14081" max="14081" width="1.44140625" customWidth="1"/>
    <col min="14082" max="14082" width="3.77734375" customWidth="1"/>
    <col min="14083" max="14083" width="17.109375" customWidth="1"/>
    <col min="14084" max="14084" width="16.21875" customWidth="1"/>
    <col min="14085" max="14085" width="23.21875" customWidth="1"/>
    <col min="14086" max="14086" width="29.88671875" bestFit="1" customWidth="1"/>
    <col min="14087" max="14087" width="16.109375" customWidth="1"/>
    <col min="14088" max="14088" width="16.5546875" customWidth="1"/>
    <col min="14089" max="14089" width="16.44140625" customWidth="1"/>
    <col min="14090" max="14090" width="36.6640625" customWidth="1"/>
    <col min="14092" max="14092" width="2" customWidth="1"/>
    <col min="14337" max="14337" width="1.44140625" customWidth="1"/>
    <col min="14338" max="14338" width="3.77734375" customWidth="1"/>
    <col min="14339" max="14339" width="17.109375" customWidth="1"/>
    <col min="14340" max="14340" width="16.21875" customWidth="1"/>
    <col min="14341" max="14341" width="23.21875" customWidth="1"/>
    <col min="14342" max="14342" width="29.88671875" bestFit="1" customWidth="1"/>
    <col min="14343" max="14343" width="16.109375" customWidth="1"/>
    <col min="14344" max="14344" width="16.5546875" customWidth="1"/>
    <col min="14345" max="14345" width="16.44140625" customWidth="1"/>
    <col min="14346" max="14346" width="36.6640625" customWidth="1"/>
    <col min="14348" max="14348" width="2" customWidth="1"/>
    <col min="14593" max="14593" width="1.44140625" customWidth="1"/>
    <col min="14594" max="14594" width="3.77734375" customWidth="1"/>
    <col min="14595" max="14595" width="17.109375" customWidth="1"/>
    <col min="14596" max="14596" width="16.21875" customWidth="1"/>
    <col min="14597" max="14597" width="23.21875" customWidth="1"/>
    <col min="14598" max="14598" width="29.88671875" bestFit="1" customWidth="1"/>
    <col min="14599" max="14599" width="16.109375" customWidth="1"/>
    <col min="14600" max="14600" width="16.5546875" customWidth="1"/>
    <col min="14601" max="14601" width="16.44140625" customWidth="1"/>
    <col min="14602" max="14602" width="36.6640625" customWidth="1"/>
    <col min="14604" max="14604" width="2" customWidth="1"/>
    <col min="14849" max="14849" width="1.44140625" customWidth="1"/>
    <col min="14850" max="14850" width="3.77734375" customWidth="1"/>
    <col min="14851" max="14851" width="17.109375" customWidth="1"/>
    <col min="14852" max="14852" width="16.21875" customWidth="1"/>
    <col min="14853" max="14853" width="23.21875" customWidth="1"/>
    <col min="14854" max="14854" width="29.88671875" bestFit="1" customWidth="1"/>
    <col min="14855" max="14855" width="16.109375" customWidth="1"/>
    <col min="14856" max="14856" width="16.5546875" customWidth="1"/>
    <col min="14857" max="14857" width="16.44140625" customWidth="1"/>
    <col min="14858" max="14858" width="36.6640625" customWidth="1"/>
    <col min="14860" max="14860" width="2" customWidth="1"/>
    <col min="15105" max="15105" width="1.44140625" customWidth="1"/>
    <col min="15106" max="15106" width="3.77734375" customWidth="1"/>
    <col min="15107" max="15107" width="17.109375" customWidth="1"/>
    <col min="15108" max="15108" width="16.21875" customWidth="1"/>
    <col min="15109" max="15109" width="23.21875" customWidth="1"/>
    <col min="15110" max="15110" width="29.88671875" bestFit="1" customWidth="1"/>
    <col min="15111" max="15111" width="16.109375" customWidth="1"/>
    <col min="15112" max="15112" width="16.5546875" customWidth="1"/>
    <col min="15113" max="15113" width="16.44140625" customWidth="1"/>
    <col min="15114" max="15114" width="36.6640625" customWidth="1"/>
    <col min="15116" max="15116" width="2" customWidth="1"/>
    <col min="15361" max="15361" width="1.44140625" customWidth="1"/>
    <col min="15362" max="15362" width="3.77734375" customWidth="1"/>
    <col min="15363" max="15363" width="17.109375" customWidth="1"/>
    <col min="15364" max="15364" width="16.21875" customWidth="1"/>
    <col min="15365" max="15365" width="23.21875" customWidth="1"/>
    <col min="15366" max="15366" width="29.88671875" bestFit="1" customWidth="1"/>
    <col min="15367" max="15367" width="16.109375" customWidth="1"/>
    <col min="15368" max="15368" width="16.5546875" customWidth="1"/>
    <col min="15369" max="15369" width="16.44140625" customWidth="1"/>
    <col min="15370" max="15370" width="36.6640625" customWidth="1"/>
    <col min="15372" max="15372" width="2" customWidth="1"/>
    <col min="15617" max="15617" width="1.44140625" customWidth="1"/>
    <col min="15618" max="15618" width="3.77734375" customWidth="1"/>
    <col min="15619" max="15619" width="17.109375" customWidth="1"/>
    <col min="15620" max="15620" width="16.21875" customWidth="1"/>
    <col min="15621" max="15621" width="23.21875" customWidth="1"/>
    <col min="15622" max="15622" width="29.88671875" bestFit="1" customWidth="1"/>
    <col min="15623" max="15623" width="16.109375" customWidth="1"/>
    <col min="15624" max="15624" width="16.5546875" customWidth="1"/>
    <col min="15625" max="15625" width="16.44140625" customWidth="1"/>
    <col min="15626" max="15626" width="36.6640625" customWidth="1"/>
    <col min="15628" max="15628" width="2" customWidth="1"/>
    <col min="15873" max="15873" width="1.44140625" customWidth="1"/>
    <col min="15874" max="15874" width="3.77734375" customWidth="1"/>
    <col min="15875" max="15875" width="17.109375" customWidth="1"/>
    <col min="15876" max="15876" width="16.21875" customWidth="1"/>
    <col min="15877" max="15877" width="23.21875" customWidth="1"/>
    <col min="15878" max="15878" width="29.88671875" bestFit="1" customWidth="1"/>
    <col min="15879" max="15879" width="16.109375" customWidth="1"/>
    <col min="15880" max="15880" width="16.5546875" customWidth="1"/>
    <col min="15881" max="15881" width="16.44140625" customWidth="1"/>
    <col min="15882" max="15882" width="36.6640625" customWidth="1"/>
    <col min="15884" max="15884" width="2" customWidth="1"/>
    <col min="16129" max="16129" width="1.44140625" customWidth="1"/>
    <col min="16130" max="16130" width="3.77734375" customWidth="1"/>
    <col min="16131" max="16131" width="17.109375" customWidth="1"/>
    <col min="16132" max="16132" width="16.21875" customWidth="1"/>
    <col min="16133" max="16133" width="23.21875" customWidth="1"/>
    <col min="16134" max="16134" width="29.88671875" bestFit="1" customWidth="1"/>
    <col min="16135" max="16135" width="16.109375" customWidth="1"/>
    <col min="16136" max="16136" width="16.5546875" customWidth="1"/>
    <col min="16137" max="16137" width="16.44140625" customWidth="1"/>
    <col min="16138" max="16138" width="36.6640625" customWidth="1"/>
    <col min="16140" max="16140" width="2" customWidth="1"/>
  </cols>
  <sheetData>
    <row r="1" spans="1:36" ht="18.75" thickBot="1" x14ac:dyDescent="0.25">
      <c r="A1" s="134"/>
      <c r="B1" s="134"/>
      <c r="C1" s="135" t="s">
        <v>107</v>
      </c>
      <c r="D1" s="135"/>
      <c r="E1" s="136"/>
      <c r="F1" s="137"/>
      <c r="G1" s="138"/>
      <c r="H1" s="139" t="s">
        <v>108</v>
      </c>
      <c r="I1" s="137"/>
      <c r="J1" s="140"/>
      <c r="K1" s="141"/>
    </row>
    <row r="2" spans="1:36" ht="32.25" thickBot="1" x14ac:dyDescent="0.25">
      <c r="A2" s="142"/>
      <c r="B2" s="142"/>
      <c r="C2" s="143" t="s">
        <v>109</v>
      </c>
      <c r="D2" s="188" t="s">
        <v>110</v>
      </c>
      <c r="E2" s="613" t="s">
        <v>111</v>
      </c>
      <c r="F2" s="613" t="s">
        <v>112</v>
      </c>
      <c r="G2" s="613" t="s">
        <v>113</v>
      </c>
      <c r="H2" s="613" t="s">
        <v>114</v>
      </c>
      <c r="I2" s="613" t="s">
        <v>115</v>
      </c>
      <c r="J2" s="614" t="s">
        <v>116</v>
      </c>
      <c r="K2" s="606" t="s">
        <v>784</v>
      </c>
    </row>
    <row r="3" spans="1:36" ht="21.75" customHeight="1" x14ac:dyDescent="0.25">
      <c r="A3" s="144"/>
      <c r="B3" s="144"/>
      <c r="C3" s="417" t="s">
        <v>117</v>
      </c>
      <c r="D3" s="607"/>
      <c r="E3" s="607"/>
      <c r="F3" s="607"/>
      <c r="G3" s="607"/>
      <c r="H3" s="607"/>
      <c r="I3" s="607"/>
      <c r="J3" s="607"/>
      <c r="K3" s="607"/>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row>
    <row r="4" spans="1:36" x14ac:dyDescent="0.2">
      <c r="A4" s="145"/>
      <c r="B4" s="145"/>
      <c r="C4" s="418" t="s">
        <v>118</v>
      </c>
      <c r="D4" s="255" t="s">
        <v>119</v>
      </c>
      <c r="E4" s="255" t="s">
        <v>120</v>
      </c>
      <c r="F4" s="255" t="s">
        <v>120</v>
      </c>
      <c r="G4" s="255" t="s">
        <v>120</v>
      </c>
      <c r="H4" s="615">
        <f>SUM(H5:H6)</f>
        <v>29.28</v>
      </c>
      <c r="I4" s="615">
        <f>SUM(I5:I6)</f>
        <v>34.76</v>
      </c>
      <c r="J4" s="601" t="s">
        <v>120</v>
      </c>
      <c r="K4" s="616"/>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row>
    <row r="5" spans="1:36" x14ac:dyDescent="0.2">
      <c r="A5" s="146"/>
      <c r="B5" s="146"/>
      <c r="C5" s="374" t="s">
        <v>120</v>
      </c>
      <c r="D5" s="343" t="s">
        <v>121</v>
      </c>
      <c r="E5" s="420"/>
      <c r="F5" s="362"/>
      <c r="G5" s="362"/>
      <c r="H5" s="361">
        <v>27.11</v>
      </c>
      <c r="I5" s="361">
        <v>32.58</v>
      </c>
      <c r="J5" s="602"/>
      <c r="K5" s="608"/>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row>
    <row r="6" spans="1:36" x14ac:dyDescent="0.2">
      <c r="A6" s="146"/>
      <c r="B6" s="146"/>
      <c r="C6" s="374"/>
      <c r="D6" s="343" t="s">
        <v>121</v>
      </c>
      <c r="E6" s="420"/>
      <c r="F6" s="362"/>
      <c r="G6" s="362"/>
      <c r="H6" s="361">
        <v>2.17</v>
      </c>
      <c r="I6" s="368">
        <v>2.1800000000000002</v>
      </c>
      <c r="J6" s="603"/>
      <c r="K6" s="608"/>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row>
    <row r="7" spans="1:36" ht="25.5" x14ac:dyDescent="0.2">
      <c r="A7" s="146"/>
      <c r="B7" s="146"/>
      <c r="C7" s="617" t="s">
        <v>783</v>
      </c>
      <c r="D7" s="600" t="s">
        <v>110</v>
      </c>
      <c r="E7" s="600" t="s">
        <v>111</v>
      </c>
      <c r="F7" s="600" t="s">
        <v>112</v>
      </c>
      <c r="G7" s="600" t="s">
        <v>113</v>
      </c>
      <c r="H7" s="600" t="s">
        <v>128</v>
      </c>
      <c r="I7" s="600" t="s">
        <v>115</v>
      </c>
      <c r="J7" s="604"/>
      <c r="K7" s="608"/>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row>
    <row r="8" spans="1:36" x14ac:dyDescent="0.2">
      <c r="A8" s="147"/>
      <c r="B8" s="148"/>
      <c r="C8" s="370" t="s">
        <v>122</v>
      </c>
      <c r="D8" s="371" t="s">
        <v>123</v>
      </c>
      <c r="E8" s="253" t="s">
        <v>120</v>
      </c>
      <c r="F8" s="372" t="s">
        <v>124</v>
      </c>
      <c r="G8" s="253" t="s">
        <v>120</v>
      </c>
      <c r="H8" s="348">
        <f>SUM(H10:H15)</f>
        <v>0</v>
      </c>
      <c r="I8" s="371" t="s">
        <v>120</v>
      </c>
      <c r="J8" s="601" t="s">
        <v>120</v>
      </c>
      <c r="K8" s="612"/>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row>
    <row r="9" spans="1:36" x14ac:dyDescent="0.2">
      <c r="A9" s="147"/>
      <c r="B9" s="148"/>
      <c r="C9" s="374" t="s">
        <v>120</v>
      </c>
      <c r="D9" s="343" t="s">
        <v>120</v>
      </c>
      <c r="E9" s="372" t="s">
        <v>125</v>
      </c>
      <c r="F9" s="372" t="s">
        <v>126</v>
      </c>
      <c r="G9" s="253" t="s">
        <v>120</v>
      </c>
      <c r="H9" s="348">
        <f>SUM(H10:H14)</f>
        <v>0</v>
      </c>
      <c r="I9" s="371" t="s">
        <v>120</v>
      </c>
      <c r="J9" s="601" t="s">
        <v>120</v>
      </c>
      <c r="K9" s="612"/>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row>
    <row r="10" spans="1:36" x14ac:dyDescent="0.2">
      <c r="A10" s="146"/>
      <c r="B10" s="146"/>
      <c r="C10" s="374" t="s">
        <v>120</v>
      </c>
      <c r="D10" s="343" t="s">
        <v>121</v>
      </c>
      <c r="E10" s="375"/>
      <c r="F10" s="376"/>
      <c r="G10" s="377"/>
      <c r="H10" s="378"/>
      <c r="I10" s="379"/>
      <c r="J10" s="603"/>
      <c r="K10" s="609"/>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row>
    <row r="11" spans="1:36" x14ac:dyDescent="0.2">
      <c r="A11" s="146"/>
      <c r="B11" s="146"/>
      <c r="C11" s="374" t="s">
        <v>120</v>
      </c>
      <c r="D11" s="343" t="s">
        <v>121</v>
      </c>
      <c r="E11" s="375"/>
      <c r="F11" s="381"/>
      <c r="G11" s="382"/>
      <c r="H11" s="383"/>
      <c r="I11" s="384"/>
      <c r="J11" s="602"/>
      <c r="K11" s="609"/>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row>
    <row r="12" spans="1:36" x14ac:dyDescent="0.2">
      <c r="A12" s="146"/>
      <c r="B12" s="146"/>
      <c r="C12" s="374" t="s">
        <v>120</v>
      </c>
      <c r="D12" s="343" t="s">
        <v>121</v>
      </c>
      <c r="E12" s="375"/>
      <c r="F12" s="381"/>
      <c r="G12" s="382"/>
      <c r="H12" s="383"/>
      <c r="I12" s="384"/>
      <c r="J12" s="602"/>
      <c r="K12" s="610"/>
    </row>
    <row r="13" spans="1:36" x14ac:dyDescent="0.2">
      <c r="A13" s="146"/>
      <c r="B13" s="146"/>
      <c r="C13" s="374" t="s">
        <v>120</v>
      </c>
      <c r="D13" s="343" t="s">
        <v>121</v>
      </c>
      <c r="E13" s="375"/>
      <c r="F13" s="381"/>
      <c r="G13" s="382"/>
      <c r="H13" s="383"/>
      <c r="I13" s="384"/>
      <c r="J13" s="602"/>
      <c r="K13" s="610"/>
    </row>
    <row r="14" spans="1:36" x14ac:dyDescent="0.2">
      <c r="A14" s="146"/>
      <c r="B14" s="146"/>
      <c r="C14" s="374" t="s">
        <v>120</v>
      </c>
      <c r="D14" s="343" t="s">
        <v>121</v>
      </c>
      <c r="E14" s="375"/>
      <c r="F14" s="381"/>
      <c r="G14" s="382"/>
      <c r="H14" s="383"/>
      <c r="I14" s="384"/>
      <c r="J14" s="602"/>
      <c r="K14" s="610"/>
    </row>
    <row r="15" spans="1:36" ht="25.5" x14ac:dyDescent="0.2">
      <c r="A15" s="150"/>
      <c r="B15" s="150"/>
      <c r="C15" s="421" t="s">
        <v>127</v>
      </c>
      <c r="D15" s="422" t="s">
        <v>110</v>
      </c>
      <c r="E15" s="423" t="s">
        <v>111</v>
      </c>
      <c r="F15" s="423" t="s">
        <v>112</v>
      </c>
      <c r="G15" s="423" t="s">
        <v>113</v>
      </c>
      <c r="H15" s="423" t="s">
        <v>128</v>
      </c>
      <c r="I15" s="423" t="s">
        <v>115</v>
      </c>
      <c r="J15" s="605" t="s">
        <v>129</v>
      </c>
      <c r="K15" s="610"/>
    </row>
    <row r="16" spans="1:36" x14ac:dyDescent="0.2">
      <c r="A16" s="151"/>
      <c r="B16" s="148"/>
      <c r="C16" s="370" t="s">
        <v>130</v>
      </c>
      <c r="D16" s="371" t="s">
        <v>131</v>
      </c>
      <c r="E16" s="371" t="s">
        <v>120</v>
      </c>
      <c r="F16" s="371" t="s">
        <v>120</v>
      </c>
      <c r="G16" s="371" t="s">
        <v>120</v>
      </c>
      <c r="H16" s="419">
        <f>SUM(H17:H18)</f>
        <v>0</v>
      </c>
      <c r="I16" s="419">
        <f>SUM(I17:I18)</f>
        <v>0</v>
      </c>
      <c r="J16" s="601" t="s">
        <v>120</v>
      </c>
      <c r="K16" s="611"/>
    </row>
    <row r="17" spans="1:11" x14ac:dyDescent="0.2">
      <c r="A17" s="146"/>
      <c r="B17" s="146"/>
      <c r="C17" s="374"/>
      <c r="D17" s="343" t="s">
        <v>121</v>
      </c>
      <c r="E17" s="424"/>
      <c r="F17" s="380"/>
      <c r="G17" s="380"/>
      <c r="H17" s="361"/>
      <c r="I17" s="361"/>
      <c r="J17" s="603"/>
      <c r="K17" s="610"/>
    </row>
    <row r="18" spans="1:11" x14ac:dyDescent="0.2">
      <c r="A18" s="146"/>
      <c r="B18" s="146"/>
      <c r="C18" s="374" t="s">
        <v>120</v>
      </c>
      <c r="D18" s="343" t="s">
        <v>121</v>
      </c>
      <c r="E18" s="420"/>
      <c r="F18" s="362"/>
      <c r="G18" s="362"/>
      <c r="H18" s="361"/>
      <c r="I18" s="361"/>
      <c r="J18" s="602"/>
      <c r="K18" s="610"/>
    </row>
    <row r="19" spans="1:11" ht="25.5" x14ac:dyDescent="0.2">
      <c r="A19" s="151"/>
      <c r="B19" s="148"/>
      <c r="C19" s="425" t="s">
        <v>132</v>
      </c>
      <c r="D19" s="422" t="s">
        <v>110</v>
      </c>
      <c r="E19" s="423" t="s">
        <v>111</v>
      </c>
      <c r="F19" s="423" t="s">
        <v>112</v>
      </c>
      <c r="G19" s="423" t="s">
        <v>113</v>
      </c>
      <c r="H19" s="423" t="s">
        <v>128</v>
      </c>
      <c r="I19" s="423" t="s">
        <v>115</v>
      </c>
      <c r="J19" s="605" t="s">
        <v>133</v>
      </c>
      <c r="K19" s="610"/>
    </row>
    <row r="20" spans="1:11" x14ac:dyDescent="0.2">
      <c r="A20" s="151"/>
      <c r="B20" s="148"/>
      <c r="C20" s="370" t="s">
        <v>134</v>
      </c>
      <c r="D20" s="371" t="s">
        <v>135</v>
      </c>
      <c r="E20" s="371" t="s">
        <v>120</v>
      </c>
      <c r="F20" s="371" t="s">
        <v>120</v>
      </c>
      <c r="G20" s="371" t="s">
        <v>120</v>
      </c>
      <c r="H20" s="419">
        <f>SUM(H21:H22)</f>
        <v>0</v>
      </c>
      <c r="I20" s="419">
        <f>SUM(I21:I22)</f>
        <v>0</v>
      </c>
      <c r="J20" s="601" t="s">
        <v>120</v>
      </c>
      <c r="K20" s="611"/>
    </row>
    <row r="21" spans="1:11" x14ac:dyDescent="0.2">
      <c r="A21" s="151"/>
      <c r="B21" s="148"/>
      <c r="C21" s="374"/>
      <c r="D21" s="343" t="s">
        <v>121</v>
      </c>
      <c r="E21" s="424"/>
      <c r="F21" s="380"/>
      <c r="G21" s="380"/>
      <c r="H21" s="361"/>
      <c r="I21" s="361"/>
      <c r="J21" s="603"/>
      <c r="K21" s="610"/>
    </row>
    <row r="22" spans="1:11" x14ac:dyDescent="0.2">
      <c r="A22" s="151"/>
      <c r="B22" s="148"/>
      <c r="C22" s="374" t="s">
        <v>120</v>
      </c>
      <c r="D22" s="343" t="s">
        <v>121</v>
      </c>
      <c r="E22" s="420"/>
      <c r="F22" s="362"/>
      <c r="G22" s="362"/>
      <c r="H22" s="361"/>
      <c r="I22" s="361"/>
      <c r="J22" s="602"/>
      <c r="K22" s="610"/>
    </row>
    <row r="23" spans="1:11" x14ac:dyDescent="0.2">
      <c r="A23" s="152"/>
      <c r="B23" s="153"/>
      <c r="C23" s="149" t="s">
        <v>120</v>
      </c>
      <c r="D23" s="149" t="s">
        <v>120</v>
      </c>
      <c r="E23" s="149" t="s">
        <v>120</v>
      </c>
      <c r="F23" s="149" t="s">
        <v>120</v>
      </c>
      <c r="G23" s="149" t="s">
        <v>120</v>
      </c>
      <c r="H23" s="149" t="s">
        <v>120</v>
      </c>
      <c r="I23" s="149" t="s">
        <v>120</v>
      </c>
      <c r="J23" s="154" t="s">
        <v>120</v>
      </c>
      <c r="K23" s="149"/>
    </row>
    <row r="24" spans="1:11" x14ac:dyDescent="0.2">
      <c r="A24" s="150"/>
      <c r="B24" s="150"/>
      <c r="C24" s="155" t="s">
        <v>4</v>
      </c>
      <c r="D24" s="156"/>
      <c r="E24" s="157" t="str">
        <f>'TITLE PAGE'!D9</f>
        <v>Severn Trent Water</v>
      </c>
      <c r="F24" s="149"/>
      <c r="G24" s="149"/>
      <c r="H24" s="149"/>
      <c r="I24" s="149"/>
      <c r="J24" s="158"/>
      <c r="K24" s="149"/>
    </row>
    <row r="25" spans="1:11" x14ac:dyDescent="0.2">
      <c r="A25" s="150"/>
      <c r="B25" s="150"/>
      <c r="C25" s="159" t="s">
        <v>5</v>
      </c>
      <c r="D25" s="160"/>
      <c r="E25" s="161" t="str">
        <f>'TITLE PAGE'!D10</f>
        <v>Chester</v>
      </c>
      <c r="F25" s="149"/>
      <c r="G25" s="149"/>
      <c r="H25" s="149"/>
      <c r="I25" s="149"/>
      <c r="J25" s="154"/>
      <c r="K25" s="162"/>
    </row>
    <row r="26" spans="1:11" x14ac:dyDescent="0.2">
      <c r="A26" s="150"/>
      <c r="B26" s="150"/>
      <c r="C26" s="159" t="s">
        <v>6</v>
      </c>
      <c r="D26" s="163"/>
      <c r="E26" s="164">
        <f>'TITLE PAGE'!D11</f>
        <v>4</v>
      </c>
      <c r="F26" s="165"/>
      <c r="G26" s="165"/>
      <c r="H26" s="165"/>
      <c r="I26" s="165"/>
      <c r="J26" s="166"/>
      <c r="K26" s="162"/>
    </row>
    <row r="27" spans="1:11" x14ac:dyDescent="0.2">
      <c r="A27" s="150"/>
      <c r="B27" s="150"/>
      <c r="C27" s="159" t="s">
        <v>7</v>
      </c>
      <c r="D27" s="160"/>
      <c r="E27" s="161" t="str">
        <f>'TITLE PAGE'!D12</f>
        <v>Dry Year Annual Average</v>
      </c>
      <c r="F27" s="149"/>
      <c r="G27" s="149"/>
      <c r="H27" s="149"/>
      <c r="I27" s="149"/>
      <c r="J27" s="166"/>
      <c r="K27" s="162"/>
    </row>
    <row r="28" spans="1:11" x14ac:dyDescent="0.2">
      <c r="A28" s="150"/>
      <c r="B28" s="150"/>
      <c r="C28" s="167" t="s">
        <v>8</v>
      </c>
      <c r="D28" s="168"/>
      <c r="E28" s="169" t="str">
        <f>'TITLE PAGE'!D13</f>
        <v>not more than 3 in 100 years</v>
      </c>
      <c r="F28" s="149"/>
      <c r="G28" s="149"/>
      <c r="H28" s="149"/>
      <c r="I28" s="149"/>
      <c r="J28" s="170"/>
      <c r="K28" s="162"/>
    </row>
    <row r="29" spans="1:11" x14ac:dyDescent="0.2">
      <c r="A29" s="171"/>
      <c r="B29" s="171"/>
      <c r="C29" s="172"/>
      <c r="D29" s="172"/>
      <c r="E29" s="172"/>
      <c r="F29" s="173"/>
      <c r="G29" s="172"/>
      <c r="H29" s="172"/>
      <c r="I29" s="172"/>
      <c r="J29" s="174"/>
      <c r="K29" s="162"/>
    </row>
    <row r="30" spans="1:11" x14ac:dyDescent="0.2">
      <c r="A30" s="171"/>
      <c r="B30" s="171"/>
      <c r="C30" s="172"/>
      <c r="D30" s="172"/>
      <c r="E30" s="172"/>
      <c r="F30" s="173"/>
      <c r="G30" s="172"/>
      <c r="H30" s="172"/>
      <c r="I30" s="172"/>
      <c r="J30" s="174"/>
      <c r="K30" s="162"/>
    </row>
    <row r="31" spans="1:11" ht="18" x14ac:dyDescent="0.25">
      <c r="A31" s="171"/>
      <c r="B31" s="171"/>
      <c r="C31" s="175"/>
      <c r="D31" s="172"/>
      <c r="E31" s="172"/>
      <c r="F31" s="173"/>
      <c r="G31" s="172"/>
      <c r="H31" s="172"/>
      <c r="I31" s="172"/>
      <c r="J31" s="174"/>
      <c r="K31" s="176"/>
    </row>
  </sheetData>
  <dataValidations count="2">
    <dataValidation type="list" allowBlank="1" showInputMessage="1" showErrorMessage="1" sqref="G5:G6">
      <formula1>Source_Types</formula1>
    </dataValidation>
    <dataValidation type="list" allowBlank="1" showInputMessage="1" showErrorMessage="1" sqref="J21:J22">
      <formula1>"Approved, Granted yet to be implemented, Other"</formula1>
    </dataValidation>
  </dataValidation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zoomScale="80" zoomScaleNormal="80" workbookViewId="0">
      <selection activeCell="D12" sqref="D12"/>
    </sheetView>
  </sheetViews>
  <sheetFormatPr defaultColWidth="8.88671875" defaultRowHeight="27" customHeight="1" x14ac:dyDescent="0.2"/>
  <cols>
    <col min="1" max="1" width="1.33203125" customWidth="1"/>
    <col min="2" max="2" width="7.88671875" customWidth="1"/>
    <col min="3" max="3" width="8.33203125" customWidth="1"/>
    <col min="4" max="4" width="37.88671875" customWidth="1"/>
    <col min="5" max="5" width="21.33203125" customWidth="1"/>
    <col min="6" max="6" width="9.33203125" customWidth="1"/>
    <col min="7" max="7" width="8" bestFit="1" customWidth="1"/>
    <col min="8" max="8" width="15.88671875" customWidth="1"/>
    <col min="9" max="36" width="11.44140625" customWidth="1"/>
    <col min="41" max="41" width="10.88671875" bestFit="1" customWidth="1"/>
    <col min="43" max="43" width="10.109375" bestFit="1" customWidth="1"/>
    <col min="257" max="257" width="1.33203125" customWidth="1"/>
    <col min="258" max="258" width="7.88671875" customWidth="1"/>
    <col min="259" max="259" width="8.33203125" customWidth="1"/>
    <col min="260" max="260" width="23.33203125" customWidth="1"/>
    <col min="261" max="261" width="21.33203125" customWidth="1"/>
    <col min="262" max="262" width="9.33203125" customWidth="1"/>
    <col min="263" max="263" width="8" bestFit="1" customWidth="1"/>
    <col min="264" max="264" width="15.88671875" customWidth="1"/>
    <col min="265" max="292" width="11.44140625" customWidth="1"/>
    <col min="513" max="513" width="1.33203125" customWidth="1"/>
    <col min="514" max="514" width="7.88671875" customWidth="1"/>
    <col min="515" max="515" width="8.33203125" customWidth="1"/>
    <col min="516" max="516" width="23.33203125" customWidth="1"/>
    <col min="517" max="517" width="21.33203125" customWidth="1"/>
    <col min="518" max="518" width="9.33203125" customWidth="1"/>
    <col min="519" max="519" width="8" bestFit="1" customWidth="1"/>
    <col min="520" max="520" width="15.88671875" customWidth="1"/>
    <col min="521" max="548" width="11.44140625" customWidth="1"/>
    <col min="769" max="769" width="1.33203125" customWidth="1"/>
    <col min="770" max="770" width="7.88671875" customWidth="1"/>
    <col min="771" max="771" width="8.33203125" customWidth="1"/>
    <col min="772" max="772" width="23.33203125" customWidth="1"/>
    <col min="773" max="773" width="21.33203125" customWidth="1"/>
    <col min="774" max="774" width="9.33203125" customWidth="1"/>
    <col min="775" max="775" width="8" bestFit="1" customWidth="1"/>
    <col min="776" max="776" width="15.88671875" customWidth="1"/>
    <col min="777" max="804" width="11.44140625" customWidth="1"/>
    <col min="1025" max="1025" width="1.33203125" customWidth="1"/>
    <col min="1026" max="1026" width="7.88671875" customWidth="1"/>
    <col min="1027" max="1027" width="8.33203125" customWidth="1"/>
    <col min="1028" max="1028" width="23.33203125" customWidth="1"/>
    <col min="1029" max="1029" width="21.33203125" customWidth="1"/>
    <col min="1030" max="1030" width="9.33203125" customWidth="1"/>
    <col min="1031" max="1031" width="8" bestFit="1"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23.33203125" customWidth="1"/>
    <col min="1285" max="1285" width="21.33203125" customWidth="1"/>
    <col min="1286" max="1286" width="9.33203125" customWidth="1"/>
    <col min="1287" max="1287" width="8" bestFit="1"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23.33203125" customWidth="1"/>
    <col min="1541" max="1541" width="21.33203125" customWidth="1"/>
    <col min="1542" max="1542" width="9.33203125" customWidth="1"/>
    <col min="1543" max="1543" width="8" bestFit="1"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23.33203125" customWidth="1"/>
    <col min="1797" max="1797" width="21.33203125" customWidth="1"/>
    <col min="1798" max="1798" width="9.33203125" customWidth="1"/>
    <col min="1799" max="1799" width="8" bestFit="1"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23.33203125" customWidth="1"/>
    <col min="2053" max="2053" width="21.33203125" customWidth="1"/>
    <col min="2054" max="2054" width="9.33203125" customWidth="1"/>
    <col min="2055" max="2055" width="8" bestFit="1"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23.33203125" customWidth="1"/>
    <col min="2309" max="2309" width="21.33203125" customWidth="1"/>
    <col min="2310" max="2310" width="9.33203125" customWidth="1"/>
    <col min="2311" max="2311" width="8" bestFit="1"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23.33203125" customWidth="1"/>
    <col min="2565" max="2565" width="21.33203125" customWidth="1"/>
    <col min="2566" max="2566" width="9.33203125" customWidth="1"/>
    <col min="2567" max="2567" width="8" bestFit="1"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23.33203125" customWidth="1"/>
    <col min="2821" max="2821" width="21.33203125" customWidth="1"/>
    <col min="2822" max="2822" width="9.33203125" customWidth="1"/>
    <col min="2823" max="2823" width="8" bestFit="1"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23.33203125" customWidth="1"/>
    <col min="3077" max="3077" width="21.33203125" customWidth="1"/>
    <col min="3078" max="3078" width="9.33203125" customWidth="1"/>
    <col min="3079" max="3079" width="8" bestFit="1"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23.33203125" customWidth="1"/>
    <col min="3333" max="3333" width="21.33203125" customWidth="1"/>
    <col min="3334" max="3334" width="9.33203125" customWidth="1"/>
    <col min="3335" max="3335" width="8" bestFit="1"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23.33203125" customWidth="1"/>
    <col min="3589" max="3589" width="21.33203125" customWidth="1"/>
    <col min="3590" max="3590" width="9.33203125" customWidth="1"/>
    <col min="3591" max="3591" width="8" bestFit="1"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23.33203125" customWidth="1"/>
    <col min="3845" max="3845" width="21.33203125" customWidth="1"/>
    <col min="3846" max="3846" width="9.33203125" customWidth="1"/>
    <col min="3847" max="3847" width="8" bestFit="1"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23.33203125" customWidth="1"/>
    <col min="4101" max="4101" width="21.33203125" customWidth="1"/>
    <col min="4102" max="4102" width="9.33203125" customWidth="1"/>
    <col min="4103" max="4103" width="8" bestFit="1"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23.33203125" customWidth="1"/>
    <col min="4357" max="4357" width="21.33203125" customWidth="1"/>
    <col min="4358" max="4358" width="9.33203125" customWidth="1"/>
    <col min="4359" max="4359" width="8" bestFit="1"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23.33203125" customWidth="1"/>
    <col min="4613" max="4613" width="21.33203125" customWidth="1"/>
    <col min="4614" max="4614" width="9.33203125" customWidth="1"/>
    <col min="4615" max="4615" width="8" bestFit="1"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23.33203125" customWidth="1"/>
    <col min="4869" max="4869" width="21.33203125" customWidth="1"/>
    <col min="4870" max="4870" width="9.33203125" customWidth="1"/>
    <col min="4871" max="4871" width="8" bestFit="1"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23.33203125" customWidth="1"/>
    <col min="5125" max="5125" width="21.33203125" customWidth="1"/>
    <col min="5126" max="5126" width="9.33203125" customWidth="1"/>
    <col min="5127" max="5127" width="8" bestFit="1"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23.33203125" customWidth="1"/>
    <col min="5381" max="5381" width="21.33203125" customWidth="1"/>
    <col min="5382" max="5382" width="9.33203125" customWidth="1"/>
    <col min="5383" max="5383" width="8" bestFit="1"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23.33203125" customWidth="1"/>
    <col min="5637" max="5637" width="21.33203125" customWidth="1"/>
    <col min="5638" max="5638" width="9.33203125" customWidth="1"/>
    <col min="5639" max="5639" width="8" bestFit="1"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23.33203125" customWidth="1"/>
    <col min="5893" max="5893" width="21.33203125" customWidth="1"/>
    <col min="5894" max="5894" width="9.33203125" customWidth="1"/>
    <col min="5895" max="5895" width="8" bestFit="1"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23.33203125" customWidth="1"/>
    <col min="6149" max="6149" width="21.33203125" customWidth="1"/>
    <col min="6150" max="6150" width="9.33203125" customWidth="1"/>
    <col min="6151" max="6151" width="8" bestFit="1"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23.33203125" customWidth="1"/>
    <col min="6405" max="6405" width="21.33203125" customWidth="1"/>
    <col min="6406" max="6406" width="9.33203125" customWidth="1"/>
    <col min="6407" max="6407" width="8" bestFit="1"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23.33203125" customWidth="1"/>
    <col min="6661" max="6661" width="21.33203125" customWidth="1"/>
    <col min="6662" max="6662" width="9.33203125" customWidth="1"/>
    <col min="6663" max="6663" width="8" bestFit="1"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23.33203125" customWidth="1"/>
    <col min="6917" max="6917" width="21.33203125" customWidth="1"/>
    <col min="6918" max="6918" width="9.33203125" customWidth="1"/>
    <col min="6919" max="6919" width="8" bestFit="1"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23.33203125" customWidth="1"/>
    <col min="7173" max="7173" width="21.33203125" customWidth="1"/>
    <col min="7174" max="7174" width="9.33203125" customWidth="1"/>
    <col min="7175" max="7175" width="8" bestFit="1"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23.33203125" customWidth="1"/>
    <col min="7429" max="7429" width="21.33203125" customWidth="1"/>
    <col min="7430" max="7430" width="9.33203125" customWidth="1"/>
    <col min="7431" max="7431" width="8" bestFit="1"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23.33203125" customWidth="1"/>
    <col min="7685" max="7685" width="21.33203125" customWidth="1"/>
    <col min="7686" max="7686" width="9.33203125" customWidth="1"/>
    <col min="7687" max="7687" width="8" bestFit="1"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23.33203125" customWidth="1"/>
    <col min="7941" max="7941" width="21.33203125" customWidth="1"/>
    <col min="7942" max="7942" width="9.33203125" customWidth="1"/>
    <col min="7943" max="7943" width="8" bestFit="1"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23.33203125" customWidth="1"/>
    <col min="8197" max="8197" width="21.33203125" customWidth="1"/>
    <col min="8198" max="8198" width="9.33203125" customWidth="1"/>
    <col min="8199" max="8199" width="8" bestFit="1"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23.33203125" customWidth="1"/>
    <col min="8453" max="8453" width="21.33203125" customWidth="1"/>
    <col min="8454" max="8454" width="9.33203125" customWidth="1"/>
    <col min="8455" max="8455" width="8" bestFit="1"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23.33203125" customWidth="1"/>
    <col min="8709" max="8709" width="21.33203125" customWidth="1"/>
    <col min="8710" max="8710" width="9.33203125" customWidth="1"/>
    <col min="8711" max="8711" width="8" bestFit="1"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23.33203125" customWidth="1"/>
    <col min="8965" max="8965" width="21.33203125" customWidth="1"/>
    <col min="8966" max="8966" width="9.33203125" customWidth="1"/>
    <col min="8967" max="8967" width="8" bestFit="1"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23.33203125" customWidth="1"/>
    <col min="9221" max="9221" width="21.33203125" customWidth="1"/>
    <col min="9222" max="9222" width="9.33203125" customWidth="1"/>
    <col min="9223" max="9223" width="8" bestFit="1"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23.33203125" customWidth="1"/>
    <col min="9477" max="9477" width="21.33203125" customWidth="1"/>
    <col min="9478" max="9478" width="9.33203125" customWidth="1"/>
    <col min="9479" max="9479" width="8" bestFit="1"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23.33203125" customWidth="1"/>
    <col min="9733" max="9733" width="21.33203125" customWidth="1"/>
    <col min="9734" max="9734" width="9.33203125" customWidth="1"/>
    <col min="9735" max="9735" width="8" bestFit="1"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23.33203125" customWidth="1"/>
    <col min="9989" max="9989" width="21.33203125" customWidth="1"/>
    <col min="9990" max="9990" width="9.33203125" customWidth="1"/>
    <col min="9991" max="9991" width="8" bestFit="1"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23.33203125" customWidth="1"/>
    <col min="10245" max="10245" width="21.33203125" customWidth="1"/>
    <col min="10246" max="10246" width="9.33203125" customWidth="1"/>
    <col min="10247" max="10247" width="8" bestFit="1"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23.33203125" customWidth="1"/>
    <col min="10501" max="10501" width="21.33203125" customWidth="1"/>
    <col min="10502" max="10502" width="9.33203125" customWidth="1"/>
    <col min="10503" max="10503" width="8" bestFit="1"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23.33203125" customWidth="1"/>
    <col min="10757" max="10757" width="21.33203125" customWidth="1"/>
    <col min="10758" max="10758" width="9.33203125" customWidth="1"/>
    <col min="10759" max="10759" width="8" bestFit="1"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23.33203125" customWidth="1"/>
    <col min="11013" max="11013" width="21.33203125" customWidth="1"/>
    <col min="11014" max="11014" width="9.33203125" customWidth="1"/>
    <col min="11015" max="11015" width="8" bestFit="1"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23.33203125" customWidth="1"/>
    <col min="11269" max="11269" width="21.33203125" customWidth="1"/>
    <col min="11270" max="11270" width="9.33203125" customWidth="1"/>
    <col min="11271" max="11271" width="8" bestFit="1"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23.33203125" customWidth="1"/>
    <col min="11525" max="11525" width="21.33203125" customWidth="1"/>
    <col min="11526" max="11526" width="9.33203125" customWidth="1"/>
    <col min="11527" max="11527" width="8" bestFit="1"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23.33203125" customWidth="1"/>
    <col min="11781" max="11781" width="21.33203125" customWidth="1"/>
    <col min="11782" max="11782" width="9.33203125" customWidth="1"/>
    <col min="11783" max="11783" width="8" bestFit="1"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23.33203125" customWidth="1"/>
    <col min="12037" max="12037" width="21.33203125" customWidth="1"/>
    <col min="12038" max="12038" width="9.33203125" customWidth="1"/>
    <col min="12039" max="12039" width="8" bestFit="1"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23.33203125" customWidth="1"/>
    <col min="12293" max="12293" width="21.33203125" customWidth="1"/>
    <col min="12294" max="12294" width="9.33203125" customWidth="1"/>
    <col min="12295" max="12295" width="8" bestFit="1"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23.33203125" customWidth="1"/>
    <col min="12549" max="12549" width="21.33203125" customWidth="1"/>
    <col min="12550" max="12550" width="9.33203125" customWidth="1"/>
    <col min="12551" max="12551" width="8" bestFit="1"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23.33203125" customWidth="1"/>
    <col min="12805" max="12805" width="21.33203125" customWidth="1"/>
    <col min="12806" max="12806" width="9.33203125" customWidth="1"/>
    <col min="12807" max="12807" width="8" bestFit="1"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23.33203125" customWidth="1"/>
    <col min="13061" max="13061" width="21.33203125" customWidth="1"/>
    <col min="13062" max="13062" width="9.33203125" customWidth="1"/>
    <col min="13063" max="13063" width="8" bestFit="1"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23.33203125" customWidth="1"/>
    <col min="13317" max="13317" width="21.33203125" customWidth="1"/>
    <col min="13318" max="13318" width="9.33203125" customWidth="1"/>
    <col min="13319" max="13319" width="8" bestFit="1"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23.33203125" customWidth="1"/>
    <col min="13573" max="13573" width="21.33203125" customWidth="1"/>
    <col min="13574" max="13574" width="9.33203125" customWidth="1"/>
    <col min="13575" max="13575" width="8" bestFit="1"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23.33203125" customWidth="1"/>
    <col min="13829" max="13829" width="21.33203125" customWidth="1"/>
    <col min="13830" max="13830" width="9.33203125" customWidth="1"/>
    <col min="13831" max="13831" width="8" bestFit="1"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23.33203125" customWidth="1"/>
    <col min="14085" max="14085" width="21.33203125" customWidth="1"/>
    <col min="14086" max="14086" width="9.33203125" customWidth="1"/>
    <col min="14087" max="14087" width="8" bestFit="1"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23.33203125" customWidth="1"/>
    <col min="14341" max="14341" width="21.33203125" customWidth="1"/>
    <col min="14342" max="14342" width="9.33203125" customWidth="1"/>
    <col min="14343" max="14343" width="8" bestFit="1"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23.33203125" customWidth="1"/>
    <col min="14597" max="14597" width="21.33203125" customWidth="1"/>
    <col min="14598" max="14598" width="9.33203125" customWidth="1"/>
    <col min="14599" max="14599" width="8" bestFit="1"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23.33203125" customWidth="1"/>
    <col min="14853" max="14853" width="21.33203125" customWidth="1"/>
    <col min="14854" max="14854" width="9.33203125" customWidth="1"/>
    <col min="14855" max="14855" width="8" bestFit="1"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23.33203125" customWidth="1"/>
    <col min="15109" max="15109" width="21.33203125" customWidth="1"/>
    <col min="15110" max="15110" width="9.33203125" customWidth="1"/>
    <col min="15111" max="15111" width="8" bestFit="1"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23.33203125" customWidth="1"/>
    <col min="15365" max="15365" width="21.33203125" customWidth="1"/>
    <col min="15366" max="15366" width="9.33203125" customWidth="1"/>
    <col min="15367" max="15367" width="8" bestFit="1"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23.33203125" customWidth="1"/>
    <col min="15621" max="15621" width="21.33203125" customWidth="1"/>
    <col min="15622" max="15622" width="9.33203125" customWidth="1"/>
    <col min="15623" max="15623" width="8" bestFit="1"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23.33203125" customWidth="1"/>
    <col min="15877" max="15877" width="21.33203125" customWidth="1"/>
    <col min="15878" max="15878" width="9.33203125" customWidth="1"/>
    <col min="15879" max="15879" width="8" bestFit="1"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23.33203125" customWidth="1"/>
    <col min="16133" max="16133" width="21.33203125" customWidth="1"/>
    <col min="16134" max="16134" width="9.33203125" customWidth="1"/>
    <col min="16135" max="16135" width="8" bestFit="1" customWidth="1"/>
    <col min="16136" max="16136" width="15.88671875" customWidth="1"/>
    <col min="16137" max="16164" width="11.44140625" customWidth="1"/>
  </cols>
  <sheetData>
    <row r="1" spans="1:43" ht="27" customHeight="1" thickBot="1" x14ac:dyDescent="0.25">
      <c r="A1" s="134"/>
      <c r="B1" s="177"/>
      <c r="C1" s="178" t="s">
        <v>136</v>
      </c>
      <c r="D1" s="179"/>
      <c r="E1" s="180"/>
      <c r="F1" s="181"/>
      <c r="G1" s="181"/>
      <c r="H1" s="182"/>
      <c r="I1" s="872"/>
      <c r="J1" s="873"/>
      <c r="K1" s="183"/>
      <c r="L1" s="184"/>
      <c r="M1" s="182"/>
      <c r="N1" s="181"/>
      <c r="O1" s="182"/>
      <c r="P1" s="183"/>
      <c r="Q1" s="183"/>
      <c r="R1" s="183"/>
      <c r="S1" s="183"/>
      <c r="T1" s="183"/>
      <c r="U1" s="183"/>
      <c r="V1" s="183"/>
      <c r="W1" s="183"/>
      <c r="X1" s="183"/>
      <c r="Y1" s="183"/>
      <c r="Z1" s="183"/>
      <c r="AA1" s="183"/>
      <c r="AB1" s="183"/>
      <c r="AC1" s="183"/>
      <c r="AD1" s="183"/>
      <c r="AE1" s="183"/>
      <c r="AF1" s="183"/>
      <c r="AG1" s="183"/>
      <c r="AH1" s="185"/>
      <c r="AI1" s="183"/>
      <c r="AJ1" s="183"/>
      <c r="AK1" s="183"/>
    </row>
    <row r="2" spans="1:43" ht="38.25" customHeight="1" thickBot="1" x14ac:dyDescent="0.25">
      <c r="A2" s="186"/>
      <c r="B2" s="187"/>
      <c r="C2" s="276" t="s">
        <v>109</v>
      </c>
      <c r="D2" s="188" t="s">
        <v>137</v>
      </c>
      <c r="E2" s="750" t="s">
        <v>110</v>
      </c>
      <c r="F2" s="188" t="s">
        <v>138</v>
      </c>
      <c r="G2" s="188" t="s">
        <v>139</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c r="AK2" s="189"/>
    </row>
    <row r="3" spans="1:43" ht="27" customHeight="1" x14ac:dyDescent="0.2">
      <c r="A3" s="190"/>
      <c r="B3" s="749"/>
      <c r="C3" s="415" t="s">
        <v>140</v>
      </c>
      <c r="D3" s="768" t="s">
        <v>141</v>
      </c>
      <c r="E3" s="755" t="s">
        <v>121</v>
      </c>
      <c r="F3" s="408" t="s">
        <v>72</v>
      </c>
      <c r="G3" s="408">
        <v>2</v>
      </c>
      <c r="H3" s="393">
        <v>25.26</v>
      </c>
      <c r="I3" s="353"/>
      <c r="J3" s="353"/>
      <c r="K3" s="353"/>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4"/>
      <c r="AK3" s="149"/>
    </row>
    <row r="4" spans="1:43" ht="27" customHeight="1" x14ac:dyDescent="0.2">
      <c r="A4" s="191"/>
      <c r="B4" s="874" t="s">
        <v>142</v>
      </c>
      <c r="C4" s="369" t="s">
        <v>143</v>
      </c>
      <c r="D4" s="351" t="s">
        <v>144</v>
      </c>
      <c r="E4" s="367" t="s">
        <v>145</v>
      </c>
      <c r="F4" s="753" t="s">
        <v>72</v>
      </c>
      <c r="G4" s="318">
        <v>2</v>
      </c>
      <c r="H4" s="347">
        <f t="shared" ref="H4:AJ4" si="0">SUM(H5:H6)</f>
        <v>0</v>
      </c>
      <c r="I4" s="352">
        <f t="shared" si="0"/>
        <v>0</v>
      </c>
      <c r="J4" s="352">
        <f t="shared" si="0"/>
        <v>0</v>
      </c>
      <c r="K4" s="352">
        <f t="shared" si="0"/>
        <v>0</v>
      </c>
      <c r="L4" s="348">
        <f t="shared" si="0"/>
        <v>0</v>
      </c>
      <c r="M4" s="348">
        <f t="shared" si="0"/>
        <v>0</v>
      </c>
      <c r="N4" s="348">
        <f t="shared" si="0"/>
        <v>0</v>
      </c>
      <c r="O4" s="348">
        <f t="shared" si="0"/>
        <v>0</v>
      </c>
      <c r="P4" s="348">
        <f t="shared" si="0"/>
        <v>0</v>
      </c>
      <c r="Q4" s="348">
        <f t="shared" si="0"/>
        <v>0</v>
      </c>
      <c r="R4" s="348">
        <f t="shared" si="0"/>
        <v>0</v>
      </c>
      <c r="S4" s="348">
        <f t="shared" si="0"/>
        <v>0</v>
      </c>
      <c r="T4" s="348">
        <f t="shared" si="0"/>
        <v>0</v>
      </c>
      <c r="U4" s="348">
        <f t="shared" si="0"/>
        <v>0</v>
      </c>
      <c r="V4" s="348">
        <f t="shared" si="0"/>
        <v>0</v>
      </c>
      <c r="W4" s="348">
        <f t="shared" si="0"/>
        <v>0</v>
      </c>
      <c r="X4" s="348">
        <f t="shared" si="0"/>
        <v>0</v>
      </c>
      <c r="Y4" s="348">
        <f t="shared" si="0"/>
        <v>0</v>
      </c>
      <c r="Z4" s="348">
        <f t="shared" si="0"/>
        <v>0</v>
      </c>
      <c r="AA4" s="348">
        <f t="shared" si="0"/>
        <v>0</v>
      </c>
      <c r="AB4" s="348">
        <f t="shared" si="0"/>
        <v>0</v>
      </c>
      <c r="AC4" s="348">
        <f t="shared" si="0"/>
        <v>0</v>
      </c>
      <c r="AD4" s="348">
        <f t="shared" si="0"/>
        <v>0</v>
      </c>
      <c r="AE4" s="348">
        <f t="shared" si="0"/>
        <v>0</v>
      </c>
      <c r="AF4" s="348">
        <f t="shared" si="0"/>
        <v>0</v>
      </c>
      <c r="AG4" s="348">
        <f t="shared" si="0"/>
        <v>0</v>
      </c>
      <c r="AH4" s="348">
        <f t="shared" si="0"/>
        <v>0</v>
      </c>
      <c r="AI4" s="348">
        <f t="shared" si="0"/>
        <v>0</v>
      </c>
      <c r="AJ4" s="363">
        <f t="shared" si="0"/>
        <v>0</v>
      </c>
      <c r="AK4" s="149"/>
    </row>
    <row r="5" spans="1:43" ht="27" customHeight="1" x14ac:dyDescent="0.2">
      <c r="A5" s="192"/>
      <c r="B5" s="874"/>
      <c r="C5" s="285" t="s">
        <v>146</v>
      </c>
      <c r="D5" s="409" t="s">
        <v>147</v>
      </c>
      <c r="E5" s="364" t="s">
        <v>121</v>
      </c>
      <c r="F5" s="365" t="s">
        <v>72</v>
      </c>
      <c r="G5" s="365">
        <v>2</v>
      </c>
      <c r="H5" s="347">
        <v>0</v>
      </c>
      <c r="I5" s="352">
        <v>0</v>
      </c>
      <c r="J5" s="352">
        <v>0</v>
      </c>
      <c r="K5" s="352">
        <v>0</v>
      </c>
      <c r="L5" s="361">
        <v>0</v>
      </c>
      <c r="M5" s="361">
        <v>0</v>
      </c>
      <c r="N5" s="361">
        <v>0</v>
      </c>
      <c r="O5" s="361">
        <v>0</v>
      </c>
      <c r="P5" s="361">
        <v>0</v>
      </c>
      <c r="Q5" s="361">
        <v>0</v>
      </c>
      <c r="R5" s="361">
        <v>0</v>
      </c>
      <c r="S5" s="361">
        <v>0</v>
      </c>
      <c r="T5" s="361">
        <v>0</v>
      </c>
      <c r="U5" s="361">
        <v>0</v>
      </c>
      <c r="V5" s="361">
        <v>0</v>
      </c>
      <c r="W5" s="361">
        <v>0</v>
      </c>
      <c r="X5" s="361">
        <v>0</v>
      </c>
      <c r="Y5" s="361">
        <v>0</v>
      </c>
      <c r="Z5" s="361">
        <v>0</v>
      </c>
      <c r="AA5" s="361">
        <v>0</v>
      </c>
      <c r="AB5" s="361">
        <v>0</v>
      </c>
      <c r="AC5" s="361">
        <v>0</v>
      </c>
      <c r="AD5" s="361">
        <v>0</v>
      </c>
      <c r="AE5" s="361">
        <v>0</v>
      </c>
      <c r="AF5" s="361">
        <v>0</v>
      </c>
      <c r="AG5" s="361">
        <v>0</v>
      </c>
      <c r="AH5" s="361">
        <v>0</v>
      </c>
      <c r="AI5" s="361">
        <v>0</v>
      </c>
      <c r="AJ5" s="402">
        <v>0</v>
      </c>
      <c r="AK5" s="149"/>
    </row>
    <row r="6" spans="1:43" ht="27" customHeight="1" x14ac:dyDescent="0.2">
      <c r="A6" s="193"/>
      <c r="B6" s="874"/>
      <c r="C6" s="285" t="s">
        <v>120</v>
      </c>
      <c r="D6" s="294" t="s">
        <v>120</v>
      </c>
      <c r="E6" s="754" t="s">
        <v>120</v>
      </c>
      <c r="F6" s="293" t="s">
        <v>120</v>
      </c>
      <c r="G6" s="293">
        <v>2</v>
      </c>
      <c r="H6" s="347"/>
      <c r="I6" s="352" t="s">
        <v>120</v>
      </c>
      <c r="J6" s="352" t="s">
        <v>120</v>
      </c>
      <c r="K6" s="352" t="s">
        <v>120</v>
      </c>
      <c r="L6" s="361"/>
      <c r="M6" s="361" t="s">
        <v>120</v>
      </c>
      <c r="N6" s="361" t="s">
        <v>120</v>
      </c>
      <c r="O6" s="361" t="s">
        <v>120</v>
      </c>
      <c r="P6" s="361" t="s">
        <v>120</v>
      </c>
      <c r="Q6" s="361" t="s">
        <v>120</v>
      </c>
      <c r="R6" s="361" t="s">
        <v>120</v>
      </c>
      <c r="S6" s="361" t="s">
        <v>120</v>
      </c>
      <c r="T6" s="361" t="s">
        <v>120</v>
      </c>
      <c r="U6" s="361" t="s">
        <v>120</v>
      </c>
      <c r="V6" s="361" t="s">
        <v>120</v>
      </c>
      <c r="W6" s="361" t="s">
        <v>120</v>
      </c>
      <c r="X6" s="361" t="s">
        <v>120</v>
      </c>
      <c r="Y6" s="361" t="s">
        <v>120</v>
      </c>
      <c r="Z6" s="361" t="s">
        <v>120</v>
      </c>
      <c r="AA6" s="361" t="s">
        <v>120</v>
      </c>
      <c r="AB6" s="361" t="s">
        <v>120</v>
      </c>
      <c r="AC6" s="361" t="s">
        <v>120</v>
      </c>
      <c r="AD6" s="361" t="s">
        <v>120</v>
      </c>
      <c r="AE6" s="361" t="s">
        <v>120</v>
      </c>
      <c r="AF6" s="361" t="s">
        <v>120</v>
      </c>
      <c r="AG6" s="361" t="s">
        <v>120</v>
      </c>
      <c r="AH6" s="361" t="s">
        <v>120</v>
      </c>
      <c r="AI6" s="361" t="s">
        <v>120</v>
      </c>
      <c r="AJ6" s="402" t="s">
        <v>120</v>
      </c>
      <c r="AK6" s="149"/>
    </row>
    <row r="7" spans="1:43" ht="27" customHeight="1" x14ac:dyDescent="0.2">
      <c r="A7" s="191"/>
      <c r="B7" s="874"/>
      <c r="C7" s="369" t="s">
        <v>148</v>
      </c>
      <c r="D7" s="351" t="s">
        <v>149</v>
      </c>
      <c r="E7" s="367" t="s">
        <v>150</v>
      </c>
      <c r="F7" s="318" t="s">
        <v>72</v>
      </c>
      <c r="G7" s="318">
        <v>2</v>
      </c>
      <c r="H7" s="347">
        <f>SUM(H8:H9)</f>
        <v>3.0743999999999998</v>
      </c>
      <c r="I7" s="352">
        <f t="shared" ref="I7:AJ7" si="1">SUM(I8:I9)</f>
        <v>3.0743999999999998</v>
      </c>
      <c r="J7" s="352">
        <f t="shared" si="1"/>
        <v>3.0743999999999998</v>
      </c>
      <c r="K7" s="352">
        <f t="shared" si="1"/>
        <v>3.0743999999999998</v>
      </c>
      <c r="L7" s="348">
        <f t="shared" si="1"/>
        <v>3.0743999999999998</v>
      </c>
      <c r="M7" s="348">
        <f t="shared" si="1"/>
        <v>3.0743999999999998</v>
      </c>
      <c r="N7" s="348">
        <f t="shared" si="1"/>
        <v>3.0743999999999998</v>
      </c>
      <c r="O7" s="348">
        <f t="shared" si="1"/>
        <v>3.0743999999999998</v>
      </c>
      <c r="P7" s="348">
        <f t="shared" si="1"/>
        <v>3.0743999999999998</v>
      </c>
      <c r="Q7" s="348">
        <f t="shared" si="1"/>
        <v>3.0743999999999998</v>
      </c>
      <c r="R7" s="348">
        <f t="shared" si="1"/>
        <v>3.0743999999999998</v>
      </c>
      <c r="S7" s="348">
        <f t="shared" si="1"/>
        <v>3.0743999999999998</v>
      </c>
      <c r="T7" s="348">
        <f t="shared" si="1"/>
        <v>3.0743999999999998</v>
      </c>
      <c r="U7" s="348">
        <f t="shared" si="1"/>
        <v>3.0743999999999998</v>
      </c>
      <c r="V7" s="348">
        <f t="shared" si="1"/>
        <v>3.0743999999999998</v>
      </c>
      <c r="W7" s="348">
        <f t="shared" si="1"/>
        <v>3.0743999999999998</v>
      </c>
      <c r="X7" s="348">
        <f t="shared" si="1"/>
        <v>3.0743999999999998</v>
      </c>
      <c r="Y7" s="348">
        <f t="shared" si="1"/>
        <v>3.0743999999999998</v>
      </c>
      <c r="Z7" s="348">
        <f t="shared" si="1"/>
        <v>3.0743999999999998</v>
      </c>
      <c r="AA7" s="348">
        <f t="shared" si="1"/>
        <v>3.0743999999999998</v>
      </c>
      <c r="AB7" s="348">
        <f t="shared" si="1"/>
        <v>3.0743999999999998</v>
      </c>
      <c r="AC7" s="348">
        <f t="shared" si="1"/>
        <v>3.0743999999999998</v>
      </c>
      <c r="AD7" s="348">
        <f t="shared" si="1"/>
        <v>3.0743999999999998</v>
      </c>
      <c r="AE7" s="348">
        <f t="shared" si="1"/>
        <v>3.0743999999999998</v>
      </c>
      <c r="AF7" s="348">
        <f t="shared" si="1"/>
        <v>3.0743999999999998</v>
      </c>
      <c r="AG7" s="348">
        <f t="shared" si="1"/>
        <v>3.0743999999999998</v>
      </c>
      <c r="AH7" s="348">
        <f t="shared" si="1"/>
        <v>3.0743999999999998</v>
      </c>
      <c r="AI7" s="348">
        <f t="shared" si="1"/>
        <v>3.0743999999999998</v>
      </c>
      <c r="AJ7" s="363">
        <f t="shared" si="1"/>
        <v>3.0743999999999998</v>
      </c>
      <c r="AK7" s="149"/>
    </row>
    <row r="8" spans="1:43" ht="27" customHeight="1" x14ac:dyDescent="0.2">
      <c r="A8" s="192"/>
      <c r="B8" s="874"/>
      <c r="C8" s="285" t="s">
        <v>151</v>
      </c>
      <c r="D8" s="701" t="s">
        <v>791</v>
      </c>
      <c r="E8" s="364" t="s">
        <v>121</v>
      </c>
      <c r="F8" s="365" t="s">
        <v>72</v>
      </c>
      <c r="G8" s="365">
        <v>2</v>
      </c>
      <c r="H8" s="347">
        <v>3.0743999999999998</v>
      </c>
      <c r="I8" s="352">
        <v>3.0743999999999998</v>
      </c>
      <c r="J8" s="352">
        <v>3.0743999999999998</v>
      </c>
      <c r="K8" s="352">
        <v>3.0743999999999998</v>
      </c>
      <c r="L8" s="361">
        <v>3.0743999999999998</v>
      </c>
      <c r="M8" s="361">
        <v>3.0743999999999998</v>
      </c>
      <c r="N8" s="361">
        <v>3.0743999999999998</v>
      </c>
      <c r="O8" s="361">
        <v>3.0743999999999998</v>
      </c>
      <c r="P8" s="361">
        <v>3.0743999999999998</v>
      </c>
      <c r="Q8" s="361">
        <v>3.0743999999999998</v>
      </c>
      <c r="R8" s="361">
        <v>3.0743999999999998</v>
      </c>
      <c r="S8" s="361">
        <v>3.0743999999999998</v>
      </c>
      <c r="T8" s="361">
        <v>3.0743999999999998</v>
      </c>
      <c r="U8" s="361">
        <v>3.0743999999999998</v>
      </c>
      <c r="V8" s="361">
        <v>3.0743999999999998</v>
      </c>
      <c r="W8" s="361">
        <v>3.0743999999999998</v>
      </c>
      <c r="X8" s="361">
        <v>3.0743999999999998</v>
      </c>
      <c r="Y8" s="361">
        <v>3.0743999999999998</v>
      </c>
      <c r="Z8" s="361">
        <v>3.0743999999999998</v>
      </c>
      <c r="AA8" s="361">
        <v>3.0743999999999998</v>
      </c>
      <c r="AB8" s="361">
        <v>3.0743999999999998</v>
      </c>
      <c r="AC8" s="361">
        <v>3.0743999999999998</v>
      </c>
      <c r="AD8" s="361">
        <v>3.0743999999999998</v>
      </c>
      <c r="AE8" s="361">
        <v>3.0743999999999998</v>
      </c>
      <c r="AF8" s="361">
        <v>3.0743999999999998</v>
      </c>
      <c r="AG8" s="361">
        <v>3.0743999999999998</v>
      </c>
      <c r="AH8" s="361">
        <v>3.0743999999999998</v>
      </c>
      <c r="AI8" s="361">
        <v>3.0743999999999998</v>
      </c>
      <c r="AJ8" s="402">
        <v>3.0743999999999998</v>
      </c>
      <c r="AK8" s="149"/>
      <c r="AL8" s="645"/>
      <c r="AO8" s="644"/>
      <c r="AQ8" s="644"/>
    </row>
    <row r="9" spans="1:43" ht="27" customHeight="1" x14ac:dyDescent="0.2">
      <c r="A9" s="194"/>
      <c r="B9" s="874"/>
      <c r="C9" s="426" t="s">
        <v>120</v>
      </c>
      <c r="D9" s="294" t="s">
        <v>120</v>
      </c>
      <c r="E9" s="754" t="s">
        <v>120</v>
      </c>
      <c r="F9" s="293" t="s">
        <v>120</v>
      </c>
      <c r="G9" s="293">
        <v>2</v>
      </c>
      <c r="H9" s="347" t="s">
        <v>120</v>
      </c>
      <c r="I9" s="352" t="s">
        <v>120</v>
      </c>
      <c r="J9" s="352" t="s">
        <v>120</v>
      </c>
      <c r="K9" s="352" t="s">
        <v>120</v>
      </c>
      <c r="L9" s="361" t="s">
        <v>120</v>
      </c>
      <c r="M9" s="361" t="s">
        <v>120</v>
      </c>
      <c r="N9" s="361" t="s">
        <v>120</v>
      </c>
      <c r="O9" s="361" t="s">
        <v>120</v>
      </c>
      <c r="P9" s="361" t="s">
        <v>120</v>
      </c>
      <c r="Q9" s="361" t="s">
        <v>120</v>
      </c>
      <c r="R9" s="361" t="s">
        <v>120</v>
      </c>
      <c r="S9" s="361" t="s">
        <v>120</v>
      </c>
      <c r="T9" s="361" t="s">
        <v>120</v>
      </c>
      <c r="U9" s="361" t="s">
        <v>120</v>
      </c>
      <c r="V9" s="361" t="s">
        <v>120</v>
      </c>
      <c r="W9" s="361" t="s">
        <v>120</v>
      </c>
      <c r="X9" s="361" t="s">
        <v>120</v>
      </c>
      <c r="Y9" s="361" t="s">
        <v>120</v>
      </c>
      <c r="Z9" s="361" t="s">
        <v>120</v>
      </c>
      <c r="AA9" s="361" t="s">
        <v>120</v>
      </c>
      <c r="AB9" s="361" t="s">
        <v>120</v>
      </c>
      <c r="AC9" s="361" t="s">
        <v>120</v>
      </c>
      <c r="AD9" s="361" t="s">
        <v>120</v>
      </c>
      <c r="AE9" s="361" t="s">
        <v>120</v>
      </c>
      <c r="AF9" s="361" t="s">
        <v>120</v>
      </c>
      <c r="AG9" s="361" t="s">
        <v>120</v>
      </c>
      <c r="AH9" s="361" t="s">
        <v>120</v>
      </c>
      <c r="AI9" s="361" t="s">
        <v>120</v>
      </c>
      <c r="AJ9" s="402" t="s">
        <v>120</v>
      </c>
      <c r="AK9" s="149"/>
    </row>
    <row r="10" spans="1:43" ht="27" customHeight="1" x14ac:dyDescent="0.2">
      <c r="A10" s="191"/>
      <c r="B10" s="874"/>
      <c r="C10" s="369" t="s">
        <v>152</v>
      </c>
      <c r="D10" s="351" t="s">
        <v>153</v>
      </c>
      <c r="E10" s="367" t="s">
        <v>154</v>
      </c>
      <c r="F10" s="318" t="s">
        <v>72</v>
      </c>
      <c r="G10" s="318">
        <v>2</v>
      </c>
      <c r="H10" s="347">
        <f>SUM(H11:H13)</f>
        <v>0</v>
      </c>
      <c r="I10" s="352">
        <f t="shared" ref="I10:AJ10" si="2">SUM(I11:I13)</f>
        <v>0</v>
      </c>
      <c r="J10" s="352">
        <f t="shared" si="2"/>
        <v>0</v>
      </c>
      <c r="K10" s="352">
        <f t="shared" si="2"/>
        <v>0</v>
      </c>
      <c r="L10" s="348">
        <f t="shared" si="2"/>
        <v>0</v>
      </c>
      <c r="M10" s="348">
        <f t="shared" si="2"/>
        <v>0</v>
      </c>
      <c r="N10" s="348">
        <f t="shared" si="2"/>
        <v>0</v>
      </c>
      <c r="O10" s="348">
        <f t="shared" si="2"/>
        <v>0</v>
      </c>
      <c r="P10" s="348">
        <f t="shared" si="2"/>
        <v>0</v>
      </c>
      <c r="Q10" s="348">
        <f t="shared" si="2"/>
        <v>0</v>
      </c>
      <c r="R10" s="348">
        <f t="shared" si="2"/>
        <v>0</v>
      </c>
      <c r="S10" s="348">
        <f t="shared" si="2"/>
        <v>0</v>
      </c>
      <c r="T10" s="348">
        <f t="shared" si="2"/>
        <v>0</v>
      </c>
      <c r="U10" s="348">
        <f t="shared" si="2"/>
        <v>0</v>
      </c>
      <c r="V10" s="348">
        <f t="shared" si="2"/>
        <v>0</v>
      </c>
      <c r="W10" s="348">
        <f t="shared" si="2"/>
        <v>0</v>
      </c>
      <c r="X10" s="348">
        <f t="shared" si="2"/>
        <v>0</v>
      </c>
      <c r="Y10" s="348">
        <f t="shared" si="2"/>
        <v>0</v>
      </c>
      <c r="Z10" s="348">
        <f t="shared" si="2"/>
        <v>0</v>
      </c>
      <c r="AA10" s="348">
        <f t="shared" si="2"/>
        <v>0</v>
      </c>
      <c r="AB10" s="348">
        <f t="shared" si="2"/>
        <v>0</v>
      </c>
      <c r="AC10" s="348">
        <f t="shared" si="2"/>
        <v>0</v>
      </c>
      <c r="AD10" s="348">
        <f t="shared" si="2"/>
        <v>0</v>
      </c>
      <c r="AE10" s="348">
        <f t="shared" si="2"/>
        <v>0</v>
      </c>
      <c r="AF10" s="348">
        <f t="shared" si="2"/>
        <v>0</v>
      </c>
      <c r="AG10" s="348">
        <f t="shared" si="2"/>
        <v>0</v>
      </c>
      <c r="AH10" s="348">
        <f t="shared" si="2"/>
        <v>0</v>
      </c>
      <c r="AI10" s="348">
        <f t="shared" si="2"/>
        <v>0</v>
      </c>
      <c r="AJ10" s="363">
        <f t="shared" si="2"/>
        <v>0</v>
      </c>
      <c r="AK10" s="149"/>
    </row>
    <row r="11" spans="1:43" ht="27" customHeight="1" x14ac:dyDescent="0.2">
      <c r="A11" s="194"/>
      <c r="B11" s="874"/>
      <c r="C11" s="426" t="s">
        <v>155</v>
      </c>
      <c r="D11" s="409" t="s">
        <v>156</v>
      </c>
      <c r="E11" s="364" t="s">
        <v>121</v>
      </c>
      <c r="F11" s="365" t="s">
        <v>72</v>
      </c>
      <c r="G11" s="365">
        <v>2</v>
      </c>
      <c r="H11" s="347">
        <v>0</v>
      </c>
      <c r="I11" s="352">
        <v>0</v>
      </c>
      <c r="J11" s="352">
        <v>0</v>
      </c>
      <c r="K11" s="352">
        <v>0</v>
      </c>
      <c r="L11" s="361">
        <v>0</v>
      </c>
      <c r="M11" s="361">
        <v>0</v>
      </c>
      <c r="N11" s="361">
        <v>0</v>
      </c>
      <c r="O11" s="361">
        <v>0</v>
      </c>
      <c r="P11" s="361">
        <v>0</v>
      </c>
      <c r="Q11" s="361">
        <v>0</v>
      </c>
      <c r="R11" s="361">
        <v>0</v>
      </c>
      <c r="S11" s="361">
        <v>0</v>
      </c>
      <c r="T11" s="361">
        <v>0</v>
      </c>
      <c r="U11" s="361">
        <v>0</v>
      </c>
      <c r="V11" s="361">
        <v>0</v>
      </c>
      <c r="W11" s="361">
        <v>0</v>
      </c>
      <c r="X11" s="361">
        <v>0</v>
      </c>
      <c r="Y11" s="361">
        <v>0</v>
      </c>
      <c r="Z11" s="361">
        <v>0</v>
      </c>
      <c r="AA11" s="361">
        <v>0</v>
      </c>
      <c r="AB11" s="361">
        <v>0</v>
      </c>
      <c r="AC11" s="361">
        <v>0</v>
      </c>
      <c r="AD11" s="361">
        <v>0</v>
      </c>
      <c r="AE11" s="361">
        <v>0</v>
      </c>
      <c r="AF11" s="361">
        <v>0</v>
      </c>
      <c r="AG11" s="361">
        <v>0</v>
      </c>
      <c r="AH11" s="361">
        <v>0</v>
      </c>
      <c r="AI11" s="361">
        <v>0</v>
      </c>
      <c r="AJ11" s="402">
        <v>0</v>
      </c>
      <c r="AK11" s="149"/>
    </row>
    <row r="12" spans="1:43" ht="27" customHeight="1" x14ac:dyDescent="0.2">
      <c r="A12" s="192"/>
      <c r="B12" s="874"/>
      <c r="C12" s="285" t="s">
        <v>157</v>
      </c>
      <c r="D12" s="427" t="s">
        <v>158</v>
      </c>
      <c r="E12" s="364" t="s">
        <v>121</v>
      </c>
      <c r="F12" s="365" t="s">
        <v>72</v>
      </c>
      <c r="G12" s="365">
        <v>2</v>
      </c>
      <c r="H12" s="347">
        <v>0</v>
      </c>
      <c r="I12" s="352">
        <v>0</v>
      </c>
      <c r="J12" s="352">
        <v>0</v>
      </c>
      <c r="K12" s="352">
        <v>0</v>
      </c>
      <c r="L12" s="361">
        <v>0</v>
      </c>
      <c r="M12" s="361">
        <v>0</v>
      </c>
      <c r="N12" s="361">
        <v>0</v>
      </c>
      <c r="O12" s="361">
        <v>0</v>
      </c>
      <c r="P12" s="361">
        <v>0</v>
      </c>
      <c r="Q12" s="361">
        <v>0</v>
      </c>
      <c r="R12" s="361">
        <v>0</v>
      </c>
      <c r="S12" s="361">
        <v>0</v>
      </c>
      <c r="T12" s="361">
        <v>0</v>
      </c>
      <c r="U12" s="361">
        <v>0</v>
      </c>
      <c r="V12" s="361">
        <v>0</v>
      </c>
      <c r="W12" s="361">
        <v>0</v>
      </c>
      <c r="X12" s="361">
        <v>0</v>
      </c>
      <c r="Y12" s="361">
        <v>0</v>
      </c>
      <c r="Z12" s="361">
        <v>0</v>
      </c>
      <c r="AA12" s="361">
        <v>0</v>
      </c>
      <c r="AB12" s="361">
        <v>0</v>
      </c>
      <c r="AC12" s="361">
        <v>0</v>
      </c>
      <c r="AD12" s="361">
        <v>0</v>
      </c>
      <c r="AE12" s="361">
        <v>0</v>
      </c>
      <c r="AF12" s="361">
        <v>0</v>
      </c>
      <c r="AG12" s="361">
        <v>0</v>
      </c>
      <c r="AH12" s="361">
        <v>0</v>
      </c>
      <c r="AI12" s="361">
        <v>0</v>
      </c>
      <c r="AJ12" s="402">
        <v>0</v>
      </c>
      <c r="AK12" s="149"/>
    </row>
    <row r="13" spans="1:43" ht="27" customHeight="1" x14ac:dyDescent="0.2">
      <c r="A13" s="193"/>
      <c r="B13" s="874"/>
      <c r="C13" s="285" t="s">
        <v>120</v>
      </c>
      <c r="D13" s="769"/>
      <c r="E13" s="364" t="s">
        <v>120</v>
      </c>
      <c r="F13" s="293" t="s">
        <v>120</v>
      </c>
      <c r="G13" s="293">
        <v>2</v>
      </c>
      <c r="H13" s="347" t="s">
        <v>120</v>
      </c>
      <c r="I13" s="352" t="s">
        <v>120</v>
      </c>
      <c r="J13" s="352" t="s">
        <v>120</v>
      </c>
      <c r="K13" s="352" t="s">
        <v>120</v>
      </c>
      <c r="L13" s="361" t="s">
        <v>120</v>
      </c>
      <c r="M13" s="361" t="s">
        <v>120</v>
      </c>
      <c r="N13" s="361" t="s">
        <v>120</v>
      </c>
      <c r="O13" s="361" t="s">
        <v>120</v>
      </c>
      <c r="P13" s="361" t="s">
        <v>120</v>
      </c>
      <c r="Q13" s="361" t="s">
        <v>120</v>
      </c>
      <c r="R13" s="361" t="s">
        <v>120</v>
      </c>
      <c r="S13" s="361" t="s">
        <v>120</v>
      </c>
      <c r="T13" s="361" t="s">
        <v>120</v>
      </c>
      <c r="U13" s="361" t="s">
        <v>120</v>
      </c>
      <c r="V13" s="361" t="s">
        <v>120</v>
      </c>
      <c r="W13" s="361" t="s">
        <v>120</v>
      </c>
      <c r="X13" s="361" t="s">
        <v>120</v>
      </c>
      <c r="Y13" s="361" t="s">
        <v>120</v>
      </c>
      <c r="Z13" s="361" t="s">
        <v>120</v>
      </c>
      <c r="AA13" s="361" t="s">
        <v>120</v>
      </c>
      <c r="AB13" s="361" t="s">
        <v>120</v>
      </c>
      <c r="AC13" s="361" t="s">
        <v>120</v>
      </c>
      <c r="AD13" s="361" t="s">
        <v>120</v>
      </c>
      <c r="AE13" s="361" t="s">
        <v>120</v>
      </c>
      <c r="AF13" s="361" t="s">
        <v>120</v>
      </c>
      <c r="AG13" s="361" t="s">
        <v>120</v>
      </c>
      <c r="AH13" s="361" t="s">
        <v>120</v>
      </c>
      <c r="AI13" s="361" t="s">
        <v>120</v>
      </c>
      <c r="AJ13" s="402" t="s">
        <v>120</v>
      </c>
      <c r="AK13" s="149"/>
    </row>
    <row r="14" spans="1:43" ht="27" customHeight="1" x14ac:dyDescent="0.2">
      <c r="A14" s="150"/>
      <c r="B14" s="874"/>
      <c r="C14" s="281" t="s">
        <v>159</v>
      </c>
      <c r="D14" s="351" t="s">
        <v>160</v>
      </c>
      <c r="E14" s="367" t="s">
        <v>161</v>
      </c>
      <c r="F14" s="318" t="s">
        <v>72</v>
      </c>
      <c r="G14" s="318">
        <v>2</v>
      </c>
      <c r="H14" s="347">
        <f>SUM(H15:H16)</f>
        <v>3.5135999999999998</v>
      </c>
      <c r="I14" s="352">
        <f t="shared" ref="I14:AJ14" si="3">SUM(I15:I16)</f>
        <v>3.5135999999999998</v>
      </c>
      <c r="J14" s="352">
        <f t="shared" si="3"/>
        <v>3.5135999999999998</v>
      </c>
      <c r="K14" s="352">
        <f t="shared" si="3"/>
        <v>3.5135999999999998</v>
      </c>
      <c r="L14" s="348">
        <f t="shared" si="3"/>
        <v>3.5135999999999998</v>
      </c>
      <c r="M14" s="348">
        <f t="shared" si="3"/>
        <v>3.5135999999999998</v>
      </c>
      <c r="N14" s="348">
        <f t="shared" si="3"/>
        <v>3.5135999999999998</v>
      </c>
      <c r="O14" s="348">
        <f t="shared" si="3"/>
        <v>3.5135999999999998</v>
      </c>
      <c r="P14" s="348">
        <f t="shared" si="3"/>
        <v>3.5135999999999998</v>
      </c>
      <c r="Q14" s="348">
        <f t="shared" si="3"/>
        <v>3.5135999999999998</v>
      </c>
      <c r="R14" s="348">
        <f t="shared" si="3"/>
        <v>3.5135999999999998</v>
      </c>
      <c r="S14" s="348">
        <f t="shared" si="3"/>
        <v>3.5135999999999998</v>
      </c>
      <c r="T14" s="348">
        <f t="shared" si="3"/>
        <v>3.5135999999999998</v>
      </c>
      <c r="U14" s="348">
        <f t="shared" si="3"/>
        <v>3.5135999999999998</v>
      </c>
      <c r="V14" s="348">
        <f t="shared" si="3"/>
        <v>3.5135999999999998</v>
      </c>
      <c r="W14" s="348">
        <f t="shared" si="3"/>
        <v>3.5135999999999998</v>
      </c>
      <c r="X14" s="348">
        <f t="shared" si="3"/>
        <v>3.5135999999999998</v>
      </c>
      <c r="Y14" s="348">
        <f t="shared" si="3"/>
        <v>3.5135999999999998</v>
      </c>
      <c r="Z14" s="348">
        <f t="shared" si="3"/>
        <v>3.5135999999999998</v>
      </c>
      <c r="AA14" s="348">
        <f t="shared" si="3"/>
        <v>3.5135999999999998</v>
      </c>
      <c r="AB14" s="348">
        <f t="shared" si="3"/>
        <v>3.5135999999999998</v>
      </c>
      <c r="AC14" s="348">
        <f t="shared" si="3"/>
        <v>3.5135999999999998</v>
      </c>
      <c r="AD14" s="348">
        <f t="shared" si="3"/>
        <v>3.5135999999999998</v>
      </c>
      <c r="AE14" s="348">
        <f t="shared" si="3"/>
        <v>3.5135999999999998</v>
      </c>
      <c r="AF14" s="348">
        <f t="shared" si="3"/>
        <v>3.5135999999999998</v>
      </c>
      <c r="AG14" s="348">
        <f t="shared" si="3"/>
        <v>3.5135999999999998</v>
      </c>
      <c r="AH14" s="348">
        <f t="shared" si="3"/>
        <v>3.5135999999999998</v>
      </c>
      <c r="AI14" s="348">
        <f t="shared" si="3"/>
        <v>3.5135999999999998</v>
      </c>
      <c r="AJ14" s="363">
        <f t="shared" si="3"/>
        <v>3.5135999999999998</v>
      </c>
      <c r="AK14" s="149"/>
    </row>
    <row r="15" spans="1:43" ht="27" customHeight="1" x14ac:dyDescent="0.2">
      <c r="A15" s="192"/>
      <c r="B15" s="874"/>
      <c r="C15" s="285" t="s">
        <v>162</v>
      </c>
      <c r="D15" s="643" t="s">
        <v>790</v>
      </c>
      <c r="E15" s="364" t="s">
        <v>121</v>
      </c>
      <c r="F15" s="365" t="s">
        <v>72</v>
      </c>
      <c r="G15" s="365">
        <v>2</v>
      </c>
      <c r="H15" s="347">
        <v>3.5135999999999998</v>
      </c>
      <c r="I15" s="352">
        <v>3.5135999999999998</v>
      </c>
      <c r="J15" s="352">
        <v>3.5135999999999998</v>
      </c>
      <c r="K15" s="352">
        <v>3.5135999999999998</v>
      </c>
      <c r="L15" s="361">
        <v>3.5135999999999998</v>
      </c>
      <c r="M15" s="361">
        <v>3.5135999999999998</v>
      </c>
      <c r="N15" s="361">
        <v>3.5135999999999998</v>
      </c>
      <c r="O15" s="361">
        <v>3.5135999999999998</v>
      </c>
      <c r="P15" s="361">
        <v>3.5135999999999998</v>
      </c>
      <c r="Q15" s="361">
        <v>3.5135999999999998</v>
      </c>
      <c r="R15" s="361">
        <v>3.5135999999999998</v>
      </c>
      <c r="S15" s="361">
        <v>3.5135999999999998</v>
      </c>
      <c r="T15" s="361">
        <v>3.5135999999999998</v>
      </c>
      <c r="U15" s="361">
        <v>3.5135999999999998</v>
      </c>
      <c r="V15" s="361">
        <v>3.5135999999999998</v>
      </c>
      <c r="W15" s="361">
        <v>3.5135999999999998</v>
      </c>
      <c r="X15" s="361">
        <v>3.5135999999999998</v>
      </c>
      <c r="Y15" s="361">
        <v>3.5135999999999998</v>
      </c>
      <c r="Z15" s="361">
        <v>3.5135999999999998</v>
      </c>
      <c r="AA15" s="361">
        <v>3.5135999999999998</v>
      </c>
      <c r="AB15" s="361">
        <v>3.5135999999999998</v>
      </c>
      <c r="AC15" s="361">
        <v>3.5135999999999998</v>
      </c>
      <c r="AD15" s="361">
        <v>3.5135999999999998</v>
      </c>
      <c r="AE15" s="361">
        <v>3.5135999999999998</v>
      </c>
      <c r="AF15" s="361">
        <v>3.5135999999999998</v>
      </c>
      <c r="AG15" s="361">
        <v>3.5135999999999998</v>
      </c>
      <c r="AH15" s="361">
        <v>3.5135999999999998</v>
      </c>
      <c r="AI15" s="361">
        <v>3.5135999999999998</v>
      </c>
      <c r="AJ15" s="402">
        <v>3.5135999999999998</v>
      </c>
      <c r="AK15" s="149"/>
      <c r="AL15" s="645"/>
      <c r="AO15" s="644"/>
      <c r="AQ15" s="644"/>
    </row>
    <row r="16" spans="1:43" ht="27" customHeight="1" x14ac:dyDescent="0.2">
      <c r="A16" s="193"/>
      <c r="B16" s="874"/>
      <c r="C16" s="285" t="s">
        <v>120</v>
      </c>
      <c r="D16" s="769"/>
      <c r="E16" s="364" t="s">
        <v>120</v>
      </c>
      <c r="F16" s="365" t="s">
        <v>72</v>
      </c>
      <c r="G16" s="365">
        <v>2</v>
      </c>
      <c r="H16" s="347" t="s">
        <v>120</v>
      </c>
      <c r="I16" s="352" t="s">
        <v>120</v>
      </c>
      <c r="J16" s="352" t="s">
        <v>120</v>
      </c>
      <c r="K16" s="352" t="s">
        <v>120</v>
      </c>
      <c r="L16" s="361" t="s">
        <v>120</v>
      </c>
      <c r="M16" s="361" t="s">
        <v>120</v>
      </c>
      <c r="N16" s="361" t="s">
        <v>120</v>
      </c>
      <c r="O16" s="361" t="s">
        <v>120</v>
      </c>
      <c r="P16" s="361" t="s">
        <v>120</v>
      </c>
      <c r="Q16" s="361" t="s">
        <v>120</v>
      </c>
      <c r="R16" s="361" t="s">
        <v>120</v>
      </c>
      <c r="S16" s="361" t="s">
        <v>120</v>
      </c>
      <c r="T16" s="361" t="s">
        <v>120</v>
      </c>
      <c r="U16" s="361" t="s">
        <v>120</v>
      </c>
      <c r="V16" s="361" t="s">
        <v>120</v>
      </c>
      <c r="W16" s="361" t="s">
        <v>120</v>
      </c>
      <c r="X16" s="361" t="s">
        <v>120</v>
      </c>
      <c r="Y16" s="361" t="s">
        <v>120</v>
      </c>
      <c r="Z16" s="361" t="s">
        <v>120</v>
      </c>
      <c r="AA16" s="361" t="s">
        <v>120</v>
      </c>
      <c r="AB16" s="361" t="s">
        <v>120</v>
      </c>
      <c r="AC16" s="361" t="s">
        <v>120</v>
      </c>
      <c r="AD16" s="361" t="s">
        <v>120</v>
      </c>
      <c r="AE16" s="361" t="s">
        <v>120</v>
      </c>
      <c r="AF16" s="361" t="s">
        <v>120</v>
      </c>
      <c r="AG16" s="361" t="s">
        <v>120</v>
      </c>
      <c r="AH16" s="361" t="s">
        <v>120</v>
      </c>
      <c r="AI16" s="361" t="s">
        <v>120</v>
      </c>
      <c r="AJ16" s="402" t="s">
        <v>120</v>
      </c>
      <c r="AK16" s="149"/>
    </row>
    <row r="17" spans="1:41" ht="27" customHeight="1" thickBot="1" x14ac:dyDescent="0.25">
      <c r="A17" s="150"/>
      <c r="B17" s="875"/>
      <c r="C17" s="756" t="s">
        <v>163</v>
      </c>
      <c r="D17" s="770" t="s">
        <v>164</v>
      </c>
      <c r="E17" s="757" t="s">
        <v>165</v>
      </c>
      <c r="F17" s="758" t="s">
        <v>72</v>
      </c>
      <c r="G17" s="758">
        <v>2</v>
      </c>
      <c r="H17" s="411">
        <f>SUM('1. BL Licences'!H4,'1. BL Licences'!H8,'1. BL Licences'!H16,'1. BL Licences'!H20)</f>
        <v>29.28</v>
      </c>
      <c r="I17" s="412">
        <v>29.3</v>
      </c>
      <c r="J17" s="412">
        <v>29.3</v>
      </c>
      <c r="K17" s="412">
        <v>29.3</v>
      </c>
      <c r="L17" s="759">
        <f>$H$17</f>
        <v>29.28</v>
      </c>
      <c r="M17" s="458">
        <f>$H$17</f>
        <v>29.28</v>
      </c>
      <c r="N17" s="458">
        <f>$H$17</f>
        <v>29.28</v>
      </c>
      <c r="O17" s="458">
        <f t="shared" ref="O17:AJ17" si="4">$H$17</f>
        <v>29.28</v>
      </c>
      <c r="P17" s="458">
        <f t="shared" si="4"/>
        <v>29.28</v>
      </c>
      <c r="Q17" s="458">
        <f t="shared" si="4"/>
        <v>29.28</v>
      </c>
      <c r="R17" s="458">
        <f t="shared" si="4"/>
        <v>29.28</v>
      </c>
      <c r="S17" s="458">
        <f t="shared" si="4"/>
        <v>29.28</v>
      </c>
      <c r="T17" s="458">
        <f t="shared" si="4"/>
        <v>29.28</v>
      </c>
      <c r="U17" s="458">
        <f t="shared" si="4"/>
        <v>29.28</v>
      </c>
      <c r="V17" s="458">
        <f t="shared" si="4"/>
        <v>29.28</v>
      </c>
      <c r="W17" s="458">
        <f t="shared" si="4"/>
        <v>29.28</v>
      </c>
      <c r="X17" s="458">
        <f t="shared" si="4"/>
        <v>29.28</v>
      </c>
      <c r="Y17" s="458">
        <f t="shared" si="4"/>
        <v>29.28</v>
      </c>
      <c r="Z17" s="458">
        <f t="shared" si="4"/>
        <v>29.28</v>
      </c>
      <c r="AA17" s="458">
        <f t="shared" si="4"/>
        <v>29.28</v>
      </c>
      <c r="AB17" s="458">
        <f t="shared" si="4"/>
        <v>29.28</v>
      </c>
      <c r="AC17" s="458">
        <f t="shared" si="4"/>
        <v>29.28</v>
      </c>
      <c r="AD17" s="458">
        <f t="shared" si="4"/>
        <v>29.28</v>
      </c>
      <c r="AE17" s="458">
        <f t="shared" si="4"/>
        <v>29.28</v>
      </c>
      <c r="AF17" s="458">
        <f t="shared" si="4"/>
        <v>29.28</v>
      </c>
      <c r="AG17" s="458">
        <f t="shared" si="4"/>
        <v>29.28</v>
      </c>
      <c r="AH17" s="458">
        <f t="shared" si="4"/>
        <v>29.28</v>
      </c>
      <c r="AI17" s="458">
        <f t="shared" si="4"/>
        <v>29.28</v>
      </c>
      <c r="AJ17" s="459">
        <f t="shared" si="4"/>
        <v>29.28</v>
      </c>
      <c r="AK17" s="149"/>
    </row>
    <row r="18" spans="1:41" ht="27" customHeight="1" x14ac:dyDescent="0.2">
      <c r="A18" s="150"/>
      <c r="B18" s="876" t="s">
        <v>166</v>
      </c>
      <c r="C18" s="280" t="s">
        <v>167</v>
      </c>
      <c r="D18" s="771" t="s">
        <v>168</v>
      </c>
      <c r="E18" s="762" t="s">
        <v>169</v>
      </c>
      <c r="F18" s="763" t="s">
        <v>72</v>
      </c>
      <c r="G18" s="763">
        <v>2</v>
      </c>
      <c r="H18" s="393">
        <f>H19+H20+H23</f>
        <v>0</v>
      </c>
      <c r="I18" s="353">
        <f>I19+I20+I23</f>
        <v>-0.1</v>
      </c>
      <c r="J18" s="353">
        <f>J19+J20+J23</f>
        <v>-0.2</v>
      </c>
      <c r="K18" s="353">
        <f>K19+K20+K23</f>
        <v>-0.30000000000000004</v>
      </c>
      <c r="L18" s="764">
        <f t="shared" ref="L18:AJ18" si="5">L19+L20+L23</f>
        <v>-0.4</v>
      </c>
      <c r="M18" s="764">
        <f t="shared" si="5"/>
        <v>-0.5</v>
      </c>
      <c r="N18" s="764">
        <f t="shared" si="5"/>
        <v>-0.60000000000000009</v>
      </c>
      <c r="O18" s="764">
        <f t="shared" si="5"/>
        <v>-0.7</v>
      </c>
      <c r="P18" s="764">
        <f t="shared" si="5"/>
        <v>-0.8</v>
      </c>
      <c r="Q18" s="764">
        <f t="shared" si="5"/>
        <v>-1.2999999999999998</v>
      </c>
      <c r="R18" s="764">
        <f t="shared" si="5"/>
        <v>-1.4</v>
      </c>
      <c r="S18" s="764">
        <f t="shared" si="5"/>
        <v>-1.5</v>
      </c>
      <c r="T18" s="764">
        <f t="shared" si="5"/>
        <v>-1.6</v>
      </c>
      <c r="U18" s="764">
        <f t="shared" si="5"/>
        <v>-1.7000000000000002</v>
      </c>
      <c r="V18" s="764">
        <f t="shared" si="5"/>
        <v>-1.7749999999999999</v>
      </c>
      <c r="W18" s="764">
        <f t="shared" si="5"/>
        <v>-1.7999999999999998</v>
      </c>
      <c r="X18" s="764">
        <f t="shared" si="5"/>
        <v>-1.8249999999999997</v>
      </c>
      <c r="Y18" s="764">
        <f t="shared" si="5"/>
        <v>-1.85</v>
      </c>
      <c r="Z18" s="764">
        <f t="shared" si="5"/>
        <v>-1.875</v>
      </c>
      <c r="AA18" s="764">
        <f t="shared" si="5"/>
        <v>-1.9</v>
      </c>
      <c r="AB18" s="764">
        <f t="shared" si="5"/>
        <v>-1.9249999999999998</v>
      </c>
      <c r="AC18" s="764">
        <f t="shared" si="5"/>
        <v>-1.9500000000000002</v>
      </c>
      <c r="AD18" s="764">
        <f t="shared" si="5"/>
        <v>-1.9750000000000001</v>
      </c>
      <c r="AE18" s="764">
        <f t="shared" si="5"/>
        <v>-2</v>
      </c>
      <c r="AF18" s="764">
        <f t="shared" si="5"/>
        <v>-2.0249999999999999</v>
      </c>
      <c r="AG18" s="764">
        <f t="shared" si="5"/>
        <v>-2.0500000000000003</v>
      </c>
      <c r="AH18" s="764">
        <f t="shared" si="5"/>
        <v>-2.0750000000000002</v>
      </c>
      <c r="AI18" s="764">
        <f t="shared" si="5"/>
        <v>-2.1</v>
      </c>
      <c r="AJ18" s="765">
        <f t="shared" si="5"/>
        <v>-2.125</v>
      </c>
      <c r="AK18" s="149"/>
    </row>
    <row r="19" spans="1:41" ht="27" customHeight="1" x14ac:dyDescent="0.2">
      <c r="A19" s="150"/>
      <c r="B19" s="877"/>
      <c r="C19" s="285" t="s">
        <v>170</v>
      </c>
      <c r="D19" s="440" t="s">
        <v>171</v>
      </c>
      <c r="E19" s="364" t="s">
        <v>172</v>
      </c>
      <c r="F19" s="365" t="s">
        <v>72</v>
      </c>
      <c r="G19" s="365">
        <v>2</v>
      </c>
      <c r="H19" s="760">
        <v>0</v>
      </c>
      <c r="I19" s="352">
        <v>-0.1</v>
      </c>
      <c r="J19" s="352">
        <v>-0.2</v>
      </c>
      <c r="K19" s="352">
        <v>-0.30000000000000004</v>
      </c>
      <c r="L19" s="361">
        <v>-0.4</v>
      </c>
      <c r="M19" s="361">
        <v>-0.5</v>
      </c>
      <c r="N19" s="361">
        <v>-0.60000000000000009</v>
      </c>
      <c r="O19" s="361">
        <v>-0.7</v>
      </c>
      <c r="P19" s="361">
        <v>-0.8</v>
      </c>
      <c r="Q19" s="361">
        <v>-0.89999999999999991</v>
      </c>
      <c r="R19" s="361">
        <v>-1</v>
      </c>
      <c r="S19" s="361">
        <v>-1.0999999999999999</v>
      </c>
      <c r="T19" s="361">
        <v>-1.2000000000000002</v>
      </c>
      <c r="U19" s="361">
        <v>-1.3</v>
      </c>
      <c r="V19" s="361">
        <v>-1.375</v>
      </c>
      <c r="W19" s="361">
        <v>-1.4</v>
      </c>
      <c r="X19" s="361">
        <v>-1.4249999999999998</v>
      </c>
      <c r="Y19" s="361">
        <v>-1.45</v>
      </c>
      <c r="Z19" s="361">
        <v>-1.4749999999999999</v>
      </c>
      <c r="AA19" s="361">
        <v>-1.5</v>
      </c>
      <c r="AB19" s="361">
        <v>-1.5249999999999999</v>
      </c>
      <c r="AC19" s="361">
        <v>-1.5500000000000003</v>
      </c>
      <c r="AD19" s="361">
        <v>-1.5750000000000002</v>
      </c>
      <c r="AE19" s="361">
        <v>-1.6</v>
      </c>
      <c r="AF19" s="361">
        <v>-1.625</v>
      </c>
      <c r="AG19" s="361">
        <v>-1.6500000000000001</v>
      </c>
      <c r="AH19" s="361">
        <v>-1.675</v>
      </c>
      <c r="AI19" s="361">
        <v>-1.7</v>
      </c>
      <c r="AJ19" s="402">
        <v>-1.7249999999999999</v>
      </c>
      <c r="AK19" s="633"/>
      <c r="AL19" s="634"/>
    </row>
    <row r="20" spans="1:41" ht="27" customHeight="1" x14ac:dyDescent="0.2">
      <c r="A20" s="150"/>
      <c r="B20" s="877"/>
      <c r="C20" s="281" t="s">
        <v>173</v>
      </c>
      <c r="D20" s="351" t="s">
        <v>174</v>
      </c>
      <c r="E20" s="367" t="s">
        <v>175</v>
      </c>
      <c r="F20" s="318" t="s">
        <v>72</v>
      </c>
      <c r="G20" s="318">
        <v>2</v>
      </c>
      <c r="H20" s="347">
        <f t="shared" ref="H20:AJ20" si="6">SUM(H21:H22)</f>
        <v>0</v>
      </c>
      <c r="I20" s="352">
        <f t="shared" si="6"/>
        <v>0</v>
      </c>
      <c r="J20" s="352">
        <f t="shared" si="6"/>
        <v>0</v>
      </c>
      <c r="K20" s="352">
        <f t="shared" si="6"/>
        <v>0</v>
      </c>
      <c r="L20" s="348">
        <f>SUM(L21:L22)</f>
        <v>0</v>
      </c>
      <c r="M20" s="348">
        <f t="shared" si="6"/>
        <v>0</v>
      </c>
      <c r="N20" s="348">
        <f t="shared" si="6"/>
        <v>0</v>
      </c>
      <c r="O20" s="348">
        <f t="shared" si="6"/>
        <v>0</v>
      </c>
      <c r="P20" s="348">
        <f t="shared" si="6"/>
        <v>0</v>
      </c>
      <c r="Q20" s="348">
        <f t="shared" si="6"/>
        <v>-0.4</v>
      </c>
      <c r="R20" s="348">
        <f t="shared" si="6"/>
        <v>-0.4</v>
      </c>
      <c r="S20" s="348">
        <f t="shared" si="6"/>
        <v>-0.4</v>
      </c>
      <c r="T20" s="348">
        <f t="shared" si="6"/>
        <v>-0.4</v>
      </c>
      <c r="U20" s="348">
        <f t="shared" si="6"/>
        <v>-0.4</v>
      </c>
      <c r="V20" s="348">
        <f t="shared" si="6"/>
        <v>-0.4</v>
      </c>
      <c r="W20" s="348">
        <f t="shared" si="6"/>
        <v>-0.4</v>
      </c>
      <c r="X20" s="348">
        <f t="shared" si="6"/>
        <v>-0.4</v>
      </c>
      <c r="Y20" s="348">
        <f t="shared" si="6"/>
        <v>-0.4</v>
      </c>
      <c r="Z20" s="348">
        <f t="shared" si="6"/>
        <v>-0.4</v>
      </c>
      <c r="AA20" s="348">
        <f t="shared" si="6"/>
        <v>-0.4</v>
      </c>
      <c r="AB20" s="348">
        <f t="shared" si="6"/>
        <v>-0.4</v>
      </c>
      <c r="AC20" s="348">
        <f t="shared" si="6"/>
        <v>-0.4</v>
      </c>
      <c r="AD20" s="348">
        <f t="shared" si="6"/>
        <v>-0.4</v>
      </c>
      <c r="AE20" s="348">
        <f t="shared" si="6"/>
        <v>-0.4</v>
      </c>
      <c r="AF20" s="348">
        <f t="shared" si="6"/>
        <v>-0.4</v>
      </c>
      <c r="AG20" s="348">
        <f t="shared" si="6"/>
        <v>-0.4</v>
      </c>
      <c r="AH20" s="348">
        <f t="shared" si="6"/>
        <v>-0.4</v>
      </c>
      <c r="AI20" s="348">
        <f t="shared" si="6"/>
        <v>-0.4</v>
      </c>
      <c r="AJ20" s="363">
        <f t="shared" si="6"/>
        <v>-0.4</v>
      </c>
      <c r="AK20" s="149"/>
    </row>
    <row r="21" spans="1:41" ht="27" customHeight="1" x14ac:dyDescent="0.2">
      <c r="A21" s="192"/>
      <c r="B21" s="877"/>
      <c r="C21" s="285" t="s">
        <v>176</v>
      </c>
      <c r="D21" s="427" t="s">
        <v>177</v>
      </c>
      <c r="E21" s="364" t="s">
        <v>178</v>
      </c>
      <c r="F21" s="365" t="s">
        <v>72</v>
      </c>
      <c r="G21" s="365">
        <v>2</v>
      </c>
      <c r="H21" s="347">
        <v>0</v>
      </c>
      <c r="I21" s="352">
        <v>0</v>
      </c>
      <c r="J21" s="352">
        <v>0</v>
      </c>
      <c r="K21" s="352">
        <v>0</v>
      </c>
      <c r="L21" s="361">
        <v>0</v>
      </c>
      <c r="M21" s="361">
        <v>0</v>
      </c>
      <c r="N21" s="361">
        <v>0</v>
      </c>
      <c r="O21" s="361">
        <v>0</v>
      </c>
      <c r="P21" s="361">
        <v>0</v>
      </c>
      <c r="Q21" s="361">
        <v>-0.4</v>
      </c>
      <c r="R21" s="361">
        <v>-0.4</v>
      </c>
      <c r="S21" s="361">
        <v>-0.4</v>
      </c>
      <c r="T21" s="361">
        <v>-0.4</v>
      </c>
      <c r="U21" s="361">
        <v>-0.4</v>
      </c>
      <c r="V21" s="361">
        <v>-0.4</v>
      </c>
      <c r="W21" s="361">
        <v>-0.4</v>
      </c>
      <c r="X21" s="361">
        <v>-0.4</v>
      </c>
      <c r="Y21" s="361">
        <v>-0.4</v>
      </c>
      <c r="Z21" s="361">
        <v>-0.4</v>
      </c>
      <c r="AA21" s="361">
        <v>-0.4</v>
      </c>
      <c r="AB21" s="361">
        <v>-0.4</v>
      </c>
      <c r="AC21" s="361">
        <v>-0.4</v>
      </c>
      <c r="AD21" s="361">
        <v>-0.4</v>
      </c>
      <c r="AE21" s="361">
        <v>-0.4</v>
      </c>
      <c r="AF21" s="361">
        <v>-0.4</v>
      </c>
      <c r="AG21" s="361">
        <v>-0.4</v>
      </c>
      <c r="AH21" s="361">
        <v>-0.4</v>
      </c>
      <c r="AI21" s="361">
        <v>-0.4</v>
      </c>
      <c r="AJ21" s="402">
        <v>-0.4</v>
      </c>
      <c r="AK21" s="149"/>
      <c r="AL21" s="645"/>
      <c r="AO21" s="644"/>
    </row>
    <row r="22" spans="1:41" ht="27" customHeight="1" x14ac:dyDescent="0.2">
      <c r="A22" s="150"/>
      <c r="B22" s="877"/>
      <c r="C22" s="285" t="s">
        <v>120</v>
      </c>
      <c r="D22" s="294"/>
      <c r="E22" s="754" t="s">
        <v>120</v>
      </c>
      <c r="F22" s="293" t="s">
        <v>120</v>
      </c>
      <c r="G22" s="293">
        <v>2</v>
      </c>
      <c r="H22" s="347" t="s">
        <v>120</v>
      </c>
      <c r="I22" s="352" t="s">
        <v>120</v>
      </c>
      <c r="J22" s="352" t="s">
        <v>120</v>
      </c>
      <c r="K22" s="352" t="s">
        <v>120</v>
      </c>
      <c r="L22" s="361" t="s">
        <v>120</v>
      </c>
      <c r="M22" s="361" t="s">
        <v>120</v>
      </c>
      <c r="N22" s="361" t="s">
        <v>120</v>
      </c>
      <c r="O22" s="361" t="s">
        <v>120</v>
      </c>
      <c r="P22" s="361" t="s">
        <v>120</v>
      </c>
      <c r="Q22" s="361" t="s">
        <v>120</v>
      </c>
      <c r="R22" s="361" t="s">
        <v>120</v>
      </c>
      <c r="S22" s="361" t="s">
        <v>120</v>
      </c>
      <c r="T22" s="361" t="s">
        <v>120</v>
      </c>
      <c r="U22" s="361" t="s">
        <v>120</v>
      </c>
      <c r="V22" s="361" t="s">
        <v>120</v>
      </c>
      <c r="W22" s="361" t="s">
        <v>120</v>
      </c>
      <c r="X22" s="361" t="s">
        <v>120</v>
      </c>
      <c r="Y22" s="361" t="s">
        <v>120</v>
      </c>
      <c r="Z22" s="361" t="s">
        <v>120</v>
      </c>
      <c r="AA22" s="361" t="s">
        <v>120</v>
      </c>
      <c r="AB22" s="361" t="s">
        <v>120</v>
      </c>
      <c r="AC22" s="361" t="s">
        <v>120</v>
      </c>
      <c r="AD22" s="361" t="s">
        <v>120</v>
      </c>
      <c r="AE22" s="361" t="s">
        <v>120</v>
      </c>
      <c r="AF22" s="361" t="s">
        <v>120</v>
      </c>
      <c r="AG22" s="361" t="s">
        <v>120</v>
      </c>
      <c r="AH22" s="361" t="s">
        <v>120</v>
      </c>
      <c r="AI22" s="361" t="s">
        <v>120</v>
      </c>
      <c r="AJ22" s="402" t="s">
        <v>120</v>
      </c>
      <c r="AK22" s="149"/>
    </row>
    <row r="23" spans="1:41" ht="27" customHeight="1" x14ac:dyDescent="0.2">
      <c r="A23" s="150"/>
      <c r="B23" s="877"/>
      <c r="C23" s="285" t="s">
        <v>179</v>
      </c>
      <c r="D23" s="440" t="s">
        <v>180</v>
      </c>
      <c r="E23" s="364" t="s">
        <v>172</v>
      </c>
      <c r="F23" s="365" t="s">
        <v>72</v>
      </c>
      <c r="G23" s="365">
        <v>2</v>
      </c>
      <c r="H23" s="347">
        <v>0</v>
      </c>
      <c r="I23" s="352">
        <v>0</v>
      </c>
      <c r="J23" s="352">
        <v>0</v>
      </c>
      <c r="K23" s="352">
        <v>0</v>
      </c>
      <c r="L23" s="361">
        <v>0</v>
      </c>
      <c r="M23" s="361">
        <v>0</v>
      </c>
      <c r="N23" s="361">
        <v>0</v>
      </c>
      <c r="O23" s="361">
        <v>0</v>
      </c>
      <c r="P23" s="361">
        <v>0</v>
      </c>
      <c r="Q23" s="361">
        <v>0</v>
      </c>
      <c r="R23" s="361">
        <v>0</v>
      </c>
      <c r="S23" s="361">
        <v>0</v>
      </c>
      <c r="T23" s="361">
        <v>0</v>
      </c>
      <c r="U23" s="361">
        <v>0</v>
      </c>
      <c r="V23" s="361">
        <v>0</v>
      </c>
      <c r="W23" s="361">
        <v>0</v>
      </c>
      <c r="X23" s="361">
        <v>0</v>
      </c>
      <c r="Y23" s="361">
        <v>0</v>
      </c>
      <c r="Z23" s="361">
        <v>0</v>
      </c>
      <c r="AA23" s="361">
        <v>0</v>
      </c>
      <c r="AB23" s="361">
        <v>0</v>
      </c>
      <c r="AC23" s="361">
        <v>0</v>
      </c>
      <c r="AD23" s="361">
        <v>0</v>
      </c>
      <c r="AE23" s="361">
        <v>0</v>
      </c>
      <c r="AF23" s="361">
        <v>0</v>
      </c>
      <c r="AG23" s="361">
        <v>0</v>
      </c>
      <c r="AH23" s="361">
        <v>0</v>
      </c>
      <c r="AI23" s="361">
        <v>0</v>
      </c>
      <c r="AJ23" s="402">
        <v>0</v>
      </c>
      <c r="AK23" s="149"/>
    </row>
    <row r="24" spans="1:41" ht="27" customHeight="1" x14ac:dyDescent="0.2">
      <c r="A24" s="150"/>
      <c r="B24" s="877"/>
      <c r="C24" s="285" t="s">
        <v>181</v>
      </c>
      <c r="D24" s="440" t="s">
        <v>182</v>
      </c>
      <c r="E24" s="364" t="s">
        <v>121</v>
      </c>
      <c r="F24" s="365" t="s">
        <v>72</v>
      </c>
      <c r="G24" s="365">
        <v>2</v>
      </c>
      <c r="H24" s="347">
        <v>0.3</v>
      </c>
      <c r="I24" s="352">
        <v>0.3</v>
      </c>
      <c r="J24" s="352">
        <v>0.3</v>
      </c>
      <c r="K24" s="352">
        <v>0.3</v>
      </c>
      <c r="L24" s="361">
        <v>0.3</v>
      </c>
      <c r="M24" s="361">
        <v>0.3</v>
      </c>
      <c r="N24" s="361">
        <v>0.3</v>
      </c>
      <c r="O24" s="361">
        <v>0.3</v>
      </c>
      <c r="P24" s="361">
        <v>0.3</v>
      </c>
      <c r="Q24" s="361">
        <v>0.3</v>
      </c>
      <c r="R24" s="361">
        <v>0.3</v>
      </c>
      <c r="S24" s="361">
        <v>0.3</v>
      </c>
      <c r="T24" s="361">
        <v>0.3</v>
      </c>
      <c r="U24" s="361">
        <v>0.3</v>
      </c>
      <c r="V24" s="361">
        <v>0.3</v>
      </c>
      <c r="W24" s="361">
        <v>0.3</v>
      </c>
      <c r="X24" s="361">
        <v>0.3</v>
      </c>
      <c r="Y24" s="361">
        <v>0.3</v>
      </c>
      <c r="Z24" s="361">
        <v>0.3</v>
      </c>
      <c r="AA24" s="361">
        <v>0.3</v>
      </c>
      <c r="AB24" s="361">
        <v>0.3</v>
      </c>
      <c r="AC24" s="361">
        <v>0.3</v>
      </c>
      <c r="AD24" s="361">
        <v>0.3</v>
      </c>
      <c r="AE24" s="361">
        <v>0.3</v>
      </c>
      <c r="AF24" s="361">
        <v>0.3</v>
      </c>
      <c r="AG24" s="361">
        <v>0.3</v>
      </c>
      <c r="AH24" s="361">
        <v>0.3</v>
      </c>
      <c r="AI24" s="361">
        <v>0.3</v>
      </c>
      <c r="AJ24" s="402">
        <v>0.3</v>
      </c>
      <c r="AK24" s="149"/>
    </row>
    <row r="25" spans="1:41" ht="27" customHeight="1" thickBot="1" x14ac:dyDescent="0.25">
      <c r="A25" s="150"/>
      <c r="B25" s="878"/>
      <c r="C25" s="289" t="s">
        <v>183</v>
      </c>
      <c r="D25" s="772" t="s">
        <v>184</v>
      </c>
      <c r="E25" s="766" t="s">
        <v>121</v>
      </c>
      <c r="F25" s="442" t="s">
        <v>72</v>
      </c>
      <c r="G25" s="442">
        <v>2</v>
      </c>
      <c r="H25" s="290">
        <v>0</v>
      </c>
      <c r="I25" s="767">
        <v>6.1000000000000004E-3</v>
      </c>
      <c r="J25" s="767">
        <v>6.1000000000000004E-3</v>
      </c>
      <c r="K25" s="767">
        <v>6.1000000000000004E-3</v>
      </c>
      <c r="L25" s="292">
        <v>6.1000000000000004E-3</v>
      </c>
      <c r="M25" s="292">
        <v>6.1000000000000004E-3</v>
      </c>
      <c r="N25" s="292">
        <v>6.1000000000000004E-3</v>
      </c>
      <c r="O25" s="292">
        <v>6.1000000000000004E-3</v>
      </c>
      <c r="P25" s="292">
        <v>6.1000000000000004E-3</v>
      </c>
      <c r="Q25" s="292">
        <v>6.1000000000000004E-3</v>
      </c>
      <c r="R25" s="292">
        <v>6.1000000000000004E-3</v>
      </c>
      <c r="S25" s="292">
        <v>6.1000000000000004E-3</v>
      </c>
      <c r="T25" s="292">
        <v>6.1000000000000004E-3</v>
      </c>
      <c r="U25" s="292">
        <v>6.1000000000000004E-3</v>
      </c>
      <c r="V25" s="292">
        <v>6.1000000000000004E-3</v>
      </c>
      <c r="W25" s="292">
        <v>6.1000000000000004E-3</v>
      </c>
      <c r="X25" s="292">
        <v>6.1000000000000004E-3</v>
      </c>
      <c r="Y25" s="292">
        <v>6.1000000000000004E-3</v>
      </c>
      <c r="Z25" s="292">
        <v>6.1000000000000004E-3</v>
      </c>
      <c r="AA25" s="292">
        <v>6.1000000000000004E-3</v>
      </c>
      <c r="AB25" s="292">
        <v>6.1000000000000004E-3</v>
      </c>
      <c r="AC25" s="292">
        <v>6.1000000000000004E-3</v>
      </c>
      <c r="AD25" s="292">
        <v>6.1000000000000004E-3</v>
      </c>
      <c r="AE25" s="292">
        <v>6.1000000000000004E-3</v>
      </c>
      <c r="AF25" s="292">
        <v>6.1000000000000004E-3</v>
      </c>
      <c r="AG25" s="292">
        <v>6.1000000000000004E-3</v>
      </c>
      <c r="AH25" s="292">
        <v>6.1000000000000004E-3</v>
      </c>
      <c r="AI25" s="292">
        <v>6.1000000000000004E-3</v>
      </c>
      <c r="AJ25" s="443">
        <v>6.1000000000000004E-3</v>
      </c>
      <c r="AK25" s="149"/>
    </row>
    <row r="26" spans="1:41" ht="27" customHeight="1" x14ac:dyDescent="0.25">
      <c r="A26" s="171"/>
      <c r="B26" s="196"/>
      <c r="C26" s="173"/>
      <c r="D26" s="197"/>
      <c r="E26" s="198"/>
      <c r="F26" s="197"/>
      <c r="G26" s="197"/>
      <c r="H26" s="199"/>
      <c r="I26" s="200"/>
      <c r="J26" s="201"/>
      <c r="K26" s="173"/>
      <c r="L26" s="201"/>
      <c r="M26" s="202"/>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row>
    <row r="27" spans="1:41" ht="27" customHeight="1" x14ac:dyDescent="0.25">
      <c r="A27" s="171"/>
      <c r="B27" s="196"/>
      <c r="C27" s="173"/>
      <c r="D27" s="173"/>
      <c r="E27" s="203"/>
      <c r="F27" s="173"/>
      <c r="G27" s="173"/>
      <c r="H27" s="173"/>
      <c r="I27" s="176"/>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row>
    <row r="28" spans="1:41" ht="27" customHeight="1" x14ac:dyDescent="0.25">
      <c r="A28" s="171"/>
      <c r="B28" s="196"/>
      <c r="C28" s="197"/>
      <c r="D28" s="155" t="str">
        <f>'TITLE PAGE'!B9</f>
        <v>Company:</v>
      </c>
      <c r="E28" s="339" t="str">
        <f>'TITLE PAGE'!D9</f>
        <v>Severn Trent Water</v>
      </c>
      <c r="F28" s="197"/>
      <c r="G28" s="197"/>
      <c r="H28" s="197"/>
      <c r="I28" s="197"/>
      <c r="J28" s="197"/>
      <c r="K28" s="173"/>
      <c r="L28" s="197"/>
      <c r="M28" s="197"/>
      <c r="N28" s="197"/>
      <c r="O28" s="197"/>
      <c r="P28" s="173"/>
      <c r="Q28" s="173"/>
      <c r="R28" s="173"/>
      <c r="S28" s="173"/>
      <c r="T28" s="173"/>
      <c r="U28" s="173"/>
      <c r="V28" s="173"/>
      <c r="W28" s="173"/>
      <c r="X28" s="173"/>
      <c r="Y28" s="173"/>
      <c r="Z28" s="173"/>
      <c r="AA28" s="173"/>
      <c r="AB28" s="173"/>
      <c r="AC28" s="173"/>
      <c r="AD28" s="173"/>
      <c r="AE28" s="173"/>
      <c r="AF28" s="173"/>
      <c r="AG28" s="173"/>
      <c r="AH28" s="173"/>
      <c r="AI28" s="173"/>
      <c r="AJ28" s="173"/>
      <c r="AK28" s="173"/>
    </row>
    <row r="29" spans="1:41" ht="27" customHeight="1" x14ac:dyDescent="0.25">
      <c r="A29" s="171"/>
      <c r="B29" s="196"/>
      <c r="C29" s="197"/>
      <c r="D29" s="159" t="str">
        <f>'TITLE PAGE'!B10</f>
        <v>Resource Zone Name:</v>
      </c>
      <c r="E29" s="340" t="str">
        <f>'TITLE PAGE'!D10</f>
        <v>Chester</v>
      </c>
      <c r="F29" s="197"/>
      <c r="G29" s="197"/>
      <c r="H29" s="197"/>
      <c r="I29" s="197"/>
      <c r="J29" s="197"/>
      <c r="K29" s="173"/>
      <c r="L29" s="197"/>
      <c r="M29" s="197"/>
      <c r="N29" s="197"/>
      <c r="O29" s="197"/>
      <c r="P29" s="173"/>
      <c r="Q29" s="173"/>
      <c r="R29" s="173"/>
      <c r="S29" s="173"/>
      <c r="T29" s="173"/>
      <c r="U29" s="173"/>
      <c r="V29" s="173"/>
      <c r="W29" s="173"/>
      <c r="X29" s="173"/>
      <c r="Y29" s="173"/>
      <c r="Z29" s="173"/>
      <c r="AA29" s="173"/>
      <c r="AB29" s="173"/>
      <c r="AC29" s="173"/>
      <c r="AD29" s="173"/>
      <c r="AE29" s="173"/>
      <c r="AF29" s="173"/>
      <c r="AG29" s="173"/>
      <c r="AH29" s="173"/>
      <c r="AI29" s="173"/>
      <c r="AJ29" s="173"/>
      <c r="AK29" s="173"/>
    </row>
    <row r="30" spans="1:41" ht="27" customHeight="1" x14ac:dyDescent="0.2">
      <c r="A30" s="171"/>
      <c r="B30" s="204"/>
      <c r="C30" s="197"/>
      <c r="D30" s="159" t="str">
        <f>'TITLE PAGE'!B11</f>
        <v>Resource Zone Number:</v>
      </c>
      <c r="E30" s="341">
        <f>'TITLE PAGE'!D11</f>
        <v>4</v>
      </c>
      <c r="F30" s="197"/>
      <c r="G30" s="197"/>
      <c r="H30" s="197"/>
      <c r="I30" s="197"/>
      <c r="J30" s="197"/>
      <c r="K30" s="173"/>
      <c r="L30" s="197"/>
      <c r="M30" s="197"/>
      <c r="N30" s="197"/>
      <c r="O30" s="197"/>
      <c r="P30" s="173"/>
      <c r="Q30" s="173"/>
      <c r="R30" s="173"/>
      <c r="S30" s="173"/>
      <c r="T30" s="173"/>
      <c r="U30" s="173"/>
      <c r="V30" s="173"/>
      <c r="W30" s="173"/>
      <c r="X30" s="173"/>
      <c r="Y30" s="173"/>
      <c r="Z30" s="173"/>
      <c r="AA30" s="173"/>
      <c r="AB30" s="173"/>
      <c r="AC30" s="173"/>
      <c r="AD30" s="173"/>
      <c r="AE30" s="173"/>
      <c r="AF30" s="173"/>
      <c r="AG30" s="173"/>
      <c r="AH30" s="173"/>
      <c r="AI30" s="173"/>
      <c r="AJ30" s="173"/>
      <c r="AK30" s="173"/>
    </row>
    <row r="31" spans="1:41" ht="27" customHeight="1" x14ac:dyDescent="0.25">
      <c r="A31" s="171"/>
      <c r="B31" s="196"/>
      <c r="C31" s="197"/>
      <c r="D31" s="159" t="str">
        <f>'TITLE PAGE'!B12</f>
        <v xml:space="preserve">Planning Scenario Name:                                                                     </v>
      </c>
      <c r="E31" s="340" t="str">
        <f>'TITLE PAGE'!D12</f>
        <v>Dry Year Annual Average</v>
      </c>
      <c r="F31" s="197"/>
      <c r="G31" s="197"/>
      <c r="H31" s="197"/>
      <c r="I31" s="197"/>
      <c r="J31" s="197"/>
      <c r="K31" s="173"/>
      <c r="L31" s="197"/>
      <c r="M31" s="197"/>
      <c r="N31" s="197"/>
      <c r="O31" s="197"/>
      <c r="P31" s="173"/>
      <c r="Q31" s="173"/>
      <c r="R31" s="173"/>
      <c r="S31" s="173"/>
      <c r="T31" s="173"/>
      <c r="U31" s="173"/>
      <c r="V31" s="173"/>
      <c r="W31" s="173"/>
      <c r="X31" s="173"/>
      <c r="Y31" s="173"/>
      <c r="Z31" s="173"/>
      <c r="AA31" s="173"/>
      <c r="AB31" s="173"/>
      <c r="AC31" s="173"/>
      <c r="AD31" s="173"/>
      <c r="AE31" s="173"/>
      <c r="AF31" s="173"/>
      <c r="AG31" s="173"/>
      <c r="AH31" s="173"/>
      <c r="AI31" s="173"/>
      <c r="AJ31" s="173"/>
      <c r="AK31" s="173"/>
    </row>
    <row r="32" spans="1:41" ht="27" customHeight="1" x14ac:dyDescent="0.25">
      <c r="A32" s="171"/>
      <c r="B32" s="196"/>
      <c r="C32" s="197"/>
      <c r="D32" s="167" t="str">
        <f>'TITLE PAGE'!B13</f>
        <v xml:space="preserve">Chosen Level of Service:  </v>
      </c>
      <c r="E32" s="205" t="str">
        <f>'TITLE PAGE'!D13</f>
        <v>not more than 3 in 100 years</v>
      </c>
      <c r="F32" s="197"/>
      <c r="G32" s="197"/>
      <c r="H32" s="197"/>
      <c r="I32" s="197"/>
      <c r="J32" s="197"/>
      <c r="K32" s="173"/>
      <c r="L32" s="197"/>
      <c r="M32" s="197"/>
      <c r="N32" s="197"/>
      <c r="O32" s="197"/>
      <c r="P32" s="173"/>
      <c r="Q32" s="173"/>
      <c r="R32" s="173"/>
      <c r="S32" s="173"/>
      <c r="T32" s="173"/>
      <c r="U32" s="173"/>
      <c r="V32" s="173"/>
      <c r="W32" s="173"/>
      <c r="X32" s="173"/>
      <c r="Y32" s="173"/>
      <c r="Z32" s="173"/>
      <c r="AA32" s="173"/>
      <c r="AB32" s="173"/>
      <c r="AC32" s="173"/>
      <c r="AD32" s="173"/>
      <c r="AE32" s="173"/>
      <c r="AF32" s="173"/>
      <c r="AG32" s="173"/>
      <c r="AH32" s="173"/>
      <c r="AI32" s="173"/>
      <c r="AJ32" s="173"/>
      <c r="AK32" s="173"/>
    </row>
    <row r="33" spans="1:37" ht="27" customHeight="1" x14ac:dyDescent="0.25">
      <c r="A33" s="171"/>
      <c r="B33" s="196"/>
      <c r="C33" s="197"/>
      <c r="D33" s="197"/>
      <c r="E33" s="206"/>
      <c r="F33" s="197"/>
      <c r="G33" s="197"/>
      <c r="H33" s="197"/>
      <c r="I33" s="197"/>
      <c r="J33" s="197"/>
      <c r="K33" s="173"/>
      <c r="L33" s="197"/>
      <c r="M33" s="197"/>
      <c r="N33" s="197"/>
      <c r="O33" s="197"/>
      <c r="P33" s="173"/>
      <c r="Q33" s="173"/>
      <c r="R33" s="173"/>
      <c r="S33" s="173"/>
      <c r="T33" s="173"/>
      <c r="U33" s="173"/>
      <c r="V33" s="173"/>
      <c r="W33" s="173"/>
      <c r="X33" s="173"/>
      <c r="Y33" s="173"/>
      <c r="Z33" s="173"/>
      <c r="AA33" s="173"/>
      <c r="AB33" s="173"/>
      <c r="AC33" s="173"/>
      <c r="AD33" s="173"/>
      <c r="AE33" s="173"/>
      <c r="AF33" s="173"/>
      <c r="AG33" s="173"/>
      <c r="AH33" s="173"/>
      <c r="AI33" s="173"/>
      <c r="AJ33" s="173"/>
      <c r="AK33" s="173"/>
    </row>
  </sheetData>
  <sheetProtection algorithmName="SHA-512" hashValue="451q1OwLXTcVCnCvAN5pwUmBL4HTa5E/aQYCIWilCg9vy1oOvIphavnP9N0cKM73PuHa6rIXe25U8RFbAW7+VQ==" saltValue="bpGGilXU8Wc66/2ugxy++w==" spinCount="100000" sheet="1" objects="1" scenarios="1" selectLockedCells="1" selectUnlockedCells="1"/>
  <mergeCells count="3">
    <mergeCell ref="I1:J1"/>
    <mergeCell ref="B4:B17"/>
    <mergeCell ref="B18:B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pane xSplit="7" ySplit="2" topLeftCell="H3" activePane="bottomRight" state="frozen"/>
      <selection pane="topRight" activeCell="H1" sqref="H1"/>
      <selection pane="bottomLeft" activeCell="A3" sqref="A3"/>
      <selection pane="bottomRight" activeCell="G40" sqref="G40"/>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7" max="257" width="2.109375" customWidth="1"/>
    <col min="258" max="259" width="6.88671875" customWidth="1"/>
    <col min="260" max="260" width="43.44140625" customWidth="1"/>
    <col min="261" max="261" width="38.109375" customWidth="1"/>
    <col min="262" max="262" width="6.88671875" customWidth="1"/>
    <col min="263" max="263" width="8.21875" bestFit="1" customWidth="1"/>
    <col min="264" max="264" width="13.21875" customWidth="1"/>
    <col min="265" max="292" width="11.44140625" customWidth="1"/>
    <col min="513" max="513" width="2.109375" customWidth="1"/>
    <col min="514" max="515" width="6.88671875" customWidth="1"/>
    <col min="516" max="516" width="43.44140625" customWidth="1"/>
    <col min="517" max="517" width="38.109375" customWidth="1"/>
    <col min="518" max="518" width="6.88671875" customWidth="1"/>
    <col min="519" max="519" width="8.21875" bestFit="1" customWidth="1"/>
    <col min="520" max="520" width="13.21875" customWidth="1"/>
    <col min="521" max="548" width="11.44140625" customWidth="1"/>
    <col min="769" max="769" width="2.109375" customWidth="1"/>
    <col min="770" max="771" width="6.88671875" customWidth="1"/>
    <col min="772" max="772" width="43.44140625" customWidth="1"/>
    <col min="773" max="773" width="38.109375" customWidth="1"/>
    <col min="774" max="774" width="6.88671875" customWidth="1"/>
    <col min="775" max="775" width="8.21875" bestFit="1" customWidth="1"/>
    <col min="776" max="776" width="13.21875" customWidth="1"/>
    <col min="777" max="804" width="11.44140625" customWidth="1"/>
    <col min="1025" max="1025" width="2.109375" customWidth="1"/>
    <col min="1026" max="1027" width="6.88671875" customWidth="1"/>
    <col min="1028" max="1028" width="43.44140625" customWidth="1"/>
    <col min="1029" max="1029" width="38.109375" customWidth="1"/>
    <col min="1030" max="1030" width="6.88671875" customWidth="1"/>
    <col min="1031" max="1031" width="8.21875" bestFit="1" customWidth="1"/>
    <col min="1032" max="1032" width="13.21875" customWidth="1"/>
    <col min="1033" max="1060" width="11.44140625" customWidth="1"/>
    <col min="1281" max="1281" width="2.109375" customWidth="1"/>
    <col min="1282" max="1283" width="6.88671875" customWidth="1"/>
    <col min="1284" max="1284" width="43.44140625" customWidth="1"/>
    <col min="1285" max="1285" width="38.109375" customWidth="1"/>
    <col min="1286" max="1286" width="6.88671875" customWidth="1"/>
    <col min="1287" max="1287" width="8.21875" bestFit="1" customWidth="1"/>
    <col min="1288" max="1288" width="13.21875" customWidth="1"/>
    <col min="1289" max="1316" width="11.44140625" customWidth="1"/>
    <col min="1537" max="1537" width="2.109375" customWidth="1"/>
    <col min="1538" max="1539" width="6.88671875" customWidth="1"/>
    <col min="1540" max="1540" width="43.44140625" customWidth="1"/>
    <col min="1541" max="1541" width="38.109375" customWidth="1"/>
    <col min="1542" max="1542" width="6.88671875" customWidth="1"/>
    <col min="1543" max="1543" width="8.21875" bestFit="1" customWidth="1"/>
    <col min="1544" max="1544" width="13.21875" customWidth="1"/>
    <col min="1545" max="1572" width="11.44140625" customWidth="1"/>
    <col min="1793" max="1793" width="2.109375" customWidth="1"/>
    <col min="1794" max="1795" width="6.88671875" customWidth="1"/>
    <col min="1796" max="1796" width="43.44140625" customWidth="1"/>
    <col min="1797" max="1797" width="38.109375" customWidth="1"/>
    <col min="1798" max="1798" width="6.88671875" customWidth="1"/>
    <col min="1799" max="1799" width="8.21875" bestFit="1" customWidth="1"/>
    <col min="1800" max="1800" width="13.21875" customWidth="1"/>
    <col min="1801" max="1828" width="11.44140625" customWidth="1"/>
    <col min="2049" max="2049" width="2.109375" customWidth="1"/>
    <col min="2050" max="2051" width="6.88671875" customWidth="1"/>
    <col min="2052" max="2052" width="43.44140625" customWidth="1"/>
    <col min="2053" max="2053" width="38.109375" customWidth="1"/>
    <col min="2054" max="2054" width="6.88671875" customWidth="1"/>
    <col min="2055" max="2055" width="8.21875" bestFit="1" customWidth="1"/>
    <col min="2056" max="2056" width="13.21875" customWidth="1"/>
    <col min="2057" max="2084" width="11.44140625" customWidth="1"/>
    <col min="2305" max="2305" width="2.109375" customWidth="1"/>
    <col min="2306" max="2307" width="6.88671875" customWidth="1"/>
    <col min="2308" max="2308" width="43.44140625" customWidth="1"/>
    <col min="2309" max="2309" width="38.109375" customWidth="1"/>
    <col min="2310" max="2310" width="6.88671875" customWidth="1"/>
    <col min="2311" max="2311" width="8.21875" bestFit="1" customWidth="1"/>
    <col min="2312" max="2312" width="13.21875" customWidth="1"/>
    <col min="2313" max="2340" width="11.44140625" customWidth="1"/>
    <col min="2561" max="2561" width="2.109375" customWidth="1"/>
    <col min="2562" max="2563" width="6.88671875" customWidth="1"/>
    <col min="2564" max="2564" width="43.44140625" customWidth="1"/>
    <col min="2565" max="2565" width="38.109375" customWidth="1"/>
    <col min="2566" max="2566" width="6.88671875" customWidth="1"/>
    <col min="2567" max="2567" width="8.21875" bestFit="1" customWidth="1"/>
    <col min="2568" max="2568" width="13.21875" customWidth="1"/>
    <col min="2569" max="2596" width="11.44140625" customWidth="1"/>
    <col min="2817" max="2817" width="2.109375" customWidth="1"/>
    <col min="2818" max="2819" width="6.88671875" customWidth="1"/>
    <col min="2820" max="2820" width="43.44140625" customWidth="1"/>
    <col min="2821" max="2821" width="38.109375" customWidth="1"/>
    <col min="2822" max="2822" width="6.88671875" customWidth="1"/>
    <col min="2823" max="2823" width="8.21875" bestFit="1" customWidth="1"/>
    <col min="2824" max="2824" width="13.21875" customWidth="1"/>
    <col min="2825" max="2852" width="11.44140625" customWidth="1"/>
    <col min="3073" max="3073" width="2.109375" customWidth="1"/>
    <col min="3074" max="3075" width="6.88671875" customWidth="1"/>
    <col min="3076" max="3076" width="43.44140625" customWidth="1"/>
    <col min="3077" max="3077" width="38.109375" customWidth="1"/>
    <col min="3078" max="3078" width="6.88671875" customWidth="1"/>
    <col min="3079" max="3079" width="8.21875" bestFit="1" customWidth="1"/>
    <col min="3080" max="3080" width="13.21875" customWidth="1"/>
    <col min="3081" max="3108" width="11.44140625" customWidth="1"/>
    <col min="3329" max="3329" width="2.109375" customWidth="1"/>
    <col min="3330" max="3331" width="6.88671875" customWidth="1"/>
    <col min="3332" max="3332" width="43.44140625" customWidth="1"/>
    <col min="3333" max="3333" width="38.109375" customWidth="1"/>
    <col min="3334" max="3334" width="6.88671875" customWidth="1"/>
    <col min="3335" max="3335" width="8.21875" bestFit="1" customWidth="1"/>
    <col min="3336" max="3336" width="13.21875" customWidth="1"/>
    <col min="3337" max="3364" width="11.44140625" customWidth="1"/>
    <col min="3585" max="3585" width="2.109375" customWidth="1"/>
    <col min="3586" max="3587" width="6.88671875" customWidth="1"/>
    <col min="3588" max="3588" width="43.44140625" customWidth="1"/>
    <col min="3589" max="3589" width="38.109375" customWidth="1"/>
    <col min="3590" max="3590" width="6.88671875" customWidth="1"/>
    <col min="3591" max="3591" width="8.21875" bestFit="1" customWidth="1"/>
    <col min="3592" max="3592" width="13.21875" customWidth="1"/>
    <col min="3593" max="3620" width="11.44140625" customWidth="1"/>
    <col min="3841" max="3841" width="2.109375" customWidth="1"/>
    <col min="3842" max="3843" width="6.88671875" customWidth="1"/>
    <col min="3844" max="3844" width="43.44140625" customWidth="1"/>
    <col min="3845" max="3845" width="38.109375" customWidth="1"/>
    <col min="3846" max="3846" width="6.88671875" customWidth="1"/>
    <col min="3847" max="3847" width="8.21875" bestFit="1" customWidth="1"/>
    <col min="3848" max="3848" width="13.21875" customWidth="1"/>
    <col min="3849" max="3876" width="11.44140625" customWidth="1"/>
    <col min="4097" max="4097" width="2.109375" customWidth="1"/>
    <col min="4098" max="4099" width="6.88671875" customWidth="1"/>
    <col min="4100" max="4100" width="43.44140625" customWidth="1"/>
    <col min="4101" max="4101" width="38.109375" customWidth="1"/>
    <col min="4102" max="4102" width="6.88671875" customWidth="1"/>
    <col min="4103" max="4103" width="8.21875" bestFit="1" customWidth="1"/>
    <col min="4104" max="4104" width="13.21875" customWidth="1"/>
    <col min="4105" max="4132" width="11.44140625" customWidth="1"/>
    <col min="4353" max="4353" width="2.109375" customWidth="1"/>
    <col min="4354" max="4355" width="6.88671875" customWidth="1"/>
    <col min="4356" max="4356" width="43.44140625" customWidth="1"/>
    <col min="4357" max="4357" width="38.109375" customWidth="1"/>
    <col min="4358" max="4358" width="6.88671875" customWidth="1"/>
    <col min="4359" max="4359" width="8.21875" bestFit="1" customWidth="1"/>
    <col min="4360" max="4360" width="13.21875" customWidth="1"/>
    <col min="4361" max="4388" width="11.44140625" customWidth="1"/>
    <col min="4609" max="4609" width="2.109375" customWidth="1"/>
    <col min="4610" max="4611" width="6.88671875" customWidth="1"/>
    <col min="4612" max="4612" width="43.44140625" customWidth="1"/>
    <col min="4613" max="4613" width="38.109375" customWidth="1"/>
    <col min="4614" max="4614" width="6.88671875" customWidth="1"/>
    <col min="4615" max="4615" width="8.21875" bestFit="1" customWidth="1"/>
    <col min="4616" max="4616" width="13.21875" customWidth="1"/>
    <col min="4617" max="4644" width="11.44140625" customWidth="1"/>
    <col min="4865" max="4865" width="2.109375" customWidth="1"/>
    <col min="4866" max="4867" width="6.88671875" customWidth="1"/>
    <col min="4868" max="4868" width="43.44140625" customWidth="1"/>
    <col min="4869" max="4869" width="38.109375" customWidth="1"/>
    <col min="4870" max="4870" width="6.88671875" customWidth="1"/>
    <col min="4871" max="4871" width="8.21875" bestFit="1" customWidth="1"/>
    <col min="4872" max="4872" width="13.21875" customWidth="1"/>
    <col min="4873" max="4900" width="11.44140625" customWidth="1"/>
    <col min="5121" max="5121" width="2.109375" customWidth="1"/>
    <col min="5122" max="5123" width="6.88671875" customWidth="1"/>
    <col min="5124" max="5124" width="43.44140625" customWidth="1"/>
    <col min="5125" max="5125" width="38.109375" customWidth="1"/>
    <col min="5126" max="5126" width="6.88671875" customWidth="1"/>
    <col min="5127" max="5127" width="8.21875" bestFit="1" customWidth="1"/>
    <col min="5128" max="5128" width="13.21875" customWidth="1"/>
    <col min="5129" max="5156" width="11.44140625" customWidth="1"/>
    <col min="5377" max="5377" width="2.109375" customWidth="1"/>
    <col min="5378" max="5379" width="6.88671875" customWidth="1"/>
    <col min="5380" max="5380" width="43.44140625" customWidth="1"/>
    <col min="5381" max="5381" width="38.109375" customWidth="1"/>
    <col min="5382" max="5382" width="6.88671875" customWidth="1"/>
    <col min="5383" max="5383" width="8.21875" bestFit="1" customWidth="1"/>
    <col min="5384" max="5384" width="13.21875" customWidth="1"/>
    <col min="5385" max="5412" width="11.44140625" customWidth="1"/>
    <col min="5633" max="5633" width="2.109375" customWidth="1"/>
    <col min="5634" max="5635" width="6.88671875" customWidth="1"/>
    <col min="5636" max="5636" width="43.44140625" customWidth="1"/>
    <col min="5637" max="5637" width="38.109375" customWidth="1"/>
    <col min="5638" max="5638" width="6.88671875" customWidth="1"/>
    <col min="5639" max="5639" width="8.21875" bestFit="1" customWidth="1"/>
    <col min="5640" max="5640" width="13.21875" customWidth="1"/>
    <col min="5641" max="5668" width="11.44140625" customWidth="1"/>
    <col min="5889" max="5889" width="2.109375" customWidth="1"/>
    <col min="5890" max="5891" width="6.88671875" customWidth="1"/>
    <col min="5892" max="5892" width="43.44140625" customWidth="1"/>
    <col min="5893" max="5893" width="38.109375" customWidth="1"/>
    <col min="5894" max="5894" width="6.88671875" customWidth="1"/>
    <col min="5895" max="5895" width="8.21875" bestFit="1" customWidth="1"/>
    <col min="5896" max="5896" width="13.21875" customWidth="1"/>
    <col min="5897" max="5924" width="11.44140625" customWidth="1"/>
    <col min="6145" max="6145" width="2.109375" customWidth="1"/>
    <col min="6146" max="6147" width="6.88671875" customWidth="1"/>
    <col min="6148" max="6148" width="43.44140625" customWidth="1"/>
    <col min="6149" max="6149" width="38.109375" customWidth="1"/>
    <col min="6150" max="6150" width="6.88671875" customWidth="1"/>
    <col min="6151" max="6151" width="8.21875" bestFit="1" customWidth="1"/>
    <col min="6152" max="6152" width="13.21875" customWidth="1"/>
    <col min="6153" max="6180" width="11.44140625" customWidth="1"/>
    <col min="6401" max="6401" width="2.109375" customWidth="1"/>
    <col min="6402" max="6403" width="6.88671875" customWidth="1"/>
    <col min="6404" max="6404" width="43.44140625" customWidth="1"/>
    <col min="6405" max="6405" width="38.109375" customWidth="1"/>
    <col min="6406" max="6406" width="6.88671875" customWidth="1"/>
    <col min="6407" max="6407" width="8.21875" bestFit="1" customWidth="1"/>
    <col min="6408" max="6408" width="13.21875" customWidth="1"/>
    <col min="6409" max="6436" width="11.44140625" customWidth="1"/>
    <col min="6657" max="6657" width="2.109375" customWidth="1"/>
    <col min="6658" max="6659" width="6.88671875" customWidth="1"/>
    <col min="6660" max="6660" width="43.44140625" customWidth="1"/>
    <col min="6661" max="6661" width="38.109375" customWidth="1"/>
    <col min="6662" max="6662" width="6.88671875" customWidth="1"/>
    <col min="6663" max="6663" width="8.21875" bestFit="1" customWidth="1"/>
    <col min="6664" max="6664" width="13.21875" customWidth="1"/>
    <col min="6665" max="6692" width="11.44140625" customWidth="1"/>
    <col min="6913" max="6913" width="2.109375" customWidth="1"/>
    <col min="6914" max="6915" width="6.88671875" customWidth="1"/>
    <col min="6916" max="6916" width="43.44140625" customWidth="1"/>
    <col min="6917" max="6917" width="38.109375" customWidth="1"/>
    <col min="6918" max="6918" width="6.88671875" customWidth="1"/>
    <col min="6919" max="6919" width="8.21875" bestFit="1" customWidth="1"/>
    <col min="6920" max="6920" width="13.21875" customWidth="1"/>
    <col min="6921" max="6948" width="11.44140625" customWidth="1"/>
    <col min="7169" max="7169" width="2.109375" customWidth="1"/>
    <col min="7170" max="7171" width="6.88671875" customWidth="1"/>
    <col min="7172" max="7172" width="43.44140625" customWidth="1"/>
    <col min="7173" max="7173" width="38.109375" customWidth="1"/>
    <col min="7174" max="7174" width="6.88671875" customWidth="1"/>
    <col min="7175" max="7175" width="8.21875" bestFit="1" customWidth="1"/>
    <col min="7176" max="7176" width="13.21875" customWidth="1"/>
    <col min="7177" max="7204" width="11.44140625" customWidth="1"/>
    <col min="7425" max="7425" width="2.109375" customWidth="1"/>
    <col min="7426" max="7427" width="6.88671875" customWidth="1"/>
    <col min="7428" max="7428" width="43.44140625" customWidth="1"/>
    <col min="7429" max="7429" width="38.109375" customWidth="1"/>
    <col min="7430" max="7430" width="6.88671875" customWidth="1"/>
    <col min="7431" max="7431" width="8.21875" bestFit="1" customWidth="1"/>
    <col min="7432" max="7432" width="13.21875" customWidth="1"/>
    <col min="7433" max="7460" width="11.44140625" customWidth="1"/>
    <col min="7681" max="7681" width="2.109375" customWidth="1"/>
    <col min="7682" max="7683" width="6.88671875" customWidth="1"/>
    <col min="7684" max="7684" width="43.44140625" customWidth="1"/>
    <col min="7685" max="7685" width="38.109375" customWidth="1"/>
    <col min="7686" max="7686" width="6.88671875" customWidth="1"/>
    <col min="7687" max="7687" width="8.21875" bestFit="1" customWidth="1"/>
    <col min="7688" max="7688" width="13.21875" customWidth="1"/>
    <col min="7689" max="7716" width="11.44140625" customWidth="1"/>
    <col min="7937" max="7937" width="2.109375" customWidth="1"/>
    <col min="7938" max="7939" width="6.88671875" customWidth="1"/>
    <col min="7940" max="7940" width="43.44140625" customWidth="1"/>
    <col min="7941" max="7941" width="38.109375" customWidth="1"/>
    <col min="7942" max="7942" width="6.88671875" customWidth="1"/>
    <col min="7943" max="7943" width="8.21875" bestFit="1" customWidth="1"/>
    <col min="7944" max="7944" width="13.21875" customWidth="1"/>
    <col min="7945" max="7972" width="11.44140625" customWidth="1"/>
    <col min="8193" max="8193" width="2.109375" customWidth="1"/>
    <col min="8194" max="8195" width="6.88671875" customWidth="1"/>
    <col min="8196" max="8196" width="43.44140625" customWidth="1"/>
    <col min="8197" max="8197" width="38.109375" customWidth="1"/>
    <col min="8198" max="8198" width="6.88671875" customWidth="1"/>
    <col min="8199" max="8199" width="8.21875" bestFit="1" customWidth="1"/>
    <col min="8200" max="8200" width="13.21875" customWidth="1"/>
    <col min="8201" max="8228" width="11.44140625" customWidth="1"/>
    <col min="8449" max="8449" width="2.109375" customWidth="1"/>
    <col min="8450" max="8451" width="6.88671875" customWidth="1"/>
    <col min="8452" max="8452" width="43.44140625" customWidth="1"/>
    <col min="8453" max="8453" width="38.109375" customWidth="1"/>
    <col min="8454" max="8454" width="6.88671875" customWidth="1"/>
    <col min="8455" max="8455" width="8.21875" bestFit="1" customWidth="1"/>
    <col min="8456" max="8456" width="13.21875" customWidth="1"/>
    <col min="8457" max="8484" width="11.44140625" customWidth="1"/>
    <col min="8705" max="8705" width="2.109375" customWidth="1"/>
    <col min="8706" max="8707" width="6.88671875" customWidth="1"/>
    <col min="8708" max="8708" width="43.44140625" customWidth="1"/>
    <col min="8709" max="8709" width="38.109375" customWidth="1"/>
    <col min="8710" max="8710" width="6.88671875" customWidth="1"/>
    <col min="8711" max="8711" width="8.21875" bestFit="1" customWidth="1"/>
    <col min="8712" max="8712" width="13.21875" customWidth="1"/>
    <col min="8713" max="8740" width="11.44140625" customWidth="1"/>
    <col min="8961" max="8961" width="2.109375" customWidth="1"/>
    <col min="8962" max="8963" width="6.88671875" customWidth="1"/>
    <col min="8964" max="8964" width="43.44140625" customWidth="1"/>
    <col min="8965" max="8965" width="38.109375" customWidth="1"/>
    <col min="8966" max="8966" width="6.88671875" customWidth="1"/>
    <col min="8967" max="8967" width="8.21875" bestFit="1" customWidth="1"/>
    <col min="8968" max="8968" width="13.21875" customWidth="1"/>
    <col min="8969" max="8996" width="11.44140625" customWidth="1"/>
    <col min="9217" max="9217" width="2.109375" customWidth="1"/>
    <col min="9218" max="9219" width="6.88671875" customWidth="1"/>
    <col min="9220" max="9220" width="43.44140625" customWidth="1"/>
    <col min="9221" max="9221" width="38.109375" customWidth="1"/>
    <col min="9222" max="9222" width="6.88671875" customWidth="1"/>
    <col min="9223" max="9223" width="8.21875" bestFit="1" customWidth="1"/>
    <col min="9224" max="9224" width="13.21875" customWidth="1"/>
    <col min="9225" max="9252" width="11.44140625" customWidth="1"/>
    <col min="9473" max="9473" width="2.109375" customWidth="1"/>
    <col min="9474" max="9475" width="6.88671875" customWidth="1"/>
    <col min="9476" max="9476" width="43.44140625" customWidth="1"/>
    <col min="9477" max="9477" width="38.109375" customWidth="1"/>
    <col min="9478" max="9478" width="6.88671875" customWidth="1"/>
    <col min="9479" max="9479" width="8.21875" bestFit="1" customWidth="1"/>
    <col min="9480" max="9480" width="13.21875" customWidth="1"/>
    <col min="9481" max="9508" width="11.44140625" customWidth="1"/>
    <col min="9729" max="9729" width="2.109375" customWidth="1"/>
    <col min="9730" max="9731" width="6.88671875" customWidth="1"/>
    <col min="9732" max="9732" width="43.44140625" customWidth="1"/>
    <col min="9733" max="9733" width="38.109375" customWidth="1"/>
    <col min="9734" max="9734" width="6.88671875" customWidth="1"/>
    <col min="9735" max="9735" width="8.21875" bestFit="1" customWidth="1"/>
    <col min="9736" max="9736" width="13.21875" customWidth="1"/>
    <col min="9737" max="9764" width="11.44140625" customWidth="1"/>
    <col min="9985" max="9985" width="2.109375" customWidth="1"/>
    <col min="9986" max="9987" width="6.88671875" customWidth="1"/>
    <col min="9988" max="9988" width="43.44140625" customWidth="1"/>
    <col min="9989" max="9989" width="38.109375" customWidth="1"/>
    <col min="9990" max="9990" width="6.88671875" customWidth="1"/>
    <col min="9991" max="9991" width="8.21875" bestFit="1" customWidth="1"/>
    <col min="9992" max="9992" width="13.21875" customWidth="1"/>
    <col min="9993" max="10020" width="11.44140625" customWidth="1"/>
    <col min="10241" max="10241" width="2.109375" customWidth="1"/>
    <col min="10242" max="10243" width="6.88671875" customWidth="1"/>
    <col min="10244" max="10244" width="43.44140625" customWidth="1"/>
    <col min="10245" max="10245" width="38.109375" customWidth="1"/>
    <col min="10246" max="10246" width="6.88671875" customWidth="1"/>
    <col min="10247" max="10247" width="8.21875" bestFit="1" customWidth="1"/>
    <col min="10248" max="10248" width="13.21875" customWidth="1"/>
    <col min="10249" max="10276" width="11.44140625" customWidth="1"/>
    <col min="10497" max="10497" width="2.109375" customWidth="1"/>
    <col min="10498" max="10499" width="6.88671875" customWidth="1"/>
    <col min="10500" max="10500" width="43.44140625" customWidth="1"/>
    <col min="10501" max="10501" width="38.109375" customWidth="1"/>
    <col min="10502" max="10502" width="6.88671875" customWidth="1"/>
    <col min="10503" max="10503" width="8.21875" bestFit="1" customWidth="1"/>
    <col min="10504" max="10504" width="13.21875" customWidth="1"/>
    <col min="10505" max="10532" width="11.44140625" customWidth="1"/>
    <col min="10753" max="10753" width="2.109375" customWidth="1"/>
    <col min="10754" max="10755" width="6.88671875" customWidth="1"/>
    <col min="10756" max="10756" width="43.44140625" customWidth="1"/>
    <col min="10757" max="10757" width="38.109375" customWidth="1"/>
    <col min="10758" max="10758" width="6.88671875" customWidth="1"/>
    <col min="10759" max="10759" width="8.21875" bestFit="1" customWidth="1"/>
    <col min="10760" max="10760" width="13.21875" customWidth="1"/>
    <col min="10761" max="10788" width="11.44140625" customWidth="1"/>
    <col min="11009" max="11009" width="2.109375" customWidth="1"/>
    <col min="11010" max="11011" width="6.88671875" customWidth="1"/>
    <col min="11012" max="11012" width="43.44140625" customWidth="1"/>
    <col min="11013" max="11013" width="38.109375" customWidth="1"/>
    <col min="11014" max="11014" width="6.88671875" customWidth="1"/>
    <col min="11015" max="11015" width="8.21875" bestFit="1" customWidth="1"/>
    <col min="11016" max="11016" width="13.21875" customWidth="1"/>
    <col min="11017" max="11044" width="11.44140625" customWidth="1"/>
    <col min="11265" max="11265" width="2.109375" customWidth="1"/>
    <col min="11266" max="11267" width="6.88671875" customWidth="1"/>
    <col min="11268" max="11268" width="43.44140625" customWidth="1"/>
    <col min="11269" max="11269" width="38.109375" customWidth="1"/>
    <col min="11270" max="11270" width="6.88671875" customWidth="1"/>
    <col min="11271" max="11271" width="8.21875" bestFit="1" customWidth="1"/>
    <col min="11272" max="11272" width="13.21875" customWidth="1"/>
    <col min="11273" max="11300" width="11.44140625" customWidth="1"/>
    <col min="11521" max="11521" width="2.109375" customWidth="1"/>
    <col min="11522" max="11523" width="6.88671875" customWidth="1"/>
    <col min="11524" max="11524" width="43.44140625" customWidth="1"/>
    <col min="11525" max="11525" width="38.109375" customWidth="1"/>
    <col min="11526" max="11526" width="6.88671875" customWidth="1"/>
    <col min="11527" max="11527" width="8.21875" bestFit="1" customWidth="1"/>
    <col min="11528" max="11528" width="13.21875" customWidth="1"/>
    <col min="11529" max="11556" width="11.44140625" customWidth="1"/>
    <col min="11777" max="11777" width="2.109375" customWidth="1"/>
    <col min="11778" max="11779" width="6.88671875" customWidth="1"/>
    <col min="11780" max="11780" width="43.44140625" customWidth="1"/>
    <col min="11781" max="11781" width="38.109375" customWidth="1"/>
    <col min="11782" max="11782" width="6.88671875" customWidth="1"/>
    <col min="11783" max="11783" width="8.21875" bestFit="1" customWidth="1"/>
    <col min="11784" max="11784" width="13.21875" customWidth="1"/>
    <col min="11785" max="11812" width="11.44140625" customWidth="1"/>
    <col min="12033" max="12033" width="2.109375" customWidth="1"/>
    <col min="12034" max="12035" width="6.88671875" customWidth="1"/>
    <col min="12036" max="12036" width="43.44140625" customWidth="1"/>
    <col min="12037" max="12037" width="38.109375" customWidth="1"/>
    <col min="12038" max="12038" width="6.88671875" customWidth="1"/>
    <col min="12039" max="12039" width="8.21875" bestFit="1" customWidth="1"/>
    <col min="12040" max="12040" width="13.21875" customWidth="1"/>
    <col min="12041" max="12068" width="11.44140625" customWidth="1"/>
    <col min="12289" max="12289" width="2.109375" customWidth="1"/>
    <col min="12290" max="12291" width="6.88671875" customWidth="1"/>
    <col min="12292" max="12292" width="43.44140625" customWidth="1"/>
    <col min="12293" max="12293" width="38.109375" customWidth="1"/>
    <col min="12294" max="12294" width="6.88671875" customWidth="1"/>
    <col min="12295" max="12295" width="8.21875" bestFit="1" customWidth="1"/>
    <col min="12296" max="12296" width="13.21875" customWidth="1"/>
    <col min="12297" max="12324" width="11.44140625" customWidth="1"/>
    <col min="12545" max="12545" width="2.109375" customWidth="1"/>
    <col min="12546" max="12547" width="6.88671875" customWidth="1"/>
    <col min="12548" max="12548" width="43.44140625" customWidth="1"/>
    <col min="12549" max="12549" width="38.109375" customWidth="1"/>
    <col min="12550" max="12550" width="6.88671875" customWidth="1"/>
    <col min="12551" max="12551" width="8.21875" bestFit="1" customWidth="1"/>
    <col min="12552" max="12552" width="13.21875" customWidth="1"/>
    <col min="12553" max="12580" width="11.44140625" customWidth="1"/>
    <col min="12801" max="12801" width="2.109375" customWidth="1"/>
    <col min="12802" max="12803" width="6.88671875" customWidth="1"/>
    <col min="12804" max="12804" width="43.44140625" customWidth="1"/>
    <col min="12805" max="12805" width="38.109375" customWidth="1"/>
    <col min="12806" max="12806" width="6.88671875" customWidth="1"/>
    <col min="12807" max="12807" width="8.21875" bestFit="1" customWidth="1"/>
    <col min="12808" max="12808" width="13.21875" customWidth="1"/>
    <col min="12809" max="12836" width="11.44140625" customWidth="1"/>
    <col min="13057" max="13057" width="2.109375" customWidth="1"/>
    <col min="13058" max="13059" width="6.88671875" customWidth="1"/>
    <col min="13060" max="13060" width="43.44140625" customWidth="1"/>
    <col min="13061" max="13061" width="38.109375" customWidth="1"/>
    <col min="13062" max="13062" width="6.88671875" customWidth="1"/>
    <col min="13063" max="13063" width="8.21875" bestFit="1" customWidth="1"/>
    <col min="13064" max="13064" width="13.21875" customWidth="1"/>
    <col min="13065" max="13092" width="11.44140625" customWidth="1"/>
    <col min="13313" max="13313" width="2.109375" customWidth="1"/>
    <col min="13314" max="13315" width="6.88671875" customWidth="1"/>
    <col min="13316" max="13316" width="43.44140625" customWidth="1"/>
    <col min="13317" max="13317" width="38.109375" customWidth="1"/>
    <col min="13318" max="13318" width="6.88671875" customWidth="1"/>
    <col min="13319" max="13319" width="8.21875" bestFit="1" customWidth="1"/>
    <col min="13320" max="13320" width="13.21875" customWidth="1"/>
    <col min="13321" max="13348" width="11.44140625" customWidth="1"/>
    <col min="13569" max="13569" width="2.109375" customWidth="1"/>
    <col min="13570" max="13571" width="6.88671875" customWidth="1"/>
    <col min="13572" max="13572" width="43.44140625" customWidth="1"/>
    <col min="13573" max="13573" width="38.109375" customWidth="1"/>
    <col min="13574" max="13574" width="6.88671875" customWidth="1"/>
    <col min="13575" max="13575" width="8.21875" bestFit="1" customWidth="1"/>
    <col min="13576" max="13576" width="13.21875" customWidth="1"/>
    <col min="13577" max="13604" width="11.44140625" customWidth="1"/>
    <col min="13825" max="13825" width="2.109375" customWidth="1"/>
    <col min="13826" max="13827" width="6.88671875" customWidth="1"/>
    <col min="13828" max="13828" width="43.44140625" customWidth="1"/>
    <col min="13829" max="13829" width="38.109375" customWidth="1"/>
    <col min="13830" max="13830" width="6.88671875" customWidth="1"/>
    <col min="13831" max="13831" width="8.21875" bestFit="1" customWidth="1"/>
    <col min="13832" max="13832" width="13.21875" customWidth="1"/>
    <col min="13833" max="13860" width="11.44140625" customWidth="1"/>
    <col min="14081" max="14081" width="2.109375" customWidth="1"/>
    <col min="14082" max="14083" width="6.88671875" customWidth="1"/>
    <col min="14084" max="14084" width="43.44140625" customWidth="1"/>
    <col min="14085" max="14085" width="38.109375" customWidth="1"/>
    <col min="14086" max="14086" width="6.88671875" customWidth="1"/>
    <col min="14087" max="14087" width="8.21875" bestFit="1" customWidth="1"/>
    <col min="14088" max="14088" width="13.21875" customWidth="1"/>
    <col min="14089" max="14116" width="11.44140625" customWidth="1"/>
    <col min="14337" max="14337" width="2.109375" customWidth="1"/>
    <col min="14338" max="14339" width="6.88671875" customWidth="1"/>
    <col min="14340" max="14340" width="43.44140625" customWidth="1"/>
    <col min="14341" max="14341" width="38.109375" customWidth="1"/>
    <col min="14342" max="14342" width="6.88671875" customWidth="1"/>
    <col min="14343" max="14343" width="8.21875" bestFit="1" customWidth="1"/>
    <col min="14344" max="14344" width="13.21875" customWidth="1"/>
    <col min="14345" max="14372" width="11.44140625" customWidth="1"/>
    <col min="14593" max="14593" width="2.109375" customWidth="1"/>
    <col min="14594" max="14595" width="6.88671875" customWidth="1"/>
    <col min="14596" max="14596" width="43.44140625" customWidth="1"/>
    <col min="14597" max="14597" width="38.109375" customWidth="1"/>
    <col min="14598" max="14598" width="6.88671875" customWidth="1"/>
    <col min="14599" max="14599" width="8.21875" bestFit="1" customWidth="1"/>
    <col min="14600" max="14600" width="13.21875" customWidth="1"/>
    <col min="14601" max="14628" width="11.44140625" customWidth="1"/>
    <col min="14849" max="14849" width="2.109375" customWidth="1"/>
    <col min="14850" max="14851" width="6.88671875" customWidth="1"/>
    <col min="14852" max="14852" width="43.44140625" customWidth="1"/>
    <col min="14853" max="14853" width="38.109375" customWidth="1"/>
    <col min="14854" max="14854" width="6.88671875" customWidth="1"/>
    <col min="14855" max="14855" width="8.21875" bestFit="1" customWidth="1"/>
    <col min="14856" max="14856" width="13.21875" customWidth="1"/>
    <col min="14857" max="14884" width="11.44140625" customWidth="1"/>
    <col min="15105" max="15105" width="2.109375" customWidth="1"/>
    <col min="15106" max="15107" width="6.88671875" customWidth="1"/>
    <col min="15108" max="15108" width="43.44140625" customWidth="1"/>
    <col min="15109" max="15109" width="38.109375" customWidth="1"/>
    <col min="15110" max="15110" width="6.88671875" customWidth="1"/>
    <col min="15111" max="15111" width="8.21875" bestFit="1" customWidth="1"/>
    <col min="15112" max="15112" width="13.21875" customWidth="1"/>
    <col min="15113" max="15140" width="11.44140625" customWidth="1"/>
    <col min="15361" max="15361" width="2.109375" customWidth="1"/>
    <col min="15362" max="15363" width="6.88671875" customWidth="1"/>
    <col min="15364" max="15364" width="43.44140625" customWidth="1"/>
    <col min="15365" max="15365" width="38.109375" customWidth="1"/>
    <col min="15366" max="15366" width="6.88671875" customWidth="1"/>
    <col min="15367" max="15367" width="8.21875" bestFit="1" customWidth="1"/>
    <col min="15368" max="15368" width="13.21875" customWidth="1"/>
    <col min="15369" max="15396" width="11.44140625" customWidth="1"/>
    <col min="15617" max="15617" width="2.109375" customWidth="1"/>
    <col min="15618" max="15619" width="6.88671875" customWidth="1"/>
    <col min="15620" max="15620" width="43.44140625" customWidth="1"/>
    <col min="15621" max="15621" width="38.109375" customWidth="1"/>
    <col min="15622" max="15622" width="6.88671875" customWidth="1"/>
    <col min="15623" max="15623" width="8.21875" bestFit="1" customWidth="1"/>
    <col min="15624" max="15624" width="13.21875" customWidth="1"/>
    <col min="15625" max="15652" width="11.44140625" customWidth="1"/>
    <col min="15873" max="15873" width="2.109375" customWidth="1"/>
    <col min="15874" max="15875" width="6.88671875" customWidth="1"/>
    <col min="15876" max="15876" width="43.44140625" customWidth="1"/>
    <col min="15877" max="15877" width="38.109375" customWidth="1"/>
    <col min="15878" max="15878" width="6.88671875" customWidth="1"/>
    <col min="15879" max="15879" width="8.21875" bestFit="1" customWidth="1"/>
    <col min="15880" max="15880" width="13.21875" customWidth="1"/>
    <col min="15881" max="15908" width="11.44140625" customWidth="1"/>
    <col min="16129" max="16129" width="2.109375" customWidth="1"/>
    <col min="16130" max="16131" width="6.88671875" customWidth="1"/>
    <col min="16132" max="16132" width="43.44140625" customWidth="1"/>
    <col min="16133" max="16133" width="38.109375" customWidth="1"/>
    <col min="16134" max="16134" width="6.88671875" customWidth="1"/>
    <col min="16135" max="16135" width="8.21875" bestFit="1" customWidth="1"/>
    <col min="16136" max="16136" width="13.21875" customWidth="1"/>
    <col min="16137" max="16164" width="11.44140625" customWidth="1"/>
  </cols>
  <sheetData>
    <row r="1" spans="1:36" ht="18.75" thickBot="1" x14ac:dyDescent="0.25">
      <c r="A1" s="134"/>
      <c r="B1" s="177"/>
      <c r="C1" s="178" t="s">
        <v>185</v>
      </c>
      <c r="D1" s="207"/>
      <c r="E1" s="208"/>
      <c r="F1" s="209"/>
      <c r="G1" s="209"/>
      <c r="H1" s="209"/>
      <c r="I1" s="882"/>
      <c r="J1" s="872"/>
      <c r="K1" s="872"/>
      <c r="L1" s="182"/>
      <c r="M1" s="182"/>
      <c r="N1" s="182"/>
      <c r="O1" s="182"/>
      <c r="P1" s="182"/>
      <c r="Q1" s="183"/>
      <c r="R1" s="183"/>
      <c r="S1" s="183"/>
      <c r="T1" s="183"/>
      <c r="U1" s="183"/>
      <c r="V1" s="183"/>
      <c r="W1" s="183"/>
      <c r="X1" s="183"/>
      <c r="Y1" s="183"/>
      <c r="Z1" s="183"/>
      <c r="AA1" s="183"/>
      <c r="AB1" s="183"/>
      <c r="AC1" s="183"/>
      <c r="AD1" s="183"/>
      <c r="AE1" s="183"/>
      <c r="AF1" s="183"/>
      <c r="AG1" s="183"/>
      <c r="AH1" s="185"/>
      <c r="AI1" s="183"/>
      <c r="AJ1" s="210"/>
    </row>
    <row r="2" spans="1:36" ht="32.25" thickBot="1" x14ac:dyDescent="0.25">
      <c r="A2" s="186"/>
      <c r="B2" s="187"/>
      <c r="C2" s="276" t="s">
        <v>109</v>
      </c>
      <c r="D2" s="188" t="s">
        <v>137</v>
      </c>
      <c r="E2" s="773" t="s">
        <v>110</v>
      </c>
      <c r="F2" s="188" t="s">
        <v>138</v>
      </c>
      <c r="G2" s="188" t="s">
        <v>186</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row>
    <row r="3" spans="1:36" ht="25.15" customHeight="1" x14ac:dyDescent="0.2">
      <c r="A3" s="214"/>
      <c r="B3" s="883" t="s">
        <v>187</v>
      </c>
      <c r="C3" s="406" t="s">
        <v>188</v>
      </c>
      <c r="D3" s="768" t="s">
        <v>189</v>
      </c>
      <c r="E3" s="407" t="s">
        <v>121</v>
      </c>
      <c r="F3" s="408" t="s">
        <v>72</v>
      </c>
      <c r="G3" s="408">
        <v>2</v>
      </c>
      <c r="H3" s="393">
        <v>6.9572914508569985</v>
      </c>
      <c r="I3" s="353">
        <v>7.0124801887850445</v>
      </c>
      <c r="J3" s="353">
        <v>7.0003277024403756</v>
      </c>
      <c r="K3" s="353">
        <v>6.9883988354935882</v>
      </c>
      <c r="L3" s="775">
        <v>6.977973500706014</v>
      </c>
      <c r="M3" s="775">
        <v>6.9682635683908227</v>
      </c>
      <c r="N3" s="775">
        <v>6.95919163784066</v>
      </c>
      <c r="O3" s="775">
        <v>6.9506922275095864</v>
      </c>
      <c r="P3" s="775">
        <v>6.9427094467514907</v>
      </c>
      <c r="Q3" s="775">
        <v>6.9344994805379256</v>
      </c>
      <c r="R3" s="775">
        <v>6.9274121172651277</v>
      </c>
      <c r="S3" s="775">
        <v>6.9207152808952914</v>
      </c>
      <c r="T3" s="775">
        <v>6.9143770778157583</v>
      </c>
      <c r="U3" s="775">
        <v>6.9083693686525391</v>
      </c>
      <c r="V3" s="775">
        <v>6.901971472082697</v>
      </c>
      <c r="W3" s="775">
        <v>6.8965526175461314</v>
      </c>
      <c r="X3" s="775">
        <v>6.8913971879421192</v>
      </c>
      <c r="Y3" s="775">
        <v>6.8864873186367186</v>
      </c>
      <c r="Z3" s="775">
        <v>6.8818069028364848</v>
      </c>
      <c r="AA3" s="775">
        <v>6.8773413682702751</v>
      </c>
      <c r="AB3" s="775">
        <v>6.8723817591003149</v>
      </c>
      <c r="AC3" s="775">
        <v>6.8683074917728728</v>
      </c>
      <c r="AD3" s="775">
        <v>6.8644118427228156</v>
      </c>
      <c r="AE3" s="775">
        <v>6.8606847468929386</v>
      </c>
      <c r="AF3" s="775">
        <v>6.8571169667071254</v>
      </c>
      <c r="AG3" s="775">
        <v>6.853700003778032</v>
      </c>
      <c r="AH3" s="775">
        <v>6.8497302929403574</v>
      </c>
      <c r="AI3" s="775">
        <v>6.8465920517371304</v>
      </c>
      <c r="AJ3" s="776">
        <v>6.8435828467410698</v>
      </c>
    </row>
    <row r="4" spans="1:36" ht="25.15" customHeight="1" x14ac:dyDescent="0.2">
      <c r="A4" s="171"/>
      <c r="B4" s="884"/>
      <c r="C4" s="285" t="s">
        <v>190</v>
      </c>
      <c r="D4" s="409" t="s">
        <v>191</v>
      </c>
      <c r="E4" s="343" t="s">
        <v>121</v>
      </c>
      <c r="F4" s="365" t="s">
        <v>72</v>
      </c>
      <c r="G4" s="365">
        <v>2</v>
      </c>
      <c r="H4" s="347">
        <v>0.28291189831999253</v>
      </c>
      <c r="I4" s="352">
        <v>0.28291189831999253</v>
      </c>
      <c r="J4" s="352">
        <v>0.28291189831999253</v>
      </c>
      <c r="K4" s="352">
        <v>0.28291189831999253</v>
      </c>
      <c r="L4" s="361">
        <v>0.28291189831999253</v>
      </c>
      <c r="M4" s="361">
        <v>0.28291189831999253</v>
      </c>
      <c r="N4" s="361">
        <v>0.28291189831999253</v>
      </c>
      <c r="O4" s="361">
        <v>0.28291189831999253</v>
      </c>
      <c r="P4" s="361">
        <v>0.28291189831999253</v>
      </c>
      <c r="Q4" s="361">
        <v>0.28291189831999253</v>
      </c>
      <c r="R4" s="361">
        <v>0.28291189831999253</v>
      </c>
      <c r="S4" s="361">
        <v>0.28291189831999253</v>
      </c>
      <c r="T4" s="361">
        <v>0.28291189831999253</v>
      </c>
      <c r="U4" s="361">
        <v>0.28291189831999253</v>
      </c>
      <c r="V4" s="361">
        <v>0.28291189831999253</v>
      </c>
      <c r="W4" s="361">
        <v>0.28291189831999253</v>
      </c>
      <c r="X4" s="361">
        <v>0.28291189831999253</v>
      </c>
      <c r="Y4" s="361">
        <v>0.28291189831999253</v>
      </c>
      <c r="Z4" s="361">
        <v>0.28291189831999253</v>
      </c>
      <c r="AA4" s="361">
        <v>0.28291189831999253</v>
      </c>
      <c r="AB4" s="361">
        <v>0.28291189831999253</v>
      </c>
      <c r="AC4" s="361">
        <v>0.28291189831999253</v>
      </c>
      <c r="AD4" s="361">
        <v>0.28291189831999253</v>
      </c>
      <c r="AE4" s="361">
        <v>0.28291189831999253</v>
      </c>
      <c r="AF4" s="361">
        <v>0.28291189831999253</v>
      </c>
      <c r="AG4" s="361">
        <v>0.28291189831999253</v>
      </c>
      <c r="AH4" s="361">
        <v>0.28291189831999253</v>
      </c>
      <c r="AI4" s="361">
        <v>0.28291189831999253</v>
      </c>
      <c r="AJ4" s="402">
        <v>0.28291189831999253</v>
      </c>
    </row>
    <row r="5" spans="1:36" ht="25.15" customHeight="1" x14ac:dyDescent="0.2">
      <c r="A5" s="171"/>
      <c r="B5" s="884"/>
      <c r="C5" s="285" t="s">
        <v>192</v>
      </c>
      <c r="D5" s="409" t="s">
        <v>193</v>
      </c>
      <c r="E5" s="343" t="s">
        <v>121</v>
      </c>
      <c r="F5" s="365" t="s">
        <v>72</v>
      </c>
      <c r="G5" s="365">
        <v>2</v>
      </c>
      <c r="H5" s="347">
        <v>8.0545762245915071</v>
      </c>
      <c r="I5" s="352">
        <v>8.2333872630450777</v>
      </c>
      <c r="J5" s="352">
        <v>8.4109559689846378</v>
      </c>
      <c r="K5" s="352">
        <v>8.587441963637195</v>
      </c>
      <c r="L5" s="361">
        <v>8.7356224054274048</v>
      </c>
      <c r="M5" s="361">
        <v>8.883892770103623</v>
      </c>
      <c r="N5" s="361">
        <v>9.0323291820230622</v>
      </c>
      <c r="O5" s="361">
        <v>9.1807826903225553</v>
      </c>
      <c r="P5" s="361">
        <v>9.3295545642387996</v>
      </c>
      <c r="Q5" s="361">
        <v>9.4495965342562656</v>
      </c>
      <c r="R5" s="361">
        <v>9.5702183506835024</v>
      </c>
      <c r="S5" s="361">
        <v>9.691151352770099</v>
      </c>
      <c r="T5" s="361">
        <v>9.8126470541046871</v>
      </c>
      <c r="U5" s="361">
        <v>9.9347040627105088</v>
      </c>
      <c r="V5" s="361">
        <v>10.023238236875692</v>
      </c>
      <c r="W5" s="361">
        <v>10.111620046614698</v>
      </c>
      <c r="X5" s="361">
        <v>10.198859102208168</v>
      </c>
      <c r="Y5" s="361">
        <v>10.284785849132026</v>
      </c>
      <c r="Z5" s="361">
        <v>10.369444705541143</v>
      </c>
      <c r="AA5" s="361">
        <v>10.459245199534486</v>
      </c>
      <c r="AB5" s="361">
        <v>10.548357708997591</v>
      </c>
      <c r="AC5" s="361">
        <v>10.636819903441213</v>
      </c>
      <c r="AD5" s="361">
        <v>10.723570358296231</v>
      </c>
      <c r="AE5" s="361">
        <v>10.808850088106299</v>
      </c>
      <c r="AF5" s="361">
        <v>10.892501604152748</v>
      </c>
      <c r="AG5" s="361">
        <v>10.978540522609322</v>
      </c>
      <c r="AH5" s="361">
        <v>11.066716127445751</v>
      </c>
      <c r="AI5" s="361">
        <v>11.149056412975529</v>
      </c>
      <c r="AJ5" s="402">
        <v>11.229988731449598</v>
      </c>
    </row>
    <row r="6" spans="1:36" ht="25.15" customHeight="1" x14ac:dyDescent="0.2">
      <c r="A6" s="171"/>
      <c r="B6" s="884"/>
      <c r="C6" s="285" t="s">
        <v>194</v>
      </c>
      <c r="D6" s="409" t="s">
        <v>195</v>
      </c>
      <c r="E6" s="343" t="s">
        <v>121</v>
      </c>
      <c r="F6" s="365" t="s">
        <v>72</v>
      </c>
      <c r="G6" s="365">
        <v>2</v>
      </c>
      <c r="H6" s="347">
        <v>7.5471407085248243</v>
      </c>
      <c r="I6" s="352">
        <v>7.3181272308664278</v>
      </c>
      <c r="J6" s="352">
        <v>7.0966589574558956</v>
      </c>
      <c r="K6" s="352">
        <v>6.8796622762893147</v>
      </c>
      <c r="L6" s="361">
        <v>6.6571973381509144</v>
      </c>
      <c r="M6" s="361">
        <v>6.4438596579991101</v>
      </c>
      <c r="N6" s="361">
        <v>6.2385644160575406</v>
      </c>
      <c r="O6" s="361">
        <v>6.0377948913668495</v>
      </c>
      <c r="P6" s="361">
        <v>5.844043535444964</v>
      </c>
      <c r="Q6" s="361">
        <v>5.6577460294451702</v>
      </c>
      <c r="R6" s="361">
        <v>5.4776026918521845</v>
      </c>
      <c r="S6" s="361">
        <v>5.3037317100357111</v>
      </c>
      <c r="T6" s="361">
        <v>5.133974524909215</v>
      </c>
      <c r="U6" s="361">
        <v>4.970137644531869</v>
      </c>
      <c r="V6" s="361">
        <v>4.8091708404158346</v>
      </c>
      <c r="W6" s="361">
        <v>4.6546324520640248</v>
      </c>
      <c r="X6" s="361">
        <v>4.5053562460069871</v>
      </c>
      <c r="Y6" s="361">
        <v>4.3591619886721062</v>
      </c>
      <c r="Z6" s="361">
        <v>4.2199184330060167</v>
      </c>
      <c r="AA6" s="361">
        <v>4.0858152741596303</v>
      </c>
      <c r="AB6" s="361">
        <v>3.9561560196190948</v>
      </c>
      <c r="AC6" s="361">
        <v>3.8307901689351684</v>
      </c>
      <c r="AD6" s="361">
        <v>3.7078503170226011</v>
      </c>
      <c r="AE6" s="361">
        <v>3.5908173897221425</v>
      </c>
      <c r="AF6" s="361">
        <v>3.4771141818649922</v>
      </c>
      <c r="AG6" s="361">
        <v>3.3677031355430405</v>
      </c>
      <c r="AH6" s="361">
        <v>3.2621152581095747</v>
      </c>
      <c r="AI6" s="361">
        <v>3.1591572569595785</v>
      </c>
      <c r="AJ6" s="402">
        <v>3.060054167364056</v>
      </c>
    </row>
    <row r="7" spans="1:36" ht="25.15" customHeight="1" x14ac:dyDescent="0.2">
      <c r="A7" s="171"/>
      <c r="B7" s="884"/>
      <c r="C7" s="281" t="s">
        <v>196</v>
      </c>
      <c r="D7" s="351" t="s">
        <v>197</v>
      </c>
      <c r="E7" s="479" t="s">
        <v>198</v>
      </c>
      <c r="F7" s="318" t="s">
        <v>72</v>
      </c>
      <c r="G7" s="318">
        <v>2</v>
      </c>
      <c r="H7" s="347">
        <f t="shared" ref="H7:AJ7" si="0">H3-H32</f>
        <v>6.9246144114423398</v>
      </c>
      <c r="I7" s="352">
        <f t="shared" si="0"/>
        <v>6.9798031493703858</v>
      </c>
      <c r="J7" s="352">
        <f t="shared" si="0"/>
        <v>6.9676506630257169</v>
      </c>
      <c r="K7" s="352">
        <f t="shared" si="0"/>
        <v>6.9557217960789295</v>
      </c>
      <c r="L7" s="348">
        <f t="shared" si="0"/>
        <v>6.9452964612913553</v>
      </c>
      <c r="M7" s="348">
        <f t="shared" si="0"/>
        <v>6.935586528976164</v>
      </c>
      <c r="N7" s="348">
        <f t="shared" si="0"/>
        <v>6.9265145984260013</v>
      </c>
      <c r="O7" s="348">
        <f t="shared" si="0"/>
        <v>6.9180151880949277</v>
      </c>
      <c r="P7" s="348">
        <f t="shared" si="0"/>
        <v>6.910032407336832</v>
      </c>
      <c r="Q7" s="348">
        <f t="shared" si="0"/>
        <v>6.9018224411232669</v>
      </c>
      <c r="R7" s="348">
        <f t="shared" si="0"/>
        <v>6.894735077850469</v>
      </c>
      <c r="S7" s="348">
        <f t="shared" si="0"/>
        <v>6.8880382414806327</v>
      </c>
      <c r="T7" s="348">
        <f t="shared" si="0"/>
        <v>6.8817000384010996</v>
      </c>
      <c r="U7" s="348">
        <f t="shared" si="0"/>
        <v>6.8756923292378804</v>
      </c>
      <c r="V7" s="348">
        <f t="shared" si="0"/>
        <v>6.8692944326680383</v>
      </c>
      <c r="W7" s="348">
        <f t="shared" si="0"/>
        <v>6.8638755781314726</v>
      </c>
      <c r="X7" s="348">
        <f t="shared" si="0"/>
        <v>6.8587201485274605</v>
      </c>
      <c r="Y7" s="348">
        <f t="shared" si="0"/>
        <v>6.8538102792220599</v>
      </c>
      <c r="Z7" s="348">
        <f t="shared" si="0"/>
        <v>6.8491298634218261</v>
      </c>
      <c r="AA7" s="348">
        <f t="shared" si="0"/>
        <v>6.8446643288556164</v>
      </c>
      <c r="AB7" s="348">
        <f t="shared" si="0"/>
        <v>6.8397047196856562</v>
      </c>
      <c r="AC7" s="348">
        <f t="shared" si="0"/>
        <v>6.8356304523582141</v>
      </c>
      <c r="AD7" s="348">
        <f t="shared" si="0"/>
        <v>6.8317348033081569</v>
      </c>
      <c r="AE7" s="348">
        <f t="shared" si="0"/>
        <v>6.8280077074782799</v>
      </c>
      <c r="AF7" s="348">
        <f t="shared" si="0"/>
        <v>6.8244399272924667</v>
      </c>
      <c r="AG7" s="348">
        <f t="shared" si="0"/>
        <v>6.8210229643633733</v>
      </c>
      <c r="AH7" s="348">
        <f t="shared" si="0"/>
        <v>6.8170532535256987</v>
      </c>
      <c r="AI7" s="348">
        <f t="shared" si="0"/>
        <v>6.8139150123224717</v>
      </c>
      <c r="AJ7" s="363">
        <f t="shared" si="0"/>
        <v>6.810905807326411</v>
      </c>
    </row>
    <row r="8" spans="1:36" ht="25.15" customHeight="1" x14ac:dyDescent="0.2">
      <c r="A8" s="171"/>
      <c r="B8" s="884"/>
      <c r="C8" s="281" t="s">
        <v>199</v>
      </c>
      <c r="D8" s="351" t="s">
        <v>200</v>
      </c>
      <c r="E8" s="479" t="s">
        <v>201</v>
      </c>
      <c r="F8" s="318" t="s">
        <v>72</v>
      </c>
      <c r="G8" s="318">
        <v>2</v>
      </c>
      <c r="H8" s="347">
        <f t="shared" ref="H8:AJ8" si="1">H4-H33</f>
        <v>0.27311101221572476</v>
      </c>
      <c r="I8" s="352">
        <f t="shared" si="1"/>
        <v>0.27311101221572476</v>
      </c>
      <c r="J8" s="352">
        <f t="shared" si="1"/>
        <v>0.27311101221572476</v>
      </c>
      <c r="K8" s="352">
        <f t="shared" si="1"/>
        <v>0.27311101221572476</v>
      </c>
      <c r="L8" s="348">
        <f t="shared" si="1"/>
        <v>0.27311101221572476</v>
      </c>
      <c r="M8" s="348">
        <f t="shared" si="1"/>
        <v>0.27311101221572476</v>
      </c>
      <c r="N8" s="348">
        <f t="shared" si="1"/>
        <v>0.27311101221572476</v>
      </c>
      <c r="O8" s="348">
        <f t="shared" si="1"/>
        <v>0.27311101221572476</v>
      </c>
      <c r="P8" s="348">
        <f t="shared" si="1"/>
        <v>0.27311101221572476</v>
      </c>
      <c r="Q8" s="348">
        <f t="shared" si="1"/>
        <v>0.27311101221572476</v>
      </c>
      <c r="R8" s="348">
        <f t="shared" si="1"/>
        <v>0.27311101221572476</v>
      </c>
      <c r="S8" s="348">
        <f t="shared" si="1"/>
        <v>0.27311101221572476</v>
      </c>
      <c r="T8" s="348">
        <f t="shared" si="1"/>
        <v>0.27311101221572476</v>
      </c>
      <c r="U8" s="348">
        <f t="shared" si="1"/>
        <v>0.27311101221572476</v>
      </c>
      <c r="V8" s="348">
        <f t="shared" si="1"/>
        <v>0.27311101221572476</v>
      </c>
      <c r="W8" s="348">
        <f t="shared" si="1"/>
        <v>0.27311101221572476</v>
      </c>
      <c r="X8" s="348">
        <f t="shared" si="1"/>
        <v>0.27311101221572476</v>
      </c>
      <c r="Y8" s="348">
        <f t="shared" si="1"/>
        <v>0.27311101221572476</v>
      </c>
      <c r="Z8" s="348">
        <f t="shared" si="1"/>
        <v>0.27311101221572476</v>
      </c>
      <c r="AA8" s="348">
        <f t="shared" si="1"/>
        <v>0.27311101221572476</v>
      </c>
      <c r="AB8" s="348">
        <f t="shared" si="1"/>
        <v>0.27311101221572476</v>
      </c>
      <c r="AC8" s="348">
        <f t="shared" si="1"/>
        <v>0.27311101221572476</v>
      </c>
      <c r="AD8" s="348">
        <f t="shared" si="1"/>
        <v>0.27311101221572476</v>
      </c>
      <c r="AE8" s="348">
        <f t="shared" si="1"/>
        <v>0.27311101221572476</v>
      </c>
      <c r="AF8" s="348">
        <f t="shared" si="1"/>
        <v>0.27311101221572476</v>
      </c>
      <c r="AG8" s="348">
        <f t="shared" si="1"/>
        <v>0.27311101221572476</v>
      </c>
      <c r="AH8" s="348">
        <f t="shared" si="1"/>
        <v>0.27311101221572476</v>
      </c>
      <c r="AI8" s="348">
        <f t="shared" si="1"/>
        <v>0.27311101221572476</v>
      </c>
      <c r="AJ8" s="363">
        <f t="shared" si="1"/>
        <v>0.27311101221572476</v>
      </c>
    </row>
    <row r="9" spans="1:36" ht="25.15" customHeight="1" x14ac:dyDescent="0.2">
      <c r="A9" s="171"/>
      <c r="B9" s="884"/>
      <c r="C9" s="281" t="s">
        <v>78</v>
      </c>
      <c r="D9" s="351" t="s">
        <v>202</v>
      </c>
      <c r="E9" s="479" t="s">
        <v>203</v>
      </c>
      <c r="F9" s="318" t="s">
        <v>72</v>
      </c>
      <c r="G9" s="318">
        <v>2</v>
      </c>
      <c r="H9" s="347">
        <f t="shared" ref="H9:AJ9" si="2">H5-H34</f>
        <v>7.6171415316732691</v>
      </c>
      <c r="I9" s="352">
        <f t="shared" si="2"/>
        <v>7.7824721407408601</v>
      </c>
      <c r="J9" s="352">
        <f t="shared" si="2"/>
        <v>7.9468448382148527</v>
      </c>
      <c r="K9" s="352">
        <f t="shared" si="2"/>
        <v>8.110410845945724</v>
      </c>
      <c r="L9" s="348">
        <f t="shared" si="2"/>
        <v>8.2459513849845827</v>
      </c>
      <c r="M9" s="348">
        <f t="shared" si="2"/>
        <v>8.3818400730704763</v>
      </c>
      <c r="N9" s="348">
        <f t="shared" si="2"/>
        <v>8.5181440692305408</v>
      </c>
      <c r="O9" s="348">
        <f t="shared" si="2"/>
        <v>8.6547195853370358</v>
      </c>
      <c r="P9" s="348">
        <f t="shared" si="2"/>
        <v>8.7918472888737575</v>
      </c>
      <c r="Q9" s="348">
        <f t="shared" si="2"/>
        <v>8.9021365666741339</v>
      </c>
      <c r="R9" s="348">
        <f t="shared" si="2"/>
        <v>9.0132236495825193</v>
      </c>
      <c r="S9" s="348">
        <f t="shared" si="2"/>
        <v>9.1248472248815435</v>
      </c>
      <c r="T9" s="348">
        <f t="shared" si="2"/>
        <v>9.2372377087501309</v>
      </c>
      <c r="U9" s="348">
        <f t="shared" si="2"/>
        <v>9.3503867393961553</v>
      </c>
      <c r="V9" s="348">
        <f t="shared" si="2"/>
        <v>9.4303667420278128</v>
      </c>
      <c r="W9" s="348">
        <f t="shared" si="2"/>
        <v>9.5103791759173788</v>
      </c>
      <c r="X9" s="348">
        <f t="shared" si="2"/>
        <v>9.5894409001753012</v>
      </c>
      <c r="Y9" s="348">
        <f t="shared" si="2"/>
        <v>9.6673637546542874</v>
      </c>
      <c r="Z9" s="348">
        <f t="shared" si="2"/>
        <v>9.744185905371781</v>
      </c>
      <c r="AA9" s="348">
        <f t="shared" si="2"/>
        <v>9.82645083345305</v>
      </c>
      <c r="AB9" s="348">
        <f t="shared" si="2"/>
        <v>9.908183977420304</v>
      </c>
      <c r="AC9" s="348">
        <f t="shared" si="2"/>
        <v>9.9894187336735847</v>
      </c>
      <c r="AD9" s="348">
        <f t="shared" si="2"/>
        <v>10.069101688076167</v>
      </c>
      <c r="AE9" s="348">
        <f t="shared" si="2"/>
        <v>10.147455574872392</v>
      </c>
      <c r="AF9" s="348">
        <f t="shared" si="2"/>
        <v>10.224317937188479</v>
      </c>
      <c r="AG9" s="348">
        <f t="shared" si="2"/>
        <v>10.303699993931414</v>
      </c>
      <c r="AH9" s="348">
        <f t="shared" si="2"/>
        <v>10.385347521028999</v>
      </c>
      <c r="AI9" s="348">
        <f t="shared" si="2"/>
        <v>10.461283689614612</v>
      </c>
      <c r="AJ9" s="363">
        <f t="shared" si="2"/>
        <v>10.535931861984082</v>
      </c>
    </row>
    <row r="10" spans="1:36" ht="25.15" customHeight="1" x14ac:dyDescent="0.2">
      <c r="A10" s="171"/>
      <c r="B10" s="884"/>
      <c r="C10" s="281" t="s">
        <v>75</v>
      </c>
      <c r="D10" s="351" t="s">
        <v>204</v>
      </c>
      <c r="E10" s="479" t="s">
        <v>205</v>
      </c>
      <c r="F10" s="318" t="s">
        <v>72</v>
      </c>
      <c r="G10" s="318">
        <v>2</v>
      </c>
      <c r="H10" s="347">
        <f t="shared" ref="H10:AJ10" si="3">H6-H35</f>
        <v>6.8924992012966717</v>
      </c>
      <c r="I10" s="352">
        <f t="shared" si="3"/>
        <v>6.6848944110412667</v>
      </c>
      <c r="J10" s="352">
        <f t="shared" si="3"/>
        <v>6.4841488664032578</v>
      </c>
      <c r="K10" s="352">
        <f t="shared" si="3"/>
        <v>6.2872117866884789</v>
      </c>
      <c r="L10" s="348">
        <f t="shared" si="3"/>
        <v>6.0841296200833703</v>
      </c>
      <c r="M10" s="348">
        <f t="shared" si="3"/>
        <v>5.8895544627757932</v>
      </c>
      <c r="N10" s="348">
        <f t="shared" si="3"/>
        <v>5.7023864202753831</v>
      </c>
      <c r="O10" s="348">
        <f t="shared" si="3"/>
        <v>5.5191631440101609</v>
      </c>
      <c r="P10" s="348">
        <f t="shared" si="3"/>
        <v>5.3423965565641298</v>
      </c>
      <c r="Q10" s="348">
        <f t="shared" si="3"/>
        <v>5.1725053837769108</v>
      </c>
      <c r="R10" s="348">
        <f t="shared" si="3"/>
        <v>5.0082433767336969</v>
      </c>
      <c r="S10" s="348">
        <f t="shared" si="3"/>
        <v>4.8497446422558292</v>
      </c>
      <c r="T10" s="348">
        <f t="shared" si="3"/>
        <v>4.6948337505146256</v>
      </c>
      <c r="U10" s="348">
        <f t="shared" si="3"/>
        <v>4.5453672015006692</v>
      </c>
      <c r="V10" s="348">
        <f t="shared" si="3"/>
        <v>4.3983108781443949</v>
      </c>
      <c r="W10" s="348">
        <f t="shared" si="3"/>
        <v>4.2572037931295554</v>
      </c>
      <c r="X10" s="348">
        <f t="shared" si="3"/>
        <v>4.120928208069131</v>
      </c>
      <c r="Y10" s="348">
        <f t="shared" si="3"/>
        <v>3.987318551858972</v>
      </c>
      <c r="Z10" s="348">
        <f t="shared" si="3"/>
        <v>3.8602560094480394</v>
      </c>
      <c r="AA10" s="348">
        <f t="shared" si="3"/>
        <v>3.7379100293941665</v>
      </c>
      <c r="AB10" s="348">
        <f t="shared" si="3"/>
        <v>3.6196317239247842</v>
      </c>
      <c r="AC10" s="348">
        <f t="shared" si="3"/>
        <v>3.5052817513081607</v>
      </c>
      <c r="AD10" s="348">
        <f t="shared" si="3"/>
        <v>3.3930052693647426</v>
      </c>
      <c r="AE10" s="348">
        <f t="shared" si="3"/>
        <v>3.2862604421559416</v>
      </c>
      <c r="AF10" s="348">
        <f t="shared" si="3"/>
        <v>3.1825152345539425</v>
      </c>
      <c r="AG10" s="348">
        <f t="shared" si="3"/>
        <v>3.0827435324789771</v>
      </c>
      <c r="AH10" s="348">
        <f t="shared" si="3"/>
        <v>2.9864865402765943</v>
      </c>
      <c r="AI10" s="348">
        <f t="shared" si="3"/>
        <v>2.8925599553967123</v>
      </c>
      <c r="AJ10" s="363">
        <f t="shared" si="3"/>
        <v>2.8021652347121826</v>
      </c>
    </row>
    <row r="11" spans="1:36" ht="25.15" customHeight="1" x14ac:dyDescent="0.2">
      <c r="A11" s="171"/>
      <c r="B11" s="884"/>
      <c r="C11" s="285" t="s">
        <v>206</v>
      </c>
      <c r="D11" s="409" t="s">
        <v>207</v>
      </c>
      <c r="E11" s="343" t="s">
        <v>121</v>
      </c>
      <c r="F11" s="751" t="s">
        <v>208</v>
      </c>
      <c r="G11" s="751">
        <v>1</v>
      </c>
      <c r="H11" s="430">
        <v>3.2310985199431097E-2</v>
      </c>
      <c r="I11" s="352">
        <v>6.4601097147897441E-2</v>
      </c>
      <c r="J11" s="352">
        <v>9.6870356065467442E-2</v>
      </c>
      <c r="K11" s="352">
        <v>0.12911878214595002</v>
      </c>
      <c r="L11" s="404">
        <v>0.16134639555717542</v>
      </c>
      <c r="M11" s="404">
        <v>0.1935532164409666</v>
      </c>
      <c r="N11" s="404">
        <v>0.22573926491314375</v>
      </c>
      <c r="O11" s="404">
        <v>0.25790456106352888</v>
      </c>
      <c r="P11" s="404">
        <v>0.2900491249561562</v>
      </c>
      <c r="Q11" s="404">
        <v>0.32217297662912908</v>
      </c>
      <c r="R11" s="404">
        <v>0.35427613609469183</v>
      </c>
      <c r="S11" s="404">
        <v>0.38635862333947496</v>
      </c>
      <c r="T11" s="404">
        <v>0.41842045832421804</v>
      </c>
      <c r="U11" s="404">
        <v>0.45046166098402801</v>
      </c>
      <c r="V11" s="404">
        <v>0.48248225122841681</v>
      </c>
      <c r="W11" s="404">
        <v>0.51448224894116934</v>
      </c>
      <c r="X11" s="404">
        <v>0.54646167398066536</v>
      </c>
      <c r="Y11" s="404">
        <v>0.57842054617953775</v>
      </c>
      <c r="Z11" s="404">
        <v>0.61035888534515192</v>
      </c>
      <c r="AA11" s="404">
        <v>0.64227671125936603</v>
      </c>
      <c r="AB11" s="404">
        <v>0.67417404367852729</v>
      </c>
      <c r="AC11" s="404">
        <v>0.70605090233376089</v>
      </c>
      <c r="AD11" s="404">
        <v>0.73790730693079976</v>
      </c>
      <c r="AE11" s="404">
        <v>0.76974327715010693</v>
      </c>
      <c r="AF11" s="404">
        <v>0.80155883264693395</v>
      </c>
      <c r="AG11" s="404">
        <v>0.83335399305126323</v>
      </c>
      <c r="AH11" s="404">
        <v>0.8651287779679665</v>
      </c>
      <c r="AI11" s="404">
        <v>0.89688320697682877</v>
      </c>
      <c r="AJ11" s="441">
        <v>0.9286172996325841</v>
      </c>
    </row>
    <row r="12" spans="1:36" ht="25.15" customHeight="1" thickBot="1" x14ac:dyDescent="0.25">
      <c r="A12" s="171"/>
      <c r="B12" s="884"/>
      <c r="C12" s="777" t="s">
        <v>209</v>
      </c>
      <c r="D12" s="778" t="s">
        <v>210</v>
      </c>
      <c r="E12" s="779"/>
      <c r="F12" s="780" t="s">
        <v>72</v>
      </c>
      <c r="G12" s="780">
        <v>1</v>
      </c>
      <c r="H12" s="781">
        <f>(H11/100)*SUM(H7:H10)</f>
        <v>7.0138638660543892E-3</v>
      </c>
      <c r="I12" s="782">
        <f>(I11/100)*SUM(I7:I10)</f>
        <v>1.4031539644439046E-2</v>
      </c>
      <c r="J12" s="782">
        <f>(J11/100)*SUM(J7:J10)</f>
        <v>2.0993506602107047E-2</v>
      </c>
      <c r="K12" s="782">
        <f>(K11/100)*SUM(K7:K10)</f>
        <v>2.7923815886663886E-2</v>
      </c>
      <c r="L12" s="783">
        <f t="shared" ref="L12:AJ12" si="4">(L11/100)*SUM(L7:L10)</f>
        <v>3.4767709457234043E-2</v>
      </c>
      <c r="M12" s="783">
        <f t="shared" si="4"/>
        <v>4.1575409109588582E-2</v>
      </c>
      <c r="N12" s="783">
        <f t="shared" si="4"/>
        <v>4.8353702923721223E-2</v>
      </c>
      <c r="O12" s="783">
        <f t="shared" si="4"/>
        <v>5.510133250121782E-2</v>
      </c>
      <c r="P12" s="783">
        <f t="shared" si="4"/>
        <v>6.1830895225619867E-2</v>
      </c>
      <c r="Q12" s="783">
        <f t="shared" si="4"/>
        <v>6.8460389599441632E-2</v>
      </c>
      <c r="R12" s="783">
        <f t="shared" si="4"/>
        <v>7.5068679773725333E-2</v>
      </c>
      <c r="S12" s="783">
        <f t="shared" si="4"/>
        <v>8.1659758427048507E-2</v>
      </c>
      <c r="T12" s="783">
        <f t="shared" si="4"/>
        <v>8.8231830444135878E-2</v>
      </c>
      <c r="U12" s="783">
        <f t="shared" si="4"/>
        <v>9.479766228081099E-2</v>
      </c>
      <c r="V12" s="783">
        <f t="shared" si="4"/>
        <v>0.10118175367926334</v>
      </c>
      <c r="W12" s="783">
        <f t="shared" si="4"/>
        <v>0.10755029960064204</v>
      </c>
      <c r="X12" s="783">
        <f t="shared" si="4"/>
        <v>0.11389463648431247</v>
      </c>
      <c r="Y12" s="783">
        <f t="shared" si="4"/>
        <v>0.1202050650361349</v>
      </c>
      <c r="Z12" s="783">
        <f t="shared" si="4"/>
        <v>0.12650715004886104</v>
      </c>
      <c r="AA12" s="783">
        <f t="shared" si="4"/>
        <v>0.13283654422871083</v>
      </c>
      <c r="AB12" s="783">
        <f t="shared" si="4"/>
        <v>0.13915377957429889</v>
      </c>
      <c r="AC12" s="783">
        <f t="shared" si="4"/>
        <v>0.14547078779665054</v>
      </c>
      <c r="AD12" s="783">
        <f t="shared" si="4"/>
        <v>0.15176504732471391</v>
      </c>
      <c r="AE12" s="783">
        <f t="shared" si="4"/>
        <v>0.15806550985980505</v>
      </c>
      <c r="AF12" s="783">
        <f t="shared" si="4"/>
        <v>0.16435470192358381</v>
      </c>
      <c r="AG12" s="783">
        <f t="shared" si="4"/>
        <v>0.17067571042112165</v>
      </c>
      <c r="AH12" s="783">
        <f t="shared" si="4"/>
        <v>0.17702263607460761</v>
      </c>
      <c r="AI12" s="783">
        <f t="shared" si="4"/>
        <v>0.18333072742620965</v>
      </c>
      <c r="AJ12" s="784">
        <f t="shared" si="4"/>
        <v>0.18964328277686324</v>
      </c>
    </row>
    <row r="13" spans="1:36" ht="25.15" customHeight="1" x14ac:dyDescent="0.2">
      <c r="A13" s="171"/>
      <c r="B13" s="883" t="s">
        <v>211</v>
      </c>
      <c r="C13" s="280" t="s">
        <v>212</v>
      </c>
      <c r="D13" s="771" t="s">
        <v>213</v>
      </c>
      <c r="E13" s="786" t="s">
        <v>214</v>
      </c>
      <c r="F13" s="460" t="s">
        <v>215</v>
      </c>
      <c r="G13" s="460">
        <v>1</v>
      </c>
      <c r="H13" s="787">
        <f>ROUND((H9*1000000)/(H56*1000),1)</f>
        <v>132.80000000000001</v>
      </c>
      <c r="I13" s="788">
        <f>ROUND((I9*1000000)/(I56*1000),1)</f>
        <v>131.5</v>
      </c>
      <c r="J13" s="788">
        <f>ROUND((J9*1000000)/(J56*1000),1)</f>
        <v>130.4</v>
      </c>
      <c r="K13" s="788">
        <f>ROUND((K9*1000000)/(K56*1000),1)</f>
        <v>129.4</v>
      </c>
      <c r="L13" s="789">
        <f>ROUND((L9*1000000)/(L56*1000),1)</f>
        <v>128.1</v>
      </c>
      <c r="M13" s="789">
        <f t="shared" ref="M13:AJ13" si="5">ROUND((M9*1000000)/(M56*1000),1)</f>
        <v>126.9</v>
      </c>
      <c r="N13" s="789">
        <f t="shared" si="5"/>
        <v>125.8</v>
      </c>
      <c r="O13" s="789">
        <f t="shared" si="5"/>
        <v>124.9</v>
      </c>
      <c r="P13" s="789">
        <f t="shared" si="5"/>
        <v>124.1</v>
      </c>
      <c r="Q13" s="789">
        <f t="shared" si="5"/>
        <v>123</v>
      </c>
      <c r="R13" s="789">
        <f t="shared" si="5"/>
        <v>122.3</v>
      </c>
      <c r="S13" s="789">
        <f t="shared" si="5"/>
        <v>121.8</v>
      </c>
      <c r="T13" s="789">
        <f t="shared" si="5"/>
        <v>121.4</v>
      </c>
      <c r="U13" s="789">
        <f t="shared" si="5"/>
        <v>121</v>
      </c>
      <c r="V13" s="789">
        <f t="shared" si="5"/>
        <v>120.3</v>
      </c>
      <c r="W13" s="789">
        <f t="shared" si="5"/>
        <v>119.6</v>
      </c>
      <c r="X13" s="789">
        <f t="shared" si="5"/>
        <v>119</v>
      </c>
      <c r="Y13" s="789">
        <f t="shared" si="5"/>
        <v>118.4</v>
      </c>
      <c r="Z13" s="789">
        <f t="shared" si="5"/>
        <v>117.9</v>
      </c>
      <c r="AA13" s="789">
        <f t="shared" si="5"/>
        <v>117.5</v>
      </c>
      <c r="AB13" s="789">
        <f t="shared" si="5"/>
        <v>117.2</v>
      </c>
      <c r="AC13" s="789">
        <f t="shared" si="5"/>
        <v>116.9</v>
      </c>
      <c r="AD13" s="789">
        <f t="shared" si="5"/>
        <v>116.6</v>
      </c>
      <c r="AE13" s="789">
        <f t="shared" si="5"/>
        <v>116.3</v>
      </c>
      <c r="AF13" s="789">
        <f t="shared" si="5"/>
        <v>116</v>
      </c>
      <c r="AG13" s="789">
        <f t="shared" si="5"/>
        <v>115.8</v>
      </c>
      <c r="AH13" s="789">
        <f t="shared" si="5"/>
        <v>115.7</v>
      </c>
      <c r="AI13" s="789">
        <f t="shared" si="5"/>
        <v>115.5</v>
      </c>
      <c r="AJ13" s="480">
        <f t="shared" si="5"/>
        <v>115.3</v>
      </c>
    </row>
    <row r="14" spans="1:36" ht="25.15" customHeight="1" x14ac:dyDescent="0.2">
      <c r="A14" s="215"/>
      <c r="B14" s="884"/>
      <c r="C14" s="285" t="s">
        <v>216</v>
      </c>
      <c r="D14" s="409" t="s">
        <v>217</v>
      </c>
      <c r="E14" s="343" t="s">
        <v>121</v>
      </c>
      <c r="F14" s="751" t="s">
        <v>215</v>
      </c>
      <c r="G14" s="751">
        <v>1</v>
      </c>
      <c r="H14" s="430">
        <v>30.623241673275171</v>
      </c>
      <c r="I14" s="437">
        <v>28.700554477608645</v>
      </c>
      <c r="J14" s="437">
        <v>27.672956859561342</v>
      </c>
      <c r="K14" s="437">
        <v>26.723075982312064</v>
      </c>
      <c r="L14" s="438">
        <v>25.726088508700375</v>
      </c>
      <c r="M14" s="438">
        <v>24.802809277044744</v>
      </c>
      <c r="N14" s="438">
        <v>23.947395157520191</v>
      </c>
      <c r="O14" s="438">
        <v>23.119974565948127</v>
      </c>
      <c r="P14" s="438">
        <v>22.353414944516047</v>
      </c>
      <c r="Q14" s="438">
        <v>21.560508384546107</v>
      </c>
      <c r="R14" s="438">
        <v>20.859068254531927</v>
      </c>
      <c r="S14" s="438">
        <v>20.208679691966548</v>
      </c>
      <c r="T14" s="438">
        <v>19.576047284861993</v>
      </c>
      <c r="U14" s="438">
        <v>18.976086324770961</v>
      </c>
      <c r="V14" s="438">
        <v>18.870510772242486</v>
      </c>
      <c r="W14" s="438">
        <v>18.764809336797871</v>
      </c>
      <c r="X14" s="438">
        <v>18.674685801586723</v>
      </c>
      <c r="Y14" s="438">
        <v>18.583742867700888</v>
      </c>
      <c r="Z14" s="438">
        <v>18.507736029139458</v>
      </c>
      <c r="AA14" s="438">
        <v>18.444365176934571</v>
      </c>
      <c r="AB14" s="438">
        <v>18.381922207235636</v>
      </c>
      <c r="AC14" s="438">
        <v>18.332992254200125</v>
      </c>
      <c r="AD14" s="438">
        <v>18.28428651141645</v>
      </c>
      <c r="AE14" s="438">
        <v>18.235844640042185</v>
      </c>
      <c r="AF14" s="438">
        <v>18.186131116390307</v>
      </c>
      <c r="AG14" s="438">
        <v>18.151635671560555</v>
      </c>
      <c r="AH14" s="438">
        <v>18.117495541113108</v>
      </c>
      <c r="AI14" s="438">
        <v>18.082166835588641</v>
      </c>
      <c r="AJ14" s="439">
        <v>18.046460814319758</v>
      </c>
    </row>
    <row r="15" spans="1:36" ht="25.15" customHeight="1" x14ac:dyDescent="0.2">
      <c r="A15" s="215"/>
      <c r="B15" s="884"/>
      <c r="C15" s="285" t="s">
        <v>218</v>
      </c>
      <c r="D15" s="409" t="s">
        <v>219</v>
      </c>
      <c r="E15" s="343" t="s">
        <v>121</v>
      </c>
      <c r="F15" s="751" t="s">
        <v>215</v>
      </c>
      <c r="G15" s="751">
        <v>1</v>
      </c>
      <c r="H15" s="430">
        <v>55.369023655851258</v>
      </c>
      <c r="I15" s="437">
        <v>56.714886530075475</v>
      </c>
      <c r="J15" s="437">
        <v>57.110223137323551</v>
      </c>
      <c r="K15" s="437">
        <v>57.561658964113825</v>
      </c>
      <c r="L15" s="438">
        <v>57.80588938168215</v>
      </c>
      <c r="M15" s="438">
        <v>58.108605455648238</v>
      </c>
      <c r="N15" s="438">
        <v>58.472355443651857</v>
      </c>
      <c r="O15" s="438">
        <v>58.812438398269649</v>
      </c>
      <c r="P15" s="438">
        <v>59.220435359712475</v>
      </c>
      <c r="Q15" s="438">
        <v>59.470656839777348</v>
      </c>
      <c r="R15" s="438">
        <v>59.889390915349303</v>
      </c>
      <c r="S15" s="438">
        <v>60.382920737805314</v>
      </c>
      <c r="T15" s="438">
        <v>60.862322580133068</v>
      </c>
      <c r="U15" s="438">
        <v>61.378849270247976</v>
      </c>
      <c r="V15" s="438">
        <v>61.087600148920018</v>
      </c>
      <c r="W15" s="438">
        <v>60.798641782560971</v>
      </c>
      <c r="X15" s="438">
        <v>60.56301663694704</v>
      </c>
      <c r="Y15" s="438">
        <v>60.327357035344036</v>
      </c>
      <c r="Z15" s="438">
        <v>60.142612031816249</v>
      </c>
      <c r="AA15" s="438">
        <v>60.001205521347195</v>
      </c>
      <c r="AB15" s="438">
        <v>59.86501001058474</v>
      </c>
      <c r="AC15" s="438">
        <v>59.774848622964448</v>
      </c>
      <c r="AD15" s="438">
        <v>59.687374269579522</v>
      </c>
      <c r="AE15" s="438">
        <v>59.602577475586664</v>
      </c>
      <c r="AF15" s="438">
        <v>59.51528700793358</v>
      </c>
      <c r="AG15" s="438">
        <v>59.479410865996982</v>
      </c>
      <c r="AH15" s="438">
        <v>59.446281017501661</v>
      </c>
      <c r="AI15" s="438">
        <v>59.410711614359485</v>
      </c>
      <c r="AJ15" s="439">
        <v>59.375275893762065</v>
      </c>
    </row>
    <row r="16" spans="1:36" ht="25.15" customHeight="1" x14ac:dyDescent="0.2">
      <c r="A16" s="215"/>
      <c r="B16" s="884"/>
      <c r="C16" s="285" t="s">
        <v>220</v>
      </c>
      <c r="D16" s="409" t="s">
        <v>221</v>
      </c>
      <c r="E16" s="343" t="s">
        <v>121</v>
      </c>
      <c r="F16" s="751" t="s">
        <v>215</v>
      </c>
      <c r="G16" s="751">
        <v>1</v>
      </c>
      <c r="H16" s="430">
        <v>16.49222374669511</v>
      </c>
      <c r="I16" s="437">
        <v>16.123306346596543</v>
      </c>
      <c r="J16" s="437">
        <v>15.87191876826531</v>
      </c>
      <c r="K16" s="437">
        <v>15.645414225643433</v>
      </c>
      <c r="L16" s="438">
        <v>15.371704236845737</v>
      </c>
      <c r="M16" s="438">
        <v>15.123236945416938</v>
      </c>
      <c r="N16" s="438">
        <v>14.899134407665201</v>
      </c>
      <c r="O16" s="438">
        <v>14.676752140358841</v>
      </c>
      <c r="P16" s="438">
        <v>14.478419654362874</v>
      </c>
      <c r="Q16" s="438">
        <v>14.24871459199862</v>
      </c>
      <c r="R16" s="438">
        <v>14.066090587107253</v>
      </c>
      <c r="S16" s="438">
        <v>13.906291969339161</v>
      </c>
      <c r="T16" s="438">
        <v>13.747956316552898</v>
      </c>
      <c r="U16" s="438">
        <v>13.602395613692599</v>
      </c>
      <c r="V16" s="438">
        <v>13.434276908029496</v>
      </c>
      <c r="W16" s="438">
        <v>13.267287314593974</v>
      </c>
      <c r="X16" s="438">
        <v>13.112473451104995</v>
      </c>
      <c r="Y16" s="438">
        <v>12.958130596919174</v>
      </c>
      <c r="Z16" s="438">
        <v>12.815142483381502</v>
      </c>
      <c r="AA16" s="438">
        <v>12.681673690478124</v>
      </c>
      <c r="AB16" s="438">
        <v>12.549522202735014</v>
      </c>
      <c r="AC16" s="438">
        <v>12.427173405900982</v>
      </c>
      <c r="AD16" s="438">
        <v>12.3054649831275</v>
      </c>
      <c r="AE16" s="438">
        <v>12.18439717718765</v>
      </c>
      <c r="AF16" s="438">
        <v>12.062925329455936</v>
      </c>
      <c r="AG16" s="438">
        <v>11.951907193615412</v>
      </c>
      <c r="AH16" s="438">
        <v>11.841390102190939</v>
      </c>
      <c r="AI16" s="438">
        <v>11.730349653323493</v>
      </c>
      <c r="AJ16" s="439">
        <v>11.619311279137818</v>
      </c>
    </row>
    <row r="17" spans="1:36" ht="25.15" customHeight="1" x14ac:dyDescent="0.2">
      <c r="A17" s="215"/>
      <c r="B17" s="884"/>
      <c r="C17" s="285" t="s">
        <v>222</v>
      </c>
      <c r="D17" s="409" t="s">
        <v>223</v>
      </c>
      <c r="E17" s="343" t="s">
        <v>121</v>
      </c>
      <c r="F17" s="751" t="s">
        <v>215</v>
      </c>
      <c r="G17" s="751">
        <v>1</v>
      </c>
      <c r="H17" s="430">
        <v>12.947055591935506</v>
      </c>
      <c r="I17" s="437">
        <v>12.804839079966229</v>
      </c>
      <c r="J17" s="437">
        <v>12.675454077499273</v>
      </c>
      <c r="K17" s="437">
        <v>12.562486547405006</v>
      </c>
      <c r="L17" s="438">
        <v>12.408342218053722</v>
      </c>
      <c r="M17" s="438">
        <v>12.271322626706979</v>
      </c>
      <c r="N17" s="438">
        <v>12.151166420591878</v>
      </c>
      <c r="O17" s="438">
        <v>12.02976189943821</v>
      </c>
      <c r="P17" s="438">
        <v>11.925628959292213</v>
      </c>
      <c r="Q17" s="438">
        <v>11.793249859745245</v>
      </c>
      <c r="R17" s="438">
        <v>11.697623524686675</v>
      </c>
      <c r="S17" s="438">
        <v>11.619101842289901</v>
      </c>
      <c r="T17" s="438">
        <v>11.540082300538804</v>
      </c>
      <c r="U17" s="438">
        <v>11.470174215509617</v>
      </c>
      <c r="V17" s="438">
        <v>11.40839242264995</v>
      </c>
      <c r="W17" s="438">
        <v>11.346921617029704</v>
      </c>
      <c r="X17" s="438">
        <v>11.295288717123972</v>
      </c>
      <c r="Y17" s="438">
        <v>11.243543473672455</v>
      </c>
      <c r="Z17" s="438">
        <v>11.201188814553726</v>
      </c>
      <c r="AA17" s="438">
        <v>11.166809957085468</v>
      </c>
      <c r="AB17" s="438">
        <v>11.133304944613723</v>
      </c>
      <c r="AC17" s="438">
        <v>11.108271965770074</v>
      </c>
      <c r="AD17" s="438">
        <v>11.083648474864576</v>
      </c>
      <c r="AE17" s="438">
        <v>11.059439797115353</v>
      </c>
      <c r="AF17" s="438">
        <v>11.034695592818299</v>
      </c>
      <c r="AG17" s="438">
        <v>11.019410120546182</v>
      </c>
      <c r="AH17" s="438">
        <v>11.004556811384257</v>
      </c>
      <c r="AI17" s="438">
        <v>10.989183093643517</v>
      </c>
      <c r="AJ17" s="439">
        <v>10.973769889614951</v>
      </c>
    </row>
    <row r="18" spans="1:36" ht="25.15" customHeight="1" x14ac:dyDescent="0.2">
      <c r="A18" s="215"/>
      <c r="B18" s="884"/>
      <c r="C18" s="285" t="s">
        <v>224</v>
      </c>
      <c r="D18" s="409" t="s">
        <v>225</v>
      </c>
      <c r="E18" s="343" t="s">
        <v>121</v>
      </c>
      <c r="F18" s="751" t="s">
        <v>215</v>
      </c>
      <c r="G18" s="751">
        <v>1</v>
      </c>
      <c r="H18" s="430">
        <v>15.856835311168084</v>
      </c>
      <c r="I18" s="437">
        <v>15.567087918537208</v>
      </c>
      <c r="J18" s="437">
        <v>15.358126080667912</v>
      </c>
      <c r="K18" s="437">
        <v>15.17323766499676</v>
      </c>
      <c r="L18" s="438">
        <v>14.943322456265328</v>
      </c>
      <c r="M18" s="438">
        <v>14.737917080545881</v>
      </c>
      <c r="N18" s="438">
        <v>14.556241757229907</v>
      </c>
      <c r="O18" s="438">
        <v>14.376063278477261</v>
      </c>
      <c r="P18" s="438">
        <v>14.219219754473807</v>
      </c>
      <c r="Q18" s="438">
        <v>14.031397032262882</v>
      </c>
      <c r="R18" s="438">
        <v>13.889474552685407</v>
      </c>
      <c r="S18" s="438">
        <v>13.769811414564794</v>
      </c>
      <c r="T18" s="438">
        <v>13.651289966790229</v>
      </c>
      <c r="U18" s="438">
        <v>13.545126172864661</v>
      </c>
      <c r="V18" s="438">
        <v>13.452593540765072</v>
      </c>
      <c r="W18" s="438">
        <v>13.362143369809573</v>
      </c>
      <c r="X18" s="438">
        <v>13.284625912938996</v>
      </c>
      <c r="Y18" s="438">
        <v>13.208223160778296</v>
      </c>
      <c r="Z18" s="438">
        <v>13.143999711098976</v>
      </c>
      <c r="AA18" s="438">
        <v>13.090209941926656</v>
      </c>
      <c r="AB18" s="438">
        <v>13.038394808948498</v>
      </c>
      <c r="AC18" s="438">
        <v>12.997414269859581</v>
      </c>
      <c r="AD18" s="438">
        <v>12.957735107423348</v>
      </c>
      <c r="AE18" s="438">
        <v>12.919311955849347</v>
      </c>
      <c r="AF18" s="438">
        <v>12.881003708311997</v>
      </c>
      <c r="AG18" s="438">
        <v>12.854418801937468</v>
      </c>
      <c r="AH18" s="438">
        <v>12.828965784187966</v>
      </c>
      <c r="AI18" s="438">
        <v>12.803513712756326</v>
      </c>
      <c r="AJ18" s="439">
        <v>12.778583013768335</v>
      </c>
    </row>
    <row r="19" spans="1:36" ht="25.15" customHeight="1" x14ac:dyDescent="0.2">
      <c r="A19" s="215"/>
      <c r="B19" s="884"/>
      <c r="C19" s="285" t="s">
        <v>226</v>
      </c>
      <c r="D19" s="409" t="s">
        <v>227</v>
      </c>
      <c r="E19" s="343" t="s">
        <v>121</v>
      </c>
      <c r="F19" s="751" t="s">
        <v>215</v>
      </c>
      <c r="G19" s="751">
        <v>1</v>
      </c>
      <c r="H19" s="430">
        <v>1.5918778797743458</v>
      </c>
      <c r="I19" s="437">
        <v>1.6742028657687686</v>
      </c>
      <c r="J19" s="437">
        <v>1.7057960098436826</v>
      </c>
      <c r="K19" s="437">
        <v>1.738232126889004</v>
      </c>
      <c r="L19" s="438">
        <v>1.7633720786407359</v>
      </c>
      <c r="M19" s="438">
        <v>1.7894924775055143</v>
      </c>
      <c r="N19" s="438">
        <v>1.8168296932661196</v>
      </c>
      <c r="O19" s="438">
        <v>1.8428565918349875</v>
      </c>
      <c r="P19" s="438">
        <v>1.8705237170117235</v>
      </c>
      <c r="Q19" s="438">
        <v>1.8927838939004356</v>
      </c>
      <c r="R19" s="438">
        <v>1.9200189047396781</v>
      </c>
      <c r="S19" s="438">
        <v>1.9493767707907697</v>
      </c>
      <c r="T19" s="438">
        <v>1.9780595334116031</v>
      </c>
      <c r="U19" s="438">
        <v>2.0077732944369409</v>
      </c>
      <c r="V19" s="438">
        <v>2.0367711288487618</v>
      </c>
      <c r="W19" s="438">
        <v>2.0651825371213319</v>
      </c>
      <c r="X19" s="438">
        <v>2.0947736266637236</v>
      </c>
      <c r="Y19" s="438">
        <v>2.1237818163181319</v>
      </c>
      <c r="Z19" s="438">
        <v>2.1540470595625414</v>
      </c>
      <c r="AA19" s="438">
        <v>2.185399495010433</v>
      </c>
      <c r="AB19" s="438">
        <v>2.2165178918801551</v>
      </c>
      <c r="AC19" s="438">
        <v>2.2489579987844097</v>
      </c>
      <c r="AD19" s="438">
        <v>2.2811555713804492</v>
      </c>
      <c r="AE19" s="438">
        <v>2.3131237101248381</v>
      </c>
      <c r="AF19" s="438">
        <v>2.3446703340004933</v>
      </c>
      <c r="AG19" s="438">
        <v>2.3779538351890857</v>
      </c>
      <c r="AH19" s="438">
        <v>2.4110969035623748</v>
      </c>
      <c r="AI19" s="438">
        <v>2.4438953333302966</v>
      </c>
      <c r="AJ19" s="439">
        <v>2.4764579456587654</v>
      </c>
    </row>
    <row r="20" spans="1:36" ht="25.15" customHeight="1" x14ac:dyDescent="0.2">
      <c r="A20" s="215"/>
      <c r="B20" s="884"/>
      <c r="C20" s="700" t="s">
        <v>816</v>
      </c>
      <c r="D20" s="701" t="s">
        <v>817</v>
      </c>
      <c r="E20" s="702" t="s">
        <v>121</v>
      </c>
      <c r="F20" s="785" t="s">
        <v>215</v>
      </c>
      <c r="G20" s="785">
        <v>1</v>
      </c>
      <c r="H20" s="430"/>
      <c r="I20" s="437"/>
      <c r="J20" s="437"/>
      <c r="K20" s="437"/>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9"/>
    </row>
    <row r="21" spans="1:36" ht="25.15" customHeight="1" x14ac:dyDescent="0.2">
      <c r="A21" s="214"/>
      <c r="B21" s="884"/>
      <c r="C21" s="281" t="s">
        <v>228</v>
      </c>
      <c r="D21" s="351" t="s">
        <v>229</v>
      </c>
      <c r="E21" s="479" t="s">
        <v>230</v>
      </c>
      <c r="F21" s="752" t="s">
        <v>215</v>
      </c>
      <c r="G21" s="752">
        <v>1</v>
      </c>
      <c r="H21" s="430">
        <f t="shared" ref="H21:AJ21" si="6">ROUND((H10*1000000)/(H57*1000),1)</f>
        <v>167.5</v>
      </c>
      <c r="I21" s="437">
        <f t="shared" si="6"/>
        <v>167.5</v>
      </c>
      <c r="J21" s="437">
        <f t="shared" si="6"/>
        <v>167.4</v>
      </c>
      <c r="K21" s="437">
        <f t="shared" si="6"/>
        <v>167.3</v>
      </c>
      <c r="L21" s="436">
        <f t="shared" si="6"/>
        <v>166.9</v>
      </c>
      <c r="M21" s="436">
        <f>ROUND((M10*1000000)/(M57*1000),1)</f>
        <v>166.5</v>
      </c>
      <c r="N21" s="436">
        <f t="shared" si="6"/>
        <v>166.1</v>
      </c>
      <c r="O21" s="436">
        <f t="shared" si="6"/>
        <v>165.7</v>
      </c>
      <c r="P21" s="436">
        <f t="shared" si="6"/>
        <v>165.3</v>
      </c>
      <c r="Q21" s="436">
        <f t="shared" si="6"/>
        <v>164.9</v>
      </c>
      <c r="R21" s="436">
        <f t="shared" si="6"/>
        <v>164.5</v>
      </c>
      <c r="S21" s="436">
        <f t="shared" si="6"/>
        <v>164.2</v>
      </c>
      <c r="T21" s="436">
        <f t="shared" si="6"/>
        <v>163.80000000000001</v>
      </c>
      <c r="U21" s="436">
        <f t="shared" si="6"/>
        <v>163.4</v>
      </c>
      <c r="V21" s="436">
        <f t="shared" si="6"/>
        <v>163</v>
      </c>
      <c r="W21" s="436">
        <f t="shared" si="6"/>
        <v>162.5</v>
      </c>
      <c r="X21" s="436">
        <f t="shared" si="6"/>
        <v>162.19999999999999</v>
      </c>
      <c r="Y21" s="436">
        <f t="shared" si="6"/>
        <v>161.69999999999999</v>
      </c>
      <c r="Z21" s="436">
        <f t="shared" si="6"/>
        <v>161.30000000000001</v>
      </c>
      <c r="AA21" s="436">
        <f t="shared" si="6"/>
        <v>161</v>
      </c>
      <c r="AB21" s="436">
        <f t="shared" si="6"/>
        <v>160.69999999999999</v>
      </c>
      <c r="AC21" s="436">
        <f t="shared" si="6"/>
        <v>160.4</v>
      </c>
      <c r="AD21" s="436">
        <f t="shared" si="6"/>
        <v>160</v>
      </c>
      <c r="AE21" s="436">
        <f t="shared" si="6"/>
        <v>159.69999999999999</v>
      </c>
      <c r="AF21" s="436">
        <f t="shared" si="6"/>
        <v>159.4</v>
      </c>
      <c r="AG21" s="436">
        <f t="shared" si="6"/>
        <v>159.1</v>
      </c>
      <c r="AH21" s="436">
        <f t="shared" si="6"/>
        <v>158.80000000000001</v>
      </c>
      <c r="AI21" s="436">
        <f t="shared" si="6"/>
        <v>158.5</v>
      </c>
      <c r="AJ21" s="790">
        <f t="shared" si="6"/>
        <v>158.30000000000001</v>
      </c>
    </row>
    <row r="22" spans="1:36" ht="25.15" customHeight="1" x14ac:dyDescent="0.2">
      <c r="A22" s="215"/>
      <c r="B22" s="884"/>
      <c r="C22" s="285" t="s">
        <v>231</v>
      </c>
      <c r="D22" s="440" t="s">
        <v>232</v>
      </c>
      <c r="E22" s="343" t="s">
        <v>121</v>
      </c>
      <c r="F22" s="751" t="s">
        <v>215</v>
      </c>
      <c r="G22" s="751">
        <v>1</v>
      </c>
      <c r="H22" s="430">
        <v>38.113834197584453</v>
      </c>
      <c r="I22" s="437">
        <v>36.193700052011977</v>
      </c>
      <c r="J22" s="437">
        <v>35.233055505939419</v>
      </c>
      <c r="K22" s="437">
        <v>34.252588381769193</v>
      </c>
      <c r="L22" s="404">
        <v>33.194280097435154</v>
      </c>
      <c r="M22" s="404">
        <v>32.160455276455728</v>
      </c>
      <c r="N22" s="404">
        <v>31.149990849015836</v>
      </c>
      <c r="O22" s="404">
        <v>30.107719316511627</v>
      </c>
      <c r="P22" s="404">
        <v>29.088260616782208</v>
      </c>
      <c r="Q22" s="404">
        <v>28.090915023097232</v>
      </c>
      <c r="R22" s="404">
        <v>27.081473477773116</v>
      </c>
      <c r="S22" s="404">
        <v>26.076993227251329</v>
      </c>
      <c r="T22" s="404">
        <v>25.077044496807734</v>
      </c>
      <c r="U22" s="404">
        <v>24.081583063345423</v>
      </c>
      <c r="V22" s="404">
        <v>24.004500139116512</v>
      </c>
      <c r="W22" s="404">
        <v>23.927457211649863</v>
      </c>
      <c r="X22" s="404">
        <v>23.850451301901078</v>
      </c>
      <c r="Y22" s="404">
        <v>23.759689922334942</v>
      </c>
      <c r="Z22" s="404">
        <v>23.683182778126316</v>
      </c>
      <c r="AA22" s="404">
        <v>23.621033160073143</v>
      </c>
      <c r="AB22" s="404">
        <v>23.558083451201686</v>
      </c>
      <c r="AC22" s="404">
        <v>23.481342143239676</v>
      </c>
      <c r="AD22" s="404">
        <v>23.404307841806506</v>
      </c>
      <c r="AE22" s="404">
        <v>23.34185907547792</v>
      </c>
      <c r="AF22" s="404">
        <v>23.279449414664686</v>
      </c>
      <c r="AG22" s="404">
        <v>23.217055847781825</v>
      </c>
      <c r="AH22" s="404">
        <v>23.168861376288433</v>
      </c>
      <c r="AI22" s="404">
        <v>23.106505333068398</v>
      </c>
      <c r="AJ22" s="441">
        <v>23.044150960986958</v>
      </c>
    </row>
    <row r="23" spans="1:36" ht="25.15" customHeight="1" x14ac:dyDescent="0.2">
      <c r="A23" s="215"/>
      <c r="B23" s="884"/>
      <c r="C23" s="285" t="s">
        <v>233</v>
      </c>
      <c r="D23" s="440" t="s">
        <v>234</v>
      </c>
      <c r="E23" s="343" t="s">
        <v>121</v>
      </c>
      <c r="F23" s="751" t="s">
        <v>215</v>
      </c>
      <c r="G23" s="751">
        <v>1</v>
      </c>
      <c r="H23" s="430">
        <v>69.307897935082977</v>
      </c>
      <c r="I23" s="437">
        <v>71.379120226506842</v>
      </c>
      <c r="J23" s="437">
        <v>72.413165600661713</v>
      </c>
      <c r="K23" s="437">
        <v>73.404411121301109</v>
      </c>
      <c r="L23" s="404">
        <v>74.217590456768249</v>
      </c>
      <c r="M23" s="404">
        <v>75.068114462767483</v>
      </c>
      <c r="N23" s="404">
        <v>75.959150905577943</v>
      </c>
      <c r="O23" s="404">
        <v>76.756379750349453</v>
      </c>
      <c r="P23" s="404">
        <v>77.592822323747896</v>
      </c>
      <c r="Q23" s="404">
        <v>78.473076867147853</v>
      </c>
      <c r="R23" s="404">
        <v>79.30398262718542</v>
      </c>
      <c r="S23" s="404">
        <v>80.131259124634042</v>
      </c>
      <c r="T23" s="404">
        <v>80.953656081822743</v>
      </c>
      <c r="U23" s="404">
        <v>81.771026676619215</v>
      </c>
      <c r="V23" s="404">
        <v>81.644061854102532</v>
      </c>
      <c r="W23" s="404">
        <v>81.516892998252928</v>
      </c>
      <c r="X23" s="404">
        <v>81.389426924830516</v>
      </c>
      <c r="Y23" s="404">
        <v>81.214629627822518</v>
      </c>
      <c r="Z23" s="404">
        <v>81.087996535212767</v>
      </c>
      <c r="AA23" s="404">
        <v>81.010122198659815</v>
      </c>
      <c r="AB23" s="404">
        <v>80.929206908631713</v>
      </c>
      <c r="AC23" s="404">
        <v>80.800675610552531</v>
      </c>
      <c r="AD23" s="404">
        <v>80.67064721832854</v>
      </c>
      <c r="AE23" s="404">
        <v>80.590537482020295</v>
      </c>
      <c r="AF23" s="404">
        <v>80.510292928914012</v>
      </c>
      <c r="AG23" s="404">
        <v>80.429833299813382</v>
      </c>
      <c r="AH23" s="404">
        <v>80.398315084816787</v>
      </c>
      <c r="AI23" s="404">
        <v>80.317523597437386</v>
      </c>
      <c r="AJ23" s="441">
        <v>80.236463906243145</v>
      </c>
    </row>
    <row r="24" spans="1:36" ht="25.15" customHeight="1" x14ac:dyDescent="0.2">
      <c r="A24" s="215"/>
      <c r="B24" s="884"/>
      <c r="C24" s="285" t="s">
        <v>235</v>
      </c>
      <c r="D24" s="440" t="s">
        <v>236</v>
      </c>
      <c r="E24" s="343" t="s">
        <v>121</v>
      </c>
      <c r="F24" s="751" t="s">
        <v>215</v>
      </c>
      <c r="G24" s="751">
        <v>1</v>
      </c>
      <c r="H24" s="430">
        <v>20.168279802795759</v>
      </c>
      <c r="I24" s="437">
        <v>19.925445412329303</v>
      </c>
      <c r="J24" s="437">
        <v>19.803651521284607</v>
      </c>
      <c r="K24" s="437">
        <v>19.67043052372798</v>
      </c>
      <c r="L24" s="404">
        <v>19.490944014873513</v>
      </c>
      <c r="M24" s="404">
        <v>19.323415450856356</v>
      </c>
      <c r="N24" s="404">
        <v>19.167975099051695</v>
      </c>
      <c r="O24" s="404">
        <v>18.99070411039288</v>
      </c>
      <c r="P24" s="404">
        <v>18.825189300659652</v>
      </c>
      <c r="Q24" s="404">
        <v>18.6718758743358</v>
      </c>
      <c r="R24" s="404">
        <v>18.508359571993651</v>
      </c>
      <c r="S24" s="404">
        <v>18.345709152503876</v>
      </c>
      <c r="T24" s="404">
        <v>18.183632537278484</v>
      </c>
      <c r="U24" s="404">
        <v>18.022097103010928</v>
      </c>
      <c r="V24" s="404">
        <v>17.850000805032252</v>
      </c>
      <c r="W24" s="404">
        <v>17.678300659566343</v>
      </c>
      <c r="X24" s="404">
        <v>17.506985868617459</v>
      </c>
      <c r="Y24" s="404">
        <v>17.326013058714103</v>
      </c>
      <c r="Z24" s="404">
        <v>17.155853417505796</v>
      </c>
      <c r="AA24" s="404">
        <v>16.996376578037808</v>
      </c>
      <c r="AB24" s="404">
        <v>16.836545242410338</v>
      </c>
      <c r="AC24" s="404">
        <v>16.667167191464262</v>
      </c>
      <c r="AD24" s="404">
        <v>16.497942241236579</v>
      </c>
      <c r="AE24" s="404">
        <v>16.33929756811542</v>
      </c>
      <c r="AF24" s="404">
        <v>16.180908883481926</v>
      </c>
      <c r="AG24" s="404">
        <v>16.022760899301812</v>
      </c>
      <c r="AH24" s="404">
        <v>15.874565916338637</v>
      </c>
      <c r="AI24" s="404">
        <v>15.716835180933963</v>
      </c>
      <c r="AJ24" s="441">
        <v>15.559337909288647</v>
      </c>
    </row>
    <row r="25" spans="1:36" ht="25.15" customHeight="1" x14ac:dyDescent="0.2">
      <c r="A25" s="215"/>
      <c r="B25" s="884"/>
      <c r="C25" s="285" t="s">
        <v>237</v>
      </c>
      <c r="D25" s="440" t="s">
        <v>238</v>
      </c>
      <c r="E25" s="343" t="s">
        <v>121</v>
      </c>
      <c r="F25" s="751" t="s">
        <v>215</v>
      </c>
      <c r="G25" s="751">
        <v>1</v>
      </c>
      <c r="H25" s="430">
        <v>15.91833681942787</v>
      </c>
      <c r="I25" s="437">
        <v>15.892008530449205</v>
      </c>
      <c r="J25" s="437">
        <v>15.878531683432243</v>
      </c>
      <c r="K25" s="437">
        <v>15.855834748891187</v>
      </c>
      <c r="L25" s="404">
        <v>15.795536091063408</v>
      </c>
      <c r="M25" s="404">
        <v>15.744462340767004</v>
      </c>
      <c r="N25" s="404">
        <v>15.702871019607366</v>
      </c>
      <c r="O25" s="404">
        <v>15.642980158604624</v>
      </c>
      <c r="P25" s="404">
        <v>15.59230076268951</v>
      </c>
      <c r="Q25" s="404">
        <v>15.551358629675887</v>
      </c>
      <c r="R25" s="404">
        <v>15.501550689798009</v>
      </c>
      <c r="S25" s="404">
        <v>15.452050239965144</v>
      </c>
      <c r="T25" s="404">
        <v>15.402612818701312</v>
      </c>
      <c r="U25" s="404">
        <v>15.353210702289696</v>
      </c>
      <c r="V25" s="404">
        <v>15.317177240464394</v>
      </c>
      <c r="W25" s="404">
        <v>15.281138583130105</v>
      </c>
      <c r="X25" s="404">
        <v>15.245082393679809</v>
      </c>
      <c r="Y25" s="404">
        <v>15.200199078591625</v>
      </c>
      <c r="Z25" s="404">
        <v>15.16437884696639</v>
      </c>
      <c r="AA25" s="404">
        <v>15.137711219203329</v>
      </c>
      <c r="AB25" s="404">
        <v>15.110501045518333</v>
      </c>
      <c r="AC25" s="404">
        <v>15.074425029077382</v>
      </c>
      <c r="AD25" s="404">
        <v>15.038111741617755</v>
      </c>
      <c r="AE25" s="404">
        <v>15.011135602945995</v>
      </c>
      <c r="AF25" s="404">
        <v>14.98415840436453</v>
      </c>
      <c r="AG25" s="404">
        <v>14.95716527255701</v>
      </c>
      <c r="AH25" s="404">
        <v>14.939293771212197</v>
      </c>
      <c r="AI25" s="404">
        <v>14.912279961233256</v>
      </c>
      <c r="AJ25" s="441">
        <v>14.885240619428558</v>
      </c>
    </row>
    <row r="26" spans="1:36" ht="25.15" customHeight="1" x14ac:dyDescent="0.2">
      <c r="A26" s="215"/>
      <c r="B26" s="884"/>
      <c r="C26" s="285" t="s">
        <v>239</v>
      </c>
      <c r="D26" s="440" t="s">
        <v>240</v>
      </c>
      <c r="E26" s="343" t="s">
        <v>121</v>
      </c>
      <c r="F26" s="751" t="s">
        <v>215</v>
      </c>
      <c r="G26" s="751">
        <v>1</v>
      </c>
      <c r="H26" s="430">
        <v>22.188676900642612</v>
      </c>
      <c r="I26" s="437">
        <v>22.186925783069107</v>
      </c>
      <c r="J26" s="437">
        <v>22.185615944846617</v>
      </c>
      <c r="K26" s="437">
        <v>22.171397157213423</v>
      </c>
      <c r="L26" s="404">
        <v>22.104519914049888</v>
      </c>
      <c r="M26" s="404">
        <v>22.050471953525076</v>
      </c>
      <c r="N26" s="404">
        <v>22.009629865407177</v>
      </c>
      <c r="O26" s="404">
        <v>21.94302572074611</v>
      </c>
      <c r="P26" s="404">
        <v>21.889262353643758</v>
      </c>
      <c r="Q26" s="404">
        <v>21.849081499382848</v>
      </c>
      <c r="R26" s="404">
        <v>21.796371310413445</v>
      </c>
      <c r="S26" s="404">
        <v>21.743996595517711</v>
      </c>
      <c r="T26" s="404">
        <v>21.691627686248193</v>
      </c>
      <c r="U26" s="404">
        <v>21.639225505348488</v>
      </c>
      <c r="V26" s="404">
        <v>21.605605760411247</v>
      </c>
      <c r="W26" s="404">
        <v>21.571904910410733</v>
      </c>
      <c r="X26" s="404">
        <v>21.538125851662244</v>
      </c>
      <c r="Y26" s="404">
        <v>21.491784005615518</v>
      </c>
      <c r="Z26" s="404">
        <v>21.458207331384312</v>
      </c>
      <c r="AA26" s="404">
        <v>21.437553428407245</v>
      </c>
      <c r="AB26" s="404">
        <v>21.416105592890446</v>
      </c>
      <c r="AC26" s="404">
        <v>21.382019252274429</v>
      </c>
      <c r="AD26" s="404">
        <v>21.34755562095452</v>
      </c>
      <c r="AE26" s="404">
        <v>21.326302675303808</v>
      </c>
      <c r="AF26" s="404">
        <v>21.305014144807217</v>
      </c>
      <c r="AG26" s="404">
        <v>21.283668744247631</v>
      </c>
      <c r="AH26" s="404">
        <v>21.275294326723433</v>
      </c>
      <c r="AI26" s="404">
        <v>21.253861235037416</v>
      </c>
      <c r="AJ26" s="441">
        <v>21.23235720424411</v>
      </c>
    </row>
    <row r="27" spans="1:36" ht="25.15" customHeight="1" x14ac:dyDescent="0.2">
      <c r="A27" s="215"/>
      <c r="B27" s="884"/>
      <c r="C27" s="285" t="s">
        <v>241</v>
      </c>
      <c r="D27" s="440" t="s">
        <v>242</v>
      </c>
      <c r="E27" s="343" t="s">
        <v>121</v>
      </c>
      <c r="F27" s="751" t="s">
        <v>215</v>
      </c>
      <c r="G27" s="751">
        <v>1</v>
      </c>
      <c r="H27" s="430">
        <v>1.7909624507540485</v>
      </c>
      <c r="I27" s="437">
        <v>1.8993473996458412</v>
      </c>
      <c r="J27" s="437">
        <v>1.9539670886471694</v>
      </c>
      <c r="K27" s="437">
        <v>2.0076533670586074</v>
      </c>
      <c r="L27" s="404">
        <v>2.056665972546742</v>
      </c>
      <c r="M27" s="404">
        <v>2.1069240656486246</v>
      </c>
      <c r="N27" s="404">
        <v>2.1585247873689344</v>
      </c>
      <c r="O27" s="404">
        <v>2.2074365437930497</v>
      </c>
      <c r="P27" s="404">
        <v>2.257601044522366</v>
      </c>
      <c r="Q27" s="404">
        <v>2.3092231706241386</v>
      </c>
      <c r="R27" s="404">
        <v>2.3595345616251642</v>
      </c>
      <c r="S27" s="404">
        <v>2.4099044112375276</v>
      </c>
      <c r="T27" s="404">
        <v>2.4599681772617887</v>
      </c>
      <c r="U27" s="404">
        <v>2.5100158814773126</v>
      </c>
      <c r="V27" s="404">
        <v>2.5615163201023403</v>
      </c>
      <c r="W27" s="404">
        <v>2.6130226250128343</v>
      </c>
      <c r="X27" s="404">
        <v>2.6644997896386893</v>
      </c>
      <c r="Y27" s="404">
        <v>2.7139212395127381</v>
      </c>
      <c r="Z27" s="404">
        <v>2.7653809826647517</v>
      </c>
      <c r="AA27" s="404">
        <v>2.8180622309058578</v>
      </c>
      <c r="AB27" s="404">
        <v>2.8706460478399829</v>
      </c>
      <c r="AC27" s="404">
        <v>2.9215109609568404</v>
      </c>
      <c r="AD27" s="404">
        <v>2.9717240975254979</v>
      </c>
      <c r="AE27" s="404">
        <v>3.0243107015949051</v>
      </c>
      <c r="AF27" s="404">
        <v>3.0767794493781442</v>
      </c>
      <c r="AG27" s="404">
        <v>3.1292850646315289</v>
      </c>
      <c r="AH27" s="404">
        <v>3.1836833358814625</v>
      </c>
      <c r="AI27" s="404">
        <v>3.2361829643897324</v>
      </c>
      <c r="AJ27" s="441">
        <v>3.2888179036563496</v>
      </c>
    </row>
    <row r="28" spans="1:36" ht="25.15" customHeight="1" x14ac:dyDescent="0.2">
      <c r="A28" s="215"/>
      <c r="B28" s="884"/>
      <c r="C28" s="700" t="s">
        <v>818</v>
      </c>
      <c r="D28" s="701" t="s">
        <v>819</v>
      </c>
      <c r="E28" s="702" t="s">
        <v>121</v>
      </c>
      <c r="F28" s="785" t="s">
        <v>215</v>
      </c>
      <c r="G28" s="785">
        <v>1</v>
      </c>
      <c r="H28" s="430"/>
      <c r="I28" s="437"/>
      <c r="J28" s="437"/>
      <c r="K28" s="437"/>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41"/>
    </row>
    <row r="29" spans="1:36" ht="25.15" customHeight="1" x14ac:dyDescent="0.2">
      <c r="A29" s="216"/>
      <c r="B29" s="884"/>
      <c r="C29" s="281" t="s">
        <v>243</v>
      </c>
      <c r="D29" s="351" t="s">
        <v>244</v>
      </c>
      <c r="E29" s="479" t="s">
        <v>245</v>
      </c>
      <c r="F29" s="752" t="s">
        <v>215</v>
      </c>
      <c r="G29" s="752">
        <v>1</v>
      </c>
      <c r="H29" s="430">
        <f t="shared" ref="H29:AJ29" si="7">((H9+H10)*1000000)/((H56+H57)*1000)</f>
        <v>147.32987537708493</v>
      </c>
      <c r="I29" s="437">
        <f t="shared" si="7"/>
        <v>146.014769674093</v>
      </c>
      <c r="J29" s="437">
        <f t="shared" si="7"/>
        <v>144.78109208841022</v>
      </c>
      <c r="K29" s="437">
        <f t="shared" si="7"/>
        <v>143.59904728735737</v>
      </c>
      <c r="L29" s="436">
        <f t="shared" si="7"/>
        <v>142.09820873827607</v>
      </c>
      <c r="M29" s="436">
        <f t="shared" si="7"/>
        <v>140.68615494032341</v>
      </c>
      <c r="N29" s="436">
        <f t="shared" si="7"/>
        <v>139.37340534645503</v>
      </c>
      <c r="O29" s="436">
        <f t="shared" si="7"/>
        <v>138.12507243143966</v>
      </c>
      <c r="P29" s="436">
        <f t="shared" si="7"/>
        <v>136.96889887324699</v>
      </c>
      <c r="Q29" s="436">
        <f t="shared" si="7"/>
        <v>135.64453898795259</v>
      </c>
      <c r="R29" s="436">
        <f t="shared" si="7"/>
        <v>134.68134513205982</v>
      </c>
      <c r="S29" s="436">
        <f t="shared" si="7"/>
        <v>133.7961157638243</v>
      </c>
      <c r="T29" s="436">
        <f t="shared" si="7"/>
        <v>132.96987476747273</v>
      </c>
      <c r="U29" s="436">
        <f t="shared" si="7"/>
        <v>132.21888975411031</v>
      </c>
      <c r="V29" s="436">
        <f t="shared" si="7"/>
        <v>131.19133338252064</v>
      </c>
      <c r="W29" s="436">
        <f t="shared" si="7"/>
        <v>130.24351835339786</v>
      </c>
      <c r="X29" s="436">
        <f t="shared" si="7"/>
        <v>129.3473267237359</v>
      </c>
      <c r="Y29" s="436">
        <f t="shared" si="7"/>
        <v>128.47947800162345</v>
      </c>
      <c r="Z29" s="436">
        <f t="shared" si="7"/>
        <v>127.67582129386392</v>
      </c>
      <c r="AA29" s="436">
        <f t="shared" si="7"/>
        <v>126.97874330169907</v>
      </c>
      <c r="AB29" s="436">
        <f t="shared" si="7"/>
        <v>126.32565522190899</v>
      </c>
      <c r="AC29" s="436">
        <f t="shared" si="7"/>
        <v>125.71462922928659</v>
      </c>
      <c r="AD29" s="436">
        <f t="shared" si="7"/>
        <v>125.11705972286256</v>
      </c>
      <c r="AE29" s="436">
        <f t="shared" si="7"/>
        <v>124.56557788213549</v>
      </c>
      <c r="AF29" s="436">
        <f t="shared" si="7"/>
        <v>124.0315488102263</v>
      </c>
      <c r="AG29" s="436">
        <f t="shared" si="7"/>
        <v>123.56079590579279</v>
      </c>
      <c r="AH29" s="436">
        <f t="shared" si="7"/>
        <v>123.14625448915702</v>
      </c>
      <c r="AI29" s="436">
        <f t="shared" si="7"/>
        <v>122.70330219144985</v>
      </c>
      <c r="AJ29" s="790">
        <f t="shared" si="7"/>
        <v>122.28363813591979</v>
      </c>
    </row>
    <row r="30" spans="1:36" ht="25.15" customHeight="1" x14ac:dyDescent="0.2">
      <c r="A30" s="216"/>
      <c r="B30" s="884"/>
      <c r="C30" s="285" t="s">
        <v>246</v>
      </c>
      <c r="D30" s="409" t="s">
        <v>247</v>
      </c>
      <c r="E30" s="343" t="s">
        <v>121</v>
      </c>
      <c r="F30" s="365" t="s">
        <v>72</v>
      </c>
      <c r="G30" s="365">
        <v>2</v>
      </c>
      <c r="H30" s="347">
        <v>2.1258846970348709E-2</v>
      </c>
      <c r="I30" s="352">
        <v>2.1258846970348709E-2</v>
      </c>
      <c r="J30" s="352">
        <v>2.1258846970348709E-2</v>
      </c>
      <c r="K30" s="352">
        <v>2.1258846970348709E-2</v>
      </c>
      <c r="L30" s="361">
        <v>2.1258846970348709E-2</v>
      </c>
      <c r="M30" s="361">
        <v>2.1258846970348709E-2</v>
      </c>
      <c r="N30" s="361">
        <v>2.1258846970348709E-2</v>
      </c>
      <c r="O30" s="361">
        <v>2.1258846970348709E-2</v>
      </c>
      <c r="P30" s="361">
        <v>2.1258846970348709E-2</v>
      </c>
      <c r="Q30" s="361">
        <v>2.1258846970348709E-2</v>
      </c>
      <c r="R30" s="361">
        <v>2.1258846970348709E-2</v>
      </c>
      <c r="S30" s="361">
        <v>2.1258846970348709E-2</v>
      </c>
      <c r="T30" s="361">
        <v>2.1258846970348709E-2</v>
      </c>
      <c r="U30" s="361">
        <v>2.1258846970348709E-2</v>
      </c>
      <c r="V30" s="361">
        <v>2.1258846970348709E-2</v>
      </c>
      <c r="W30" s="361">
        <v>2.1258846970348709E-2</v>
      </c>
      <c r="X30" s="361">
        <v>2.1258846970348709E-2</v>
      </c>
      <c r="Y30" s="361">
        <v>2.1258846970348709E-2</v>
      </c>
      <c r="Z30" s="361">
        <v>2.1258846970348709E-2</v>
      </c>
      <c r="AA30" s="361">
        <v>2.1258846970348709E-2</v>
      </c>
      <c r="AB30" s="361">
        <v>2.1258846970348709E-2</v>
      </c>
      <c r="AC30" s="361">
        <v>2.1258846970348709E-2</v>
      </c>
      <c r="AD30" s="361">
        <v>2.1258846970348709E-2</v>
      </c>
      <c r="AE30" s="361">
        <v>2.1258846970348709E-2</v>
      </c>
      <c r="AF30" s="361">
        <v>2.1258846970348709E-2</v>
      </c>
      <c r="AG30" s="361">
        <v>2.1258846970348709E-2</v>
      </c>
      <c r="AH30" s="361">
        <v>2.1258846970348709E-2</v>
      </c>
      <c r="AI30" s="361">
        <v>2.1258846970348709E-2</v>
      </c>
      <c r="AJ30" s="402">
        <v>2.1258846970348709E-2</v>
      </c>
    </row>
    <row r="31" spans="1:36" ht="25.15" customHeight="1" thickBot="1" x14ac:dyDescent="0.25">
      <c r="A31" s="216"/>
      <c r="B31" s="885"/>
      <c r="C31" s="791" t="s">
        <v>248</v>
      </c>
      <c r="D31" s="792" t="s">
        <v>249</v>
      </c>
      <c r="E31" s="793" t="s">
        <v>121</v>
      </c>
      <c r="F31" s="410" t="s">
        <v>72</v>
      </c>
      <c r="G31" s="410">
        <v>2</v>
      </c>
      <c r="H31" s="411">
        <v>9.6115984091326712E-2</v>
      </c>
      <c r="I31" s="412">
        <v>9.6115984091326712E-2</v>
      </c>
      <c r="J31" s="412">
        <v>9.6115984091326712E-2</v>
      </c>
      <c r="K31" s="412">
        <v>9.6115984091326712E-2</v>
      </c>
      <c r="L31" s="413">
        <v>9.6115984091326712E-2</v>
      </c>
      <c r="M31" s="413">
        <v>9.6115984091326712E-2</v>
      </c>
      <c r="N31" s="413">
        <v>9.6115984091326712E-2</v>
      </c>
      <c r="O31" s="413">
        <v>9.6115984091326712E-2</v>
      </c>
      <c r="P31" s="413">
        <v>9.6115984091326712E-2</v>
      </c>
      <c r="Q31" s="413">
        <v>9.6115984091326712E-2</v>
      </c>
      <c r="R31" s="413">
        <v>9.6115984091326712E-2</v>
      </c>
      <c r="S31" s="413">
        <v>9.6115984091326712E-2</v>
      </c>
      <c r="T31" s="413">
        <v>9.6115984091326712E-2</v>
      </c>
      <c r="U31" s="413">
        <v>9.6115984091326712E-2</v>
      </c>
      <c r="V31" s="413">
        <v>9.6115984091326712E-2</v>
      </c>
      <c r="W31" s="413">
        <v>9.6115984091326712E-2</v>
      </c>
      <c r="X31" s="413">
        <v>9.6115984091326712E-2</v>
      </c>
      <c r="Y31" s="413">
        <v>9.6115984091326712E-2</v>
      </c>
      <c r="Z31" s="413">
        <v>9.6115984091326712E-2</v>
      </c>
      <c r="AA31" s="413">
        <v>9.6115984091326712E-2</v>
      </c>
      <c r="AB31" s="413">
        <v>9.6115984091326712E-2</v>
      </c>
      <c r="AC31" s="413">
        <v>9.6115984091326712E-2</v>
      </c>
      <c r="AD31" s="413">
        <v>9.6115984091326712E-2</v>
      </c>
      <c r="AE31" s="413">
        <v>9.6115984091326712E-2</v>
      </c>
      <c r="AF31" s="413">
        <v>9.6115984091326712E-2</v>
      </c>
      <c r="AG31" s="413">
        <v>9.6115984091326712E-2</v>
      </c>
      <c r="AH31" s="413">
        <v>9.6115984091326712E-2</v>
      </c>
      <c r="AI31" s="413">
        <v>9.6115984091326712E-2</v>
      </c>
      <c r="AJ31" s="414">
        <v>9.6115984091326712E-2</v>
      </c>
    </row>
    <row r="32" spans="1:36" ht="25.15" customHeight="1" x14ac:dyDescent="0.2">
      <c r="A32" s="216"/>
      <c r="B32" s="879" t="s">
        <v>250</v>
      </c>
      <c r="C32" s="406" t="s">
        <v>251</v>
      </c>
      <c r="D32" s="768" t="s">
        <v>252</v>
      </c>
      <c r="E32" s="407" t="s">
        <v>121</v>
      </c>
      <c r="F32" s="408" t="s">
        <v>72</v>
      </c>
      <c r="G32" s="408">
        <v>2</v>
      </c>
      <c r="H32" s="393">
        <v>3.267703941465841E-2</v>
      </c>
      <c r="I32" s="353">
        <v>3.267703941465841E-2</v>
      </c>
      <c r="J32" s="353">
        <v>3.267703941465841E-2</v>
      </c>
      <c r="K32" s="353">
        <v>3.267703941465841E-2</v>
      </c>
      <c r="L32" s="448">
        <v>3.267703941465841E-2</v>
      </c>
      <c r="M32" s="448">
        <v>3.267703941465841E-2</v>
      </c>
      <c r="N32" s="448">
        <v>3.267703941465841E-2</v>
      </c>
      <c r="O32" s="448">
        <v>3.267703941465841E-2</v>
      </c>
      <c r="P32" s="448">
        <v>3.267703941465841E-2</v>
      </c>
      <c r="Q32" s="448">
        <v>3.267703941465841E-2</v>
      </c>
      <c r="R32" s="448">
        <v>3.267703941465841E-2</v>
      </c>
      <c r="S32" s="448">
        <v>3.267703941465841E-2</v>
      </c>
      <c r="T32" s="448">
        <v>3.267703941465841E-2</v>
      </c>
      <c r="U32" s="448">
        <v>3.267703941465841E-2</v>
      </c>
      <c r="V32" s="448">
        <v>3.267703941465841E-2</v>
      </c>
      <c r="W32" s="448">
        <v>3.267703941465841E-2</v>
      </c>
      <c r="X32" s="448">
        <v>3.267703941465841E-2</v>
      </c>
      <c r="Y32" s="448">
        <v>3.267703941465841E-2</v>
      </c>
      <c r="Z32" s="448">
        <v>3.267703941465841E-2</v>
      </c>
      <c r="AA32" s="448">
        <v>3.267703941465841E-2</v>
      </c>
      <c r="AB32" s="448">
        <v>3.267703941465841E-2</v>
      </c>
      <c r="AC32" s="448">
        <v>3.267703941465841E-2</v>
      </c>
      <c r="AD32" s="448">
        <v>3.267703941465841E-2</v>
      </c>
      <c r="AE32" s="448">
        <v>3.267703941465841E-2</v>
      </c>
      <c r="AF32" s="448">
        <v>3.267703941465841E-2</v>
      </c>
      <c r="AG32" s="448">
        <v>3.267703941465841E-2</v>
      </c>
      <c r="AH32" s="448">
        <v>3.267703941465841E-2</v>
      </c>
      <c r="AI32" s="448">
        <v>3.267703941465841E-2</v>
      </c>
      <c r="AJ32" s="444">
        <v>3.267703941465841E-2</v>
      </c>
    </row>
    <row r="33" spans="1:36" ht="25.15" customHeight="1" x14ac:dyDescent="0.2">
      <c r="A33" s="216"/>
      <c r="B33" s="886"/>
      <c r="C33" s="285" t="s">
        <v>253</v>
      </c>
      <c r="D33" s="409" t="s">
        <v>254</v>
      </c>
      <c r="E33" s="343" t="s">
        <v>121</v>
      </c>
      <c r="F33" s="365" t="s">
        <v>72</v>
      </c>
      <c r="G33" s="365">
        <v>2</v>
      </c>
      <c r="H33" s="347">
        <v>9.8008861042677611E-3</v>
      </c>
      <c r="I33" s="352">
        <v>9.8008861042677611E-3</v>
      </c>
      <c r="J33" s="352">
        <v>9.8008861042677611E-3</v>
      </c>
      <c r="K33" s="352">
        <v>9.8008861042677611E-3</v>
      </c>
      <c r="L33" s="361">
        <v>9.8008861042677611E-3</v>
      </c>
      <c r="M33" s="361">
        <v>9.8008861042677611E-3</v>
      </c>
      <c r="N33" s="361">
        <v>9.8008861042677611E-3</v>
      </c>
      <c r="O33" s="361">
        <v>9.8008861042677611E-3</v>
      </c>
      <c r="P33" s="361">
        <v>9.8008861042677611E-3</v>
      </c>
      <c r="Q33" s="361">
        <v>9.8008861042677611E-3</v>
      </c>
      <c r="R33" s="361">
        <v>9.8008861042677611E-3</v>
      </c>
      <c r="S33" s="361">
        <v>9.8008861042677611E-3</v>
      </c>
      <c r="T33" s="361">
        <v>9.8008861042677611E-3</v>
      </c>
      <c r="U33" s="361">
        <v>9.8008861042677611E-3</v>
      </c>
      <c r="V33" s="361">
        <v>9.8008861042677611E-3</v>
      </c>
      <c r="W33" s="361">
        <v>9.8008861042677611E-3</v>
      </c>
      <c r="X33" s="361">
        <v>9.8008861042677611E-3</v>
      </c>
      <c r="Y33" s="361">
        <v>9.8008861042677611E-3</v>
      </c>
      <c r="Z33" s="361">
        <v>9.8008861042677611E-3</v>
      </c>
      <c r="AA33" s="361">
        <v>9.8008861042677611E-3</v>
      </c>
      <c r="AB33" s="361">
        <v>9.8008861042677611E-3</v>
      </c>
      <c r="AC33" s="361">
        <v>9.8008861042677611E-3</v>
      </c>
      <c r="AD33" s="361">
        <v>9.8008861042677611E-3</v>
      </c>
      <c r="AE33" s="361">
        <v>9.8008861042677611E-3</v>
      </c>
      <c r="AF33" s="361">
        <v>9.8008861042677611E-3</v>
      </c>
      <c r="AG33" s="361">
        <v>9.8008861042677611E-3</v>
      </c>
      <c r="AH33" s="361">
        <v>9.8008861042677611E-3</v>
      </c>
      <c r="AI33" s="361">
        <v>9.8008861042677611E-3</v>
      </c>
      <c r="AJ33" s="402">
        <v>9.8008861042677611E-3</v>
      </c>
    </row>
    <row r="34" spans="1:36" ht="25.15" customHeight="1" x14ac:dyDescent="0.2">
      <c r="A34" s="216"/>
      <c r="B34" s="886"/>
      <c r="C34" s="285" t="s">
        <v>255</v>
      </c>
      <c r="D34" s="409" t="s">
        <v>256</v>
      </c>
      <c r="E34" s="343" t="s">
        <v>121</v>
      </c>
      <c r="F34" s="365" t="s">
        <v>72</v>
      </c>
      <c r="G34" s="365">
        <v>2</v>
      </c>
      <c r="H34" s="347">
        <v>0.43743469291823767</v>
      </c>
      <c r="I34" s="352">
        <v>0.45091512230421754</v>
      </c>
      <c r="J34" s="352">
        <v>0.46411113076978527</v>
      </c>
      <c r="K34" s="352">
        <v>0.47703111769147039</v>
      </c>
      <c r="L34" s="361">
        <v>0.48967102044282268</v>
      </c>
      <c r="M34" s="361">
        <v>0.50205269703314737</v>
      </c>
      <c r="N34" s="361">
        <v>0.51418511279252077</v>
      </c>
      <c r="O34" s="361">
        <v>0.52606310498551978</v>
      </c>
      <c r="P34" s="361">
        <v>0.5377072753650417</v>
      </c>
      <c r="Q34" s="361">
        <v>0.54745996758213078</v>
      </c>
      <c r="R34" s="361">
        <v>0.5569947011009827</v>
      </c>
      <c r="S34" s="361">
        <v>0.56630412788855589</v>
      </c>
      <c r="T34" s="361">
        <v>0.5754093453545559</v>
      </c>
      <c r="U34" s="361">
        <v>0.58431732331435371</v>
      </c>
      <c r="V34" s="361">
        <v>0.59287149484787927</v>
      </c>
      <c r="W34" s="361">
        <v>0.6012408706973188</v>
      </c>
      <c r="X34" s="361">
        <v>0.60941820203286579</v>
      </c>
      <c r="Y34" s="361">
        <v>0.61742209447773855</v>
      </c>
      <c r="Z34" s="361">
        <v>0.62525880016936219</v>
      </c>
      <c r="AA34" s="361">
        <v>0.63279436608143547</v>
      </c>
      <c r="AB34" s="361">
        <v>0.64017373157728663</v>
      </c>
      <c r="AC34" s="361">
        <v>0.64740116976762796</v>
      </c>
      <c r="AD34" s="361">
        <v>0.6544686702200645</v>
      </c>
      <c r="AE34" s="361">
        <v>0.6613945132339063</v>
      </c>
      <c r="AF34" s="361">
        <v>0.66818366696426956</v>
      </c>
      <c r="AG34" s="361">
        <v>0.67484052867790911</v>
      </c>
      <c r="AH34" s="361">
        <v>0.68136860641675256</v>
      </c>
      <c r="AI34" s="361">
        <v>0.68777272336091755</v>
      </c>
      <c r="AJ34" s="402">
        <v>0.69405686946551703</v>
      </c>
    </row>
    <row r="35" spans="1:36" ht="25.15" customHeight="1" x14ac:dyDescent="0.2">
      <c r="A35" s="216"/>
      <c r="B35" s="886"/>
      <c r="C35" s="285" t="s">
        <v>257</v>
      </c>
      <c r="D35" s="409" t="s">
        <v>258</v>
      </c>
      <c r="E35" s="343" t="s">
        <v>121</v>
      </c>
      <c r="F35" s="365" t="s">
        <v>72</v>
      </c>
      <c r="G35" s="365">
        <v>2</v>
      </c>
      <c r="H35" s="347">
        <v>0.65464150722815273</v>
      </c>
      <c r="I35" s="352">
        <v>0.63323281982516089</v>
      </c>
      <c r="J35" s="352">
        <v>0.61251009105263821</v>
      </c>
      <c r="K35" s="352">
        <v>0.59245048960083624</v>
      </c>
      <c r="L35" s="361">
        <v>0.57306771806754386</v>
      </c>
      <c r="M35" s="361">
        <v>0.55430519522331689</v>
      </c>
      <c r="N35" s="361">
        <v>0.5361779957821573</v>
      </c>
      <c r="O35" s="361">
        <v>0.51863174735668827</v>
      </c>
      <c r="P35" s="361">
        <v>0.50164697888083432</v>
      </c>
      <c r="Q35" s="361">
        <v>0.48524064566825964</v>
      </c>
      <c r="R35" s="361">
        <v>0.46935931511848744</v>
      </c>
      <c r="S35" s="361">
        <v>0.45398706777988151</v>
      </c>
      <c r="T35" s="361">
        <v>0.43914077439458932</v>
      </c>
      <c r="U35" s="361">
        <v>0.4247704430312001</v>
      </c>
      <c r="V35" s="361">
        <v>0.41085996227143945</v>
      </c>
      <c r="W35" s="361">
        <v>0.39742865893446938</v>
      </c>
      <c r="X35" s="361">
        <v>0.38442803793785607</v>
      </c>
      <c r="Y35" s="361">
        <v>0.37184343681313436</v>
      </c>
      <c r="Z35" s="361">
        <v>0.35966242355797728</v>
      </c>
      <c r="AA35" s="361">
        <v>0.34790524476546364</v>
      </c>
      <c r="AB35" s="361">
        <v>0.33652429569431047</v>
      </c>
      <c r="AC35" s="361">
        <v>0.32550841762700777</v>
      </c>
      <c r="AD35" s="361">
        <v>0.3148450476578587</v>
      </c>
      <c r="AE35" s="361">
        <v>0.30455694756620089</v>
      </c>
      <c r="AF35" s="361">
        <v>0.29459894731104969</v>
      </c>
      <c r="AG35" s="361">
        <v>0.28495960306406332</v>
      </c>
      <c r="AH35" s="361">
        <v>0.27562871783298054</v>
      </c>
      <c r="AI35" s="361">
        <v>0.26659730156286604</v>
      </c>
      <c r="AJ35" s="402">
        <v>0.25788893265187351</v>
      </c>
    </row>
    <row r="36" spans="1:36" ht="25.15" customHeight="1" x14ac:dyDescent="0.2">
      <c r="A36" s="216"/>
      <c r="B36" s="886"/>
      <c r="C36" s="285" t="s">
        <v>259</v>
      </c>
      <c r="D36" s="409" t="s">
        <v>260</v>
      </c>
      <c r="E36" s="343" t="s">
        <v>121</v>
      </c>
      <c r="F36" s="365" t="s">
        <v>72</v>
      </c>
      <c r="G36" s="365">
        <v>2</v>
      </c>
      <c r="H36" s="347">
        <v>5.1237207980601038E-2</v>
      </c>
      <c r="I36" s="352">
        <v>5.1237207980601038E-2</v>
      </c>
      <c r="J36" s="352">
        <v>5.1237207980601038E-2</v>
      </c>
      <c r="K36" s="352">
        <v>5.1237207980601038E-2</v>
      </c>
      <c r="L36" s="361">
        <v>5.1237207980601038E-2</v>
      </c>
      <c r="M36" s="361">
        <v>5.1237207980601038E-2</v>
      </c>
      <c r="N36" s="361">
        <v>5.1237207980601038E-2</v>
      </c>
      <c r="O36" s="361">
        <v>5.1237207980601038E-2</v>
      </c>
      <c r="P36" s="361">
        <v>5.1237207980601038E-2</v>
      </c>
      <c r="Q36" s="361">
        <v>5.1237207980601038E-2</v>
      </c>
      <c r="R36" s="361">
        <v>5.1237207980601038E-2</v>
      </c>
      <c r="S36" s="361">
        <v>5.1237207980601038E-2</v>
      </c>
      <c r="T36" s="361">
        <v>5.1237207980601038E-2</v>
      </c>
      <c r="U36" s="361">
        <v>5.1237207980601038E-2</v>
      </c>
      <c r="V36" s="361">
        <v>5.1237207980601038E-2</v>
      </c>
      <c r="W36" s="361">
        <v>5.1237207980601038E-2</v>
      </c>
      <c r="X36" s="361">
        <v>5.1237207980601038E-2</v>
      </c>
      <c r="Y36" s="361">
        <v>5.1237207980601038E-2</v>
      </c>
      <c r="Z36" s="361">
        <v>5.1237207980601038E-2</v>
      </c>
      <c r="AA36" s="361">
        <v>5.1237207980601038E-2</v>
      </c>
      <c r="AB36" s="361">
        <v>5.1237207980601038E-2</v>
      </c>
      <c r="AC36" s="361">
        <v>5.1237207980601038E-2</v>
      </c>
      <c r="AD36" s="361">
        <v>5.1237207980601038E-2</v>
      </c>
      <c r="AE36" s="361">
        <v>5.1237207980601038E-2</v>
      </c>
      <c r="AF36" s="361">
        <v>5.1237207980601038E-2</v>
      </c>
      <c r="AG36" s="361">
        <v>5.1237207980601038E-2</v>
      </c>
      <c r="AH36" s="361">
        <v>5.1237207980601038E-2</v>
      </c>
      <c r="AI36" s="361">
        <v>5.1237207980601038E-2</v>
      </c>
      <c r="AJ36" s="402">
        <v>5.1237207980601038E-2</v>
      </c>
    </row>
    <row r="37" spans="1:36" ht="25.15" customHeight="1" x14ac:dyDescent="0.2">
      <c r="A37" s="216"/>
      <c r="B37" s="886"/>
      <c r="C37" s="285" t="s">
        <v>261</v>
      </c>
      <c r="D37" s="409" t="s">
        <v>262</v>
      </c>
      <c r="E37" s="343" t="s">
        <v>121</v>
      </c>
      <c r="F37" s="365" t="s">
        <v>72</v>
      </c>
      <c r="G37" s="365">
        <v>2</v>
      </c>
      <c r="H37" s="347">
        <v>3.2693919000170464</v>
      </c>
      <c r="I37" s="352">
        <v>1.7148889782498753</v>
      </c>
      <c r="J37" s="352">
        <v>1.7100980174783362</v>
      </c>
      <c r="K37" s="352">
        <v>1.7053936973649391</v>
      </c>
      <c r="L37" s="361">
        <v>1.712136566146879</v>
      </c>
      <c r="M37" s="361">
        <v>1.7185174124007816</v>
      </c>
      <c r="N37" s="361">
        <v>1.7245121960825676</v>
      </c>
      <c r="O37" s="361">
        <v>1.7301804523150377</v>
      </c>
      <c r="P37" s="361">
        <v>1.7355210504113698</v>
      </c>
      <c r="Q37" s="361">
        <v>1.7421746914068554</v>
      </c>
      <c r="R37" s="361">
        <v>1.7485212884377757</v>
      </c>
      <c r="S37" s="361">
        <v>1.7545841089888083</v>
      </c>
      <c r="T37" s="361">
        <v>1.7603251849081005</v>
      </c>
      <c r="U37" s="361">
        <v>1.7657875383116919</v>
      </c>
      <c r="V37" s="361">
        <v>1.7711438475379271</v>
      </c>
      <c r="W37" s="361">
        <v>1.7762057750254576</v>
      </c>
      <c r="X37" s="361">
        <v>1.7810290646865239</v>
      </c>
      <c r="Y37" s="361">
        <v>1.7856097733663729</v>
      </c>
      <c r="Z37" s="361">
        <v>1.7899540809299064</v>
      </c>
      <c r="AA37" s="361">
        <v>1.7941756938103466</v>
      </c>
      <c r="AB37" s="361">
        <v>1.7981772773856486</v>
      </c>
      <c r="AC37" s="361">
        <v>1.80196571726261</v>
      </c>
      <c r="AD37" s="361">
        <v>1.8055615867793227</v>
      </c>
      <c r="AE37" s="361">
        <v>1.8089238438571387</v>
      </c>
      <c r="AF37" s="361">
        <v>1.8120926903819266</v>
      </c>
      <c r="AG37" s="361">
        <v>1.8150751729152732</v>
      </c>
      <c r="AH37" s="361">
        <v>1.8178779804075127</v>
      </c>
      <c r="AI37" s="361">
        <v>1.8205052797334622</v>
      </c>
      <c r="AJ37" s="402">
        <v>1.8229295025398551</v>
      </c>
    </row>
    <row r="38" spans="1:36" ht="25.15" customHeight="1" x14ac:dyDescent="0.2">
      <c r="A38" s="216"/>
      <c r="B38" s="886"/>
      <c r="C38" s="281" t="s">
        <v>84</v>
      </c>
      <c r="D38" s="351" t="s">
        <v>263</v>
      </c>
      <c r="E38" s="794" t="s">
        <v>264</v>
      </c>
      <c r="F38" s="318" t="s">
        <v>72</v>
      </c>
      <c r="G38" s="318">
        <v>2</v>
      </c>
      <c r="H38" s="347">
        <f t="shared" ref="H38:AJ38" si="8">H32+H33+H34+H35+H36+H37</f>
        <v>4.4551832336629635</v>
      </c>
      <c r="I38" s="352">
        <f t="shared" si="8"/>
        <v>2.8927520538787808</v>
      </c>
      <c r="J38" s="352">
        <f t="shared" si="8"/>
        <v>2.8804343728002868</v>
      </c>
      <c r="K38" s="352">
        <f t="shared" si="8"/>
        <v>2.8685904381567728</v>
      </c>
      <c r="L38" s="348">
        <f t="shared" si="8"/>
        <v>2.8685904381567728</v>
      </c>
      <c r="M38" s="348">
        <f t="shared" si="8"/>
        <v>2.8685904381567728</v>
      </c>
      <c r="N38" s="348">
        <f t="shared" si="8"/>
        <v>2.8685904381567728</v>
      </c>
      <c r="O38" s="348">
        <f t="shared" si="8"/>
        <v>2.8685904381567728</v>
      </c>
      <c r="P38" s="348">
        <f t="shared" si="8"/>
        <v>2.8685904381567728</v>
      </c>
      <c r="Q38" s="348">
        <f t="shared" si="8"/>
        <v>2.8685904381567728</v>
      </c>
      <c r="R38" s="348">
        <f t="shared" si="8"/>
        <v>2.8685904381567728</v>
      </c>
      <c r="S38" s="348">
        <f t="shared" si="8"/>
        <v>2.8685904381567728</v>
      </c>
      <c r="T38" s="348">
        <f t="shared" si="8"/>
        <v>2.8685904381567728</v>
      </c>
      <c r="U38" s="348">
        <f t="shared" si="8"/>
        <v>2.8685904381567728</v>
      </c>
      <c r="V38" s="348">
        <f t="shared" si="8"/>
        <v>2.8685904381567728</v>
      </c>
      <c r="W38" s="348">
        <f t="shared" si="8"/>
        <v>2.8685904381567728</v>
      </c>
      <c r="X38" s="348">
        <f t="shared" si="8"/>
        <v>2.8685904381567728</v>
      </c>
      <c r="Y38" s="348">
        <f t="shared" si="8"/>
        <v>2.8685904381567728</v>
      </c>
      <c r="Z38" s="348">
        <f t="shared" si="8"/>
        <v>2.8685904381567728</v>
      </c>
      <c r="AA38" s="348">
        <f t="shared" si="8"/>
        <v>2.8685904381567728</v>
      </c>
      <c r="AB38" s="348">
        <f t="shared" si="8"/>
        <v>2.8685904381567728</v>
      </c>
      <c r="AC38" s="348">
        <f t="shared" si="8"/>
        <v>2.8685904381567728</v>
      </c>
      <c r="AD38" s="348">
        <f t="shared" si="8"/>
        <v>2.8685904381567728</v>
      </c>
      <c r="AE38" s="348">
        <f t="shared" si="8"/>
        <v>2.8685904381567728</v>
      </c>
      <c r="AF38" s="348">
        <f t="shared" si="8"/>
        <v>2.8685904381567728</v>
      </c>
      <c r="AG38" s="348">
        <f t="shared" si="8"/>
        <v>2.8685904381567728</v>
      </c>
      <c r="AH38" s="348">
        <f t="shared" si="8"/>
        <v>2.8685904381567728</v>
      </c>
      <c r="AI38" s="348">
        <f t="shared" si="8"/>
        <v>2.8685904381567728</v>
      </c>
      <c r="AJ38" s="363">
        <f t="shared" si="8"/>
        <v>2.8685904381567728</v>
      </c>
    </row>
    <row r="39" spans="1:36" ht="25.15" customHeight="1" thickBot="1" x14ac:dyDescent="0.25">
      <c r="A39" s="216"/>
      <c r="B39" s="887"/>
      <c r="C39" s="756" t="s">
        <v>265</v>
      </c>
      <c r="D39" s="770" t="s">
        <v>263</v>
      </c>
      <c r="E39" s="796" t="s">
        <v>266</v>
      </c>
      <c r="F39" s="758" t="s">
        <v>267</v>
      </c>
      <c r="G39" s="758">
        <v>2</v>
      </c>
      <c r="H39" s="411">
        <f>(H38*1000000)/(H53*1000)</f>
        <v>89.168791853806539</v>
      </c>
      <c r="I39" s="412">
        <f t="shared" ref="I39:AJ39" si="9">(I38*1000000)/(I53*1000)</f>
        <v>57.559581542131923</v>
      </c>
      <c r="J39" s="412">
        <f t="shared" si="9"/>
        <v>56.982059370977744</v>
      </c>
      <c r="K39" s="412">
        <f t="shared" si="9"/>
        <v>56.420553500101796</v>
      </c>
      <c r="L39" s="458">
        <f t="shared" si="9"/>
        <v>56.097138298430544</v>
      </c>
      <c r="M39" s="458">
        <f t="shared" si="9"/>
        <v>55.77744668270865</v>
      </c>
      <c r="N39" s="458">
        <f t="shared" si="9"/>
        <v>55.460438189937449</v>
      </c>
      <c r="O39" s="458">
        <f t="shared" si="9"/>
        <v>55.147959829378252</v>
      </c>
      <c r="P39" s="458">
        <f t="shared" si="9"/>
        <v>54.839018617372993</v>
      </c>
      <c r="Q39" s="458">
        <f t="shared" si="9"/>
        <v>54.645326086159223</v>
      </c>
      <c r="R39" s="458">
        <f t="shared" si="9"/>
        <v>54.452996991195114</v>
      </c>
      <c r="S39" s="458">
        <f t="shared" si="9"/>
        <v>54.26296888680961</v>
      </c>
      <c r="T39" s="458">
        <f t="shared" si="9"/>
        <v>54.073386230571977</v>
      </c>
      <c r="U39" s="458">
        <f t="shared" si="9"/>
        <v>53.885106472666763</v>
      </c>
      <c r="V39" s="458">
        <f t="shared" si="9"/>
        <v>53.707412599433539</v>
      </c>
      <c r="W39" s="797">
        <f t="shared" si="9"/>
        <v>53.530028092095691</v>
      </c>
      <c r="X39" s="797">
        <f t="shared" si="9"/>
        <v>53.354697955271781</v>
      </c>
      <c r="Y39" s="797">
        <f t="shared" si="9"/>
        <v>53.180546190187947</v>
      </c>
      <c r="Z39" s="797">
        <f t="shared" si="9"/>
        <v>53.00751095014067</v>
      </c>
      <c r="AA39" s="797">
        <f t="shared" si="9"/>
        <v>52.842272119270696</v>
      </c>
      <c r="AB39" s="797">
        <f t="shared" si="9"/>
        <v>52.678060275770754</v>
      </c>
      <c r="AC39" s="797">
        <f t="shared" si="9"/>
        <v>52.514882277937794</v>
      </c>
      <c r="AD39" s="797">
        <f t="shared" si="9"/>
        <v>52.35358188078969</v>
      </c>
      <c r="AE39" s="797">
        <f t="shared" si="9"/>
        <v>52.19245297800299</v>
      </c>
      <c r="AF39" s="797">
        <f t="shared" si="9"/>
        <v>52.032296801541001</v>
      </c>
      <c r="AG39" s="797">
        <f t="shared" si="9"/>
        <v>51.873120518966765</v>
      </c>
      <c r="AH39" s="797">
        <f t="shared" si="9"/>
        <v>51.714946921739475</v>
      </c>
      <c r="AI39" s="797">
        <f t="shared" si="9"/>
        <v>51.55771925687062</v>
      </c>
      <c r="AJ39" s="798">
        <f t="shared" si="9"/>
        <v>51.400652960854927</v>
      </c>
    </row>
    <row r="40" spans="1:36" ht="25.15" customHeight="1" x14ac:dyDescent="0.2">
      <c r="A40" s="217"/>
      <c r="B40" s="883" t="s">
        <v>268</v>
      </c>
      <c r="C40" s="415" t="s">
        <v>269</v>
      </c>
      <c r="D40" s="445" t="s">
        <v>270</v>
      </c>
      <c r="E40" s="755" t="s">
        <v>271</v>
      </c>
      <c r="F40" s="447" t="s">
        <v>272</v>
      </c>
      <c r="G40" s="447">
        <v>2</v>
      </c>
      <c r="H40" s="393">
        <v>3.2677039414658413</v>
      </c>
      <c r="I40" s="353">
        <v>3.2677039414658413</v>
      </c>
      <c r="J40" s="353">
        <v>3.2677039414658413</v>
      </c>
      <c r="K40" s="353">
        <v>3.2677039414658413</v>
      </c>
      <c r="L40" s="448">
        <v>3.2677039414658413</v>
      </c>
      <c r="M40" s="448">
        <v>3.2677039414658413</v>
      </c>
      <c r="N40" s="448">
        <v>3.2677039414658413</v>
      </c>
      <c r="O40" s="448">
        <v>3.2677039414658413</v>
      </c>
      <c r="P40" s="448">
        <v>3.2677039414658413</v>
      </c>
      <c r="Q40" s="448">
        <v>3.2677039414658413</v>
      </c>
      <c r="R40" s="448">
        <v>3.2677039414658413</v>
      </c>
      <c r="S40" s="448">
        <v>3.2677039414658413</v>
      </c>
      <c r="T40" s="448">
        <v>3.2677039414658413</v>
      </c>
      <c r="U40" s="448">
        <v>3.2677039414658413</v>
      </c>
      <c r="V40" s="448">
        <v>3.2677039414658413</v>
      </c>
      <c r="W40" s="448">
        <v>3.2677039414658413</v>
      </c>
      <c r="X40" s="448">
        <v>3.2677039414658413</v>
      </c>
      <c r="Y40" s="448">
        <v>3.2677039414658413</v>
      </c>
      <c r="Z40" s="448">
        <v>3.2677039414658413</v>
      </c>
      <c r="AA40" s="448">
        <v>3.2677039414658413</v>
      </c>
      <c r="AB40" s="448">
        <v>3.2677039414658413</v>
      </c>
      <c r="AC40" s="448">
        <v>3.2677039414658413</v>
      </c>
      <c r="AD40" s="448">
        <v>3.2677039414658413</v>
      </c>
      <c r="AE40" s="448">
        <v>3.2677039414658413</v>
      </c>
      <c r="AF40" s="448">
        <v>3.2677039414658413</v>
      </c>
      <c r="AG40" s="448">
        <v>3.2677039414658413</v>
      </c>
      <c r="AH40" s="448">
        <v>3.2677039414658413</v>
      </c>
      <c r="AI40" s="448">
        <v>3.2677039414658413</v>
      </c>
      <c r="AJ40" s="444">
        <v>3.2677039414658413</v>
      </c>
    </row>
    <row r="41" spans="1:36" ht="25.15" customHeight="1" x14ac:dyDescent="0.2">
      <c r="A41" s="217"/>
      <c r="B41" s="888"/>
      <c r="C41" s="426" t="s">
        <v>273</v>
      </c>
      <c r="D41" s="449" t="s">
        <v>274</v>
      </c>
      <c r="E41" s="446" t="s">
        <v>271</v>
      </c>
      <c r="F41" s="450" t="s">
        <v>272</v>
      </c>
      <c r="G41" s="450">
        <v>2</v>
      </c>
      <c r="H41" s="347">
        <v>0.21433765086475054</v>
      </c>
      <c r="I41" s="352">
        <v>0.21433765086475054</v>
      </c>
      <c r="J41" s="352">
        <v>0.21433765086475054</v>
      </c>
      <c r="K41" s="352">
        <v>0.21433765086475054</v>
      </c>
      <c r="L41" s="361">
        <v>0.21433765086475054</v>
      </c>
      <c r="M41" s="361">
        <v>0.21433765086475054</v>
      </c>
      <c r="N41" s="361">
        <v>0.21433765086475054</v>
      </c>
      <c r="O41" s="361">
        <v>0.21433765086475054</v>
      </c>
      <c r="P41" s="361">
        <v>0.21433765086475054</v>
      </c>
      <c r="Q41" s="361">
        <v>0.21433765086475054</v>
      </c>
      <c r="R41" s="361">
        <v>0.21433765086475054</v>
      </c>
      <c r="S41" s="361">
        <v>0.21433765086475054</v>
      </c>
      <c r="T41" s="361">
        <v>0.21433765086475054</v>
      </c>
      <c r="U41" s="361">
        <v>0.21433765086475054</v>
      </c>
      <c r="V41" s="361">
        <v>0.21433765086475054</v>
      </c>
      <c r="W41" s="361">
        <v>0.21433765086475054</v>
      </c>
      <c r="X41" s="361">
        <v>0.21433765086475054</v>
      </c>
      <c r="Y41" s="361">
        <v>0.21433765086475054</v>
      </c>
      <c r="Z41" s="361">
        <v>0.21433765086475054</v>
      </c>
      <c r="AA41" s="361">
        <v>0.21433765086475054</v>
      </c>
      <c r="AB41" s="361">
        <v>0.21433765086475054</v>
      </c>
      <c r="AC41" s="361">
        <v>0.21433765086475054</v>
      </c>
      <c r="AD41" s="361">
        <v>0.21433765086475054</v>
      </c>
      <c r="AE41" s="361">
        <v>0.21433765086475054</v>
      </c>
      <c r="AF41" s="361">
        <v>0.21433765086475054</v>
      </c>
      <c r="AG41" s="361">
        <v>0.21433765086475054</v>
      </c>
      <c r="AH41" s="361">
        <v>0.21433765086475054</v>
      </c>
      <c r="AI41" s="361">
        <v>0.21433765086475054</v>
      </c>
      <c r="AJ41" s="402">
        <v>0.21433765086475054</v>
      </c>
    </row>
    <row r="42" spans="1:36" ht="25.15" customHeight="1" x14ac:dyDescent="0.2">
      <c r="A42" s="217"/>
      <c r="B42" s="888"/>
      <c r="C42" s="426" t="s">
        <v>275</v>
      </c>
      <c r="D42" s="449" t="s">
        <v>276</v>
      </c>
      <c r="E42" s="446" t="s">
        <v>277</v>
      </c>
      <c r="F42" s="450" t="s">
        <v>272</v>
      </c>
      <c r="G42" s="450">
        <v>2</v>
      </c>
      <c r="H42" s="347">
        <v>0.69853061889560752</v>
      </c>
      <c r="I42" s="352">
        <v>0.69853061889560752</v>
      </c>
      <c r="J42" s="352">
        <v>0.69853061889560752</v>
      </c>
      <c r="K42" s="352">
        <v>0.69853061889560752</v>
      </c>
      <c r="L42" s="361">
        <v>0.69853061889560752</v>
      </c>
      <c r="M42" s="361">
        <v>0.69853061889560752</v>
      </c>
      <c r="N42" s="361">
        <v>0.69853061889560752</v>
      </c>
      <c r="O42" s="361">
        <v>0.69853061889560752</v>
      </c>
      <c r="P42" s="361">
        <v>0.69853061889560752</v>
      </c>
      <c r="Q42" s="361">
        <v>0.69853061889560752</v>
      </c>
      <c r="R42" s="361">
        <v>0.69853061889560752</v>
      </c>
      <c r="S42" s="361">
        <v>0.69853061889560752</v>
      </c>
      <c r="T42" s="361">
        <v>0.69853061889560752</v>
      </c>
      <c r="U42" s="361">
        <v>0.69853061889560752</v>
      </c>
      <c r="V42" s="361">
        <v>0.69853061889560752</v>
      </c>
      <c r="W42" s="361">
        <v>0.69853061889560752</v>
      </c>
      <c r="X42" s="361">
        <v>0.69853061889560752</v>
      </c>
      <c r="Y42" s="361">
        <v>0.69853061889560752</v>
      </c>
      <c r="Z42" s="361">
        <v>0.69853061889560752</v>
      </c>
      <c r="AA42" s="361">
        <v>0.69853061889560752</v>
      </c>
      <c r="AB42" s="361">
        <v>0.69853061889560752</v>
      </c>
      <c r="AC42" s="361">
        <v>0.69853061889560752</v>
      </c>
      <c r="AD42" s="361">
        <v>0.69853061889560752</v>
      </c>
      <c r="AE42" s="361">
        <v>0.69853061889560752</v>
      </c>
      <c r="AF42" s="361">
        <v>0.69853061889560752</v>
      </c>
      <c r="AG42" s="361">
        <v>0.69853061889560752</v>
      </c>
      <c r="AH42" s="361">
        <v>0.69853061889560752</v>
      </c>
      <c r="AI42" s="361">
        <v>0.69853061889560752</v>
      </c>
      <c r="AJ42" s="402">
        <v>0.69853061889560752</v>
      </c>
    </row>
    <row r="43" spans="1:36" ht="25.15" customHeight="1" x14ac:dyDescent="0.25">
      <c r="A43" s="218"/>
      <c r="B43" s="888"/>
      <c r="C43" s="369" t="s">
        <v>278</v>
      </c>
      <c r="D43" s="799" t="s">
        <v>279</v>
      </c>
      <c r="E43" s="800" t="s">
        <v>280</v>
      </c>
      <c r="F43" s="751" t="s">
        <v>272</v>
      </c>
      <c r="G43" s="751">
        <v>2</v>
      </c>
      <c r="H43" s="347">
        <v>28.720058517484848</v>
      </c>
      <c r="I43" s="352">
        <f>H43+SUM(I44:I49)</f>
        <v>29.54913291614417</v>
      </c>
      <c r="J43" s="352">
        <f t="shared" ref="J43:AJ43" si="10">I43+SUM(J44:J49)</f>
        <v>30.361058515889653</v>
      </c>
      <c r="K43" s="352">
        <f t="shared" si="10"/>
        <v>31.156350559781057</v>
      </c>
      <c r="L43" s="348">
        <f t="shared" si="10"/>
        <v>31.934663970279558</v>
      </c>
      <c r="M43" s="348">
        <f>L43+SUM(M44:M49)</f>
        <v>32.697417247354494</v>
      </c>
      <c r="N43" s="348">
        <f t="shared" si="10"/>
        <v>33.445141287800809</v>
      </c>
      <c r="O43" s="348">
        <f t="shared" si="10"/>
        <v>34.17743475607778</v>
      </c>
      <c r="P43" s="348">
        <f t="shared" si="10"/>
        <v>34.895639105477635</v>
      </c>
      <c r="Q43" s="348">
        <f t="shared" si="10"/>
        <v>35.491734995912914</v>
      </c>
      <c r="R43" s="348">
        <f t="shared" si="10"/>
        <v>36.07468901396475</v>
      </c>
      <c r="S43" s="348">
        <f t="shared" si="10"/>
        <v>36.643977313171661</v>
      </c>
      <c r="T43" s="348">
        <f t="shared" si="10"/>
        <v>37.200951906571092</v>
      </c>
      <c r="U43" s="348">
        <f t="shared" si="10"/>
        <v>37.746034341466846</v>
      </c>
      <c r="V43" s="348">
        <f t="shared" si="10"/>
        <v>38.270375972016232</v>
      </c>
      <c r="W43" s="348">
        <f t="shared" si="10"/>
        <v>38.783574891247952</v>
      </c>
      <c r="X43" s="348">
        <f t="shared" si="10"/>
        <v>39.285104850790589</v>
      </c>
      <c r="Y43" s="348">
        <f t="shared" si="10"/>
        <v>39.776186932336998</v>
      </c>
      <c r="Z43" s="348">
        <f t="shared" si="10"/>
        <v>40.257188440508443</v>
      </c>
      <c r="AA43" s="348">
        <f t="shared" si="10"/>
        <v>40.720715611447176</v>
      </c>
      <c r="AB43" s="348">
        <f t="shared" si="10"/>
        <v>41.17482507852985</v>
      </c>
      <c r="AC43" s="348">
        <f t="shared" si="10"/>
        <v>41.619784145753634</v>
      </c>
      <c r="AD43" s="348">
        <f t="shared" si="10"/>
        <v>42.055008818608599</v>
      </c>
      <c r="AE43" s="348">
        <f t="shared" si="10"/>
        <v>42.481691791202834</v>
      </c>
      <c r="AF43" s="348">
        <f t="shared" si="10"/>
        <v>42.900133906662646</v>
      </c>
      <c r="AG43" s="348">
        <f t="shared" si="10"/>
        <v>43.310599416437078</v>
      </c>
      <c r="AH43" s="348">
        <f t="shared" si="10"/>
        <v>43.713309509381837</v>
      </c>
      <c r="AI43" s="348">
        <f t="shared" si="10"/>
        <v>44.108545331360858</v>
      </c>
      <c r="AJ43" s="363">
        <f t="shared" si="10"/>
        <v>44.496546603065788</v>
      </c>
    </row>
    <row r="44" spans="1:36" ht="25.15" customHeight="1" x14ac:dyDescent="0.2">
      <c r="A44" s="219"/>
      <c r="B44" s="888"/>
      <c r="C44" s="426" t="s">
        <v>281</v>
      </c>
      <c r="D44" s="451" t="s">
        <v>282</v>
      </c>
      <c r="E44" s="446" t="s">
        <v>283</v>
      </c>
      <c r="F44" s="450" t="s">
        <v>272</v>
      </c>
      <c r="G44" s="450">
        <v>2</v>
      </c>
      <c r="H44" s="347">
        <v>0.31423591359321923</v>
      </c>
      <c r="I44" s="352">
        <v>0.31423591359321923</v>
      </c>
      <c r="J44" s="352">
        <v>0.31423591359321923</v>
      </c>
      <c r="K44" s="352">
        <v>0.31423591359321923</v>
      </c>
      <c r="L44" s="361">
        <v>0.31423591359321917</v>
      </c>
      <c r="M44" s="361">
        <v>0.31423591359321917</v>
      </c>
      <c r="N44" s="361">
        <v>0.31423591359321917</v>
      </c>
      <c r="O44" s="361">
        <v>0.31423591359321917</v>
      </c>
      <c r="P44" s="361">
        <v>0.31423591359321917</v>
      </c>
      <c r="Q44" s="361">
        <v>0.20573274917630432</v>
      </c>
      <c r="R44" s="361">
        <v>0.20573274917630432</v>
      </c>
      <c r="S44" s="361">
        <v>0.20573274917630432</v>
      </c>
      <c r="T44" s="361">
        <v>0.20573274917630432</v>
      </c>
      <c r="U44" s="361">
        <v>0.20573274917630432</v>
      </c>
      <c r="V44" s="361">
        <v>0.19653707276698015</v>
      </c>
      <c r="W44" s="361">
        <v>0.19653707276698015</v>
      </c>
      <c r="X44" s="361">
        <v>0.19653707276698015</v>
      </c>
      <c r="Y44" s="361">
        <v>0.19653707276698015</v>
      </c>
      <c r="Z44" s="361">
        <v>0.19653707276698015</v>
      </c>
      <c r="AA44" s="361">
        <v>0.18882018654049018</v>
      </c>
      <c r="AB44" s="361">
        <v>0.18882018654049018</v>
      </c>
      <c r="AC44" s="361">
        <v>0.18882018654049018</v>
      </c>
      <c r="AD44" s="361">
        <v>0.18882018654049018</v>
      </c>
      <c r="AE44" s="361">
        <v>0.18882018654049018</v>
      </c>
      <c r="AF44" s="361">
        <v>0.18882018654049018</v>
      </c>
      <c r="AG44" s="361">
        <v>0.18882018654049018</v>
      </c>
      <c r="AH44" s="361">
        <v>0.18882018654049018</v>
      </c>
      <c r="AI44" s="361">
        <v>0.18882018654049018</v>
      </c>
      <c r="AJ44" s="402">
        <v>0.18882018654049018</v>
      </c>
    </row>
    <row r="45" spans="1:36" ht="25.15" customHeight="1" x14ac:dyDescent="0.2">
      <c r="A45" s="219"/>
      <c r="B45" s="888"/>
      <c r="C45" s="426" t="s">
        <v>284</v>
      </c>
      <c r="D45" s="451" t="s">
        <v>285</v>
      </c>
      <c r="E45" s="446" t="s">
        <v>286</v>
      </c>
      <c r="F45" s="450" t="s">
        <v>272</v>
      </c>
      <c r="G45" s="450">
        <v>2</v>
      </c>
      <c r="H45" s="347">
        <v>0.41712925296001224</v>
      </c>
      <c r="I45" s="352">
        <v>0.52438453642244054</v>
      </c>
      <c r="J45" s="352">
        <v>0.50723573750860307</v>
      </c>
      <c r="K45" s="352">
        <v>0.49063624418074897</v>
      </c>
      <c r="L45" s="361">
        <v>0.47456793463938607</v>
      </c>
      <c r="M45" s="361">
        <v>0.45904186374204964</v>
      </c>
      <c r="N45" s="361">
        <v>0.44401262711342798</v>
      </c>
      <c r="O45" s="361">
        <v>0.42949237879562502</v>
      </c>
      <c r="P45" s="361">
        <v>0.41543732244473219</v>
      </c>
      <c r="Q45" s="361">
        <v>0.40183202789706784</v>
      </c>
      <c r="R45" s="361">
        <v>0.38869015551363162</v>
      </c>
      <c r="S45" s="361">
        <v>0.37596882304646539</v>
      </c>
      <c r="T45" s="361">
        <v>0.3636551172389888</v>
      </c>
      <c r="U45" s="361">
        <v>0.35176295873531388</v>
      </c>
      <c r="V45" s="361">
        <v>0.34025189332449696</v>
      </c>
      <c r="W45" s="361">
        <v>0.32910918200682632</v>
      </c>
      <c r="X45" s="361">
        <v>0.31835054616928338</v>
      </c>
      <c r="Y45" s="361">
        <v>0.30793673069928224</v>
      </c>
      <c r="Z45" s="361">
        <v>0.29785615732432119</v>
      </c>
      <c r="AA45" s="361">
        <v>0.28809870631809931</v>
      </c>
      <c r="AB45" s="361">
        <v>0.27868100246203886</v>
      </c>
      <c r="AC45" s="361">
        <v>0.26956466512937233</v>
      </c>
      <c r="AD45" s="361">
        <v>0.26074059461209159</v>
      </c>
      <c r="AE45" s="361">
        <v>0.25219889435136383</v>
      </c>
      <c r="AF45" s="361">
        <v>0.2439580372169417</v>
      </c>
      <c r="AG45" s="361">
        <v>0.23598143153156151</v>
      </c>
      <c r="AH45" s="361">
        <v>0.22826007722811351</v>
      </c>
      <c r="AI45" s="361">
        <v>0.22078580626237584</v>
      </c>
      <c r="AJ45" s="402">
        <v>0.2135512559882822</v>
      </c>
    </row>
    <row r="46" spans="1:36" ht="25.15" customHeight="1" x14ac:dyDescent="0.2">
      <c r="A46" s="219"/>
      <c r="B46" s="888"/>
      <c r="C46" s="426" t="s">
        <v>287</v>
      </c>
      <c r="D46" s="449" t="s">
        <v>288</v>
      </c>
      <c r="E46" s="446" t="s">
        <v>289</v>
      </c>
      <c r="F46" s="450" t="s">
        <v>272</v>
      </c>
      <c r="G46" s="450">
        <v>2</v>
      </c>
      <c r="H46" s="347">
        <v>0</v>
      </c>
      <c r="I46" s="352">
        <v>0</v>
      </c>
      <c r="J46" s="352">
        <v>0</v>
      </c>
      <c r="K46" s="352">
        <v>0</v>
      </c>
      <c r="L46" s="361">
        <v>0</v>
      </c>
      <c r="M46" s="361">
        <v>0</v>
      </c>
      <c r="N46" s="361">
        <v>0</v>
      </c>
      <c r="O46" s="361">
        <v>0</v>
      </c>
      <c r="P46" s="361">
        <v>0</v>
      </c>
      <c r="Q46" s="361">
        <v>0</v>
      </c>
      <c r="R46" s="361">
        <v>0</v>
      </c>
      <c r="S46" s="361">
        <v>0</v>
      </c>
      <c r="T46" s="361">
        <v>0</v>
      </c>
      <c r="U46" s="361">
        <v>0</v>
      </c>
      <c r="V46" s="361">
        <v>0</v>
      </c>
      <c r="W46" s="361">
        <v>0</v>
      </c>
      <c r="X46" s="361">
        <v>0</v>
      </c>
      <c r="Y46" s="361">
        <v>0</v>
      </c>
      <c r="Z46" s="361">
        <v>0</v>
      </c>
      <c r="AA46" s="361">
        <v>0</v>
      </c>
      <c r="AB46" s="361">
        <v>0</v>
      </c>
      <c r="AC46" s="361">
        <v>0</v>
      </c>
      <c r="AD46" s="361">
        <v>0</v>
      </c>
      <c r="AE46" s="361">
        <v>0</v>
      </c>
      <c r="AF46" s="361">
        <v>0</v>
      </c>
      <c r="AG46" s="361">
        <v>0</v>
      </c>
      <c r="AH46" s="361">
        <v>0</v>
      </c>
      <c r="AI46" s="361">
        <v>0</v>
      </c>
      <c r="AJ46" s="402">
        <v>0</v>
      </c>
    </row>
    <row r="47" spans="1:36" ht="25.15" customHeight="1" x14ac:dyDescent="0.2">
      <c r="A47" s="219"/>
      <c r="B47" s="888"/>
      <c r="C47" s="426" t="s">
        <v>290</v>
      </c>
      <c r="D47" s="449" t="s">
        <v>291</v>
      </c>
      <c r="E47" s="446" t="s">
        <v>292</v>
      </c>
      <c r="F47" s="450" t="s">
        <v>272</v>
      </c>
      <c r="G47" s="450">
        <v>2</v>
      </c>
      <c r="H47" s="347">
        <v>0</v>
      </c>
      <c r="I47" s="352">
        <v>0</v>
      </c>
      <c r="J47" s="352">
        <v>0</v>
      </c>
      <c r="K47" s="352">
        <v>0</v>
      </c>
      <c r="L47" s="361">
        <v>0</v>
      </c>
      <c r="M47" s="361">
        <v>0</v>
      </c>
      <c r="N47" s="361">
        <v>0</v>
      </c>
      <c r="O47" s="361">
        <v>0</v>
      </c>
      <c r="P47" s="361">
        <v>0</v>
      </c>
      <c r="Q47" s="361">
        <v>0</v>
      </c>
      <c r="R47" s="361">
        <v>0</v>
      </c>
      <c r="S47" s="361">
        <v>0</v>
      </c>
      <c r="T47" s="361">
        <v>0</v>
      </c>
      <c r="U47" s="361">
        <v>0</v>
      </c>
      <c r="V47" s="361">
        <v>0</v>
      </c>
      <c r="W47" s="361">
        <v>0</v>
      </c>
      <c r="X47" s="361">
        <v>0</v>
      </c>
      <c r="Y47" s="361">
        <v>0</v>
      </c>
      <c r="Z47" s="361">
        <v>0</v>
      </c>
      <c r="AA47" s="361">
        <v>0</v>
      </c>
      <c r="AB47" s="361">
        <v>0</v>
      </c>
      <c r="AC47" s="361">
        <v>0</v>
      </c>
      <c r="AD47" s="361">
        <v>0</v>
      </c>
      <c r="AE47" s="361">
        <v>0</v>
      </c>
      <c r="AF47" s="361">
        <v>0</v>
      </c>
      <c r="AG47" s="361">
        <v>0</v>
      </c>
      <c r="AH47" s="361">
        <v>0</v>
      </c>
      <c r="AI47" s="361">
        <v>0</v>
      </c>
      <c r="AJ47" s="402">
        <v>0</v>
      </c>
    </row>
    <row r="48" spans="1:36" ht="25.15" customHeight="1" x14ac:dyDescent="0.2">
      <c r="A48" s="219"/>
      <c r="B48" s="888"/>
      <c r="C48" s="426" t="s">
        <v>293</v>
      </c>
      <c r="D48" s="449" t="s">
        <v>294</v>
      </c>
      <c r="E48" s="446" t="s">
        <v>295</v>
      </c>
      <c r="F48" s="450" t="s">
        <v>272</v>
      </c>
      <c r="G48" s="450">
        <v>2</v>
      </c>
      <c r="H48" s="347">
        <v>0</v>
      </c>
      <c r="I48" s="352">
        <v>0</v>
      </c>
      <c r="J48" s="352">
        <v>0</v>
      </c>
      <c r="K48" s="352">
        <v>0</v>
      </c>
      <c r="L48" s="361">
        <v>0</v>
      </c>
      <c r="M48" s="361">
        <v>0</v>
      </c>
      <c r="N48" s="361">
        <v>0</v>
      </c>
      <c r="O48" s="361">
        <v>0</v>
      </c>
      <c r="P48" s="361">
        <v>0</v>
      </c>
      <c r="Q48" s="361">
        <v>0</v>
      </c>
      <c r="R48" s="361">
        <v>0</v>
      </c>
      <c r="S48" s="361">
        <v>0</v>
      </c>
      <c r="T48" s="361">
        <v>0</v>
      </c>
      <c r="U48" s="361">
        <v>0</v>
      </c>
      <c r="V48" s="361">
        <v>0</v>
      </c>
      <c r="W48" s="361">
        <v>0</v>
      </c>
      <c r="X48" s="361">
        <v>0</v>
      </c>
      <c r="Y48" s="361">
        <v>0</v>
      </c>
      <c r="Z48" s="361">
        <v>0</v>
      </c>
      <c r="AA48" s="361">
        <v>0</v>
      </c>
      <c r="AB48" s="361">
        <v>0</v>
      </c>
      <c r="AC48" s="361">
        <v>0</v>
      </c>
      <c r="AD48" s="361">
        <v>0</v>
      </c>
      <c r="AE48" s="361">
        <v>0</v>
      </c>
      <c r="AF48" s="361">
        <v>0</v>
      </c>
      <c r="AG48" s="361">
        <v>0</v>
      </c>
      <c r="AH48" s="361">
        <v>0</v>
      </c>
      <c r="AI48" s="361">
        <v>0</v>
      </c>
      <c r="AJ48" s="402">
        <v>0</v>
      </c>
    </row>
    <row r="49" spans="1:36" ht="25.15" customHeight="1" x14ac:dyDescent="0.2">
      <c r="A49" s="219"/>
      <c r="B49" s="888"/>
      <c r="C49" s="426" t="s">
        <v>296</v>
      </c>
      <c r="D49" s="449" t="s">
        <v>297</v>
      </c>
      <c r="E49" s="446" t="s">
        <v>298</v>
      </c>
      <c r="F49" s="450" t="s">
        <v>272</v>
      </c>
      <c r="G49" s="450">
        <v>2</v>
      </c>
      <c r="H49" s="347">
        <v>-9.5460513563386078E-3</v>
      </c>
      <c r="I49" s="352">
        <v>-9.5460513563386078E-3</v>
      </c>
      <c r="J49" s="352">
        <v>-9.5460513563386078E-3</v>
      </c>
      <c r="K49" s="352">
        <v>-9.5801138825636727E-3</v>
      </c>
      <c r="L49" s="361">
        <v>-1.0490437734104949E-2</v>
      </c>
      <c r="M49" s="361">
        <v>-1.0524500260330014E-2</v>
      </c>
      <c r="N49" s="361">
        <v>-1.0524500260330014E-2</v>
      </c>
      <c r="O49" s="361">
        <v>-1.143482411187129E-2</v>
      </c>
      <c r="P49" s="361">
        <v>-1.1468886638096355E-2</v>
      </c>
      <c r="Q49" s="361">
        <v>-1.1468886638096355E-2</v>
      </c>
      <c r="R49" s="361">
        <v>-1.1468886638096355E-2</v>
      </c>
      <c r="S49" s="361">
        <v>-1.2413273015862696E-2</v>
      </c>
      <c r="T49" s="361">
        <v>-1.2413273015862696E-2</v>
      </c>
      <c r="U49" s="361">
        <v>-1.2413273015862696E-2</v>
      </c>
      <c r="V49" s="361">
        <v>-1.244733554208776E-2</v>
      </c>
      <c r="W49" s="361">
        <v>-1.244733554208776E-2</v>
      </c>
      <c r="X49" s="361">
        <v>-1.3357659393629038E-2</v>
      </c>
      <c r="Y49" s="361">
        <v>-1.3391721919854103E-2</v>
      </c>
      <c r="Z49" s="361">
        <v>-1.3391721919854103E-2</v>
      </c>
      <c r="AA49" s="361">
        <v>-1.3391721919854103E-2</v>
      </c>
      <c r="AB49" s="361">
        <v>-1.3391721919854103E-2</v>
      </c>
      <c r="AC49" s="361">
        <v>-1.342578444607917E-2</v>
      </c>
      <c r="AD49" s="361">
        <v>-1.4336108297620442E-2</v>
      </c>
      <c r="AE49" s="361">
        <v>-1.4336108297620442E-2</v>
      </c>
      <c r="AF49" s="361">
        <v>-1.4336108297620442E-2</v>
      </c>
      <c r="AG49" s="361">
        <v>-1.4336108297620442E-2</v>
      </c>
      <c r="AH49" s="361">
        <v>-1.4370170823845509E-2</v>
      </c>
      <c r="AI49" s="361">
        <v>-1.4370170823845509E-2</v>
      </c>
      <c r="AJ49" s="402">
        <v>-1.4370170823845509E-2</v>
      </c>
    </row>
    <row r="50" spans="1:36" ht="25.15" customHeight="1" x14ac:dyDescent="0.2">
      <c r="A50" s="219"/>
      <c r="B50" s="888"/>
      <c r="C50" s="426" t="s">
        <v>299</v>
      </c>
      <c r="D50" s="449" t="s">
        <v>300</v>
      </c>
      <c r="E50" s="446" t="s">
        <v>277</v>
      </c>
      <c r="F50" s="450" t="s">
        <v>272</v>
      </c>
      <c r="G50" s="450">
        <v>2</v>
      </c>
      <c r="H50" s="347">
        <v>0.38549298746398325</v>
      </c>
      <c r="I50" s="352">
        <v>0.38549298746398325</v>
      </c>
      <c r="J50" s="352">
        <v>0.38549298746398325</v>
      </c>
      <c r="K50" s="352">
        <v>0.38549298746398325</v>
      </c>
      <c r="L50" s="361">
        <v>0.38549298746398325</v>
      </c>
      <c r="M50" s="361">
        <v>0.38549298746398325</v>
      </c>
      <c r="N50" s="361">
        <v>0.38549298746398325</v>
      </c>
      <c r="O50" s="361">
        <v>0.38549298746398325</v>
      </c>
      <c r="P50" s="361">
        <v>0.38549298746398325</v>
      </c>
      <c r="Q50" s="361">
        <v>0.38549298746398325</v>
      </c>
      <c r="R50" s="361">
        <v>0.38549298746398325</v>
      </c>
      <c r="S50" s="361">
        <v>0.38549298746398325</v>
      </c>
      <c r="T50" s="361">
        <v>0.38549298746398325</v>
      </c>
      <c r="U50" s="361">
        <v>0.38549298746398325</v>
      </c>
      <c r="V50" s="361">
        <v>0.38549298746398325</v>
      </c>
      <c r="W50" s="361">
        <v>0.38549298746398325</v>
      </c>
      <c r="X50" s="361">
        <v>0.38549298746398325</v>
      </c>
      <c r="Y50" s="361">
        <v>0.38549298746398325</v>
      </c>
      <c r="Z50" s="361">
        <v>0.38549298746398325</v>
      </c>
      <c r="AA50" s="361">
        <v>0.38549298746398325</v>
      </c>
      <c r="AB50" s="361">
        <v>0.38549298746398325</v>
      </c>
      <c r="AC50" s="361">
        <v>0.38549298746398325</v>
      </c>
      <c r="AD50" s="361">
        <v>0.38549298746398325</v>
      </c>
      <c r="AE50" s="361">
        <v>0.38549298746398325</v>
      </c>
      <c r="AF50" s="361">
        <v>0.38549298746398325</v>
      </c>
      <c r="AG50" s="361">
        <v>0.38549298746398325</v>
      </c>
      <c r="AH50" s="361">
        <v>0.38549298746398325</v>
      </c>
      <c r="AI50" s="361">
        <v>0.38549298746398325</v>
      </c>
      <c r="AJ50" s="402">
        <v>0.38549298746398325</v>
      </c>
    </row>
    <row r="51" spans="1:36" ht="25.15" customHeight="1" x14ac:dyDescent="0.2">
      <c r="A51" s="219"/>
      <c r="B51" s="888"/>
      <c r="C51" s="426" t="s">
        <v>301</v>
      </c>
      <c r="D51" s="449" t="s">
        <v>302</v>
      </c>
      <c r="E51" s="446" t="s">
        <v>303</v>
      </c>
      <c r="F51" s="450" t="s">
        <v>272</v>
      </c>
      <c r="G51" s="450">
        <v>2</v>
      </c>
      <c r="H51" s="347">
        <v>16.387016763201267</v>
      </c>
      <c r="I51" s="352">
        <v>15.851116797143847</v>
      </c>
      <c r="J51" s="352">
        <v>15.332382630648405</v>
      </c>
      <c r="K51" s="352">
        <v>14.830247957480816</v>
      </c>
      <c r="L51" s="361">
        <v>14.34505824193905</v>
      </c>
      <c r="M51" s="361">
        <v>13.875394597294624</v>
      </c>
      <c r="N51" s="361">
        <v>13.42163683736328</v>
      </c>
      <c r="O51" s="361">
        <v>12.982416326397878</v>
      </c>
      <c r="P51" s="361">
        <v>12.557250871783371</v>
      </c>
      <c r="Q51" s="361">
        <v>12.146567359800988</v>
      </c>
      <c r="R51" s="361">
        <v>11.749025720202042</v>
      </c>
      <c r="S51" s="361">
        <v>11.364222413718402</v>
      </c>
      <c r="T51" s="361">
        <v>10.99259246047856</v>
      </c>
      <c r="U51" s="361">
        <v>10.632871666390532</v>
      </c>
      <c r="V51" s="361">
        <v>10.284661937713322</v>
      </c>
      <c r="W51" s="361">
        <v>9.9484545677901046</v>
      </c>
      <c r="X51" s="361">
        <v>9.6230228343525681</v>
      </c>
      <c r="Y51" s="361">
        <v>9.3080049163850376</v>
      </c>
      <c r="Z51" s="361">
        <v>9.0030845724406028</v>
      </c>
      <c r="AA51" s="361">
        <v>8.7087813269387144</v>
      </c>
      <c r="AB51" s="361">
        <v>8.4238957852928866</v>
      </c>
      <c r="AC51" s="361">
        <v>8.1481435816278633</v>
      </c>
      <c r="AD51" s="361">
        <v>7.8812154484801189</v>
      </c>
      <c r="AE51" s="361">
        <v>7.6236886630294283</v>
      </c>
      <c r="AF51" s="361">
        <v>7.3744197353612977</v>
      </c>
      <c r="AG51" s="361">
        <v>7.1331274133785465</v>
      </c>
      <c r="AH51" s="361">
        <v>6.8995564456992442</v>
      </c>
      <c r="AI51" s="361">
        <v>6.673476749633819</v>
      </c>
      <c r="AJ51" s="402">
        <v>6.4554912512788096</v>
      </c>
    </row>
    <row r="52" spans="1:36" ht="25.15" customHeight="1" x14ac:dyDescent="0.2">
      <c r="A52" s="219"/>
      <c r="B52" s="888"/>
      <c r="C52" s="426" t="s">
        <v>304</v>
      </c>
      <c r="D52" s="449" t="s">
        <v>305</v>
      </c>
      <c r="E52" s="446" t="s">
        <v>277</v>
      </c>
      <c r="F52" s="450" t="s">
        <v>272</v>
      </c>
      <c r="G52" s="450">
        <v>2</v>
      </c>
      <c r="H52" s="347">
        <v>0.29034047668843926</v>
      </c>
      <c r="I52" s="352">
        <v>0.29034047668843926</v>
      </c>
      <c r="J52" s="352">
        <v>0.29034047668843926</v>
      </c>
      <c r="K52" s="352">
        <v>0.29034047668843926</v>
      </c>
      <c r="L52" s="361">
        <v>0.29034047668843926</v>
      </c>
      <c r="M52" s="361">
        <v>0.29034047668843926</v>
      </c>
      <c r="N52" s="361">
        <v>0.29034047668843926</v>
      </c>
      <c r="O52" s="361">
        <v>0.29034047668843926</v>
      </c>
      <c r="P52" s="361">
        <v>0.29034047668843926</v>
      </c>
      <c r="Q52" s="361">
        <v>0.29034047668843926</v>
      </c>
      <c r="R52" s="361">
        <v>0.29034047668843926</v>
      </c>
      <c r="S52" s="361">
        <v>0.29034047668843926</v>
      </c>
      <c r="T52" s="361">
        <v>0.29034047668843926</v>
      </c>
      <c r="U52" s="361">
        <v>0.29034047668843926</v>
      </c>
      <c r="V52" s="361">
        <v>0.29034047668843926</v>
      </c>
      <c r="W52" s="361">
        <v>0.29034047668843926</v>
      </c>
      <c r="X52" s="361">
        <v>0.29034047668843926</v>
      </c>
      <c r="Y52" s="361">
        <v>0.29034047668843926</v>
      </c>
      <c r="Z52" s="361">
        <v>0.29034047668843926</v>
      </c>
      <c r="AA52" s="361">
        <v>0.29034047668843926</v>
      </c>
      <c r="AB52" s="361">
        <v>0.29034047668843926</v>
      </c>
      <c r="AC52" s="361">
        <v>0.29034047668843926</v>
      </c>
      <c r="AD52" s="361">
        <v>0.29034047668843926</v>
      </c>
      <c r="AE52" s="361">
        <v>0.29034047668843926</v>
      </c>
      <c r="AF52" s="361">
        <v>0.29034047668843926</v>
      </c>
      <c r="AG52" s="361">
        <v>0.29034047668843926</v>
      </c>
      <c r="AH52" s="361">
        <v>0.29034047668843926</v>
      </c>
      <c r="AI52" s="361">
        <v>0.29034047668843926</v>
      </c>
      <c r="AJ52" s="402">
        <v>0.29034047668843926</v>
      </c>
    </row>
    <row r="53" spans="1:36" ht="25.15" customHeight="1" thickBot="1" x14ac:dyDescent="0.25">
      <c r="A53" s="219"/>
      <c r="B53" s="889"/>
      <c r="C53" s="456" t="s">
        <v>306</v>
      </c>
      <c r="D53" s="801" t="s">
        <v>307</v>
      </c>
      <c r="E53" s="457" t="s">
        <v>308</v>
      </c>
      <c r="F53" s="802" t="s">
        <v>272</v>
      </c>
      <c r="G53" s="802">
        <v>2</v>
      </c>
      <c r="H53" s="411">
        <f>SUM(H40+H41+H42+H43+H50+H51+H52)</f>
        <v>49.963480956064743</v>
      </c>
      <c r="I53" s="412">
        <f t="shared" ref="I53:AJ53" si="11">SUM(I40+I41+I42+I43+I50+I51+I52)</f>
        <v>50.256655388666637</v>
      </c>
      <c r="J53" s="412">
        <f t="shared" si="11"/>
        <v>50.549846821916681</v>
      </c>
      <c r="K53" s="412">
        <f t="shared" si="11"/>
        <v>50.843004192640493</v>
      </c>
      <c r="L53" s="458">
        <f t="shared" si="11"/>
        <v>51.136127887597233</v>
      </c>
      <c r="M53" s="458">
        <f t="shared" si="11"/>
        <v>51.429217520027741</v>
      </c>
      <c r="N53" s="458">
        <f t="shared" si="11"/>
        <v>51.723183800542714</v>
      </c>
      <c r="O53" s="458">
        <f t="shared" si="11"/>
        <v>52.016256757854279</v>
      </c>
      <c r="P53" s="458">
        <f t="shared" si="11"/>
        <v>52.309295652639634</v>
      </c>
      <c r="Q53" s="458">
        <f t="shared" si="11"/>
        <v>52.494708031092529</v>
      </c>
      <c r="R53" s="458">
        <f t="shared" si="11"/>
        <v>52.680120409545417</v>
      </c>
      <c r="S53" s="458">
        <f t="shared" si="11"/>
        <v>52.864605402268687</v>
      </c>
      <c r="T53" s="458">
        <f t="shared" si="11"/>
        <v>53.049950042428279</v>
      </c>
      <c r="U53" s="458">
        <f t="shared" si="11"/>
        <v>53.235311683236006</v>
      </c>
      <c r="V53" s="458">
        <f t="shared" si="11"/>
        <v>53.411443585108181</v>
      </c>
      <c r="W53" s="458">
        <f t="shared" si="11"/>
        <v>53.588435134416684</v>
      </c>
      <c r="X53" s="458">
        <f t="shared" si="11"/>
        <v>53.764533360521781</v>
      </c>
      <c r="Y53" s="458">
        <f t="shared" si="11"/>
        <v>53.94059752410066</v>
      </c>
      <c r="Z53" s="458">
        <f t="shared" si="11"/>
        <v>54.116678688327667</v>
      </c>
      <c r="AA53" s="458">
        <f t="shared" si="11"/>
        <v>54.285902613764513</v>
      </c>
      <c r="AB53" s="458">
        <f t="shared" si="11"/>
        <v>54.455126539201359</v>
      </c>
      <c r="AC53" s="458">
        <f t="shared" si="11"/>
        <v>54.624333402760122</v>
      </c>
      <c r="AD53" s="458">
        <f t="shared" si="11"/>
        <v>54.792629942467343</v>
      </c>
      <c r="AE53" s="458">
        <f t="shared" si="11"/>
        <v>54.961786129610886</v>
      </c>
      <c r="AF53" s="458">
        <f t="shared" si="11"/>
        <v>55.130959317402571</v>
      </c>
      <c r="AG53" s="458">
        <f t="shared" si="11"/>
        <v>55.300132505194249</v>
      </c>
      <c r="AH53" s="458">
        <f t="shared" si="11"/>
        <v>55.469271630459708</v>
      </c>
      <c r="AI53" s="458">
        <f t="shared" si="11"/>
        <v>55.638427756373304</v>
      </c>
      <c r="AJ53" s="459">
        <f t="shared" si="11"/>
        <v>55.80844352972322</v>
      </c>
    </row>
    <row r="54" spans="1:36" ht="25.15" customHeight="1" x14ac:dyDescent="0.2">
      <c r="A54" s="219"/>
      <c r="B54" s="881" t="s">
        <v>309</v>
      </c>
      <c r="C54" s="415" t="s">
        <v>310</v>
      </c>
      <c r="D54" s="454" t="s">
        <v>311</v>
      </c>
      <c r="E54" s="755" t="s">
        <v>303</v>
      </c>
      <c r="F54" s="447" t="s">
        <v>272</v>
      </c>
      <c r="G54" s="447">
        <v>2</v>
      </c>
      <c r="H54" s="393">
        <v>0.56800973375570196</v>
      </c>
      <c r="I54" s="353">
        <v>0.56800973375570196</v>
      </c>
      <c r="J54" s="353">
        <v>0.56800973375570196</v>
      </c>
      <c r="K54" s="353">
        <v>0.56800973375570196</v>
      </c>
      <c r="L54" s="448">
        <v>0.56800973375570196</v>
      </c>
      <c r="M54" s="448">
        <v>0.56800973375570196</v>
      </c>
      <c r="N54" s="448">
        <v>0.56800973375570196</v>
      </c>
      <c r="O54" s="448">
        <v>0.56800973375570196</v>
      </c>
      <c r="P54" s="448">
        <v>0.56800973375570196</v>
      </c>
      <c r="Q54" s="448">
        <v>0.56800973375570196</v>
      </c>
      <c r="R54" s="448">
        <v>0.56800973375570196</v>
      </c>
      <c r="S54" s="448">
        <v>0.56800973375570196</v>
      </c>
      <c r="T54" s="448">
        <v>0.56800973375570196</v>
      </c>
      <c r="U54" s="448">
        <v>0.56800973375570196</v>
      </c>
      <c r="V54" s="448">
        <v>0.56800973375570196</v>
      </c>
      <c r="W54" s="448">
        <v>0.56800973375570196</v>
      </c>
      <c r="X54" s="448">
        <v>0.56800973375570196</v>
      </c>
      <c r="Y54" s="448">
        <v>0.56800973375570196</v>
      </c>
      <c r="Z54" s="448">
        <v>0.56800973375570196</v>
      </c>
      <c r="AA54" s="448">
        <v>0.56800973375570196</v>
      </c>
      <c r="AB54" s="448">
        <v>0.56800973375570196</v>
      </c>
      <c r="AC54" s="448">
        <v>0.56800973375570196</v>
      </c>
      <c r="AD54" s="448">
        <v>0.56800973375570196</v>
      </c>
      <c r="AE54" s="448">
        <v>0.56800973375570196</v>
      </c>
      <c r="AF54" s="448">
        <v>0.56800973375570196</v>
      </c>
      <c r="AG54" s="448">
        <v>0.56800973375570196</v>
      </c>
      <c r="AH54" s="448">
        <v>0.56800973375570196</v>
      </c>
      <c r="AI54" s="448">
        <v>0.56800973375570196</v>
      </c>
      <c r="AJ54" s="444">
        <v>0.56800973375570196</v>
      </c>
    </row>
    <row r="55" spans="1:36" ht="25.15" customHeight="1" x14ac:dyDescent="0.2">
      <c r="A55" s="219"/>
      <c r="B55" s="888"/>
      <c r="C55" s="426" t="s">
        <v>312</v>
      </c>
      <c r="D55" s="455" t="s">
        <v>313</v>
      </c>
      <c r="E55" s="446" t="s">
        <v>303</v>
      </c>
      <c r="F55" s="450" t="s">
        <v>272</v>
      </c>
      <c r="G55" s="450">
        <v>2</v>
      </c>
      <c r="H55" s="347">
        <v>0.70619808933681139</v>
      </c>
      <c r="I55" s="352">
        <v>0.70619808933681139</v>
      </c>
      <c r="J55" s="352">
        <v>0.70619808933681139</v>
      </c>
      <c r="K55" s="352">
        <v>0.70619808933681139</v>
      </c>
      <c r="L55" s="361">
        <v>0.70619808933681139</v>
      </c>
      <c r="M55" s="361">
        <v>0.70619808933681139</v>
      </c>
      <c r="N55" s="361">
        <v>0.70619808933681139</v>
      </c>
      <c r="O55" s="361">
        <v>0.70619808933681139</v>
      </c>
      <c r="P55" s="361">
        <v>0.70619808933681139</v>
      </c>
      <c r="Q55" s="361">
        <v>0.70619808933681139</v>
      </c>
      <c r="R55" s="361">
        <v>0.70619808933681139</v>
      </c>
      <c r="S55" s="361">
        <v>0.70619808933681139</v>
      </c>
      <c r="T55" s="361">
        <v>0.70619808933681139</v>
      </c>
      <c r="U55" s="361">
        <v>0.70619808933681139</v>
      </c>
      <c r="V55" s="361">
        <v>0.70619808933681139</v>
      </c>
      <c r="W55" s="361">
        <v>0.70619808933681139</v>
      </c>
      <c r="X55" s="361">
        <v>0.70619808933681139</v>
      </c>
      <c r="Y55" s="361">
        <v>0.70619808933681139</v>
      </c>
      <c r="Z55" s="361">
        <v>0.70619808933681139</v>
      </c>
      <c r="AA55" s="361">
        <v>0.70619808933681139</v>
      </c>
      <c r="AB55" s="361">
        <v>0.70619808933681139</v>
      </c>
      <c r="AC55" s="361">
        <v>0.70619808933681139</v>
      </c>
      <c r="AD55" s="361">
        <v>0.70619808933681139</v>
      </c>
      <c r="AE55" s="361">
        <v>0.70619808933681139</v>
      </c>
      <c r="AF55" s="361">
        <v>0.70619808933681139</v>
      </c>
      <c r="AG55" s="361">
        <v>0.70619808933681139</v>
      </c>
      <c r="AH55" s="361">
        <v>0.70619808933681139</v>
      </c>
      <c r="AI55" s="361">
        <v>0.70619808933681139</v>
      </c>
      <c r="AJ55" s="402">
        <v>0.70619808933681139</v>
      </c>
    </row>
    <row r="56" spans="1:36" ht="25.15" customHeight="1" x14ac:dyDescent="0.2">
      <c r="A56" s="191"/>
      <c r="B56" s="888"/>
      <c r="C56" s="426" t="s">
        <v>314</v>
      </c>
      <c r="D56" s="455" t="s">
        <v>315</v>
      </c>
      <c r="E56" s="446" t="s">
        <v>303</v>
      </c>
      <c r="F56" s="450" t="s">
        <v>272</v>
      </c>
      <c r="G56" s="450">
        <v>2</v>
      </c>
      <c r="H56" s="347">
        <v>57.338568944463027</v>
      </c>
      <c r="I56" s="352">
        <v>59.162633989305647</v>
      </c>
      <c r="J56" s="352">
        <v>60.9453374063973</v>
      </c>
      <c r="K56" s="352">
        <v>62.687534614497224</v>
      </c>
      <c r="L56" s="361">
        <v>64.390654858777125</v>
      </c>
      <c r="M56" s="361">
        <v>66.065855829133312</v>
      </c>
      <c r="N56" s="361">
        <v>67.704455710067919</v>
      </c>
      <c r="O56" s="361">
        <v>69.306374083098277</v>
      </c>
      <c r="P56" s="361">
        <v>70.871487196350202</v>
      </c>
      <c r="Q56" s="361">
        <v>72.399885356714208</v>
      </c>
      <c r="R56" s="361">
        <v>73.671630035117389</v>
      </c>
      <c r="S56" s="361">
        <v>74.908870403279494</v>
      </c>
      <c r="T56" s="361">
        <v>76.111963152470892</v>
      </c>
      <c r="U56" s="361">
        <v>77.281864930881525</v>
      </c>
      <c r="V56" s="361">
        <v>78.419395633986369</v>
      </c>
      <c r="W56" s="361">
        <v>79.516146872599904</v>
      </c>
      <c r="X56" s="361">
        <v>80.582506077842069</v>
      </c>
      <c r="Y56" s="361">
        <v>81.619395824951482</v>
      </c>
      <c r="Z56" s="361">
        <v>82.627748165265373</v>
      </c>
      <c r="AA56" s="361">
        <v>83.608852969973</v>
      </c>
      <c r="AB56" s="361">
        <v>84.559617725282664</v>
      </c>
      <c r="AC56" s="361">
        <v>85.484761175193896</v>
      </c>
      <c r="AD56" s="361">
        <v>86.385640963100826</v>
      </c>
      <c r="AE56" s="361">
        <v>87.263735066097269</v>
      </c>
      <c r="AF56" s="361">
        <v>88.121952023072836</v>
      </c>
      <c r="AG56" s="361">
        <v>88.960930394404016</v>
      </c>
      <c r="AH56" s="361">
        <v>89.781288734374115</v>
      </c>
      <c r="AI56" s="361">
        <v>90.583626231078824</v>
      </c>
      <c r="AJ56" s="402">
        <v>91.368523174644452</v>
      </c>
    </row>
    <row r="57" spans="1:36" ht="25.15" customHeight="1" x14ac:dyDescent="0.2">
      <c r="A57" s="191"/>
      <c r="B57" s="888"/>
      <c r="C57" s="426" t="s">
        <v>316</v>
      </c>
      <c r="D57" s="449" t="s">
        <v>317</v>
      </c>
      <c r="E57" s="446" t="s">
        <v>303</v>
      </c>
      <c r="F57" s="450" t="s">
        <v>272</v>
      </c>
      <c r="G57" s="450">
        <v>2</v>
      </c>
      <c r="H57" s="347">
        <v>41.145466936468083</v>
      </c>
      <c r="I57" s="352">
        <v>39.918894434657837</v>
      </c>
      <c r="J57" s="352">
        <v>38.729236783206552</v>
      </c>
      <c r="K57" s="352">
        <v>37.575126626026105</v>
      </c>
      <c r="L57" s="361">
        <v>36.455662151888717</v>
      </c>
      <c r="M57" s="361">
        <v>35.375501651280757</v>
      </c>
      <c r="N57" s="361">
        <v>34.327423715970845</v>
      </c>
      <c r="O57" s="361">
        <v>33.309917657726722</v>
      </c>
      <c r="P57" s="361">
        <v>32.321602342304274</v>
      </c>
      <c r="Q57" s="361">
        <v>31.361327998886498</v>
      </c>
      <c r="R57" s="361">
        <v>30.436826949535323</v>
      </c>
      <c r="S57" s="361">
        <v>29.538047112660951</v>
      </c>
      <c r="T57" s="361">
        <v>28.664186209390728</v>
      </c>
      <c r="U57" s="361">
        <v>27.8147212432952</v>
      </c>
      <c r="V57" s="361">
        <v>26.989073535629387</v>
      </c>
      <c r="W57" s="361">
        <v>26.190326225665842</v>
      </c>
      <c r="X57" s="361">
        <v>25.414034055743166</v>
      </c>
      <c r="Y57" s="361">
        <v>24.65969651647849</v>
      </c>
      <c r="Z57" s="361">
        <v>23.926819308456054</v>
      </c>
      <c r="AA57" s="361">
        <v>23.215017783091184</v>
      </c>
      <c r="AB57" s="361">
        <v>22.527226016644132</v>
      </c>
      <c r="AC57" s="361">
        <v>21.859153910211365</v>
      </c>
      <c r="AD57" s="361">
        <v>21.210453344580422</v>
      </c>
      <c r="AE57" s="361">
        <v>20.580793457981652</v>
      </c>
      <c r="AF57" s="361">
        <v>19.970168895738432</v>
      </c>
      <c r="AG57" s="361">
        <v>19.37799238670771</v>
      </c>
      <c r="AH57" s="361">
        <v>18.803695167698017</v>
      </c>
      <c r="AI57" s="361">
        <v>18.246726387922159</v>
      </c>
      <c r="AJ57" s="402">
        <v>17.70655260835446</v>
      </c>
    </row>
    <row r="58" spans="1:36" ht="25.15" customHeight="1" thickBot="1" x14ac:dyDescent="0.25">
      <c r="A58" s="191"/>
      <c r="B58" s="888"/>
      <c r="C58" s="456" t="s">
        <v>318</v>
      </c>
      <c r="D58" s="801" t="s">
        <v>319</v>
      </c>
      <c r="E58" s="457" t="s">
        <v>320</v>
      </c>
      <c r="F58" s="802" t="s">
        <v>272</v>
      </c>
      <c r="G58" s="802">
        <v>2</v>
      </c>
      <c r="H58" s="411">
        <f>SUM(H54:H57)</f>
        <v>99.758243704023613</v>
      </c>
      <c r="I58" s="412">
        <f t="shared" ref="I58:AJ58" si="12">SUM(I54:I57)</f>
        <v>100.355736247056</v>
      </c>
      <c r="J58" s="412">
        <f t="shared" si="12"/>
        <v>100.94878201269637</v>
      </c>
      <c r="K58" s="412">
        <f t="shared" si="12"/>
        <v>101.53686906361584</v>
      </c>
      <c r="L58" s="458">
        <f>SUM(L54:L57)</f>
        <v>102.12052483375835</v>
      </c>
      <c r="M58" s="458">
        <f>SUM(M54:M57)</f>
        <v>102.71556530350658</v>
      </c>
      <c r="N58" s="458">
        <f t="shared" si="12"/>
        <v>103.30608724913128</v>
      </c>
      <c r="O58" s="458">
        <f t="shared" si="12"/>
        <v>103.8904995639175</v>
      </c>
      <c r="P58" s="458">
        <f t="shared" si="12"/>
        <v>104.46729736174699</v>
      </c>
      <c r="Q58" s="458">
        <f t="shared" si="12"/>
        <v>105.03542117869321</v>
      </c>
      <c r="R58" s="458">
        <f t="shared" si="12"/>
        <v>105.38266480774521</v>
      </c>
      <c r="S58" s="458">
        <f t="shared" si="12"/>
        <v>105.72112533903295</v>
      </c>
      <c r="T58" s="458">
        <f t="shared" si="12"/>
        <v>106.05035718495412</v>
      </c>
      <c r="U58" s="458">
        <f t="shared" si="12"/>
        <v>106.37079399726923</v>
      </c>
      <c r="V58" s="458">
        <f t="shared" si="12"/>
        <v>106.68267699270827</v>
      </c>
      <c r="W58" s="458">
        <f t="shared" si="12"/>
        <v>106.98068092135826</v>
      </c>
      <c r="X58" s="458">
        <f t="shared" si="12"/>
        <v>107.27074795667775</v>
      </c>
      <c r="Y58" s="458">
        <f t="shared" si="12"/>
        <v>107.55330016452248</v>
      </c>
      <c r="Z58" s="458">
        <f t="shared" si="12"/>
        <v>107.82877529681394</v>
      </c>
      <c r="AA58" s="458">
        <f t="shared" si="12"/>
        <v>108.09807857615669</v>
      </c>
      <c r="AB58" s="458">
        <f t="shared" si="12"/>
        <v>108.36105156501931</v>
      </c>
      <c r="AC58" s="458">
        <f t="shared" si="12"/>
        <v>108.61812290849777</v>
      </c>
      <c r="AD58" s="458">
        <f t="shared" si="12"/>
        <v>108.87030213077375</v>
      </c>
      <c r="AE58" s="458">
        <f t="shared" si="12"/>
        <v>109.11873634717143</v>
      </c>
      <c r="AF58" s="458">
        <f t="shared" si="12"/>
        <v>109.36632874190377</v>
      </c>
      <c r="AG58" s="458">
        <f t="shared" si="12"/>
        <v>109.61313060420423</v>
      </c>
      <c r="AH58" s="458">
        <f t="shared" si="12"/>
        <v>109.85919172516464</v>
      </c>
      <c r="AI58" s="458">
        <f t="shared" si="12"/>
        <v>110.10456044209349</v>
      </c>
      <c r="AJ58" s="459">
        <f t="shared" si="12"/>
        <v>110.34928360609142</v>
      </c>
    </row>
    <row r="59" spans="1:36" ht="25.15" customHeight="1" x14ac:dyDescent="0.2">
      <c r="A59" s="191"/>
      <c r="B59" s="879" t="s">
        <v>321</v>
      </c>
      <c r="C59" s="481" t="s">
        <v>322</v>
      </c>
      <c r="D59" s="482" t="s">
        <v>323</v>
      </c>
      <c r="E59" s="786" t="s">
        <v>324</v>
      </c>
      <c r="F59" s="460" t="s">
        <v>325</v>
      </c>
      <c r="G59" s="460">
        <v>1</v>
      </c>
      <c r="H59" s="787">
        <f>H56/H43</f>
        <v>1.9964642101810188</v>
      </c>
      <c r="I59" s="788">
        <f t="shared" ref="I59:AJ59" si="13">I56/I43</f>
        <v>2.0021783433442861</v>
      </c>
      <c r="J59" s="788">
        <f t="shared" si="13"/>
        <v>2.0073521934191185</v>
      </c>
      <c r="K59" s="788">
        <f t="shared" si="13"/>
        <v>2.0120307252999963</v>
      </c>
      <c r="L59" s="789">
        <f t="shared" si="13"/>
        <v>2.0163247973644935</v>
      </c>
      <c r="M59" s="789">
        <f t="shared" si="13"/>
        <v>2.0205221510111357</v>
      </c>
      <c r="N59" s="789">
        <f t="shared" si="13"/>
        <v>2.0243435399916603</v>
      </c>
      <c r="O59" s="789">
        <f t="shared" si="13"/>
        <v>2.0278401400729327</v>
      </c>
      <c r="P59" s="789">
        <f t="shared" si="13"/>
        <v>2.0309554148622935</v>
      </c>
      <c r="Q59" s="789">
        <f t="shared" si="13"/>
        <v>2.0399083156980486</v>
      </c>
      <c r="R59" s="789">
        <f t="shared" si="13"/>
        <v>2.0421972315991028</v>
      </c>
      <c r="S59" s="789">
        <f t="shared" si="13"/>
        <v>2.044234166042711</v>
      </c>
      <c r="T59" s="789">
        <f t="shared" si="13"/>
        <v>2.0459681608046876</v>
      </c>
      <c r="U59" s="789">
        <f t="shared" si="13"/>
        <v>2.0474168022991917</v>
      </c>
      <c r="V59" s="789">
        <f t="shared" si="13"/>
        <v>2.049088717898345</v>
      </c>
      <c r="W59" s="789">
        <f t="shared" si="13"/>
        <v>2.0502531573112881</v>
      </c>
      <c r="X59" s="789">
        <f t="shared" si="13"/>
        <v>2.0512228841924651</v>
      </c>
      <c r="Y59" s="789">
        <f t="shared" si="13"/>
        <v>2.0519663175304781</v>
      </c>
      <c r="Z59" s="789">
        <f t="shared" si="13"/>
        <v>2.0524967432182106</v>
      </c>
      <c r="AA59" s="789">
        <f t="shared" si="13"/>
        <v>2.0532265141840815</v>
      </c>
      <c r="AB59" s="789">
        <f t="shared" si="13"/>
        <v>2.0536727858347437</v>
      </c>
      <c r="AC59" s="789">
        <f t="shared" si="13"/>
        <v>2.0539453274390826</v>
      </c>
      <c r="AD59" s="789">
        <f t="shared" si="13"/>
        <v>2.0541106372298916</v>
      </c>
      <c r="AE59" s="789">
        <f t="shared" si="13"/>
        <v>2.0541492437494675</v>
      </c>
      <c r="AF59" s="789">
        <f t="shared" si="13"/>
        <v>2.0541183441244919</v>
      </c>
      <c r="AG59" s="789">
        <f t="shared" si="13"/>
        <v>2.0540221468429247</v>
      </c>
      <c r="AH59" s="789">
        <f t="shared" si="13"/>
        <v>2.0538661964064988</v>
      </c>
      <c r="AI59" s="789">
        <f t="shared" si="13"/>
        <v>2.053652541714508</v>
      </c>
      <c r="AJ59" s="480">
        <f t="shared" si="13"/>
        <v>2.0533845916111884</v>
      </c>
    </row>
    <row r="60" spans="1:36" ht="25.15" customHeight="1" thickBot="1" x14ac:dyDescent="0.25">
      <c r="A60" s="191"/>
      <c r="B60" s="880"/>
      <c r="C60" s="456" t="s">
        <v>326</v>
      </c>
      <c r="D60" s="801" t="s">
        <v>327</v>
      </c>
      <c r="E60" s="457" t="s">
        <v>328</v>
      </c>
      <c r="F60" s="802" t="s">
        <v>325</v>
      </c>
      <c r="G60" s="802">
        <v>1</v>
      </c>
      <c r="H60" s="781">
        <f>H57/H51</f>
        <v>2.5108576827030813</v>
      </c>
      <c r="I60" s="804">
        <f t="shared" ref="I60:AJ60" si="14">I57/I51</f>
        <v>2.5183647906657702</v>
      </c>
      <c r="J60" s="804">
        <f t="shared" si="14"/>
        <v>2.5259764066798986</v>
      </c>
      <c r="K60" s="804">
        <f t="shared" si="14"/>
        <v>2.5336816170408061</v>
      </c>
      <c r="L60" s="805">
        <f>L57/L51</f>
        <v>2.5413394311155431</v>
      </c>
      <c r="M60" s="805">
        <f t="shared" si="14"/>
        <v>2.5495131978573169</v>
      </c>
      <c r="N60" s="805">
        <f t="shared" si="14"/>
        <v>2.5576182794940356</v>
      </c>
      <c r="O60" s="805">
        <f t="shared" si="14"/>
        <v>2.5657717962715298</v>
      </c>
      <c r="P60" s="805">
        <f t="shared" si="14"/>
        <v>2.5739393655765981</v>
      </c>
      <c r="Q60" s="805">
        <f t="shared" si="14"/>
        <v>2.5819087047322253</v>
      </c>
      <c r="R60" s="805">
        <f t="shared" si="14"/>
        <v>2.5905830555124463</v>
      </c>
      <c r="S60" s="805">
        <f t="shared" si="14"/>
        <v>2.5992140981862417</v>
      </c>
      <c r="T60" s="805">
        <f t="shared" si="14"/>
        <v>2.60759109486197</v>
      </c>
      <c r="U60" s="805">
        <f t="shared" si="14"/>
        <v>2.6159180808336862</v>
      </c>
      <c r="V60" s="805">
        <f t="shared" si="14"/>
        <v>2.6242061916164552</v>
      </c>
      <c r="W60" s="805">
        <f t="shared" si="14"/>
        <v>2.6326024858636528</v>
      </c>
      <c r="X60" s="805">
        <f t="shared" si="14"/>
        <v>2.6409616285040238</v>
      </c>
      <c r="Y60" s="805">
        <f t="shared" si="14"/>
        <v>2.6492999023957982</v>
      </c>
      <c r="Z60" s="805">
        <f t="shared" si="14"/>
        <v>2.6576246303071045</v>
      </c>
      <c r="AA60" s="805">
        <f t="shared" si="14"/>
        <v>2.6657022276217446</v>
      </c>
      <c r="AB60" s="805">
        <f t="shared" si="14"/>
        <v>2.67420521226936</v>
      </c>
      <c r="AC60" s="805">
        <f t="shared" si="14"/>
        <v>2.6827158470180357</v>
      </c>
      <c r="AD60" s="805">
        <f t="shared" si="14"/>
        <v>2.6912667827994512</v>
      </c>
      <c r="AE60" s="805">
        <f t="shared" si="14"/>
        <v>2.699584724358806</v>
      </c>
      <c r="AF60" s="805">
        <f t="shared" si="14"/>
        <v>2.7080325791572299</v>
      </c>
      <c r="AG60" s="805">
        <f t="shared" si="14"/>
        <v>2.7166194102131542</v>
      </c>
      <c r="AH60" s="805">
        <f t="shared" si="14"/>
        <v>2.7253484069137626</v>
      </c>
      <c r="AI60" s="805">
        <f t="shared" si="14"/>
        <v>2.734215922595876</v>
      </c>
      <c r="AJ60" s="806">
        <f t="shared" si="14"/>
        <v>2.7428667965194524</v>
      </c>
    </row>
    <row r="61" spans="1:36" ht="25.15" customHeight="1" x14ac:dyDescent="0.2">
      <c r="A61" s="191"/>
      <c r="B61" s="881" t="s">
        <v>329</v>
      </c>
      <c r="C61" s="481" t="s">
        <v>330</v>
      </c>
      <c r="D61" s="482" t="s">
        <v>331</v>
      </c>
      <c r="E61" s="786" t="s">
        <v>332</v>
      </c>
      <c r="F61" s="460" t="s">
        <v>208</v>
      </c>
      <c r="G61" s="460">
        <v>0</v>
      </c>
      <c r="H61" s="807">
        <f>H43/(H43+H51)</f>
        <v>0.63670850612170282</v>
      </c>
      <c r="I61" s="353">
        <f t="shared" ref="I61:AJ61" si="15">I43/(I43+I51)</f>
        <v>0.65085837859379769</v>
      </c>
      <c r="J61" s="353">
        <f t="shared" si="15"/>
        <v>0.66445112808471296</v>
      </c>
      <c r="K61" s="353">
        <f t="shared" si="15"/>
        <v>0.67750935194926354</v>
      </c>
      <c r="L61" s="808">
        <f t="shared" si="15"/>
        <v>0.69003577471448785</v>
      </c>
      <c r="M61" s="808">
        <f t="shared" si="15"/>
        <v>0.70207092834381213</v>
      </c>
      <c r="N61" s="808">
        <f t="shared" si="15"/>
        <v>0.71362151668461227</v>
      </c>
      <c r="O61" s="808">
        <f t="shared" si="15"/>
        <v>0.72471464543656983</v>
      </c>
      <c r="P61" s="808">
        <f t="shared" si="15"/>
        <v>0.73537437071165335</v>
      </c>
      <c r="Q61" s="808">
        <f t="shared" si="15"/>
        <v>0.74502518437573817</v>
      </c>
      <c r="R61" s="808">
        <f t="shared" si="15"/>
        <v>0.75432636746203741</v>
      </c>
      <c r="S61" s="808">
        <f t="shared" si="15"/>
        <v>0.76328580370921217</v>
      </c>
      <c r="T61" s="808">
        <f t="shared" si="15"/>
        <v>0.77190736633194601</v>
      </c>
      <c r="U61" s="808">
        <f t="shared" si="15"/>
        <v>0.78021678157286944</v>
      </c>
      <c r="V61" s="808">
        <f t="shared" si="15"/>
        <v>0.78818548228025453</v>
      </c>
      <c r="W61" s="808">
        <f t="shared" si="15"/>
        <v>0.79585388340634722</v>
      </c>
      <c r="X61" s="808">
        <f t="shared" si="15"/>
        <v>0.80324287005417794</v>
      </c>
      <c r="Y61" s="808">
        <f t="shared" si="15"/>
        <v>0.81036654438413902</v>
      </c>
      <c r="Z61" s="808">
        <f t="shared" si="15"/>
        <v>0.81723437525256992</v>
      </c>
      <c r="AA61" s="808">
        <f t="shared" si="15"/>
        <v>0.82381408134106138</v>
      </c>
      <c r="AB61" s="808">
        <f t="shared" si="15"/>
        <v>0.83015901139020565</v>
      </c>
      <c r="AC61" s="808">
        <f t="shared" si="15"/>
        <v>0.83627721800550503</v>
      </c>
      <c r="AD61" s="808">
        <f t="shared" si="15"/>
        <v>0.84217438214137541</v>
      </c>
      <c r="AE61" s="808">
        <f t="shared" si="15"/>
        <v>0.84784690598261936</v>
      </c>
      <c r="AF61" s="808">
        <f t="shared" si="15"/>
        <v>0.85331705204445407</v>
      </c>
      <c r="AG61" s="808">
        <f t="shared" si="15"/>
        <v>0.85859237884139861</v>
      </c>
      <c r="AH61" s="808">
        <f t="shared" si="15"/>
        <v>0.86367979138303286</v>
      </c>
      <c r="AI61" s="808">
        <f t="shared" si="15"/>
        <v>0.86858584049705678</v>
      </c>
      <c r="AJ61" s="483">
        <f t="shared" si="15"/>
        <v>0.87330258958958673</v>
      </c>
    </row>
    <row r="62" spans="1:36" ht="25.15" customHeight="1" thickBot="1" x14ac:dyDescent="0.25">
      <c r="A62" s="191"/>
      <c r="B62" s="880"/>
      <c r="C62" s="452" t="s">
        <v>333</v>
      </c>
      <c r="D62" s="463" t="s">
        <v>334</v>
      </c>
      <c r="E62" s="453" t="s">
        <v>335</v>
      </c>
      <c r="F62" s="462" t="s">
        <v>208</v>
      </c>
      <c r="G62" s="462">
        <v>0</v>
      </c>
      <c r="H62" s="809">
        <f>H43/(H43+H50+H51+H52)</f>
        <v>0.62730960755573839</v>
      </c>
      <c r="I62" s="810">
        <f t="shared" ref="I62:AJ62" si="16">I43/(I43+I50+I51+I52)</f>
        <v>0.64131173655428853</v>
      </c>
      <c r="J62" s="810">
        <f t="shared" si="16"/>
        <v>0.65476673445501521</v>
      </c>
      <c r="K62" s="810">
        <f t="shared" si="16"/>
        <v>0.66769667239355779</v>
      </c>
      <c r="L62" s="811">
        <f>L43/(L43+L50+L51+L52)</f>
        <v>0.6801040581945389</v>
      </c>
      <c r="M62" s="811">
        <f t="shared" si="16"/>
        <v>0.69202867158740689</v>
      </c>
      <c r="N62" s="811">
        <f t="shared" si="16"/>
        <v>0.70347715806416478</v>
      </c>
      <c r="O62" s="811">
        <f t="shared" si="16"/>
        <v>0.71447571159482715</v>
      </c>
      <c r="P62" s="811">
        <f t="shared" si="16"/>
        <v>0.72504809208072429</v>
      </c>
      <c r="Q62" s="811">
        <f t="shared" si="16"/>
        <v>0.7346035356658297</v>
      </c>
      <c r="R62" s="811">
        <f t="shared" si="16"/>
        <v>0.74381494991359409</v>
      </c>
      <c r="S62" s="811">
        <f t="shared" si="16"/>
        <v>0.75268984328755018</v>
      </c>
      <c r="T62" s="811">
        <f t="shared" si="16"/>
        <v>0.76123236180876974</v>
      </c>
      <c r="U62" s="811">
        <f t="shared" si="16"/>
        <v>0.76946763447809974</v>
      </c>
      <c r="V62" s="811">
        <f t="shared" si="16"/>
        <v>0.77736539906785962</v>
      </c>
      <c r="W62" s="811">
        <f t="shared" si="16"/>
        <v>0.78496766701974019</v>
      </c>
      <c r="X62" s="811">
        <f t="shared" si="16"/>
        <v>0.79229460374302296</v>
      </c>
      <c r="Y62" s="811">
        <f t="shared" si="16"/>
        <v>0.79936026322811504</v>
      </c>
      <c r="Z62" s="811">
        <f t="shared" si="16"/>
        <v>0.80617395469085351</v>
      </c>
      <c r="AA62" s="811">
        <f t="shared" si="16"/>
        <v>0.8127022670902152</v>
      </c>
      <c r="AB62" s="811">
        <f t="shared" si="16"/>
        <v>0.81899930549196764</v>
      </c>
      <c r="AC62" s="811">
        <f t="shared" si="16"/>
        <v>0.82507297558015491</v>
      </c>
      <c r="AD62" s="811">
        <f t="shared" si="16"/>
        <v>0.83092865028187612</v>
      </c>
      <c r="AE62" s="811">
        <f t="shared" si="16"/>
        <v>0.83656314044558289</v>
      </c>
      <c r="AF62" s="811">
        <f t="shared" si="16"/>
        <v>0.84199819360081274</v>
      </c>
      <c r="AG62" s="811">
        <f t="shared" si="16"/>
        <v>0.84724123539747265</v>
      </c>
      <c r="AH62" s="811">
        <f t="shared" si="16"/>
        <v>0.85229904451406568</v>
      </c>
      <c r="AI62" s="811">
        <f t="shared" si="16"/>
        <v>0.85717807056032003</v>
      </c>
      <c r="AJ62" s="812">
        <f t="shared" si="16"/>
        <v>0.86187064209102393</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5" t="str">
        <f>'TITLE PAGE'!B9</f>
        <v>Company:</v>
      </c>
      <c r="E64" s="157"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59" t="str">
        <f>'TITLE PAGE'!B10</f>
        <v>Resource Zone Name:</v>
      </c>
      <c r="E65" s="161" t="str">
        <f>'TITLE PAGE'!D10</f>
        <v>Chester</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59" t="str">
        <f>'TITLE PAGE'!B11</f>
        <v>Resource Zone Number:</v>
      </c>
      <c r="E66" s="164">
        <f>'TITLE PAGE'!D11</f>
        <v>4</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59" t="str">
        <f>'TITLE PAGE'!B12</f>
        <v xml:space="preserve">Planning Scenario Name:                                                                     </v>
      </c>
      <c r="E67" s="161"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7" t="str">
        <f>'TITLE PAGE'!B13</f>
        <v xml:space="preserve">Chosen Level of Service:  </v>
      </c>
      <c r="E68" s="195" t="str">
        <f>'TITLE PAGE'!D13</f>
        <v>not more than 3 in 100 years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XvIoY38u54CfcYF0A1ASxcrV2WwleppGU7ExOo4Iq08VKyRn+biz1ezGWRN0+tdxVoXp1HhVaZse9+4Qxzgn5w==" saltValue="bdBYDkvAT/dE6sYfOugZiA=="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 L60:AJ60">
    <cfRule type="cellIs" dxfId="11" priority="4" stopIfTrue="1" operator="equal">
      <formula>""</formula>
    </cfRule>
  </conditionalFormatting>
  <conditionalFormatting sqref="D60">
    <cfRule type="cellIs" dxfId="10" priority="3" stopIfTrue="1" operator="notEqual">
      <formula>"Unmeasured Household - Occupancy Rate"</formula>
    </cfRule>
  </conditionalFormatting>
  <conditionalFormatting sqref="F60">
    <cfRule type="cellIs" dxfId="9" priority="2" stopIfTrue="1" operator="notEqual">
      <formula>"h/prop"</formula>
    </cfRule>
  </conditionalFormatting>
  <conditionalFormatting sqref="E60">
    <cfRule type="cellIs" dxfId="8" priority="1" stopIfTrue="1" operator="notEqual">
      <formula>"52BL/46BL"</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
  <sheetViews>
    <sheetView zoomScale="80" zoomScaleNormal="80" workbookViewId="0">
      <selection activeCell="E38" sqref="E38"/>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257" max="257" width="1.33203125" customWidth="1"/>
    <col min="258" max="258" width="7.88671875" customWidth="1"/>
    <col min="259" max="259" width="8.33203125" customWidth="1"/>
    <col min="260" max="260" width="54.33203125" customWidth="1"/>
    <col min="261" max="261" width="39.77734375" customWidth="1"/>
    <col min="262" max="263" width="9.33203125" customWidth="1"/>
    <col min="264" max="264" width="15.88671875" customWidth="1"/>
    <col min="265" max="292" width="11.44140625" customWidth="1"/>
    <col min="513" max="513" width="1.33203125" customWidth="1"/>
    <col min="514" max="514" width="7.88671875" customWidth="1"/>
    <col min="515" max="515" width="8.33203125" customWidth="1"/>
    <col min="516" max="516" width="54.33203125" customWidth="1"/>
    <col min="517" max="517" width="39.77734375" customWidth="1"/>
    <col min="518" max="519" width="9.33203125" customWidth="1"/>
    <col min="520" max="520" width="15.88671875" customWidth="1"/>
    <col min="521" max="548" width="11.44140625" customWidth="1"/>
    <col min="769" max="769" width="1.33203125" customWidth="1"/>
    <col min="770" max="770" width="7.88671875" customWidth="1"/>
    <col min="771" max="771" width="8.33203125" customWidth="1"/>
    <col min="772" max="772" width="54.33203125" customWidth="1"/>
    <col min="773" max="773" width="39.77734375" customWidth="1"/>
    <col min="774" max="775" width="9.33203125" customWidth="1"/>
    <col min="776" max="776" width="15.88671875" customWidth="1"/>
    <col min="777" max="804" width="11.44140625" customWidth="1"/>
    <col min="1025" max="1025" width="1.33203125" customWidth="1"/>
    <col min="1026" max="1026" width="7.88671875" customWidth="1"/>
    <col min="1027" max="1027" width="8.33203125" customWidth="1"/>
    <col min="1028" max="1028" width="54.33203125" customWidth="1"/>
    <col min="1029" max="1029" width="39.77734375" customWidth="1"/>
    <col min="1030" max="1031" width="9.33203125"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54.33203125" customWidth="1"/>
    <col min="1285" max="1285" width="39.77734375" customWidth="1"/>
    <col min="1286" max="1287" width="9.33203125"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54.33203125" customWidth="1"/>
    <col min="1541" max="1541" width="39.77734375" customWidth="1"/>
    <col min="1542" max="1543" width="9.33203125"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54.33203125" customWidth="1"/>
    <col min="1797" max="1797" width="39.77734375" customWidth="1"/>
    <col min="1798" max="1799" width="9.33203125"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54.33203125" customWidth="1"/>
    <col min="2053" max="2053" width="39.77734375" customWidth="1"/>
    <col min="2054" max="2055" width="9.33203125"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54.33203125" customWidth="1"/>
    <col min="2309" max="2309" width="39.77734375" customWidth="1"/>
    <col min="2310" max="2311" width="9.33203125"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54.33203125" customWidth="1"/>
    <col min="2565" max="2565" width="39.77734375" customWidth="1"/>
    <col min="2566" max="2567" width="9.33203125"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54.33203125" customWidth="1"/>
    <col min="2821" max="2821" width="39.77734375" customWidth="1"/>
    <col min="2822" max="2823" width="9.33203125"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54.33203125" customWidth="1"/>
    <col min="3077" max="3077" width="39.77734375" customWidth="1"/>
    <col min="3078" max="3079" width="9.33203125"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54.33203125" customWidth="1"/>
    <col min="3333" max="3333" width="39.77734375" customWidth="1"/>
    <col min="3334" max="3335" width="9.33203125"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54.33203125" customWidth="1"/>
    <col min="3589" max="3589" width="39.77734375" customWidth="1"/>
    <col min="3590" max="3591" width="9.33203125"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54.33203125" customWidth="1"/>
    <col min="3845" max="3845" width="39.77734375" customWidth="1"/>
    <col min="3846" max="3847" width="9.33203125"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54.33203125" customWidth="1"/>
    <col min="4101" max="4101" width="39.77734375" customWidth="1"/>
    <col min="4102" max="4103" width="9.33203125"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54.33203125" customWidth="1"/>
    <col min="4357" max="4357" width="39.77734375" customWidth="1"/>
    <col min="4358" max="4359" width="9.33203125"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54.33203125" customWidth="1"/>
    <col min="4613" max="4613" width="39.77734375" customWidth="1"/>
    <col min="4614" max="4615" width="9.33203125"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54.33203125" customWidth="1"/>
    <col min="4869" max="4869" width="39.77734375" customWidth="1"/>
    <col min="4870" max="4871" width="9.33203125"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54.33203125" customWidth="1"/>
    <col min="5125" max="5125" width="39.77734375" customWidth="1"/>
    <col min="5126" max="5127" width="9.33203125"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54.33203125" customWidth="1"/>
    <col min="5381" max="5381" width="39.77734375" customWidth="1"/>
    <col min="5382" max="5383" width="9.33203125"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54.33203125" customWidth="1"/>
    <col min="5637" max="5637" width="39.77734375" customWidth="1"/>
    <col min="5638" max="5639" width="9.33203125"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54.33203125" customWidth="1"/>
    <col min="5893" max="5893" width="39.77734375" customWidth="1"/>
    <col min="5894" max="5895" width="9.33203125"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54.33203125" customWidth="1"/>
    <col min="6149" max="6149" width="39.77734375" customWidth="1"/>
    <col min="6150" max="6151" width="9.33203125"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54.33203125" customWidth="1"/>
    <col min="6405" max="6405" width="39.77734375" customWidth="1"/>
    <col min="6406" max="6407" width="9.33203125"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54.33203125" customWidth="1"/>
    <col min="6661" max="6661" width="39.77734375" customWidth="1"/>
    <col min="6662" max="6663" width="9.33203125"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54.33203125" customWidth="1"/>
    <col min="6917" max="6917" width="39.77734375" customWidth="1"/>
    <col min="6918" max="6919" width="9.33203125"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54.33203125" customWidth="1"/>
    <col min="7173" max="7173" width="39.77734375" customWidth="1"/>
    <col min="7174" max="7175" width="9.33203125"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54.33203125" customWidth="1"/>
    <col min="7429" max="7429" width="39.77734375" customWidth="1"/>
    <col min="7430" max="7431" width="9.33203125"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54.33203125" customWidth="1"/>
    <col min="7685" max="7685" width="39.77734375" customWidth="1"/>
    <col min="7686" max="7687" width="9.33203125"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54.33203125" customWidth="1"/>
    <col min="7941" max="7941" width="39.77734375" customWidth="1"/>
    <col min="7942" max="7943" width="9.33203125"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54.33203125" customWidth="1"/>
    <col min="8197" max="8197" width="39.77734375" customWidth="1"/>
    <col min="8198" max="8199" width="9.33203125"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54.33203125" customWidth="1"/>
    <col min="8453" max="8453" width="39.77734375" customWidth="1"/>
    <col min="8454" max="8455" width="9.33203125"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54.33203125" customWidth="1"/>
    <col min="8709" max="8709" width="39.77734375" customWidth="1"/>
    <col min="8710" max="8711" width="9.33203125"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54.33203125" customWidth="1"/>
    <col min="8965" max="8965" width="39.77734375" customWidth="1"/>
    <col min="8966" max="8967" width="9.33203125"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54.33203125" customWidth="1"/>
    <col min="9221" max="9221" width="39.77734375" customWidth="1"/>
    <col min="9222" max="9223" width="9.33203125"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54.33203125" customWidth="1"/>
    <col min="9477" max="9477" width="39.77734375" customWidth="1"/>
    <col min="9478" max="9479" width="9.33203125"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54.33203125" customWidth="1"/>
    <col min="9733" max="9733" width="39.77734375" customWidth="1"/>
    <col min="9734" max="9735" width="9.33203125"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54.33203125" customWidth="1"/>
    <col min="9989" max="9989" width="39.77734375" customWidth="1"/>
    <col min="9990" max="9991" width="9.33203125"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54.33203125" customWidth="1"/>
    <col min="10245" max="10245" width="39.77734375" customWidth="1"/>
    <col min="10246" max="10247" width="9.33203125"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54.33203125" customWidth="1"/>
    <col min="10501" max="10501" width="39.77734375" customWidth="1"/>
    <col min="10502" max="10503" width="9.33203125"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54.33203125" customWidth="1"/>
    <col min="10757" max="10757" width="39.77734375" customWidth="1"/>
    <col min="10758" max="10759" width="9.33203125"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54.33203125" customWidth="1"/>
    <col min="11013" max="11013" width="39.77734375" customWidth="1"/>
    <col min="11014" max="11015" width="9.33203125"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54.33203125" customWidth="1"/>
    <col min="11269" max="11269" width="39.77734375" customWidth="1"/>
    <col min="11270" max="11271" width="9.33203125"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54.33203125" customWidth="1"/>
    <col min="11525" max="11525" width="39.77734375" customWidth="1"/>
    <col min="11526" max="11527" width="9.33203125"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54.33203125" customWidth="1"/>
    <col min="11781" max="11781" width="39.77734375" customWidth="1"/>
    <col min="11782" max="11783" width="9.33203125"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54.33203125" customWidth="1"/>
    <col min="12037" max="12037" width="39.77734375" customWidth="1"/>
    <col min="12038" max="12039" width="9.33203125"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54.33203125" customWidth="1"/>
    <col min="12293" max="12293" width="39.77734375" customWidth="1"/>
    <col min="12294" max="12295" width="9.33203125"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54.33203125" customWidth="1"/>
    <col min="12549" max="12549" width="39.77734375" customWidth="1"/>
    <col min="12550" max="12551" width="9.33203125"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54.33203125" customWidth="1"/>
    <col min="12805" max="12805" width="39.77734375" customWidth="1"/>
    <col min="12806" max="12807" width="9.33203125"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54.33203125" customWidth="1"/>
    <col min="13061" max="13061" width="39.77734375" customWidth="1"/>
    <col min="13062" max="13063" width="9.33203125"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54.33203125" customWidth="1"/>
    <col min="13317" max="13317" width="39.77734375" customWidth="1"/>
    <col min="13318" max="13319" width="9.33203125"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54.33203125" customWidth="1"/>
    <col min="13573" max="13573" width="39.77734375" customWidth="1"/>
    <col min="13574" max="13575" width="9.33203125"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54.33203125" customWidth="1"/>
    <col min="13829" max="13829" width="39.77734375" customWidth="1"/>
    <col min="13830" max="13831" width="9.33203125"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54.33203125" customWidth="1"/>
    <col min="14085" max="14085" width="39.77734375" customWidth="1"/>
    <col min="14086" max="14087" width="9.33203125"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54.33203125" customWidth="1"/>
    <col min="14341" max="14341" width="39.77734375" customWidth="1"/>
    <col min="14342" max="14343" width="9.33203125"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54.33203125" customWidth="1"/>
    <col min="14597" max="14597" width="39.77734375" customWidth="1"/>
    <col min="14598" max="14599" width="9.33203125"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54.33203125" customWidth="1"/>
    <col min="14853" max="14853" width="39.77734375" customWidth="1"/>
    <col min="14854" max="14855" width="9.33203125"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54.33203125" customWidth="1"/>
    <col min="15109" max="15109" width="39.77734375" customWidth="1"/>
    <col min="15110" max="15111" width="9.33203125"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54.33203125" customWidth="1"/>
    <col min="15365" max="15365" width="39.77734375" customWidth="1"/>
    <col min="15366" max="15367" width="9.33203125"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54.33203125" customWidth="1"/>
    <col min="15621" max="15621" width="39.77734375" customWidth="1"/>
    <col min="15622" max="15623" width="9.33203125"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54.33203125" customWidth="1"/>
    <col min="15877" max="15877" width="39.77734375" customWidth="1"/>
    <col min="15878" max="15879" width="9.33203125"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54.33203125" customWidth="1"/>
    <col min="16133" max="16133" width="39.77734375" customWidth="1"/>
    <col min="16134" max="16135" width="9.33203125" customWidth="1"/>
    <col min="16136" max="16136" width="15.88671875" customWidth="1"/>
    <col min="16137" max="16164" width="11.44140625" customWidth="1"/>
  </cols>
  <sheetData>
    <row r="1" spans="1:36" ht="18.75" thickBot="1" x14ac:dyDescent="0.25">
      <c r="A1" s="134"/>
      <c r="B1" s="177"/>
      <c r="C1" s="178" t="s">
        <v>336</v>
      </c>
      <c r="D1" s="179"/>
      <c r="E1" s="180"/>
      <c r="F1" s="181"/>
      <c r="G1" s="181"/>
      <c r="H1" s="182"/>
      <c r="I1" s="872"/>
      <c r="J1" s="873"/>
      <c r="K1" s="183"/>
      <c r="L1" s="184"/>
      <c r="M1" s="182"/>
      <c r="N1" s="181"/>
      <c r="O1" s="182"/>
      <c r="P1" s="183"/>
      <c r="Q1" s="183"/>
      <c r="R1" s="183"/>
      <c r="S1" s="183"/>
      <c r="T1" s="183"/>
      <c r="U1" s="183"/>
      <c r="V1" s="183"/>
      <c r="W1" s="183"/>
      <c r="X1" s="183"/>
      <c r="Y1" s="183"/>
      <c r="Z1" s="183"/>
      <c r="AA1" s="183"/>
      <c r="AB1" s="183"/>
      <c r="AC1" s="183"/>
      <c r="AD1" s="183"/>
      <c r="AE1" s="183"/>
      <c r="AF1" s="183"/>
      <c r="AG1" s="183"/>
      <c r="AH1" s="185"/>
      <c r="AI1" s="183"/>
      <c r="AJ1" s="183"/>
    </row>
    <row r="2" spans="1:36" ht="32.25" thickBot="1" x14ac:dyDescent="0.25">
      <c r="A2" s="186"/>
      <c r="B2" s="187"/>
      <c r="C2" s="276" t="s">
        <v>109</v>
      </c>
      <c r="D2" s="188" t="s">
        <v>137</v>
      </c>
      <c r="E2" s="750" t="s">
        <v>110</v>
      </c>
      <c r="F2" s="188" t="s">
        <v>138</v>
      </c>
      <c r="G2" s="188" t="s">
        <v>186</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row>
    <row r="3" spans="1:36" x14ac:dyDescent="0.2">
      <c r="A3" s="150"/>
      <c r="B3" s="890" t="s">
        <v>337</v>
      </c>
      <c r="C3" s="280" t="s">
        <v>338</v>
      </c>
      <c r="D3" s="761" t="s">
        <v>339</v>
      </c>
      <c r="E3" s="761" t="s">
        <v>340</v>
      </c>
      <c r="F3" s="763" t="s">
        <v>72</v>
      </c>
      <c r="G3" s="763">
        <v>2</v>
      </c>
      <c r="H3" s="393">
        <f>SUM('3. BL Demand'!H3:H6,'3. BL Demand'!H30:H31,'3. BL Demand'!H36:H37)</f>
        <v>26.279924221352644</v>
      </c>
      <c r="I3" s="353">
        <f>SUM('3. BL Demand'!I3:I6,'3. BL Demand'!I30:I31,'3. BL Demand'!I36:I37)</f>
        <v>24.730407598308695</v>
      </c>
      <c r="J3" s="353">
        <f>SUM('3. BL Demand'!J3:J6,'3. BL Demand'!J30:J31,'3. BL Demand'!J36:J37)</f>
        <v>24.669564583721513</v>
      </c>
      <c r="K3" s="353">
        <f>SUM('3. BL Demand'!K3:K6,'3. BL Demand'!K30:K31,'3. BL Demand'!K36:K37)</f>
        <v>24.612420710147308</v>
      </c>
      <c r="L3" s="764">
        <f>SUM('3. BL Demand'!L3:L6,'3. BL Demand'!L30:L31,'3. BL Demand'!L36:L37)</f>
        <v>24.534453747793481</v>
      </c>
      <c r="M3" s="764">
        <f>SUM('3. BL Demand'!M3:M6,'3. BL Demand'!M30:M31,'3. BL Demand'!M36:M37)</f>
        <v>24.466057346256608</v>
      </c>
      <c r="N3" s="764">
        <f>SUM('3. BL Demand'!N3:N6,'3. BL Demand'!N30:N31,'3. BL Demand'!N36:N37)</f>
        <v>24.406121369366097</v>
      </c>
      <c r="O3" s="764">
        <f>SUM('3. BL Demand'!O3:O6,'3. BL Demand'!O30:O31,'3. BL Demand'!O36:O37)</f>
        <v>24.350974198876301</v>
      </c>
      <c r="P3" s="764">
        <f>SUM('3. BL Demand'!P3:P6,'3. BL Demand'!P30:P31,'3. BL Demand'!P36:P37)</f>
        <v>24.303352534208894</v>
      </c>
      <c r="Q3" s="764">
        <f>SUM('3. BL Demand'!Q3:Q6,'3. BL Demand'!Q30:Q31,'3. BL Demand'!Q36:Q37)</f>
        <v>24.235540673008487</v>
      </c>
      <c r="R3" s="764">
        <f>SUM('3. BL Demand'!R3:R6,'3. BL Demand'!R30:R31,'3. BL Demand'!R36:R37)</f>
        <v>24.175278385600858</v>
      </c>
      <c r="S3" s="764">
        <f>SUM('3. BL Demand'!S3:S6,'3. BL Demand'!S30:S31,'3. BL Demand'!S36:S37)</f>
        <v>24.121706390052179</v>
      </c>
      <c r="T3" s="764">
        <f>SUM('3. BL Demand'!T3:T6,'3. BL Demand'!T30:T31,'3. BL Demand'!T36:T37)</f>
        <v>24.07284777910003</v>
      </c>
      <c r="U3" s="764">
        <f>SUM('3. BL Demand'!U3:U6,'3. BL Demand'!U30:U31,'3. BL Demand'!U36:U37)</f>
        <v>24.030522551568875</v>
      </c>
      <c r="V3" s="764">
        <f>SUM('3. BL Demand'!V3:V6,'3. BL Demand'!V30:V31,'3. BL Demand'!V36:V37)</f>
        <v>23.957048334274418</v>
      </c>
      <c r="W3" s="764">
        <f>SUM('3. BL Demand'!W3:W6,'3. BL Demand'!W30:W31,'3. BL Demand'!W36:W37)</f>
        <v>23.89053482861258</v>
      </c>
      <c r="X3" s="764">
        <f>SUM('3. BL Demand'!X3:X6,'3. BL Demand'!X30:X31,'3. BL Demand'!X36:X37)</f>
        <v>23.828165538206068</v>
      </c>
      <c r="Y3" s="764">
        <f>SUM('3. BL Demand'!Y3:Y6,'3. BL Demand'!Y30:Y31,'3. BL Demand'!Y36:Y37)</f>
        <v>23.767568867169494</v>
      </c>
      <c r="Z3" s="764">
        <f>SUM('3. BL Demand'!Z3:Z6,'3. BL Demand'!Z30:Z31,'3. BL Demand'!Z36:Z37)</f>
        <v>23.712648059675821</v>
      </c>
      <c r="AA3" s="764">
        <f>SUM('3. BL Demand'!AA3:AA6,'3. BL Demand'!AA30:AA31,'3. BL Demand'!AA36:AA37)</f>
        <v>23.668101473137003</v>
      </c>
      <c r="AB3" s="764">
        <f>SUM('3. BL Demand'!AB3:AB6,'3. BL Demand'!AB30:AB31,'3. BL Demand'!AB36:AB37)</f>
        <v>23.626596702464916</v>
      </c>
      <c r="AC3" s="764">
        <f>SUM('3. BL Demand'!AC3:AC6,'3. BL Demand'!AC30:AC31,'3. BL Demand'!AC36:AC37)</f>
        <v>23.589407218774131</v>
      </c>
      <c r="AD3" s="764">
        <f>SUM('3. BL Demand'!AD3:AD6,'3. BL Demand'!AD30:AD31,'3. BL Demand'!AD36:AD37)</f>
        <v>23.55291804218324</v>
      </c>
      <c r="AE3" s="764">
        <f>SUM('3. BL Demand'!AE3:AE6,'3. BL Demand'!AE30:AE31,'3. BL Demand'!AE36:AE37)</f>
        <v>23.520800005940785</v>
      </c>
      <c r="AF3" s="764">
        <f>SUM('3. BL Demand'!AF3:AF6,'3. BL Demand'!AF30:AF31,'3. BL Demand'!AF36:AF37)</f>
        <v>23.490349380469063</v>
      </c>
      <c r="AG3" s="764">
        <f>SUM('3. BL Demand'!AG3:AG6,'3. BL Demand'!AG30:AG31,'3. BL Demand'!AG36:AG37)</f>
        <v>23.466542772207934</v>
      </c>
      <c r="AH3" s="764">
        <f>SUM('3. BL Demand'!AH3:AH6,'3. BL Demand'!AH30:AH31,'3. BL Demand'!AH36:AH37)</f>
        <v>23.447963596265467</v>
      </c>
      <c r="AI3" s="764">
        <f>SUM('3. BL Demand'!AI3:AI6,'3. BL Demand'!AI30:AI31,'3. BL Demand'!AI36:AI37)</f>
        <v>23.426834938767971</v>
      </c>
      <c r="AJ3" s="765">
        <f>SUM('3. BL Demand'!AJ3:AJ6,'3. BL Demand'!AJ30:AJ31,'3. BL Demand'!AJ36:AJ37)</f>
        <v>23.408079185456849</v>
      </c>
    </row>
    <row r="4" spans="1:36" x14ac:dyDescent="0.2">
      <c r="A4" s="150"/>
      <c r="B4" s="891"/>
      <c r="C4" s="281" t="s">
        <v>341</v>
      </c>
      <c r="D4" s="319" t="s">
        <v>342</v>
      </c>
      <c r="E4" s="405" t="s">
        <v>343</v>
      </c>
      <c r="F4" s="318" t="s">
        <v>72</v>
      </c>
      <c r="G4" s="318">
        <v>2</v>
      </c>
      <c r="H4" s="347">
        <f>('2. BL Supply'!H17+'2. BL Supply'!H18)-('2. BL Supply'!H24+'2. BL Supply'!H25)</f>
        <v>28.98</v>
      </c>
      <c r="I4" s="352">
        <f>('2. BL Supply'!I17+'2. BL Supply'!I18)-('2. BL Supply'!I24+'2. BL Supply'!I25)</f>
        <v>28.893899999999999</v>
      </c>
      <c r="J4" s="352">
        <f>('2. BL Supply'!J17+'2. BL Supply'!J18)-('2. BL Supply'!J24+'2. BL Supply'!J25)</f>
        <v>28.793900000000001</v>
      </c>
      <c r="K4" s="352">
        <f>('2. BL Supply'!K17+'2. BL Supply'!K18)-('2. BL Supply'!K24+'2. BL Supply'!K25)</f>
        <v>28.693899999999999</v>
      </c>
      <c r="L4" s="348">
        <f>('2. BL Supply'!L17+'2. BL Supply'!L18)-('2. BL Supply'!L24+'2. BL Supply'!L25)</f>
        <v>28.573900000000002</v>
      </c>
      <c r="M4" s="348">
        <f>('2. BL Supply'!M17+'2. BL Supply'!M18)-('2. BL Supply'!M24+'2. BL Supply'!M25)</f>
        <v>28.4739</v>
      </c>
      <c r="N4" s="348">
        <f>('2. BL Supply'!N17+'2. BL Supply'!N18)-('2. BL Supply'!N24+'2. BL Supply'!N25)</f>
        <v>28.373899999999999</v>
      </c>
      <c r="O4" s="348">
        <f>('2. BL Supply'!O17+'2. BL Supply'!O18)-('2. BL Supply'!O24+'2. BL Supply'!O25)</f>
        <v>28.273900000000001</v>
      </c>
      <c r="P4" s="348">
        <f>('2. BL Supply'!P17+'2. BL Supply'!P18)-('2. BL Supply'!P24+'2. BL Supply'!P25)</f>
        <v>28.1739</v>
      </c>
      <c r="Q4" s="348">
        <f>('2. BL Supply'!Q17+'2. BL Supply'!Q18)-('2. BL Supply'!Q24+'2. BL Supply'!Q25)</f>
        <v>27.6739</v>
      </c>
      <c r="R4" s="348">
        <f>('2. BL Supply'!R17+'2. BL Supply'!R18)-('2. BL Supply'!R24+'2. BL Supply'!R25)</f>
        <v>27.573900000000002</v>
      </c>
      <c r="S4" s="348">
        <f>('2. BL Supply'!S17+'2. BL Supply'!S18)-('2. BL Supply'!S24+'2. BL Supply'!S25)</f>
        <v>27.4739</v>
      </c>
      <c r="T4" s="348">
        <f>('2. BL Supply'!T17+'2. BL Supply'!T18)-('2. BL Supply'!T24+'2. BL Supply'!T25)</f>
        <v>27.373899999999999</v>
      </c>
      <c r="U4" s="348">
        <f>('2. BL Supply'!U17+'2. BL Supply'!U18)-('2. BL Supply'!U24+'2. BL Supply'!U25)</f>
        <v>27.273900000000001</v>
      </c>
      <c r="V4" s="348">
        <f>('2. BL Supply'!V17+'2. BL Supply'!V18)-('2. BL Supply'!V24+'2. BL Supply'!V25)</f>
        <v>27.198900000000002</v>
      </c>
      <c r="W4" s="348">
        <f>('2. BL Supply'!W17+'2. BL Supply'!W18)-('2. BL Supply'!W24+'2. BL Supply'!W25)</f>
        <v>27.1739</v>
      </c>
      <c r="X4" s="348">
        <f>('2. BL Supply'!X17+'2. BL Supply'!X18)-('2. BL Supply'!X24+'2. BL Supply'!X25)</f>
        <v>27.148900000000001</v>
      </c>
      <c r="Y4" s="348">
        <f>('2. BL Supply'!Y17+'2. BL Supply'!Y18)-('2. BL Supply'!Y24+'2. BL Supply'!Y25)</f>
        <v>27.123899999999999</v>
      </c>
      <c r="Z4" s="348">
        <f>('2. BL Supply'!Z17+'2. BL Supply'!Z18)-('2. BL Supply'!Z24+'2. BL Supply'!Z25)</f>
        <v>27.0989</v>
      </c>
      <c r="AA4" s="348">
        <f>('2. BL Supply'!AA17+'2. BL Supply'!AA18)-('2. BL Supply'!AA24+'2. BL Supply'!AA25)</f>
        <v>27.073900000000002</v>
      </c>
      <c r="AB4" s="348">
        <f>('2. BL Supply'!AB17+'2. BL Supply'!AB18)-('2. BL Supply'!AB24+'2. BL Supply'!AB25)</f>
        <v>27.0489</v>
      </c>
      <c r="AC4" s="348">
        <f>('2. BL Supply'!AC17+'2. BL Supply'!AC18)-('2. BL Supply'!AC24+'2. BL Supply'!AC25)</f>
        <v>27.023900000000001</v>
      </c>
      <c r="AD4" s="348">
        <f>('2. BL Supply'!AD17+'2. BL Supply'!AD18)-('2. BL Supply'!AD24+'2. BL Supply'!AD25)</f>
        <v>26.998899999999999</v>
      </c>
      <c r="AE4" s="348">
        <f>('2. BL Supply'!AE17+'2. BL Supply'!AE18)-('2. BL Supply'!AE24+'2. BL Supply'!AE25)</f>
        <v>26.9739</v>
      </c>
      <c r="AF4" s="348">
        <f>('2. BL Supply'!AF17+'2. BL Supply'!AF18)-('2. BL Supply'!AF24+'2. BL Supply'!AF25)</f>
        <v>26.948900000000002</v>
      </c>
      <c r="AG4" s="348">
        <f>('2. BL Supply'!AG17+'2. BL Supply'!AG18)-('2. BL Supply'!AG24+'2. BL Supply'!AG25)</f>
        <v>26.9239</v>
      </c>
      <c r="AH4" s="348">
        <f>('2. BL Supply'!AH17+'2. BL Supply'!AH18)-('2. BL Supply'!AH24+'2. BL Supply'!AH25)</f>
        <v>26.898900000000001</v>
      </c>
      <c r="AI4" s="348">
        <f>('2. BL Supply'!AI17+'2. BL Supply'!AI18)-('2. BL Supply'!AI24+'2. BL Supply'!AI25)</f>
        <v>26.873899999999999</v>
      </c>
      <c r="AJ4" s="363">
        <f>('2. BL Supply'!AJ17+'2. BL Supply'!AJ18)-('2. BL Supply'!AJ24+'2. BL Supply'!AJ25)</f>
        <v>26.8489</v>
      </c>
    </row>
    <row r="5" spans="1:36" x14ac:dyDescent="0.2">
      <c r="A5" s="150"/>
      <c r="B5" s="891"/>
      <c r="C5" s="281" t="s">
        <v>70</v>
      </c>
      <c r="D5" s="319" t="s">
        <v>344</v>
      </c>
      <c r="E5" s="405" t="s">
        <v>345</v>
      </c>
      <c r="F5" s="318" t="s">
        <v>72</v>
      </c>
      <c r="G5" s="318">
        <v>2</v>
      </c>
      <c r="H5" s="347">
        <f>H4+('2. BL Supply'!H4+'2. BL Supply'!H7)-('2. BL Supply'!H10+'2. BL Supply'!H14)</f>
        <v>28.540800000000001</v>
      </c>
      <c r="I5" s="352">
        <f>I4+('2. BL Supply'!I4+'2. BL Supply'!I7)-('2. BL Supply'!I10+'2. BL Supply'!I14)</f>
        <v>28.454699999999999</v>
      </c>
      <c r="J5" s="352">
        <f>J4+('2. BL Supply'!J4+'2. BL Supply'!J7)-('2. BL Supply'!J10+'2. BL Supply'!J14)</f>
        <v>28.354700000000001</v>
      </c>
      <c r="K5" s="352">
        <f>K4+('2. BL Supply'!K4+'2. BL Supply'!K7)-('2. BL Supply'!K10+'2. BL Supply'!K14)</f>
        <v>28.2547</v>
      </c>
      <c r="L5" s="348">
        <f>L4+('2. BL Supply'!L4+'2. BL Supply'!L7)-('2. BL Supply'!L10+'2. BL Supply'!L14)</f>
        <v>28.134700000000002</v>
      </c>
      <c r="M5" s="348">
        <f>M4+('2. BL Supply'!M4+'2. BL Supply'!M7)-('2. BL Supply'!M10+'2. BL Supply'!M14)</f>
        <v>28.034700000000001</v>
      </c>
      <c r="N5" s="348">
        <f>N4+('2. BL Supply'!N4+'2. BL Supply'!N7)-('2. BL Supply'!N10+'2. BL Supply'!N14)</f>
        <v>27.934699999999999</v>
      </c>
      <c r="O5" s="348">
        <f>O4+('2. BL Supply'!O4+'2. BL Supply'!O7)-('2. BL Supply'!O10+'2. BL Supply'!O14)</f>
        <v>27.834700000000002</v>
      </c>
      <c r="P5" s="348">
        <f>P4+('2. BL Supply'!P4+'2. BL Supply'!P7)-('2. BL Supply'!P10+'2. BL Supply'!P14)</f>
        <v>27.7347</v>
      </c>
      <c r="Q5" s="348">
        <f>Q4+('2. BL Supply'!Q4+'2. BL Supply'!Q7)-('2. BL Supply'!Q10+'2. BL Supply'!Q14)</f>
        <v>27.2347</v>
      </c>
      <c r="R5" s="348">
        <f>R4+('2. BL Supply'!R4+'2. BL Supply'!R7)-('2. BL Supply'!R10+'2. BL Supply'!R14)</f>
        <v>27.134700000000002</v>
      </c>
      <c r="S5" s="348">
        <f>S4+('2. BL Supply'!S4+'2. BL Supply'!S7)-('2. BL Supply'!S10+'2. BL Supply'!S14)</f>
        <v>27.034700000000001</v>
      </c>
      <c r="T5" s="348">
        <f>T4+('2. BL Supply'!T4+'2. BL Supply'!T7)-('2. BL Supply'!T10+'2. BL Supply'!T14)</f>
        <v>26.934699999999999</v>
      </c>
      <c r="U5" s="348">
        <f>U4+('2. BL Supply'!U4+'2. BL Supply'!U7)-('2. BL Supply'!U10+'2. BL Supply'!U14)</f>
        <v>26.834700000000002</v>
      </c>
      <c r="V5" s="348">
        <f>V4+('2. BL Supply'!V4+'2. BL Supply'!V7)-('2. BL Supply'!V10+'2. BL Supply'!V14)</f>
        <v>26.759700000000002</v>
      </c>
      <c r="W5" s="348">
        <f>W4+('2. BL Supply'!W4+'2. BL Supply'!W7)-('2. BL Supply'!W10+'2. BL Supply'!W14)</f>
        <v>26.7347</v>
      </c>
      <c r="X5" s="348">
        <f>X4+('2. BL Supply'!X4+'2. BL Supply'!X7)-('2. BL Supply'!X10+'2. BL Supply'!X14)</f>
        <v>26.709700000000002</v>
      </c>
      <c r="Y5" s="348">
        <f>Y4+('2. BL Supply'!Y4+'2. BL Supply'!Y7)-('2. BL Supply'!Y10+'2. BL Supply'!Y14)</f>
        <v>26.684699999999999</v>
      </c>
      <c r="Z5" s="348">
        <f>Z4+('2. BL Supply'!Z4+'2. BL Supply'!Z7)-('2. BL Supply'!Z10+'2. BL Supply'!Z14)</f>
        <v>26.659700000000001</v>
      </c>
      <c r="AA5" s="348">
        <f>AA4+('2. BL Supply'!AA4+'2. BL Supply'!AA7)-('2. BL Supply'!AA10+'2. BL Supply'!AA14)</f>
        <v>26.634700000000002</v>
      </c>
      <c r="AB5" s="348">
        <f>AB4+('2. BL Supply'!AB4+'2. BL Supply'!AB7)-('2. BL Supply'!AB10+'2. BL Supply'!AB14)</f>
        <v>26.6097</v>
      </c>
      <c r="AC5" s="348">
        <f>AC4+('2. BL Supply'!AC4+'2. BL Supply'!AC7)-('2. BL Supply'!AC10+'2. BL Supply'!AC14)</f>
        <v>26.584700000000002</v>
      </c>
      <c r="AD5" s="348">
        <f>AD4+('2. BL Supply'!AD4+'2. BL Supply'!AD7)-('2. BL Supply'!AD10+'2. BL Supply'!AD14)</f>
        <v>26.559699999999999</v>
      </c>
      <c r="AE5" s="348">
        <f>AE4+('2. BL Supply'!AE4+'2. BL Supply'!AE7)-('2. BL Supply'!AE10+'2. BL Supply'!AE14)</f>
        <v>26.534700000000001</v>
      </c>
      <c r="AF5" s="348">
        <f>AF4+('2. BL Supply'!AF4+'2. BL Supply'!AF7)-('2. BL Supply'!AF10+'2. BL Supply'!AF14)</f>
        <v>26.509700000000002</v>
      </c>
      <c r="AG5" s="348">
        <f>AG4+('2. BL Supply'!AG4+'2. BL Supply'!AG7)-('2. BL Supply'!AG10+'2. BL Supply'!AG14)</f>
        <v>26.4847</v>
      </c>
      <c r="AH5" s="348">
        <f>AH4+('2. BL Supply'!AH4+'2. BL Supply'!AH7)-('2. BL Supply'!AH10+'2. BL Supply'!AH14)</f>
        <v>26.459700000000002</v>
      </c>
      <c r="AI5" s="348">
        <f>AI4+('2. BL Supply'!AI4+'2. BL Supply'!AI7)-('2. BL Supply'!AI10+'2. BL Supply'!AI14)</f>
        <v>26.434699999999999</v>
      </c>
      <c r="AJ5" s="363">
        <f>AJ4+('2. BL Supply'!AJ4+'2. BL Supply'!AJ7)-('2. BL Supply'!AJ10+'2. BL Supply'!AJ14)</f>
        <v>26.409700000000001</v>
      </c>
    </row>
    <row r="6" spans="1:36" x14ac:dyDescent="0.2">
      <c r="A6" s="150"/>
      <c r="B6" s="891"/>
      <c r="C6" s="285" t="s">
        <v>346</v>
      </c>
      <c r="D6" s="429" t="s">
        <v>347</v>
      </c>
      <c r="E6" s="364" t="s">
        <v>121</v>
      </c>
      <c r="F6" s="365" t="s">
        <v>72</v>
      </c>
      <c r="G6" s="365">
        <v>2</v>
      </c>
      <c r="H6" s="347">
        <v>0</v>
      </c>
      <c r="I6" s="352">
        <v>2.5999999999999999E-3</v>
      </c>
      <c r="J6" s="352">
        <v>5.1999999999999998E-3</v>
      </c>
      <c r="K6" s="352">
        <v>7.7999999999999996E-3</v>
      </c>
      <c r="L6" s="361">
        <v>1.04E-2</v>
      </c>
      <c r="M6" s="361">
        <v>1.2999999999999999E-2</v>
      </c>
      <c r="N6" s="361">
        <v>1.5599999999999999E-2</v>
      </c>
      <c r="O6" s="361">
        <v>1.8200000000000001E-2</v>
      </c>
      <c r="P6" s="361">
        <v>2.0799999999999999E-2</v>
      </c>
      <c r="Q6" s="361">
        <v>2.3399999999999997E-2</v>
      </c>
      <c r="R6" s="361">
        <v>2.5999999999999995E-2</v>
      </c>
      <c r="S6" s="361">
        <v>2.8599999999999993E-2</v>
      </c>
      <c r="T6" s="361">
        <v>3.1199999999999992E-2</v>
      </c>
      <c r="U6" s="361">
        <v>3.379999999999999E-2</v>
      </c>
      <c r="V6" s="361">
        <v>3.6399999999999988E-2</v>
      </c>
      <c r="W6" s="361">
        <v>3.8999999999999986E-2</v>
      </c>
      <c r="X6" s="361">
        <v>4.1599999999999984E-2</v>
      </c>
      <c r="Y6" s="361">
        <v>4.4199999999999982E-2</v>
      </c>
      <c r="Z6" s="361">
        <v>4.6799999999999981E-2</v>
      </c>
      <c r="AA6" s="361">
        <v>4.9399999999999979E-2</v>
      </c>
      <c r="AB6" s="361">
        <v>5.1999999999999977E-2</v>
      </c>
      <c r="AC6" s="361">
        <v>5.4599999999999975E-2</v>
      </c>
      <c r="AD6" s="361">
        <v>5.7199999999999973E-2</v>
      </c>
      <c r="AE6" s="361">
        <v>5.9799999999999971E-2</v>
      </c>
      <c r="AF6" s="361">
        <v>6.2399999999999969E-2</v>
      </c>
      <c r="AG6" s="361">
        <v>6.4999999999999974E-2</v>
      </c>
      <c r="AH6" s="361">
        <v>6.759999999999998E-2</v>
      </c>
      <c r="AI6" s="361">
        <v>7.0199999999999985E-2</v>
      </c>
      <c r="AJ6" s="402">
        <v>7.279999999999999E-2</v>
      </c>
    </row>
    <row r="7" spans="1:36" x14ac:dyDescent="0.2">
      <c r="A7" s="150"/>
      <c r="B7" s="891"/>
      <c r="C7" s="285" t="s">
        <v>348</v>
      </c>
      <c r="D7" s="429" t="s">
        <v>349</v>
      </c>
      <c r="E7" s="364" t="s">
        <v>121</v>
      </c>
      <c r="F7" s="365" t="s">
        <v>72</v>
      </c>
      <c r="G7" s="365">
        <v>2</v>
      </c>
      <c r="H7" s="347">
        <v>1.8692100000000003</v>
      </c>
      <c r="I7" s="352">
        <v>1.8635100000000002</v>
      </c>
      <c r="J7" s="352">
        <v>1.8578100000000002</v>
      </c>
      <c r="K7" s="352">
        <v>1.8521100000000001</v>
      </c>
      <c r="L7" s="361">
        <v>1.8464100000000001</v>
      </c>
      <c r="M7" s="361">
        <v>1.8407100000000001</v>
      </c>
      <c r="N7" s="361">
        <v>1.83501</v>
      </c>
      <c r="O7" s="361">
        <v>1.82931</v>
      </c>
      <c r="P7" s="361">
        <v>1.82361</v>
      </c>
      <c r="Q7" s="361">
        <v>1.8179099999999999</v>
      </c>
      <c r="R7" s="361">
        <v>1.8122099999999999</v>
      </c>
      <c r="S7" s="361">
        <v>1.8065099999999998</v>
      </c>
      <c r="T7" s="361">
        <v>1.8008099999999998</v>
      </c>
      <c r="U7" s="361">
        <v>1.7951099999999998</v>
      </c>
      <c r="V7" s="361">
        <v>1.7894099999999997</v>
      </c>
      <c r="W7" s="361">
        <v>1.7837099999999997</v>
      </c>
      <c r="X7" s="361">
        <v>1.7780099999999996</v>
      </c>
      <c r="Y7" s="361">
        <v>1.7723099999999996</v>
      </c>
      <c r="Z7" s="361">
        <v>1.7666099999999996</v>
      </c>
      <c r="AA7" s="361">
        <v>1.7609099999999995</v>
      </c>
      <c r="AB7" s="361">
        <v>1.7552099999999995</v>
      </c>
      <c r="AC7" s="361">
        <v>1.7495099999999995</v>
      </c>
      <c r="AD7" s="361">
        <v>1.7438099999999994</v>
      </c>
      <c r="AE7" s="361">
        <v>1.7381099999999994</v>
      </c>
      <c r="AF7" s="361">
        <v>1.7324099999999993</v>
      </c>
      <c r="AG7" s="361">
        <v>1.7267099999999993</v>
      </c>
      <c r="AH7" s="361">
        <v>1.7210099999999993</v>
      </c>
      <c r="AI7" s="361">
        <v>1.7153099999999992</v>
      </c>
      <c r="AJ7" s="402">
        <v>1.7096099999999992</v>
      </c>
    </row>
    <row r="8" spans="1:36" x14ac:dyDescent="0.2">
      <c r="A8" s="150"/>
      <c r="B8" s="891"/>
      <c r="C8" s="281" t="s">
        <v>93</v>
      </c>
      <c r="D8" s="319" t="s">
        <v>350</v>
      </c>
      <c r="E8" s="405" t="s">
        <v>351</v>
      </c>
      <c r="F8" s="318" t="s">
        <v>72</v>
      </c>
      <c r="G8" s="318">
        <v>2</v>
      </c>
      <c r="H8" s="347">
        <f>H6+H7</f>
        <v>1.8692100000000003</v>
      </c>
      <c r="I8" s="352">
        <f>I6+I7</f>
        <v>1.8661100000000002</v>
      </c>
      <c r="J8" s="352">
        <f>J6+J7</f>
        <v>1.8630100000000003</v>
      </c>
      <c r="K8" s="352">
        <f>K6+K7</f>
        <v>1.8599100000000002</v>
      </c>
      <c r="L8" s="348">
        <f t="shared" ref="L8:AJ8" si="0">L6+L7</f>
        <v>1.8568100000000001</v>
      </c>
      <c r="M8" s="348">
        <f t="shared" si="0"/>
        <v>1.85371</v>
      </c>
      <c r="N8" s="348">
        <f t="shared" si="0"/>
        <v>1.8506100000000001</v>
      </c>
      <c r="O8" s="348">
        <f t="shared" si="0"/>
        <v>1.84751</v>
      </c>
      <c r="P8" s="348">
        <f t="shared" si="0"/>
        <v>1.8444099999999999</v>
      </c>
      <c r="Q8" s="348">
        <f t="shared" si="0"/>
        <v>1.84131</v>
      </c>
      <c r="R8" s="348">
        <f t="shared" si="0"/>
        <v>1.8382099999999999</v>
      </c>
      <c r="S8" s="348">
        <f t="shared" si="0"/>
        <v>1.8351099999999998</v>
      </c>
      <c r="T8" s="348">
        <f t="shared" si="0"/>
        <v>1.8320099999999997</v>
      </c>
      <c r="U8" s="348">
        <f t="shared" si="0"/>
        <v>1.8289099999999998</v>
      </c>
      <c r="V8" s="348">
        <f t="shared" si="0"/>
        <v>1.8258099999999997</v>
      </c>
      <c r="W8" s="348">
        <f t="shared" si="0"/>
        <v>1.8227099999999996</v>
      </c>
      <c r="X8" s="348">
        <f t="shared" si="0"/>
        <v>1.8196099999999997</v>
      </c>
      <c r="Y8" s="348">
        <f t="shared" si="0"/>
        <v>1.8165099999999996</v>
      </c>
      <c r="Z8" s="348">
        <f t="shared" si="0"/>
        <v>1.8134099999999995</v>
      </c>
      <c r="AA8" s="348">
        <f t="shared" si="0"/>
        <v>1.8103099999999994</v>
      </c>
      <c r="AB8" s="348">
        <f t="shared" si="0"/>
        <v>1.8072099999999995</v>
      </c>
      <c r="AC8" s="348">
        <f t="shared" si="0"/>
        <v>1.8041099999999994</v>
      </c>
      <c r="AD8" s="348">
        <f t="shared" si="0"/>
        <v>1.8010099999999993</v>
      </c>
      <c r="AE8" s="348">
        <f t="shared" si="0"/>
        <v>1.7979099999999995</v>
      </c>
      <c r="AF8" s="348">
        <f t="shared" si="0"/>
        <v>1.7948099999999994</v>
      </c>
      <c r="AG8" s="348">
        <f t="shared" si="0"/>
        <v>1.7917099999999992</v>
      </c>
      <c r="AH8" s="348">
        <f t="shared" si="0"/>
        <v>1.7886099999999991</v>
      </c>
      <c r="AI8" s="348">
        <f t="shared" si="0"/>
        <v>1.7855099999999993</v>
      </c>
      <c r="AJ8" s="363">
        <f t="shared" si="0"/>
        <v>1.7824099999999992</v>
      </c>
    </row>
    <row r="9" spans="1:36" x14ac:dyDescent="0.2">
      <c r="A9" s="150"/>
      <c r="B9" s="891"/>
      <c r="C9" s="281" t="s">
        <v>96</v>
      </c>
      <c r="D9" s="319" t="s">
        <v>352</v>
      </c>
      <c r="E9" s="405" t="s">
        <v>353</v>
      </c>
      <c r="F9" s="318" t="s">
        <v>72</v>
      </c>
      <c r="G9" s="318">
        <v>2</v>
      </c>
      <c r="H9" s="347">
        <f>H5-H3</f>
        <v>2.2608757786473568</v>
      </c>
      <c r="I9" s="352">
        <f t="shared" ref="I9:P9" si="1">I5-I3</f>
        <v>3.7242924016913044</v>
      </c>
      <c r="J9" s="352">
        <f t="shared" si="1"/>
        <v>3.685135416278488</v>
      </c>
      <c r="K9" s="352">
        <f t="shared" si="1"/>
        <v>3.6422792898526914</v>
      </c>
      <c r="L9" s="348">
        <f t="shared" si="1"/>
        <v>3.6002462522065208</v>
      </c>
      <c r="M9" s="348">
        <f t="shared" si="1"/>
        <v>3.5686426537433924</v>
      </c>
      <c r="N9" s="348">
        <f t="shared" si="1"/>
        <v>3.528578630633902</v>
      </c>
      <c r="O9" s="348">
        <f t="shared" si="1"/>
        <v>3.4837258011237004</v>
      </c>
      <c r="P9" s="348">
        <f t="shared" si="1"/>
        <v>3.4313474657911058</v>
      </c>
      <c r="Q9" s="348">
        <f>'4. BL SDB'!Q5-'4. BL SDB'!Q3</f>
        <v>2.9991593269915136</v>
      </c>
      <c r="R9" s="348">
        <f>'4. BL SDB'!R5-'4. BL SDB'!R3</f>
        <v>2.9594216143991439</v>
      </c>
      <c r="S9" s="348">
        <f>'4. BL SDB'!S5-'4. BL SDB'!S3</f>
        <v>2.9129936099478222</v>
      </c>
      <c r="T9" s="348">
        <f>'4. BL SDB'!T5-'4. BL SDB'!T3</f>
        <v>2.8618522208999693</v>
      </c>
      <c r="U9" s="348">
        <f>'4. BL SDB'!U5-'4. BL SDB'!U3</f>
        <v>2.8041774484311262</v>
      </c>
      <c r="V9" s="348">
        <f>'4. BL SDB'!V5-'4. BL SDB'!V3</f>
        <v>2.802651665725584</v>
      </c>
      <c r="W9" s="348">
        <f>'4. BL SDB'!W5-'4. BL SDB'!W3</f>
        <v>2.8441651713874201</v>
      </c>
      <c r="X9" s="348">
        <f>'4. BL SDB'!X5-'4. BL SDB'!X3</f>
        <v>2.8815344617939331</v>
      </c>
      <c r="Y9" s="348">
        <f>'4. BL SDB'!Y5-'4. BL SDB'!Y3</f>
        <v>2.9171311328305052</v>
      </c>
      <c r="Z9" s="348">
        <f>'4. BL SDB'!Z5-'4. BL SDB'!Z3</f>
        <v>2.9470519403241795</v>
      </c>
      <c r="AA9" s="348">
        <f>'4. BL SDB'!AA5-'4. BL SDB'!AA3</f>
        <v>2.9665985268629989</v>
      </c>
      <c r="AB9" s="348">
        <f>'4. BL SDB'!AB5-'4. BL SDB'!AB3</f>
        <v>2.9831032975350844</v>
      </c>
      <c r="AC9" s="348">
        <f>'4. BL SDB'!AC5-'4. BL SDB'!AC3</f>
        <v>2.9952927812258707</v>
      </c>
      <c r="AD9" s="348">
        <f>'4. BL SDB'!AD5-'4. BL SDB'!AD3</f>
        <v>3.0067819578167594</v>
      </c>
      <c r="AE9" s="348">
        <f>'4. BL SDB'!AE5-'4. BL SDB'!AE3</f>
        <v>3.0138999940592157</v>
      </c>
      <c r="AF9" s="348">
        <f>'4. BL SDB'!AF5-'4. BL SDB'!AF3</f>
        <v>3.0193506195309396</v>
      </c>
      <c r="AG9" s="348">
        <f>'4. BL SDB'!AG5-'4. BL SDB'!AG3</f>
        <v>3.0181572277920665</v>
      </c>
      <c r="AH9" s="348">
        <f>'4. BL SDB'!AH5-'4. BL SDB'!AH3</f>
        <v>3.0117364037345347</v>
      </c>
      <c r="AI9" s="348">
        <f>'4. BL SDB'!AI5-'4. BL SDB'!AI3</f>
        <v>3.0078650612320281</v>
      </c>
      <c r="AJ9" s="363">
        <f>'4. BL SDB'!AJ5-'4. BL SDB'!AJ3</f>
        <v>3.001620814543152</v>
      </c>
    </row>
    <row r="10" spans="1:36" ht="15.75" thickBot="1" x14ac:dyDescent="0.25">
      <c r="A10" s="150"/>
      <c r="B10" s="892"/>
      <c r="C10" s="296" t="s">
        <v>354</v>
      </c>
      <c r="D10" s="366" t="s">
        <v>355</v>
      </c>
      <c r="E10" s="813" t="s">
        <v>356</v>
      </c>
      <c r="F10" s="298" t="s">
        <v>72</v>
      </c>
      <c r="G10" s="298">
        <v>2</v>
      </c>
      <c r="H10" s="290">
        <f>H9-H8</f>
        <v>0.39166577864735652</v>
      </c>
      <c r="I10" s="291">
        <f>I9-I8</f>
        <v>1.8581824016913042</v>
      </c>
      <c r="J10" s="291">
        <f>J9-J8</f>
        <v>1.8221254162784877</v>
      </c>
      <c r="K10" s="291">
        <f>K9-K8</f>
        <v>1.7823692898526913</v>
      </c>
      <c r="L10" s="350">
        <f>L9-L8</f>
        <v>1.7434362522065208</v>
      </c>
      <c r="M10" s="350">
        <f t="shared" ref="M10:AJ10" si="2">M9-M8</f>
        <v>1.7149326537433924</v>
      </c>
      <c r="N10" s="350">
        <f t="shared" si="2"/>
        <v>1.6779686306339019</v>
      </c>
      <c r="O10" s="350">
        <f t="shared" si="2"/>
        <v>1.6362158011237005</v>
      </c>
      <c r="P10" s="350">
        <f t="shared" si="2"/>
        <v>1.586937465791106</v>
      </c>
      <c r="Q10" s="350">
        <f t="shared" si="2"/>
        <v>1.1578493269915135</v>
      </c>
      <c r="R10" s="350">
        <f t="shared" si="2"/>
        <v>1.121211614399144</v>
      </c>
      <c r="S10" s="350">
        <f t="shared" si="2"/>
        <v>1.0778836099478224</v>
      </c>
      <c r="T10" s="350">
        <f t="shared" si="2"/>
        <v>1.0298422208999696</v>
      </c>
      <c r="U10" s="350">
        <f t="shared" si="2"/>
        <v>0.97526744843112634</v>
      </c>
      <c r="V10" s="350">
        <f t="shared" si="2"/>
        <v>0.97684166572558428</v>
      </c>
      <c r="W10" s="350">
        <f t="shared" si="2"/>
        <v>1.0214551713874205</v>
      </c>
      <c r="X10" s="350">
        <f t="shared" si="2"/>
        <v>1.0619244617939334</v>
      </c>
      <c r="Y10" s="350">
        <f t="shared" si="2"/>
        <v>1.1006211328305056</v>
      </c>
      <c r="Z10" s="350">
        <f t="shared" si="2"/>
        <v>1.13364194032418</v>
      </c>
      <c r="AA10" s="350">
        <f t="shared" si="2"/>
        <v>1.1562885268629994</v>
      </c>
      <c r="AB10" s="350">
        <f t="shared" si="2"/>
        <v>1.1758932975350849</v>
      </c>
      <c r="AC10" s="350">
        <f t="shared" si="2"/>
        <v>1.1911827812258713</v>
      </c>
      <c r="AD10" s="350">
        <f t="shared" si="2"/>
        <v>1.2057719578167601</v>
      </c>
      <c r="AE10" s="350">
        <f t="shared" si="2"/>
        <v>1.2159899940592163</v>
      </c>
      <c r="AF10" s="350">
        <f t="shared" si="2"/>
        <v>1.2245406195309403</v>
      </c>
      <c r="AG10" s="350">
        <f t="shared" si="2"/>
        <v>1.2264472277920673</v>
      </c>
      <c r="AH10" s="350">
        <f t="shared" si="2"/>
        <v>1.2231264037345355</v>
      </c>
      <c r="AI10" s="350">
        <f t="shared" si="2"/>
        <v>1.2223550612320289</v>
      </c>
      <c r="AJ10" s="386">
        <f t="shared" si="2"/>
        <v>1.2192108145431528</v>
      </c>
    </row>
    <row r="11" spans="1:36" ht="15.75" x14ac:dyDescent="0.25">
      <c r="A11" s="171"/>
      <c r="B11" s="196"/>
      <c r="C11" s="173"/>
      <c r="D11" s="197"/>
      <c r="E11" s="198"/>
      <c r="F11" s="197"/>
      <c r="G11" s="197"/>
      <c r="H11" s="199"/>
      <c r="I11" s="200"/>
      <c r="J11" s="201"/>
      <c r="K11" s="173"/>
      <c r="L11" s="201"/>
      <c r="M11" s="202"/>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row>
    <row r="12" spans="1:36" ht="15.75" x14ac:dyDescent="0.25">
      <c r="A12" s="171"/>
      <c r="B12" s="196"/>
      <c r="C12" s="173"/>
      <c r="D12" s="173"/>
      <c r="E12" s="203"/>
      <c r="F12" s="173"/>
      <c r="G12" s="173"/>
      <c r="H12" s="173"/>
      <c r="I12" s="176"/>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row>
    <row r="13" spans="1:36" ht="15.75" x14ac:dyDescent="0.25">
      <c r="A13" s="171"/>
      <c r="B13" s="196"/>
      <c r="C13" s="197"/>
      <c r="D13" s="155" t="str">
        <f>'TITLE PAGE'!B9</f>
        <v>Company:</v>
      </c>
      <c r="E13" s="339" t="str">
        <f>'TITLE PAGE'!D9</f>
        <v>Severn Trent Water</v>
      </c>
      <c r="F13" s="197"/>
      <c r="G13" s="197"/>
      <c r="H13" s="197"/>
      <c r="I13" s="197"/>
      <c r="J13" s="197"/>
      <c r="K13" s="173"/>
      <c r="L13" s="197"/>
      <c r="M13" s="197"/>
      <c r="N13" s="197"/>
      <c r="O13" s="197"/>
      <c r="P13" s="173"/>
      <c r="Q13" s="173"/>
      <c r="R13" s="173"/>
      <c r="S13" s="173"/>
      <c r="T13" s="173"/>
      <c r="U13" s="173"/>
      <c r="V13" s="173"/>
      <c r="W13" s="173"/>
      <c r="X13" s="173"/>
      <c r="Y13" s="173"/>
      <c r="Z13" s="173"/>
      <c r="AA13" s="173"/>
      <c r="AB13" s="173"/>
      <c r="AC13" s="173"/>
      <c r="AD13" s="173"/>
      <c r="AE13" s="173"/>
      <c r="AF13" s="173"/>
      <c r="AG13" s="173"/>
      <c r="AH13" s="173"/>
      <c r="AI13" s="173"/>
      <c r="AJ13" s="173"/>
    </row>
    <row r="14" spans="1:36" ht="15.75" x14ac:dyDescent="0.25">
      <c r="A14" s="171"/>
      <c r="B14" s="196"/>
      <c r="C14" s="197"/>
      <c r="D14" s="159" t="str">
        <f>'TITLE PAGE'!B10</f>
        <v>Resource Zone Name:</v>
      </c>
      <c r="E14" s="340" t="str">
        <f>'TITLE PAGE'!D10</f>
        <v>Chester</v>
      </c>
      <c r="F14" s="197"/>
      <c r="G14" s="197"/>
      <c r="H14" s="197"/>
      <c r="I14" s="197"/>
      <c r="J14" s="197"/>
      <c r="K14" s="173"/>
      <c r="L14" s="197"/>
      <c r="M14" s="197"/>
      <c r="N14" s="197"/>
      <c r="O14" s="197"/>
      <c r="P14" s="173"/>
      <c r="Q14" s="173"/>
      <c r="R14" s="173"/>
      <c r="S14" s="173"/>
      <c r="T14" s="173"/>
      <c r="U14" s="173"/>
      <c r="V14" s="173"/>
      <c r="W14" s="173"/>
      <c r="X14" s="173"/>
      <c r="Y14" s="173"/>
      <c r="Z14" s="173"/>
      <c r="AA14" s="173"/>
      <c r="AB14" s="173"/>
      <c r="AC14" s="173"/>
      <c r="AD14" s="173"/>
      <c r="AE14" s="173"/>
      <c r="AF14" s="173"/>
      <c r="AG14" s="173"/>
      <c r="AH14" s="173"/>
      <c r="AI14" s="173"/>
      <c r="AJ14" s="173"/>
    </row>
    <row r="15" spans="1:36" x14ac:dyDescent="0.2">
      <c r="A15" s="171"/>
      <c r="B15" s="204"/>
      <c r="C15" s="197"/>
      <c r="D15" s="159" t="str">
        <f>'TITLE PAGE'!B11</f>
        <v>Resource Zone Number:</v>
      </c>
      <c r="E15" s="341">
        <f>'TITLE PAGE'!D11</f>
        <v>4</v>
      </c>
      <c r="F15" s="197"/>
      <c r="G15" s="197"/>
      <c r="H15" s="197"/>
      <c r="I15" s="197"/>
      <c r="J15" s="197"/>
      <c r="K15" s="173"/>
      <c r="L15" s="197"/>
      <c r="M15" s="197"/>
      <c r="N15" s="197"/>
      <c r="O15" s="197"/>
      <c r="P15" s="173"/>
      <c r="Q15" s="173"/>
      <c r="R15" s="173"/>
      <c r="S15" s="173"/>
      <c r="T15" s="173"/>
      <c r="U15" s="173"/>
      <c r="V15" s="173"/>
      <c r="W15" s="173"/>
      <c r="X15" s="173"/>
      <c r="Y15" s="173"/>
      <c r="Z15" s="173"/>
      <c r="AA15" s="173"/>
      <c r="AB15" s="173"/>
      <c r="AC15" s="173"/>
      <c r="AD15" s="173"/>
      <c r="AE15" s="173"/>
      <c r="AF15" s="173"/>
      <c r="AG15" s="173"/>
      <c r="AH15" s="173"/>
      <c r="AI15" s="173"/>
      <c r="AJ15" s="173"/>
    </row>
    <row r="16" spans="1:36" ht="15.75" x14ac:dyDescent="0.25">
      <c r="A16" s="171"/>
      <c r="B16" s="196"/>
      <c r="C16" s="197"/>
      <c r="D16" s="159" t="str">
        <f>'TITLE PAGE'!B12</f>
        <v xml:space="preserve">Planning Scenario Name:                                                                     </v>
      </c>
      <c r="E16" s="340" t="str">
        <f>'TITLE PAGE'!D12</f>
        <v>Dry Year Annual Average</v>
      </c>
      <c r="F16" s="197"/>
      <c r="G16" s="197"/>
      <c r="H16" s="197"/>
      <c r="I16" s="197"/>
      <c r="J16" s="197"/>
      <c r="K16" s="173"/>
      <c r="L16" s="197"/>
      <c r="M16" s="197"/>
      <c r="N16" s="197"/>
      <c r="O16" s="197"/>
      <c r="P16" s="173"/>
      <c r="Q16" s="173"/>
      <c r="R16" s="173"/>
      <c r="S16" s="173"/>
      <c r="T16" s="173"/>
      <c r="U16" s="173"/>
      <c r="V16" s="173"/>
      <c r="W16" s="173"/>
      <c r="X16" s="173"/>
      <c r="Y16" s="173"/>
      <c r="Z16" s="173"/>
      <c r="AA16" s="173"/>
      <c r="AB16" s="173"/>
      <c r="AC16" s="173"/>
      <c r="AD16" s="173"/>
      <c r="AE16" s="173"/>
      <c r="AF16" s="173"/>
      <c r="AG16" s="173"/>
      <c r="AH16" s="173"/>
      <c r="AI16" s="173"/>
      <c r="AJ16" s="173"/>
    </row>
    <row r="17" spans="1:36" ht="15.75" x14ac:dyDescent="0.25">
      <c r="A17" s="171"/>
      <c r="B17" s="196"/>
      <c r="C17" s="197"/>
      <c r="D17" s="167" t="str">
        <f>'TITLE PAGE'!B13</f>
        <v xml:space="preserve">Chosen Level of Service:  </v>
      </c>
      <c r="E17" s="205" t="str">
        <f>'TITLE PAGE'!D13</f>
        <v>not more than 3 in 100 years</v>
      </c>
      <c r="F17" s="197"/>
      <c r="G17" s="197"/>
      <c r="H17" s="197"/>
      <c r="I17" s="197"/>
      <c r="J17" s="197"/>
      <c r="K17" s="173"/>
      <c r="L17" s="197"/>
      <c r="M17" s="197"/>
      <c r="N17" s="197"/>
      <c r="O17" s="197"/>
      <c r="P17" s="173"/>
      <c r="Q17" s="173"/>
      <c r="R17" s="173"/>
      <c r="S17" s="173"/>
      <c r="T17" s="173"/>
      <c r="U17" s="173"/>
      <c r="V17" s="173"/>
      <c r="W17" s="173"/>
      <c r="X17" s="173"/>
      <c r="Y17" s="173"/>
      <c r="Z17" s="173"/>
      <c r="AA17" s="173"/>
      <c r="AB17" s="173"/>
      <c r="AC17" s="173"/>
      <c r="AD17" s="173"/>
      <c r="AE17" s="173"/>
      <c r="AF17" s="173"/>
      <c r="AG17" s="173"/>
      <c r="AH17" s="173"/>
      <c r="AI17" s="173"/>
      <c r="AJ17" s="173"/>
    </row>
    <row r="18" spans="1:36" ht="15.75" x14ac:dyDescent="0.25">
      <c r="A18" s="171"/>
      <c r="B18" s="196"/>
      <c r="C18" s="197"/>
      <c r="D18" s="197"/>
      <c r="E18" s="206"/>
      <c r="F18" s="197"/>
      <c r="G18" s="197"/>
      <c r="H18" s="197"/>
      <c r="I18" s="197"/>
      <c r="J18" s="197"/>
      <c r="K18" s="173"/>
      <c r="L18" s="197"/>
      <c r="M18" s="197"/>
      <c r="N18" s="197"/>
      <c r="O18" s="197"/>
      <c r="P18" s="173"/>
      <c r="Q18" s="173"/>
      <c r="R18" s="173"/>
      <c r="S18" s="173"/>
      <c r="T18" s="173"/>
      <c r="U18" s="173"/>
      <c r="V18" s="173"/>
      <c r="W18" s="173"/>
      <c r="X18" s="173"/>
      <c r="Y18" s="173"/>
      <c r="Z18" s="173"/>
      <c r="AA18" s="173"/>
      <c r="AB18" s="173"/>
      <c r="AC18" s="173"/>
      <c r="AD18" s="173"/>
      <c r="AE18" s="173"/>
      <c r="AF18" s="173"/>
      <c r="AG18" s="173"/>
      <c r="AH18" s="173"/>
      <c r="AI18" s="173"/>
      <c r="AJ18" s="173"/>
    </row>
    <row r="19" spans="1:36" ht="15.75" x14ac:dyDescent="0.25">
      <c r="A19" s="171"/>
      <c r="B19" s="196"/>
      <c r="C19" s="197"/>
      <c r="D19" s="197"/>
      <c r="E19" s="227"/>
      <c r="F19" s="197"/>
      <c r="G19" s="197"/>
      <c r="H19" s="197"/>
      <c r="I19" s="197"/>
      <c r="J19" s="197"/>
      <c r="K19" s="173"/>
      <c r="L19" s="197"/>
      <c r="M19" s="197"/>
      <c r="N19" s="197"/>
      <c r="O19" s="197"/>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1:36" ht="18" x14ac:dyDescent="0.25">
      <c r="A20" s="171"/>
      <c r="B20" s="196"/>
      <c r="C20" s="197"/>
      <c r="D20" s="175"/>
      <c r="E20" s="227"/>
      <c r="F20" s="197"/>
      <c r="G20" s="197"/>
      <c r="H20" s="197"/>
      <c r="I20" s="197"/>
      <c r="J20" s="197"/>
      <c r="K20" s="173"/>
      <c r="L20" s="197"/>
      <c r="M20" s="197"/>
      <c r="N20" s="197"/>
      <c r="O20" s="197"/>
      <c r="P20" s="173"/>
      <c r="Q20" s="173"/>
      <c r="R20" s="173"/>
      <c r="S20" s="173"/>
      <c r="T20" s="173"/>
      <c r="U20" s="173"/>
      <c r="V20" s="173"/>
      <c r="W20" s="173"/>
      <c r="X20" s="173"/>
      <c r="Y20" s="173"/>
      <c r="Z20" s="173"/>
      <c r="AA20" s="173"/>
      <c r="AB20" s="173"/>
      <c r="AC20" s="173"/>
      <c r="AD20" s="173"/>
      <c r="AE20" s="173"/>
      <c r="AF20" s="173"/>
      <c r="AG20" s="173"/>
      <c r="AH20" s="173"/>
      <c r="AI20" s="173"/>
      <c r="AJ20" s="173"/>
    </row>
    <row r="21" spans="1:36" ht="15.75" x14ac:dyDescent="0.25">
      <c r="A21" s="171"/>
      <c r="B21" s="196"/>
      <c r="C21" s="197"/>
      <c r="D21" s="197"/>
      <c r="E21" s="227"/>
      <c r="F21" s="197"/>
      <c r="G21" s="197"/>
      <c r="H21" s="197"/>
      <c r="I21" s="197"/>
      <c r="J21" s="197"/>
      <c r="K21" s="173"/>
      <c r="L21" s="197"/>
      <c r="M21" s="197"/>
      <c r="N21" s="197"/>
      <c r="O21" s="197"/>
      <c r="P21" s="173"/>
      <c r="Q21" s="173"/>
      <c r="R21" s="173"/>
      <c r="S21" s="173"/>
      <c r="T21" s="173"/>
      <c r="U21" s="173"/>
      <c r="V21" s="173"/>
      <c r="W21" s="173"/>
      <c r="X21" s="173"/>
      <c r="Y21" s="173"/>
      <c r="Z21" s="173"/>
      <c r="AA21" s="173"/>
      <c r="AB21" s="173"/>
      <c r="AC21" s="173"/>
      <c r="AD21" s="173"/>
      <c r="AE21" s="173"/>
      <c r="AF21" s="173"/>
      <c r="AG21" s="173"/>
      <c r="AH21" s="173"/>
      <c r="AI21" s="173"/>
      <c r="AJ21" s="173"/>
    </row>
  </sheetData>
  <sheetProtection algorithmName="SHA-512" hashValue="Fl0+t4OANG3t9Jmz9LAyTeuRKTKGH5AN/Y9dFIl9QTFKPAP27dStRWhzFPRdPpIu4V64AsTxngFaUwMv76KkHQ==" saltValue="zXdbFFAxwoM6IZWe0vO1jQ==" spinCount="100000" sheet="1" objects="1" scenarios="1" selectLockedCells="1" selectUnlockedCells="1"/>
  <mergeCells count="2">
    <mergeCell ref="I1:J1"/>
    <mergeCell ref="B3:B10"/>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54"/>
  <sheetViews>
    <sheetView zoomScale="80" zoomScaleNormal="80" workbookViewId="0"/>
  </sheetViews>
  <sheetFormatPr defaultColWidth="8.88671875" defaultRowHeight="15" x14ac:dyDescent="0.2"/>
  <cols>
    <col min="1" max="2" width="8.88671875" style="505"/>
    <col min="3" max="3" width="55.88671875" style="505" customWidth="1"/>
    <col min="4" max="20" width="8.88671875" style="505"/>
    <col min="21" max="21" width="19.33203125" style="505" hidden="1" customWidth="1"/>
    <col min="22" max="23" width="8.88671875" style="505" hidden="1" customWidth="1"/>
    <col min="24" max="24" width="11.44140625" style="505" hidden="1" customWidth="1"/>
    <col min="25" max="127" width="8.88671875" style="505" hidden="1" customWidth="1"/>
    <col min="128" max="16384" width="8.88671875" style="505"/>
  </cols>
  <sheetData>
    <row r="1" spans="2:128" ht="18" customHeight="1" x14ac:dyDescent="0.25">
      <c r="B1" s="498" t="s">
        <v>357</v>
      </c>
      <c r="C1" s="499"/>
      <c r="D1" s="499"/>
      <c r="E1" s="499"/>
      <c r="F1" s="499"/>
      <c r="G1" s="499"/>
      <c r="H1" s="499"/>
      <c r="I1" s="499"/>
      <c r="J1" s="499"/>
      <c r="K1" s="499"/>
      <c r="L1" s="499"/>
      <c r="M1" s="499"/>
      <c r="N1" s="499"/>
      <c r="O1" s="499"/>
      <c r="P1" s="499"/>
      <c r="Q1" s="499"/>
      <c r="R1" s="500"/>
      <c r="S1" s="500"/>
      <c r="T1" s="500"/>
      <c r="U1" s="501" t="s">
        <v>358</v>
      </c>
      <c r="V1" s="502"/>
      <c r="W1" s="503"/>
      <c r="X1" s="581"/>
      <c r="Y1" s="582">
        <v>3.5000000000000003E-2</v>
      </c>
      <c r="Z1" s="582">
        <v>3.5000000000000003E-2</v>
      </c>
      <c r="AA1" s="582">
        <v>3.5000000000000003E-2</v>
      </c>
      <c r="AB1" s="582">
        <v>3.5000000000000003E-2</v>
      </c>
      <c r="AC1" s="582">
        <v>3.5000000000000003E-2</v>
      </c>
      <c r="AD1" s="582">
        <v>3.5000000000000003E-2</v>
      </c>
      <c r="AE1" s="582">
        <v>3.5000000000000003E-2</v>
      </c>
      <c r="AF1" s="582">
        <v>3.5000000000000003E-2</v>
      </c>
      <c r="AG1" s="582">
        <v>3.5000000000000003E-2</v>
      </c>
      <c r="AH1" s="582">
        <v>3.5000000000000003E-2</v>
      </c>
      <c r="AI1" s="582">
        <v>3.5000000000000003E-2</v>
      </c>
      <c r="AJ1" s="582">
        <v>3.5000000000000003E-2</v>
      </c>
      <c r="AK1" s="582">
        <v>3.5000000000000003E-2</v>
      </c>
      <c r="AL1" s="582">
        <v>3.5000000000000003E-2</v>
      </c>
      <c r="AM1" s="582">
        <v>3.5000000000000003E-2</v>
      </c>
      <c r="AN1" s="582">
        <v>3.5000000000000003E-2</v>
      </c>
      <c r="AO1" s="582">
        <v>3.5000000000000003E-2</v>
      </c>
      <c r="AP1" s="582">
        <v>3.5000000000000003E-2</v>
      </c>
      <c r="AQ1" s="582">
        <v>3.5000000000000003E-2</v>
      </c>
      <c r="AR1" s="582">
        <v>3.5000000000000003E-2</v>
      </c>
      <c r="AS1" s="582">
        <v>3.5000000000000003E-2</v>
      </c>
      <c r="AT1" s="582">
        <v>3.5000000000000003E-2</v>
      </c>
      <c r="AU1" s="582">
        <v>3.5000000000000003E-2</v>
      </c>
      <c r="AV1" s="582">
        <v>3.5000000000000003E-2</v>
      </c>
      <c r="AW1" s="582">
        <v>3.5000000000000003E-2</v>
      </c>
      <c r="AX1" s="582">
        <v>3.5000000000000003E-2</v>
      </c>
      <c r="AY1" s="582">
        <v>3.5000000000000003E-2</v>
      </c>
      <c r="AZ1" s="582">
        <v>3.5000000000000003E-2</v>
      </c>
      <c r="BA1" s="582">
        <v>3.5000000000000003E-2</v>
      </c>
      <c r="BB1" s="582">
        <v>0.03</v>
      </c>
      <c r="BC1" s="582">
        <v>0.03</v>
      </c>
      <c r="BD1" s="582">
        <v>0.03</v>
      </c>
      <c r="BE1" s="582">
        <v>0.03</v>
      </c>
      <c r="BF1" s="582">
        <v>0.03</v>
      </c>
      <c r="BG1" s="582">
        <v>0.03</v>
      </c>
      <c r="BH1" s="582">
        <v>0.03</v>
      </c>
      <c r="BI1" s="582">
        <v>0.03</v>
      </c>
      <c r="BJ1" s="582">
        <v>0.03</v>
      </c>
      <c r="BK1" s="582">
        <v>0.03</v>
      </c>
      <c r="BL1" s="582">
        <v>0.03</v>
      </c>
      <c r="BM1" s="582">
        <v>0.03</v>
      </c>
      <c r="BN1" s="582">
        <v>0.03</v>
      </c>
      <c r="BO1" s="582">
        <v>0.03</v>
      </c>
      <c r="BP1" s="582">
        <v>0.03</v>
      </c>
      <c r="BQ1" s="582">
        <v>0.03</v>
      </c>
      <c r="BR1" s="582">
        <v>0.03</v>
      </c>
      <c r="BS1" s="582">
        <v>0.03</v>
      </c>
      <c r="BT1" s="582">
        <v>0.03</v>
      </c>
      <c r="BU1" s="582">
        <v>0.03</v>
      </c>
      <c r="BV1" s="582">
        <v>0.03</v>
      </c>
      <c r="BW1" s="582">
        <v>0.03</v>
      </c>
      <c r="BX1" s="582">
        <v>0.03</v>
      </c>
      <c r="BY1" s="582">
        <v>0.03</v>
      </c>
      <c r="BZ1" s="582">
        <v>0.03</v>
      </c>
      <c r="CA1" s="582">
        <v>0.03</v>
      </c>
      <c r="CB1" s="582">
        <v>0.03</v>
      </c>
      <c r="CC1" s="582">
        <v>0.03</v>
      </c>
      <c r="CD1" s="582">
        <v>0.03</v>
      </c>
      <c r="CE1" s="582">
        <v>0.03</v>
      </c>
      <c r="CF1" s="582">
        <v>0.03</v>
      </c>
      <c r="CG1" s="582">
        <v>0.03</v>
      </c>
      <c r="CH1" s="582">
        <v>0.03</v>
      </c>
      <c r="CI1" s="582">
        <v>0.03</v>
      </c>
      <c r="CJ1" s="582">
        <v>0.03</v>
      </c>
      <c r="CK1" s="582">
        <v>0.03</v>
      </c>
      <c r="CL1" s="582">
        <v>0.03</v>
      </c>
      <c r="CM1" s="582">
        <v>0.03</v>
      </c>
      <c r="CN1" s="582">
        <v>0.03</v>
      </c>
      <c r="CO1" s="582">
        <v>0.03</v>
      </c>
      <c r="CP1" s="582">
        <v>0.03</v>
      </c>
      <c r="CQ1" s="582">
        <v>0.03</v>
      </c>
      <c r="CR1" s="582">
        <v>0.03</v>
      </c>
      <c r="CS1" s="582">
        <v>0.03</v>
      </c>
      <c r="CT1" s="582">
        <v>0.03</v>
      </c>
      <c r="CU1" s="582">
        <v>2.5000000000000001E-2</v>
      </c>
      <c r="CV1" s="582">
        <v>2.5000000000000001E-2</v>
      </c>
      <c r="CW1" s="582">
        <v>2.5000000000000001E-2</v>
      </c>
      <c r="CX1" s="582">
        <v>2.5000000000000001E-2</v>
      </c>
      <c r="CY1" s="582">
        <v>2.5000000000000001E-2</v>
      </c>
      <c r="CZ1" s="504">
        <v>2.5000000000000001E-2</v>
      </c>
      <c r="DA1" s="504">
        <v>2.5000000000000001E-2</v>
      </c>
      <c r="DB1" s="504">
        <v>2.5000000000000001E-2</v>
      </c>
      <c r="DC1" s="504">
        <v>2.5000000000000001E-2</v>
      </c>
      <c r="DD1" s="504">
        <v>2.5000000000000001E-2</v>
      </c>
      <c r="DE1" s="504">
        <v>2.5000000000000001E-2</v>
      </c>
      <c r="DF1" s="504">
        <v>2.5000000000000001E-2</v>
      </c>
      <c r="DG1" s="504">
        <v>2.5000000000000001E-2</v>
      </c>
      <c r="DH1" s="504">
        <v>2.5000000000000001E-2</v>
      </c>
      <c r="DI1" s="504">
        <v>2.5000000000000001E-2</v>
      </c>
      <c r="DJ1" s="504">
        <v>2.5000000000000001E-2</v>
      </c>
      <c r="DK1" s="504">
        <v>2.5000000000000001E-2</v>
      </c>
      <c r="DL1" s="504">
        <v>2.5000000000000001E-2</v>
      </c>
      <c r="DM1" s="504">
        <v>2.5000000000000001E-2</v>
      </c>
      <c r="DN1" s="504">
        <v>2.5000000000000001E-2</v>
      </c>
      <c r="DO1" s="504">
        <v>2.5000000000000001E-2</v>
      </c>
      <c r="DP1" s="504">
        <v>2.5000000000000001E-2</v>
      </c>
      <c r="DQ1" s="504">
        <v>2.5000000000000001E-2</v>
      </c>
      <c r="DR1" s="504">
        <v>2.5000000000000001E-2</v>
      </c>
      <c r="DS1" s="504">
        <v>2.5000000000000001E-2</v>
      </c>
      <c r="DT1" s="504">
        <v>2.5000000000000001E-2</v>
      </c>
      <c r="DU1" s="504">
        <v>2.5000000000000001E-2</v>
      </c>
      <c r="DV1" s="504">
        <v>2.5000000000000001E-2</v>
      </c>
      <c r="DW1" s="504">
        <v>2.5000000000000001E-2</v>
      </c>
      <c r="DX1" s="500"/>
    </row>
    <row r="2" spans="2:128" ht="18" customHeight="1" x14ac:dyDescent="0.25">
      <c r="B2" s="506" t="s">
        <v>359</v>
      </c>
      <c r="C2" s="499"/>
      <c r="D2" s="499"/>
      <c r="E2" s="499"/>
      <c r="F2" s="499"/>
      <c r="G2" s="499"/>
      <c r="H2" s="499"/>
      <c r="I2" s="499"/>
      <c r="J2" s="499"/>
      <c r="K2" s="499"/>
      <c r="L2" s="499"/>
      <c r="M2" s="499"/>
      <c r="N2" s="499"/>
      <c r="O2" s="499"/>
      <c r="P2" s="499"/>
      <c r="Q2" s="499"/>
      <c r="R2" s="500"/>
      <c r="S2" s="500"/>
      <c r="T2" s="500"/>
      <c r="U2" s="501" t="s">
        <v>360</v>
      </c>
      <c r="V2" s="595">
        <v>80</v>
      </c>
      <c r="W2" s="893"/>
      <c r="X2" s="583">
        <v>1</v>
      </c>
      <c r="Y2" s="583">
        <f>IF(Y3&gt;$V2,0,X2/(1+Y1))</f>
        <v>0.96618357487922713</v>
      </c>
      <c r="Z2" s="583">
        <f t="shared" ref="Z2:CK2" si="0">IF(Z3&gt;$V2,0,Y2/(1+Z1))</f>
        <v>0.93351070036640305</v>
      </c>
      <c r="AA2" s="583">
        <f t="shared" si="0"/>
        <v>0.90194270566802237</v>
      </c>
      <c r="AB2" s="583">
        <f t="shared" si="0"/>
        <v>0.87144222769857238</v>
      </c>
      <c r="AC2" s="583">
        <f t="shared" si="0"/>
        <v>0.84197316685852408</v>
      </c>
      <c r="AD2" s="583">
        <f t="shared" si="0"/>
        <v>0.81350064430775282</v>
      </c>
      <c r="AE2" s="583">
        <f t="shared" si="0"/>
        <v>0.78599096068381924</v>
      </c>
      <c r="AF2" s="583">
        <f t="shared" si="0"/>
        <v>0.75941155621625056</v>
      </c>
      <c r="AG2" s="583">
        <f t="shared" si="0"/>
        <v>0.73373097218961414</v>
      </c>
      <c r="AH2" s="583">
        <f t="shared" si="0"/>
        <v>0.70891881370977217</v>
      </c>
      <c r="AI2" s="583">
        <f t="shared" si="0"/>
        <v>0.68494571372924851</v>
      </c>
      <c r="AJ2" s="583">
        <f t="shared" si="0"/>
        <v>0.66178329828912907</v>
      </c>
      <c r="AK2" s="583">
        <f t="shared" si="0"/>
        <v>0.63940415293635666</v>
      </c>
      <c r="AL2" s="583">
        <f t="shared" si="0"/>
        <v>0.61778179027667313</v>
      </c>
      <c r="AM2" s="583">
        <f t="shared" si="0"/>
        <v>0.59689061862480497</v>
      </c>
      <c r="AN2" s="583">
        <f t="shared" si="0"/>
        <v>0.57670591171478747</v>
      </c>
      <c r="AO2" s="583">
        <f t="shared" si="0"/>
        <v>0.55720377943457733</v>
      </c>
      <c r="AP2" s="583">
        <f t="shared" si="0"/>
        <v>0.53836113955031628</v>
      </c>
      <c r="AQ2" s="583">
        <f t="shared" si="0"/>
        <v>0.520155690386779</v>
      </c>
      <c r="AR2" s="583">
        <f t="shared" si="0"/>
        <v>0.50256588443167061</v>
      </c>
      <c r="AS2" s="583">
        <f t="shared" si="0"/>
        <v>0.48557090283253201</v>
      </c>
      <c r="AT2" s="583">
        <f t="shared" si="0"/>
        <v>0.46915063075606961</v>
      </c>
      <c r="AU2" s="583">
        <f t="shared" si="0"/>
        <v>0.45328563358074364</v>
      </c>
      <c r="AV2" s="583">
        <f t="shared" si="0"/>
        <v>0.43795713389443836</v>
      </c>
      <c r="AW2" s="583">
        <f t="shared" si="0"/>
        <v>0.42314698926998878</v>
      </c>
      <c r="AX2" s="583">
        <f t="shared" si="0"/>
        <v>0.40883767079225974</v>
      </c>
      <c r="AY2" s="583">
        <f t="shared" si="0"/>
        <v>0.39501224231136212</v>
      </c>
      <c r="AZ2" s="583">
        <f t="shared" si="0"/>
        <v>0.38165434039745133</v>
      </c>
      <c r="BA2" s="583">
        <f t="shared" si="0"/>
        <v>0.36874815497338298</v>
      </c>
      <c r="BB2" s="583">
        <f t="shared" si="0"/>
        <v>0.35800791744988636</v>
      </c>
      <c r="BC2" s="583">
        <f t="shared" si="0"/>
        <v>0.34758050237853044</v>
      </c>
      <c r="BD2" s="583">
        <f t="shared" si="0"/>
        <v>0.33745679842575771</v>
      </c>
      <c r="BE2" s="583">
        <f t="shared" si="0"/>
        <v>0.32762795963665797</v>
      </c>
      <c r="BF2" s="583">
        <f t="shared" si="0"/>
        <v>0.31808539770549316</v>
      </c>
      <c r="BG2" s="583">
        <f t="shared" si="0"/>
        <v>0.30882077447135259</v>
      </c>
      <c r="BH2" s="583">
        <f t="shared" si="0"/>
        <v>0.29982599463238113</v>
      </c>
      <c r="BI2" s="583">
        <f t="shared" si="0"/>
        <v>0.29109319867221467</v>
      </c>
      <c r="BJ2" s="583">
        <f t="shared" si="0"/>
        <v>0.2826147559924414</v>
      </c>
      <c r="BK2" s="583">
        <f t="shared" si="0"/>
        <v>0.27438325824508875</v>
      </c>
      <c r="BL2" s="583">
        <f t="shared" si="0"/>
        <v>0.26639151285930945</v>
      </c>
      <c r="BM2" s="583">
        <f t="shared" si="0"/>
        <v>0.25863253675661113</v>
      </c>
      <c r="BN2" s="583">
        <f t="shared" si="0"/>
        <v>0.25109955024913699</v>
      </c>
      <c r="BO2" s="583">
        <f t="shared" si="0"/>
        <v>0.24378597111566697</v>
      </c>
      <c r="BP2" s="583">
        <f t="shared" si="0"/>
        <v>0.23668540885016209</v>
      </c>
      <c r="BQ2" s="583">
        <f t="shared" si="0"/>
        <v>0.22979165907782728</v>
      </c>
      <c r="BR2" s="583">
        <f t="shared" si="0"/>
        <v>0.22309869813381289</v>
      </c>
      <c r="BS2" s="583">
        <f t="shared" si="0"/>
        <v>0.21660067779981834</v>
      </c>
      <c r="BT2" s="583">
        <f t="shared" si="0"/>
        <v>0.21029192019399839</v>
      </c>
      <c r="BU2" s="583">
        <f t="shared" si="0"/>
        <v>0.20416691280970717</v>
      </c>
      <c r="BV2" s="583">
        <f t="shared" si="0"/>
        <v>0.19822030369874483</v>
      </c>
      <c r="BW2" s="583">
        <f t="shared" si="0"/>
        <v>0.19244689679489788</v>
      </c>
      <c r="BX2" s="583">
        <f t="shared" si="0"/>
        <v>0.18684164737368725</v>
      </c>
      <c r="BY2" s="583">
        <f t="shared" si="0"/>
        <v>0.18139965764435656</v>
      </c>
      <c r="BZ2" s="583">
        <f t="shared" si="0"/>
        <v>0.17611617247024908</v>
      </c>
      <c r="CA2" s="583">
        <f t="shared" si="0"/>
        <v>0.17098657521383406</v>
      </c>
      <c r="CB2" s="583">
        <f t="shared" si="0"/>
        <v>0.1660063837027515</v>
      </c>
      <c r="CC2" s="583">
        <f t="shared" si="0"/>
        <v>0.16117124631335097</v>
      </c>
      <c r="CD2" s="583">
        <f t="shared" si="0"/>
        <v>0.15647693816830191</v>
      </c>
      <c r="CE2" s="583">
        <f t="shared" si="0"/>
        <v>0.1519193574449533</v>
      </c>
      <c r="CF2" s="583">
        <f t="shared" si="0"/>
        <v>0.1474945217912168</v>
      </c>
      <c r="CG2" s="583">
        <f t="shared" si="0"/>
        <v>0.14319856484584156</v>
      </c>
      <c r="CH2" s="583">
        <f t="shared" si="0"/>
        <v>0.13902773286004036</v>
      </c>
      <c r="CI2" s="583">
        <f t="shared" si="0"/>
        <v>0.13497838141751492</v>
      </c>
      <c r="CJ2" s="583">
        <f t="shared" si="0"/>
        <v>0.13104697225001449</v>
      </c>
      <c r="CK2" s="583">
        <f t="shared" si="0"/>
        <v>0.12723007014564514</v>
      </c>
      <c r="CL2" s="583">
        <f t="shared" ref="CL2:CY2" si="1">IF(CL3&gt;$V2,0,CK2/(1+CL1))</f>
        <v>0.12352433994722828</v>
      </c>
      <c r="CM2" s="583">
        <f t="shared" si="1"/>
        <v>0.11992654363808571</v>
      </c>
      <c r="CN2" s="583">
        <f t="shared" si="1"/>
        <v>0.11643353751270456</v>
      </c>
      <c r="CO2" s="583">
        <f t="shared" si="1"/>
        <v>0.11304226942981026</v>
      </c>
      <c r="CP2" s="583">
        <f t="shared" si="1"/>
        <v>0.10974977614544684</v>
      </c>
      <c r="CQ2" s="583">
        <f t="shared" si="1"/>
        <v>0.10655318072373479</v>
      </c>
      <c r="CR2" s="583">
        <f t="shared" si="1"/>
        <v>0.10344969002304348</v>
      </c>
      <c r="CS2" s="583">
        <f t="shared" si="1"/>
        <v>0.10043659225538201</v>
      </c>
      <c r="CT2" s="583">
        <f t="shared" si="1"/>
        <v>9.7511254616875737E-2</v>
      </c>
      <c r="CU2" s="583">
        <f t="shared" si="1"/>
        <v>9.5132931333537313E-2</v>
      </c>
      <c r="CV2" s="583">
        <f t="shared" si="1"/>
        <v>9.2812615935158368E-2</v>
      </c>
      <c r="CW2" s="583">
        <f t="shared" si="1"/>
        <v>9.0548893595276458E-2</v>
      </c>
      <c r="CX2" s="583">
        <f t="shared" si="1"/>
        <v>8.834038399539168E-2</v>
      </c>
      <c r="CY2" s="583">
        <f t="shared" si="1"/>
        <v>8.6185740483308959E-2</v>
      </c>
      <c r="CZ2" s="507" t="s">
        <v>361</v>
      </c>
      <c r="DA2" s="500"/>
      <c r="DB2" s="500"/>
      <c r="DC2" s="500"/>
      <c r="DD2" s="500"/>
      <c r="DE2" s="500"/>
      <c r="DF2" s="500"/>
      <c r="DG2" s="500"/>
      <c r="DH2" s="500"/>
      <c r="DI2" s="500"/>
      <c r="DJ2" s="500"/>
      <c r="DK2" s="500"/>
      <c r="DL2" s="500"/>
      <c r="DM2" s="500"/>
      <c r="DN2" s="500"/>
      <c r="DO2" s="500"/>
      <c r="DP2" s="500"/>
      <c r="DQ2" s="500"/>
      <c r="DR2" s="500"/>
      <c r="DS2" s="500"/>
      <c r="DT2" s="500"/>
      <c r="DU2" s="500"/>
      <c r="DV2" s="500"/>
      <c r="DW2" s="500"/>
      <c r="DX2" s="500"/>
    </row>
    <row r="3" spans="2:128" ht="15.75" thickBot="1" x14ac:dyDescent="0.25">
      <c r="B3" s="508"/>
      <c r="C3" s="509"/>
      <c r="D3" s="510"/>
      <c r="E3" s="510"/>
      <c r="F3" s="510"/>
      <c r="G3" s="510"/>
      <c r="H3" s="511"/>
      <c r="I3" s="510"/>
      <c r="J3" s="510"/>
      <c r="K3" s="510"/>
      <c r="L3" s="511"/>
      <c r="M3" s="511"/>
      <c r="N3" s="511"/>
      <c r="O3" s="511"/>
      <c r="P3" s="511"/>
      <c r="Q3" s="511"/>
      <c r="R3" s="511"/>
      <c r="S3" s="512"/>
      <c r="T3" s="512"/>
      <c r="U3" s="511"/>
      <c r="V3" s="513"/>
      <c r="W3" s="894"/>
      <c r="X3" s="584">
        <v>1</v>
      </c>
      <c r="Y3" s="584">
        <f>X3+1</f>
        <v>2</v>
      </c>
      <c r="Z3" s="584">
        <f t="shared" ref="Z3:CK3" si="2">Y3+1</f>
        <v>3</v>
      </c>
      <c r="AA3" s="584">
        <f t="shared" si="2"/>
        <v>4</v>
      </c>
      <c r="AB3" s="584">
        <f t="shared" si="2"/>
        <v>5</v>
      </c>
      <c r="AC3" s="584">
        <f t="shared" si="2"/>
        <v>6</v>
      </c>
      <c r="AD3" s="584">
        <f t="shared" si="2"/>
        <v>7</v>
      </c>
      <c r="AE3" s="584">
        <f t="shared" si="2"/>
        <v>8</v>
      </c>
      <c r="AF3" s="584">
        <f t="shared" si="2"/>
        <v>9</v>
      </c>
      <c r="AG3" s="584">
        <f t="shared" si="2"/>
        <v>10</v>
      </c>
      <c r="AH3" s="584">
        <f t="shared" si="2"/>
        <v>11</v>
      </c>
      <c r="AI3" s="584">
        <f t="shared" si="2"/>
        <v>12</v>
      </c>
      <c r="AJ3" s="584">
        <f t="shared" si="2"/>
        <v>13</v>
      </c>
      <c r="AK3" s="584">
        <f t="shared" si="2"/>
        <v>14</v>
      </c>
      <c r="AL3" s="584">
        <f t="shared" si="2"/>
        <v>15</v>
      </c>
      <c r="AM3" s="584">
        <f t="shared" si="2"/>
        <v>16</v>
      </c>
      <c r="AN3" s="584">
        <f t="shared" si="2"/>
        <v>17</v>
      </c>
      <c r="AO3" s="584">
        <f t="shared" si="2"/>
        <v>18</v>
      </c>
      <c r="AP3" s="584">
        <f t="shared" si="2"/>
        <v>19</v>
      </c>
      <c r="AQ3" s="584">
        <f t="shared" si="2"/>
        <v>20</v>
      </c>
      <c r="AR3" s="584">
        <f t="shared" si="2"/>
        <v>21</v>
      </c>
      <c r="AS3" s="584">
        <f t="shared" si="2"/>
        <v>22</v>
      </c>
      <c r="AT3" s="584">
        <f t="shared" si="2"/>
        <v>23</v>
      </c>
      <c r="AU3" s="584">
        <f t="shared" si="2"/>
        <v>24</v>
      </c>
      <c r="AV3" s="584">
        <f t="shared" si="2"/>
        <v>25</v>
      </c>
      <c r="AW3" s="584">
        <f t="shared" si="2"/>
        <v>26</v>
      </c>
      <c r="AX3" s="584">
        <f t="shared" si="2"/>
        <v>27</v>
      </c>
      <c r="AY3" s="584">
        <f t="shared" si="2"/>
        <v>28</v>
      </c>
      <c r="AZ3" s="584">
        <f t="shared" si="2"/>
        <v>29</v>
      </c>
      <c r="BA3" s="584">
        <f t="shared" si="2"/>
        <v>30</v>
      </c>
      <c r="BB3" s="584">
        <f t="shared" si="2"/>
        <v>31</v>
      </c>
      <c r="BC3" s="584">
        <f t="shared" si="2"/>
        <v>32</v>
      </c>
      <c r="BD3" s="584">
        <f t="shared" si="2"/>
        <v>33</v>
      </c>
      <c r="BE3" s="584">
        <f t="shared" si="2"/>
        <v>34</v>
      </c>
      <c r="BF3" s="584">
        <f t="shared" si="2"/>
        <v>35</v>
      </c>
      <c r="BG3" s="584">
        <f t="shared" si="2"/>
        <v>36</v>
      </c>
      <c r="BH3" s="584">
        <f t="shared" si="2"/>
        <v>37</v>
      </c>
      <c r="BI3" s="584">
        <f t="shared" si="2"/>
        <v>38</v>
      </c>
      <c r="BJ3" s="584">
        <f t="shared" si="2"/>
        <v>39</v>
      </c>
      <c r="BK3" s="584">
        <f t="shared" si="2"/>
        <v>40</v>
      </c>
      <c r="BL3" s="584">
        <f t="shared" si="2"/>
        <v>41</v>
      </c>
      <c r="BM3" s="584">
        <f t="shared" si="2"/>
        <v>42</v>
      </c>
      <c r="BN3" s="584">
        <f t="shared" si="2"/>
        <v>43</v>
      </c>
      <c r="BO3" s="584">
        <f t="shared" si="2"/>
        <v>44</v>
      </c>
      <c r="BP3" s="584">
        <f t="shared" si="2"/>
        <v>45</v>
      </c>
      <c r="BQ3" s="584">
        <f t="shared" si="2"/>
        <v>46</v>
      </c>
      <c r="BR3" s="584">
        <f t="shared" si="2"/>
        <v>47</v>
      </c>
      <c r="BS3" s="584">
        <f t="shared" si="2"/>
        <v>48</v>
      </c>
      <c r="BT3" s="584">
        <f t="shared" si="2"/>
        <v>49</v>
      </c>
      <c r="BU3" s="584">
        <f t="shared" si="2"/>
        <v>50</v>
      </c>
      <c r="BV3" s="584">
        <f t="shared" si="2"/>
        <v>51</v>
      </c>
      <c r="BW3" s="584">
        <f t="shared" si="2"/>
        <v>52</v>
      </c>
      <c r="BX3" s="584">
        <f t="shared" si="2"/>
        <v>53</v>
      </c>
      <c r="BY3" s="584">
        <f t="shared" si="2"/>
        <v>54</v>
      </c>
      <c r="BZ3" s="584">
        <f t="shared" si="2"/>
        <v>55</v>
      </c>
      <c r="CA3" s="584">
        <f t="shared" si="2"/>
        <v>56</v>
      </c>
      <c r="CB3" s="584">
        <f t="shared" si="2"/>
        <v>57</v>
      </c>
      <c r="CC3" s="584">
        <f t="shared" si="2"/>
        <v>58</v>
      </c>
      <c r="CD3" s="584">
        <f t="shared" si="2"/>
        <v>59</v>
      </c>
      <c r="CE3" s="584">
        <f t="shared" si="2"/>
        <v>60</v>
      </c>
      <c r="CF3" s="584">
        <f t="shared" si="2"/>
        <v>61</v>
      </c>
      <c r="CG3" s="584">
        <f t="shared" si="2"/>
        <v>62</v>
      </c>
      <c r="CH3" s="584">
        <f t="shared" si="2"/>
        <v>63</v>
      </c>
      <c r="CI3" s="584">
        <f t="shared" si="2"/>
        <v>64</v>
      </c>
      <c r="CJ3" s="584">
        <f t="shared" si="2"/>
        <v>65</v>
      </c>
      <c r="CK3" s="584">
        <f t="shared" si="2"/>
        <v>66</v>
      </c>
      <c r="CL3" s="584">
        <f t="shared" ref="CL3:DW3" si="3">CK3+1</f>
        <v>67</v>
      </c>
      <c r="CM3" s="584">
        <f t="shared" si="3"/>
        <v>68</v>
      </c>
      <c r="CN3" s="584">
        <f t="shared" si="3"/>
        <v>69</v>
      </c>
      <c r="CO3" s="584">
        <f t="shared" si="3"/>
        <v>70</v>
      </c>
      <c r="CP3" s="584">
        <f t="shared" si="3"/>
        <v>71</v>
      </c>
      <c r="CQ3" s="584">
        <f t="shared" si="3"/>
        <v>72</v>
      </c>
      <c r="CR3" s="584">
        <f t="shared" si="3"/>
        <v>73</v>
      </c>
      <c r="CS3" s="584">
        <f t="shared" si="3"/>
        <v>74</v>
      </c>
      <c r="CT3" s="584">
        <f t="shared" si="3"/>
        <v>75</v>
      </c>
      <c r="CU3" s="584">
        <f t="shared" si="3"/>
        <v>76</v>
      </c>
      <c r="CV3" s="584">
        <f t="shared" si="3"/>
        <v>77</v>
      </c>
      <c r="CW3" s="584">
        <f t="shared" si="3"/>
        <v>78</v>
      </c>
      <c r="CX3" s="584">
        <f t="shared" si="3"/>
        <v>79</v>
      </c>
      <c r="CY3" s="584">
        <f t="shared" si="3"/>
        <v>80</v>
      </c>
      <c r="CZ3" s="514">
        <f t="shared" si="3"/>
        <v>81</v>
      </c>
      <c r="DA3" s="514">
        <f t="shared" si="3"/>
        <v>82</v>
      </c>
      <c r="DB3" s="514">
        <f t="shared" si="3"/>
        <v>83</v>
      </c>
      <c r="DC3" s="514">
        <f t="shared" si="3"/>
        <v>84</v>
      </c>
      <c r="DD3" s="514">
        <f t="shared" si="3"/>
        <v>85</v>
      </c>
      <c r="DE3" s="514">
        <f t="shared" si="3"/>
        <v>86</v>
      </c>
      <c r="DF3" s="514">
        <f t="shared" si="3"/>
        <v>87</v>
      </c>
      <c r="DG3" s="514">
        <f t="shared" si="3"/>
        <v>88</v>
      </c>
      <c r="DH3" s="514">
        <f t="shared" si="3"/>
        <v>89</v>
      </c>
      <c r="DI3" s="514">
        <f t="shared" si="3"/>
        <v>90</v>
      </c>
      <c r="DJ3" s="514">
        <f t="shared" si="3"/>
        <v>91</v>
      </c>
      <c r="DK3" s="514">
        <f t="shared" si="3"/>
        <v>92</v>
      </c>
      <c r="DL3" s="514">
        <f t="shared" si="3"/>
        <v>93</v>
      </c>
      <c r="DM3" s="514">
        <f t="shared" si="3"/>
        <v>94</v>
      </c>
      <c r="DN3" s="514">
        <f t="shared" si="3"/>
        <v>95</v>
      </c>
      <c r="DO3" s="514">
        <f t="shared" si="3"/>
        <v>96</v>
      </c>
      <c r="DP3" s="514">
        <f t="shared" si="3"/>
        <v>97</v>
      </c>
      <c r="DQ3" s="514">
        <f t="shared" si="3"/>
        <v>98</v>
      </c>
      <c r="DR3" s="514">
        <f t="shared" si="3"/>
        <v>99</v>
      </c>
      <c r="DS3" s="514">
        <f t="shared" si="3"/>
        <v>100</v>
      </c>
      <c r="DT3" s="514">
        <f t="shared" si="3"/>
        <v>101</v>
      </c>
      <c r="DU3" s="514">
        <f t="shared" si="3"/>
        <v>102</v>
      </c>
      <c r="DV3" s="514">
        <f t="shared" si="3"/>
        <v>103</v>
      </c>
      <c r="DW3" s="514">
        <f t="shared" si="3"/>
        <v>104</v>
      </c>
      <c r="DX3" s="500"/>
    </row>
    <row r="4" spans="2:128" s="594" customFormat="1" ht="51.75" thickBot="1" x14ac:dyDescent="0.25">
      <c r="B4" s="588" t="s">
        <v>109</v>
      </c>
      <c r="C4" s="515" t="s">
        <v>362</v>
      </c>
      <c r="D4" s="516" t="s">
        <v>363</v>
      </c>
      <c r="E4" s="517" t="s">
        <v>364</v>
      </c>
      <c r="F4" s="518" t="s">
        <v>365</v>
      </c>
      <c r="G4" s="518" t="s">
        <v>366</v>
      </c>
      <c r="H4" s="518" t="s">
        <v>367</v>
      </c>
      <c r="I4" s="518" t="s">
        <v>368</v>
      </c>
      <c r="J4" s="518" t="s">
        <v>369</v>
      </c>
      <c r="K4" s="518" t="s">
        <v>370</v>
      </c>
      <c r="L4" s="519" t="s">
        <v>371</v>
      </c>
      <c r="M4" s="519" t="s">
        <v>372</v>
      </c>
      <c r="N4" s="519" t="s">
        <v>373</v>
      </c>
      <c r="O4" s="519" t="s">
        <v>374</v>
      </c>
      <c r="P4" s="519" t="s">
        <v>375</v>
      </c>
      <c r="Q4" s="519" t="s">
        <v>376</v>
      </c>
      <c r="R4" s="520" t="s">
        <v>377</v>
      </c>
      <c r="S4" s="521" t="s">
        <v>378</v>
      </c>
      <c r="T4" s="522" t="s">
        <v>379</v>
      </c>
      <c r="U4" s="523" t="s">
        <v>380</v>
      </c>
      <c r="V4" s="524" t="s">
        <v>110</v>
      </c>
      <c r="W4" s="585" t="s">
        <v>138</v>
      </c>
      <c r="X4" s="586" t="s">
        <v>381</v>
      </c>
      <c r="Y4" s="587" t="s">
        <v>382</v>
      </c>
      <c r="Z4" s="587" t="s">
        <v>383</v>
      </c>
      <c r="AA4" s="587" t="s">
        <v>384</v>
      </c>
      <c r="AB4" s="587" t="s">
        <v>385</v>
      </c>
      <c r="AC4" s="587" t="s">
        <v>386</v>
      </c>
      <c r="AD4" s="587" t="s">
        <v>387</v>
      </c>
      <c r="AE4" s="587" t="s">
        <v>388</v>
      </c>
      <c r="AF4" s="587" t="s">
        <v>389</v>
      </c>
      <c r="AG4" s="587" t="s">
        <v>390</v>
      </c>
      <c r="AH4" s="587" t="s">
        <v>391</v>
      </c>
      <c r="AI4" s="587" t="s">
        <v>392</v>
      </c>
      <c r="AJ4" s="587" t="s">
        <v>393</v>
      </c>
      <c r="AK4" s="587" t="s">
        <v>394</v>
      </c>
      <c r="AL4" s="587" t="s">
        <v>395</v>
      </c>
      <c r="AM4" s="587" t="s">
        <v>396</v>
      </c>
      <c r="AN4" s="587" t="s">
        <v>397</v>
      </c>
      <c r="AO4" s="587" t="s">
        <v>398</v>
      </c>
      <c r="AP4" s="587" t="s">
        <v>399</v>
      </c>
      <c r="AQ4" s="587" t="s">
        <v>400</v>
      </c>
      <c r="AR4" s="587" t="s">
        <v>401</v>
      </c>
      <c r="AS4" s="587" t="s">
        <v>402</v>
      </c>
      <c r="AT4" s="587" t="s">
        <v>403</v>
      </c>
      <c r="AU4" s="587" t="s">
        <v>404</v>
      </c>
      <c r="AV4" s="587" t="s">
        <v>405</v>
      </c>
      <c r="AW4" s="587" t="s">
        <v>406</v>
      </c>
      <c r="AX4" s="587" t="s">
        <v>407</v>
      </c>
      <c r="AY4" s="587" t="s">
        <v>408</v>
      </c>
      <c r="AZ4" s="587" t="s">
        <v>409</v>
      </c>
      <c r="BA4" s="587" t="s">
        <v>410</v>
      </c>
      <c r="BB4" s="587" t="s">
        <v>411</v>
      </c>
      <c r="BC4" s="587" t="s">
        <v>412</v>
      </c>
      <c r="BD4" s="587" t="s">
        <v>413</v>
      </c>
      <c r="BE4" s="587" t="s">
        <v>414</v>
      </c>
      <c r="BF4" s="587" t="s">
        <v>415</v>
      </c>
      <c r="BG4" s="587" t="s">
        <v>416</v>
      </c>
      <c r="BH4" s="587" t="s">
        <v>417</v>
      </c>
      <c r="BI4" s="587" t="s">
        <v>418</v>
      </c>
      <c r="BJ4" s="587" t="s">
        <v>419</v>
      </c>
      <c r="BK4" s="587" t="s">
        <v>420</v>
      </c>
      <c r="BL4" s="587" t="s">
        <v>421</v>
      </c>
      <c r="BM4" s="587" t="s">
        <v>422</v>
      </c>
      <c r="BN4" s="587" t="s">
        <v>423</v>
      </c>
      <c r="BO4" s="587" t="s">
        <v>424</v>
      </c>
      <c r="BP4" s="587" t="s">
        <v>425</v>
      </c>
      <c r="BQ4" s="587" t="s">
        <v>426</v>
      </c>
      <c r="BR4" s="587" t="s">
        <v>427</v>
      </c>
      <c r="BS4" s="587" t="s">
        <v>428</v>
      </c>
      <c r="BT4" s="587" t="s">
        <v>429</v>
      </c>
      <c r="BU4" s="587" t="s">
        <v>430</v>
      </c>
      <c r="BV4" s="587" t="s">
        <v>431</v>
      </c>
      <c r="BW4" s="587" t="s">
        <v>432</v>
      </c>
      <c r="BX4" s="587" t="s">
        <v>433</v>
      </c>
      <c r="BY4" s="587" t="s">
        <v>434</v>
      </c>
      <c r="BZ4" s="587" t="s">
        <v>435</v>
      </c>
      <c r="CA4" s="587" t="s">
        <v>436</v>
      </c>
      <c r="CB4" s="587" t="s">
        <v>437</v>
      </c>
      <c r="CC4" s="587" t="s">
        <v>438</v>
      </c>
      <c r="CD4" s="587" t="s">
        <v>439</v>
      </c>
      <c r="CE4" s="589" t="s">
        <v>440</v>
      </c>
      <c r="CF4" s="587" t="s">
        <v>441</v>
      </c>
      <c r="CG4" s="587" t="s">
        <v>442</v>
      </c>
      <c r="CH4" s="587" t="s">
        <v>443</v>
      </c>
      <c r="CI4" s="587" t="s">
        <v>444</v>
      </c>
      <c r="CJ4" s="587" t="s">
        <v>445</v>
      </c>
      <c r="CK4" s="587" t="s">
        <v>446</v>
      </c>
      <c r="CL4" s="587" t="s">
        <v>447</v>
      </c>
      <c r="CM4" s="587" t="s">
        <v>448</v>
      </c>
      <c r="CN4" s="587" t="s">
        <v>449</v>
      </c>
      <c r="CO4" s="587" t="s">
        <v>450</v>
      </c>
      <c r="CP4" s="587" t="s">
        <v>451</v>
      </c>
      <c r="CQ4" s="587" t="s">
        <v>452</v>
      </c>
      <c r="CR4" s="587" t="s">
        <v>453</v>
      </c>
      <c r="CS4" s="587" t="s">
        <v>454</v>
      </c>
      <c r="CT4" s="587" t="s">
        <v>455</v>
      </c>
      <c r="CU4" s="587" t="s">
        <v>456</v>
      </c>
      <c r="CV4" s="587" t="s">
        <v>457</v>
      </c>
      <c r="CW4" s="587" t="s">
        <v>458</v>
      </c>
      <c r="CX4" s="587" t="s">
        <v>459</v>
      </c>
      <c r="CY4" s="590" t="s">
        <v>460</v>
      </c>
      <c r="CZ4" s="591" t="s">
        <v>461</v>
      </c>
      <c r="DA4" s="591" t="s">
        <v>462</v>
      </c>
      <c r="DB4" s="591" t="s">
        <v>463</v>
      </c>
      <c r="DC4" s="591" t="s">
        <v>464</v>
      </c>
      <c r="DD4" s="591" t="s">
        <v>465</v>
      </c>
      <c r="DE4" s="591" t="s">
        <v>466</v>
      </c>
      <c r="DF4" s="591" t="s">
        <v>467</v>
      </c>
      <c r="DG4" s="591" t="s">
        <v>468</v>
      </c>
      <c r="DH4" s="591" t="s">
        <v>469</v>
      </c>
      <c r="DI4" s="591" t="s">
        <v>470</v>
      </c>
      <c r="DJ4" s="591" t="s">
        <v>471</v>
      </c>
      <c r="DK4" s="591" t="s">
        <v>472</v>
      </c>
      <c r="DL4" s="591" t="s">
        <v>473</v>
      </c>
      <c r="DM4" s="591" t="s">
        <v>474</v>
      </c>
      <c r="DN4" s="591" t="s">
        <v>475</v>
      </c>
      <c r="DO4" s="591" t="s">
        <v>476</v>
      </c>
      <c r="DP4" s="591" t="s">
        <v>477</v>
      </c>
      <c r="DQ4" s="591" t="s">
        <v>478</v>
      </c>
      <c r="DR4" s="591" t="s">
        <v>479</v>
      </c>
      <c r="DS4" s="591" t="s">
        <v>480</v>
      </c>
      <c r="DT4" s="591" t="s">
        <v>481</v>
      </c>
      <c r="DU4" s="591" t="s">
        <v>482</v>
      </c>
      <c r="DV4" s="591" t="s">
        <v>483</v>
      </c>
      <c r="DW4" s="592" t="s">
        <v>484</v>
      </c>
      <c r="DX4" s="593"/>
    </row>
    <row r="5" spans="2:128" x14ac:dyDescent="0.2">
      <c r="B5" s="525" t="s">
        <v>485</v>
      </c>
      <c r="C5" s="526" t="s">
        <v>486</v>
      </c>
      <c r="D5" s="527"/>
      <c r="E5" s="528"/>
      <c r="F5" s="529"/>
      <c r="G5" s="529"/>
      <c r="H5" s="529"/>
      <c r="I5" s="529"/>
      <c r="J5" s="529"/>
      <c r="K5" s="529"/>
      <c r="L5" s="529"/>
      <c r="M5" s="529"/>
      <c r="N5" s="529"/>
      <c r="O5" s="529"/>
      <c r="P5" s="529"/>
      <c r="Q5" s="529"/>
      <c r="R5" s="530"/>
      <c r="S5" s="531"/>
      <c r="T5" s="532"/>
      <c r="U5" s="533"/>
      <c r="V5" s="528"/>
      <c r="W5" s="528"/>
      <c r="X5" s="534"/>
      <c r="Y5" s="534"/>
      <c r="Z5" s="534"/>
      <c r="AA5" s="534"/>
      <c r="AB5" s="534"/>
      <c r="AC5" s="535"/>
      <c r="AD5" s="535"/>
      <c r="AE5" s="535"/>
      <c r="AF5" s="535"/>
      <c r="AG5" s="535"/>
      <c r="AH5" s="535"/>
      <c r="AI5" s="535"/>
      <c r="AJ5" s="535"/>
      <c r="AK5" s="536"/>
      <c r="AL5" s="536"/>
      <c r="AM5" s="536"/>
      <c r="AN5" s="536"/>
      <c r="AO5" s="536"/>
      <c r="AP5" s="536"/>
      <c r="AQ5" s="536"/>
      <c r="AR5" s="536"/>
      <c r="AS5" s="536"/>
      <c r="AT5" s="536"/>
      <c r="AU5" s="536"/>
      <c r="AV5" s="536"/>
      <c r="AW5" s="536"/>
      <c r="AX5" s="536"/>
      <c r="AY5" s="536"/>
      <c r="AZ5" s="536"/>
      <c r="BA5" s="536"/>
      <c r="BB5" s="536"/>
      <c r="BC5" s="536"/>
      <c r="BD5" s="536"/>
      <c r="BE5" s="536"/>
      <c r="BF5" s="536"/>
      <c r="BG5" s="536"/>
      <c r="BH5" s="536"/>
      <c r="BI5" s="536"/>
      <c r="BJ5" s="536"/>
      <c r="BK5" s="536"/>
      <c r="BL5" s="536"/>
      <c r="BM5" s="536"/>
      <c r="BN5" s="536"/>
      <c r="BO5" s="536"/>
      <c r="BP5" s="536"/>
      <c r="BQ5" s="536"/>
      <c r="BR5" s="536"/>
      <c r="BS5" s="536"/>
      <c r="BT5" s="536"/>
      <c r="BU5" s="536"/>
      <c r="BV5" s="536"/>
      <c r="BW5" s="536"/>
      <c r="BX5" s="536"/>
      <c r="BY5" s="536"/>
      <c r="BZ5" s="536"/>
      <c r="CA5" s="536"/>
      <c r="CB5" s="536"/>
      <c r="CC5" s="536"/>
      <c r="CD5" s="536"/>
      <c r="CE5" s="536"/>
      <c r="CF5" s="536"/>
      <c r="CG5" s="536"/>
      <c r="CH5" s="537"/>
      <c r="CI5" s="536"/>
      <c r="CJ5" s="536"/>
      <c r="CK5" s="536"/>
      <c r="CL5" s="536"/>
      <c r="CM5" s="536"/>
      <c r="CN5" s="536"/>
      <c r="CO5" s="536"/>
      <c r="CP5" s="536"/>
      <c r="CQ5" s="536"/>
      <c r="CR5" s="536"/>
      <c r="CS5" s="536"/>
      <c r="CT5" s="536"/>
      <c r="CU5" s="536"/>
      <c r="CV5" s="536"/>
      <c r="CW5" s="536"/>
      <c r="CX5" s="536"/>
      <c r="CY5" s="538"/>
      <c r="CZ5" s="539"/>
      <c r="DA5" s="540"/>
      <c r="DB5" s="540"/>
      <c r="DC5" s="540"/>
      <c r="DD5" s="540"/>
      <c r="DE5" s="540"/>
      <c r="DF5" s="540"/>
      <c r="DG5" s="540"/>
      <c r="DH5" s="540"/>
      <c r="DI5" s="540"/>
      <c r="DJ5" s="540"/>
      <c r="DK5" s="540"/>
      <c r="DL5" s="540"/>
      <c r="DM5" s="540"/>
      <c r="DN5" s="540"/>
      <c r="DO5" s="540"/>
      <c r="DP5" s="540"/>
      <c r="DQ5" s="540"/>
      <c r="DR5" s="540"/>
      <c r="DS5" s="540"/>
      <c r="DT5" s="540"/>
      <c r="DU5" s="540"/>
      <c r="DV5" s="540"/>
      <c r="DW5" s="541"/>
      <c r="DX5" s="540"/>
    </row>
    <row r="6" spans="2:128" ht="25.5" x14ac:dyDescent="0.2">
      <c r="B6" s="542" t="s">
        <v>487</v>
      </c>
      <c r="C6" s="543" t="s">
        <v>488</v>
      </c>
      <c r="D6" s="544"/>
      <c r="E6" s="534"/>
      <c r="F6" s="545"/>
      <c r="G6" s="545"/>
      <c r="H6" s="546"/>
      <c r="I6" s="546"/>
      <c r="J6" s="546"/>
      <c r="K6" s="546"/>
      <c r="L6" s="546"/>
      <c r="M6" s="546"/>
      <c r="N6" s="546"/>
      <c r="O6" s="546"/>
      <c r="P6" s="546"/>
      <c r="Q6" s="546"/>
      <c r="R6" s="547"/>
      <c r="S6" s="531"/>
      <c r="T6" s="532"/>
      <c r="U6" s="548" t="s">
        <v>489</v>
      </c>
      <c r="V6" s="534"/>
      <c r="W6" s="534"/>
      <c r="X6" s="534">
        <f t="shared" ref="X6:BC6" si="4">SUMIF($C:$C,"58.1x",X:X)</f>
        <v>0</v>
      </c>
      <c r="Y6" s="534">
        <f t="shared" si="4"/>
        <v>0</v>
      </c>
      <c r="Z6" s="534">
        <f t="shared" si="4"/>
        <v>0</v>
      </c>
      <c r="AA6" s="534">
        <f t="shared" si="4"/>
        <v>0</v>
      </c>
      <c r="AB6" s="534">
        <f t="shared" si="4"/>
        <v>0</v>
      </c>
      <c r="AC6" s="534">
        <f t="shared" si="4"/>
        <v>0</v>
      </c>
      <c r="AD6" s="534">
        <f t="shared" si="4"/>
        <v>0</v>
      </c>
      <c r="AE6" s="534">
        <f t="shared" si="4"/>
        <v>0</v>
      </c>
      <c r="AF6" s="534">
        <f t="shared" si="4"/>
        <v>0</v>
      </c>
      <c r="AG6" s="534">
        <f t="shared" si="4"/>
        <v>0</v>
      </c>
      <c r="AH6" s="534">
        <f t="shared" si="4"/>
        <v>0</v>
      </c>
      <c r="AI6" s="534">
        <f t="shared" si="4"/>
        <v>0</v>
      </c>
      <c r="AJ6" s="534">
        <f t="shared" si="4"/>
        <v>0</v>
      </c>
      <c r="AK6" s="534">
        <f t="shared" si="4"/>
        <v>0</v>
      </c>
      <c r="AL6" s="534">
        <f t="shared" si="4"/>
        <v>0</v>
      </c>
      <c r="AM6" s="534">
        <f t="shared" si="4"/>
        <v>0</v>
      </c>
      <c r="AN6" s="534">
        <f t="shared" si="4"/>
        <v>0</v>
      </c>
      <c r="AO6" s="534">
        <f t="shared" si="4"/>
        <v>0</v>
      </c>
      <c r="AP6" s="534">
        <f t="shared" si="4"/>
        <v>0</v>
      </c>
      <c r="AQ6" s="534">
        <f t="shared" si="4"/>
        <v>0</v>
      </c>
      <c r="AR6" s="534">
        <f t="shared" si="4"/>
        <v>0</v>
      </c>
      <c r="AS6" s="534">
        <f t="shared" si="4"/>
        <v>0</v>
      </c>
      <c r="AT6" s="534">
        <f t="shared" si="4"/>
        <v>0</v>
      </c>
      <c r="AU6" s="534">
        <f t="shared" si="4"/>
        <v>0</v>
      </c>
      <c r="AV6" s="534">
        <f t="shared" si="4"/>
        <v>0</v>
      </c>
      <c r="AW6" s="534">
        <f t="shared" si="4"/>
        <v>0</v>
      </c>
      <c r="AX6" s="534">
        <f t="shared" si="4"/>
        <v>0</v>
      </c>
      <c r="AY6" s="534">
        <f t="shared" si="4"/>
        <v>0</v>
      </c>
      <c r="AZ6" s="534">
        <f t="shared" si="4"/>
        <v>0</v>
      </c>
      <c r="BA6" s="534">
        <f t="shared" si="4"/>
        <v>0</v>
      </c>
      <c r="BB6" s="534">
        <f t="shared" si="4"/>
        <v>0</v>
      </c>
      <c r="BC6" s="534">
        <f t="shared" si="4"/>
        <v>0</v>
      </c>
      <c r="BD6" s="534">
        <f t="shared" ref="BD6:CI6" si="5">SUMIF($C:$C,"58.1x",BD:BD)</f>
        <v>0</v>
      </c>
      <c r="BE6" s="534">
        <f t="shared" si="5"/>
        <v>0</v>
      </c>
      <c r="BF6" s="534">
        <f t="shared" si="5"/>
        <v>0</v>
      </c>
      <c r="BG6" s="534">
        <f t="shared" si="5"/>
        <v>0</v>
      </c>
      <c r="BH6" s="534">
        <f t="shared" si="5"/>
        <v>0</v>
      </c>
      <c r="BI6" s="534">
        <f t="shared" si="5"/>
        <v>0</v>
      </c>
      <c r="BJ6" s="534">
        <f t="shared" si="5"/>
        <v>0</v>
      </c>
      <c r="BK6" s="534">
        <f t="shared" si="5"/>
        <v>0</v>
      </c>
      <c r="BL6" s="534">
        <f t="shared" si="5"/>
        <v>0</v>
      </c>
      <c r="BM6" s="534">
        <f t="shared" si="5"/>
        <v>0</v>
      </c>
      <c r="BN6" s="534">
        <f t="shared" si="5"/>
        <v>0</v>
      </c>
      <c r="BO6" s="534">
        <f t="shared" si="5"/>
        <v>0</v>
      </c>
      <c r="BP6" s="534">
        <f t="shared" si="5"/>
        <v>0</v>
      </c>
      <c r="BQ6" s="534">
        <f t="shared" si="5"/>
        <v>0</v>
      </c>
      <c r="BR6" s="534">
        <f t="shared" si="5"/>
        <v>0</v>
      </c>
      <c r="BS6" s="534">
        <f t="shared" si="5"/>
        <v>0</v>
      </c>
      <c r="BT6" s="534">
        <f t="shared" si="5"/>
        <v>0</v>
      </c>
      <c r="BU6" s="534">
        <f t="shared" si="5"/>
        <v>0</v>
      </c>
      <c r="BV6" s="534">
        <f t="shared" si="5"/>
        <v>0</v>
      </c>
      <c r="BW6" s="534">
        <f t="shared" si="5"/>
        <v>0</v>
      </c>
      <c r="BX6" s="534">
        <f t="shared" si="5"/>
        <v>0</v>
      </c>
      <c r="BY6" s="534">
        <f t="shared" si="5"/>
        <v>0</v>
      </c>
      <c r="BZ6" s="534">
        <f t="shared" si="5"/>
        <v>0</v>
      </c>
      <c r="CA6" s="534">
        <f t="shared" si="5"/>
        <v>0</v>
      </c>
      <c r="CB6" s="534">
        <f t="shared" si="5"/>
        <v>0</v>
      </c>
      <c r="CC6" s="534">
        <f t="shared" si="5"/>
        <v>0</v>
      </c>
      <c r="CD6" s="534">
        <f t="shared" si="5"/>
        <v>0</v>
      </c>
      <c r="CE6" s="534">
        <f t="shared" si="5"/>
        <v>0</v>
      </c>
      <c r="CF6" s="534">
        <f t="shared" si="5"/>
        <v>0</v>
      </c>
      <c r="CG6" s="534">
        <f t="shared" si="5"/>
        <v>0</v>
      </c>
      <c r="CH6" s="534">
        <f t="shared" si="5"/>
        <v>0</v>
      </c>
      <c r="CI6" s="534">
        <f t="shared" si="5"/>
        <v>0</v>
      </c>
      <c r="CJ6" s="534">
        <f t="shared" ref="CJ6:DO6" si="6">SUMIF($C:$C,"58.1x",CJ:CJ)</f>
        <v>0</v>
      </c>
      <c r="CK6" s="534">
        <f t="shared" si="6"/>
        <v>0</v>
      </c>
      <c r="CL6" s="534">
        <f t="shared" si="6"/>
        <v>0</v>
      </c>
      <c r="CM6" s="534">
        <f t="shared" si="6"/>
        <v>0</v>
      </c>
      <c r="CN6" s="534">
        <f t="shared" si="6"/>
        <v>0</v>
      </c>
      <c r="CO6" s="534">
        <f t="shared" si="6"/>
        <v>0</v>
      </c>
      <c r="CP6" s="534">
        <f t="shared" si="6"/>
        <v>0</v>
      </c>
      <c r="CQ6" s="534">
        <f t="shared" si="6"/>
        <v>0</v>
      </c>
      <c r="CR6" s="534">
        <f t="shared" si="6"/>
        <v>0</v>
      </c>
      <c r="CS6" s="534">
        <f t="shared" si="6"/>
        <v>0</v>
      </c>
      <c r="CT6" s="534">
        <f t="shared" si="6"/>
        <v>0</v>
      </c>
      <c r="CU6" s="534">
        <f t="shared" si="6"/>
        <v>0</v>
      </c>
      <c r="CV6" s="534">
        <f t="shared" si="6"/>
        <v>0</v>
      </c>
      <c r="CW6" s="534">
        <f t="shared" si="6"/>
        <v>0</v>
      </c>
      <c r="CX6" s="534">
        <f t="shared" si="6"/>
        <v>0</v>
      </c>
      <c r="CY6" s="549">
        <f t="shared" si="6"/>
        <v>0</v>
      </c>
      <c r="CZ6" s="550">
        <f t="shared" si="6"/>
        <v>0</v>
      </c>
      <c r="DA6" s="550">
        <f t="shared" si="6"/>
        <v>0</v>
      </c>
      <c r="DB6" s="550">
        <f t="shared" si="6"/>
        <v>0</v>
      </c>
      <c r="DC6" s="550">
        <f t="shared" si="6"/>
        <v>0</v>
      </c>
      <c r="DD6" s="550">
        <f t="shared" si="6"/>
        <v>0</v>
      </c>
      <c r="DE6" s="550">
        <f t="shared" si="6"/>
        <v>0</v>
      </c>
      <c r="DF6" s="550">
        <f t="shared" si="6"/>
        <v>0</v>
      </c>
      <c r="DG6" s="550">
        <f t="shared" si="6"/>
        <v>0</v>
      </c>
      <c r="DH6" s="550">
        <f t="shared" si="6"/>
        <v>0</v>
      </c>
      <c r="DI6" s="550">
        <f t="shared" si="6"/>
        <v>0</v>
      </c>
      <c r="DJ6" s="550">
        <f t="shared" si="6"/>
        <v>0</v>
      </c>
      <c r="DK6" s="550">
        <f t="shared" si="6"/>
        <v>0</v>
      </c>
      <c r="DL6" s="550">
        <f t="shared" si="6"/>
        <v>0</v>
      </c>
      <c r="DM6" s="550">
        <f t="shared" si="6"/>
        <v>0</v>
      </c>
      <c r="DN6" s="550">
        <f t="shared" si="6"/>
        <v>0</v>
      </c>
      <c r="DO6" s="550">
        <f t="shared" si="6"/>
        <v>0</v>
      </c>
      <c r="DP6" s="550">
        <f t="shared" ref="DP6:DW6" si="7">SUMIF($C:$C,"58.1x",DP:DP)</f>
        <v>0</v>
      </c>
      <c r="DQ6" s="550">
        <f t="shared" si="7"/>
        <v>0</v>
      </c>
      <c r="DR6" s="550">
        <f t="shared" si="7"/>
        <v>0</v>
      </c>
      <c r="DS6" s="550">
        <f t="shared" si="7"/>
        <v>0</v>
      </c>
      <c r="DT6" s="550">
        <f t="shared" si="7"/>
        <v>0</v>
      </c>
      <c r="DU6" s="550">
        <f t="shared" si="7"/>
        <v>0</v>
      </c>
      <c r="DV6" s="550">
        <f t="shared" si="7"/>
        <v>0</v>
      </c>
      <c r="DW6" s="551">
        <f t="shared" si="7"/>
        <v>0</v>
      </c>
      <c r="DX6" s="540"/>
    </row>
    <row r="7" spans="2:128" x14ac:dyDescent="0.2">
      <c r="B7" s="542" t="s">
        <v>506</v>
      </c>
      <c r="C7" s="543" t="s">
        <v>507</v>
      </c>
      <c r="D7" s="535"/>
      <c r="E7" s="536"/>
      <c r="F7" s="536"/>
      <c r="G7" s="536"/>
      <c r="H7" s="536"/>
      <c r="I7" s="536"/>
      <c r="J7" s="536"/>
      <c r="K7" s="536"/>
      <c r="L7" s="536"/>
      <c r="M7" s="536"/>
      <c r="N7" s="536"/>
      <c r="O7" s="536"/>
      <c r="P7" s="536"/>
      <c r="Q7" s="536"/>
      <c r="R7" s="538"/>
      <c r="S7" s="553"/>
      <c r="T7" s="538"/>
      <c r="U7" s="553"/>
      <c r="V7" s="536"/>
      <c r="W7" s="536"/>
      <c r="X7" s="534">
        <f t="shared" ref="X7:BC7" si="8">SUMIF($C:$C,"58.2x",X:X)</f>
        <v>0</v>
      </c>
      <c r="Y7" s="534">
        <f t="shared" si="8"/>
        <v>0</v>
      </c>
      <c r="Z7" s="534">
        <f t="shared" si="8"/>
        <v>0</v>
      </c>
      <c r="AA7" s="534">
        <f t="shared" si="8"/>
        <v>0</v>
      </c>
      <c r="AB7" s="534">
        <f t="shared" si="8"/>
        <v>0</v>
      </c>
      <c r="AC7" s="534">
        <f t="shared" si="8"/>
        <v>0</v>
      </c>
      <c r="AD7" s="534">
        <f t="shared" si="8"/>
        <v>0</v>
      </c>
      <c r="AE7" s="534">
        <f t="shared" si="8"/>
        <v>0</v>
      </c>
      <c r="AF7" s="534">
        <f t="shared" si="8"/>
        <v>0</v>
      </c>
      <c r="AG7" s="534">
        <f t="shared" si="8"/>
        <v>0</v>
      </c>
      <c r="AH7" s="534">
        <f t="shared" si="8"/>
        <v>0</v>
      </c>
      <c r="AI7" s="534">
        <f t="shared" si="8"/>
        <v>0</v>
      </c>
      <c r="AJ7" s="534">
        <f t="shared" si="8"/>
        <v>0</v>
      </c>
      <c r="AK7" s="534">
        <f t="shared" si="8"/>
        <v>0</v>
      </c>
      <c r="AL7" s="534">
        <f t="shared" si="8"/>
        <v>0</v>
      </c>
      <c r="AM7" s="534">
        <f t="shared" si="8"/>
        <v>0</v>
      </c>
      <c r="AN7" s="534">
        <f t="shared" si="8"/>
        <v>0</v>
      </c>
      <c r="AO7" s="534">
        <f t="shared" si="8"/>
        <v>0</v>
      </c>
      <c r="AP7" s="534">
        <f t="shared" si="8"/>
        <v>0</v>
      </c>
      <c r="AQ7" s="534">
        <f t="shared" si="8"/>
        <v>0</v>
      </c>
      <c r="AR7" s="534">
        <f t="shared" si="8"/>
        <v>0</v>
      </c>
      <c r="AS7" s="534">
        <f t="shared" si="8"/>
        <v>0</v>
      </c>
      <c r="AT7" s="534">
        <f t="shared" si="8"/>
        <v>0</v>
      </c>
      <c r="AU7" s="534">
        <f t="shared" si="8"/>
        <v>0</v>
      </c>
      <c r="AV7" s="534">
        <f t="shared" si="8"/>
        <v>0</v>
      </c>
      <c r="AW7" s="534">
        <f t="shared" si="8"/>
        <v>0</v>
      </c>
      <c r="AX7" s="534">
        <f t="shared" si="8"/>
        <v>0</v>
      </c>
      <c r="AY7" s="534">
        <f t="shared" si="8"/>
        <v>0</v>
      </c>
      <c r="AZ7" s="534">
        <f t="shared" si="8"/>
        <v>0</v>
      </c>
      <c r="BA7" s="534">
        <f t="shared" si="8"/>
        <v>0</v>
      </c>
      <c r="BB7" s="534">
        <f t="shared" si="8"/>
        <v>0</v>
      </c>
      <c r="BC7" s="534">
        <f t="shared" si="8"/>
        <v>0</v>
      </c>
      <c r="BD7" s="534">
        <f t="shared" ref="BD7:CI7" si="9">SUMIF($C:$C,"58.2x",BD:BD)</f>
        <v>0</v>
      </c>
      <c r="BE7" s="534">
        <f t="shared" si="9"/>
        <v>0</v>
      </c>
      <c r="BF7" s="534">
        <f t="shared" si="9"/>
        <v>0</v>
      </c>
      <c r="BG7" s="534">
        <f t="shared" si="9"/>
        <v>0</v>
      </c>
      <c r="BH7" s="534">
        <f t="shared" si="9"/>
        <v>0</v>
      </c>
      <c r="BI7" s="534">
        <f t="shared" si="9"/>
        <v>0</v>
      </c>
      <c r="BJ7" s="534">
        <f t="shared" si="9"/>
        <v>0</v>
      </c>
      <c r="BK7" s="534">
        <f t="shared" si="9"/>
        <v>0</v>
      </c>
      <c r="BL7" s="534">
        <f t="shared" si="9"/>
        <v>0</v>
      </c>
      <c r="BM7" s="534">
        <f t="shared" si="9"/>
        <v>0</v>
      </c>
      <c r="BN7" s="534">
        <f t="shared" si="9"/>
        <v>0</v>
      </c>
      <c r="BO7" s="534">
        <f t="shared" si="9"/>
        <v>0</v>
      </c>
      <c r="BP7" s="534">
        <f t="shared" si="9"/>
        <v>0</v>
      </c>
      <c r="BQ7" s="534">
        <f t="shared" si="9"/>
        <v>0</v>
      </c>
      <c r="BR7" s="534">
        <f t="shared" si="9"/>
        <v>0</v>
      </c>
      <c r="BS7" s="534">
        <f t="shared" si="9"/>
        <v>0</v>
      </c>
      <c r="BT7" s="534">
        <f t="shared" si="9"/>
        <v>0</v>
      </c>
      <c r="BU7" s="534">
        <f t="shared" si="9"/>
        <v>0</v>
      </c>
      <c r="BV7" s="534">
        <f t="shared" si="9"/>
        <v>0</v>
      </c>
      <c r="BW7" s="534">
        <f t="shared" si="9"/>
        <v>0</v>
      </c>
      <c r="BX7" s="534">
        <f t="shared" si="9"/>
        <v>0</v>
      </c>
      <c r="BY7" s="534">
        <f t="shared" si="9"/>
        <v>0</v>
      </c>
      <c r="BZ7" s="534">
        <f t="shared" si="9"/>
        <v>0</v>
      </c>
      <c r="CA7" s="534">
        <f t="shared" si="9"/>
        <v>0</v>
      </c>
      <c r="CB7" s="534">
        <f t="shared" si="9"/>
        <v>0</v>
      </c>
      <c r="CC7" s="534">
        <f t="shared" si="9"/>
        <v>0</v>
      </c>
      <c r="CD7" s="534">
        <f t="shared" si="9"/>
        <v>0</v>
      </c>
      <c r="CE7" s="534">
        <f t="shared" si="9"/>
        <v>0</v>
      </c>
      <c r="CF7" s="534">
        <f t="shared" si="9"/>
        <v>0</v>
      </c>
      <c r="CG7" s="534">
        <f t="shared" si="9"/>
        <v>0</v>
      </c>
      <c r="CH7" s="534">
        <f t="shared" si="9"/>
        <v>0</v>
      </c>
      <c r="CI7" s="534">
        <f t="shared" si="9"/>
        <v>0</v>
      </c>
      <c r="CJ7" s="534">
        <f t="shared" ref="CJ7:DO7" si="10">SUMIF($C:$C,"58.2x",CJ:CJ)</f>
        <v>0</v>
      </c>
      <c r="CK7" s="534">
        <f t="shared" si="10"/>
        <v>0</v>
      </c>
      <c r="CL7" s="534">
        <f t="shared" si="10"/>
        <v>0</v>
      </c>
      <c r="CM7" s="534">
        <f t="shared" si="10"/>
        <v>0</v>
      </c>
      <c r="CN7" s="534">
        <f t="shared" si="10"/>
        <v>0</v>
      </c>
      <c r="CO7" s="534">
        <f t="shared" si="10"/>
        <v>0</v>
      </c>
      <c r="CP7" s="534">
        <f t="shared" si="10"/>
        <v>0</v>
      </c>
      <c r="CQ7" s="534">
        <f t="shared" si="10"/>
        <v>0</v>
      </c>
      <c r="CR7" s="534">
        <f t="shared" si="10"/>
        <v>0</v>
      </c>
      <c r="CS7" s="534">
        <f t="shared" si="10"/>
        <v>0</v>
      </c>
      <c r="CT7" s="534">
        <f t="shared" si="10"/>
        <v>0</v>
      </c>
      <c r="CU7" s="534">
        <f t="shared" si="10"/>
        <v>0</v>
      </c>
      <c r="CV7" s="534">
        <f t="shared" si="10"/>
        <v>0</v>
      </c>
      <c r="CW7" s="534">
        <f t="shared" si="10"/>
        <v>0</v>
      </c>
      <c r="CX7" s="534">
        <f t="shared" si="10"/>
        <v>0</v>
      </c>
      <c r="CY7" s="549">
        <f t="shared" si="10"/>
        <v>0</v>
      </c>
      <c r="CZ7" s="550">
        <f t="shared" si="10"/>
        <v>0</v>
      </c>
      <c r="DA7" s="550">
        <f t="shared" si="10"/>
        <v>0</v>
      </c>
      <c r="DB7" s="550">
        <f t="shared" si="10"/>
        <v>0</v>
      </c>
      <c r="DC7" s="550">
        <f t="shared" si="10"/>
        <v>0</v>
      </c>
      <c r="DD7" s="550">
        <f t="shared" si="10"/>
        <v>0</v>
      </c>
      <c r="DE7" s="550">
        <f t="shared" si="10"/>
        <v>0</v>
      </c>
      <c r="DF7" s="550">
        <f t="shared" si="10"/>
        <v>0</v>
      </c>
      <c r="DG7" s="550">
        <f t="shared" si="10"/>
        <v>0</v>
      </c>
      <c r="DH7" s="550">
        <f t="shared" si="10"/>
        <v>0</v>
      </c>
      <c r="DI7" s="550">
        <f t="shared" si="10"/>
        <v>0</v>
      </c>
      <c r="DJ7" s="550">
        <f t="shared" si="10"/>
        <v>0</v>
      </c>
      <c r="DK7" s="550">
        <f t="shared" si="10"/>
        <v>0</v>
      </c>
      <c r="DL7" s="550">
        <f t="shared" si="10"/>
        <v>0</v>
      </c>
      <c r="DM7" s="550">
        <f t="shared" si="10"/>
        <v>0</v>
      </c>
      <c r="DN7" s="550">
        <f t="shared" si="10"/>
        <v>0</v>
      </c>
      <c r="DO7" s="550">
        <f t="shared" si="10"/>
        <v>0</v>
      </c>
      <c r="DP7" s="550">
        <f t="shared" ref="DP7:DW7" si="11">SUMIF($C:$C,"58.2x",DP:DP)</f>
        <v>0</v>
      </c>
      <c r="DQ7" s="550">
        <f t="shared" si="11"/>
        <v>0</v>
      </c>
      <c r="DR7" s="550">
        <f t="shared" si="11"/>
        <v>0</v>
      </c>
      <c r="DS7" s="550">
        <f t="shared" si="11"/>
        <v>0</v>
      </c>
      <c r="DT7" s="550">
        <f t="shared" si="11"/>
        <v>0</v>
      </c>
      <c r="DU7" s="550">
        <f t="shared" si="11"/>
        <v>0</v>
      </c>
      <c r="DV7" s="550">
        <f t="shared" si="11"/>
        <v>0</v>
      </c>
      <c r="DW7" s="554">
        <f t="shared" si="11"/>
        <v>0</v>
      </c>
      <c r="DX7" s="540"/>
    </row>
    <row r="8" spans="2:128" x14ac:dyDescent="0.2">
      <c r="B8" s="542" t="s">
        <v>508</v>
      </c>
      <c r="C8" s="543" t="s">
        <v>509</v>
      </c>
      <c r="D8" s="535"/>
      <c r="E8" s="536"/>
      <c r="F8" s="536"/>
      <c r="G8" s="536"/>
      <c r="H8" s="536"/>
      <c r="I8" s="536"/>
      <c r="J8" s="536"/>
      <c r="K8" s="536"/>
      <c r="L8" s="536"/>
      <c r="M8" s="536"/>
      <c r="N8" s="536"/>
      <c r="O8" s="536"/>
      <c r="P8" s="536"/>
      <c r="Q8" s="536"/>
      <c r="R8" s="538"/>
      <c r="S8" s="553"/>
      <c r="T8" s="538"/>
      <c r="U8" s="553"/>
      <c r="V8" s="536"/>
      <c r="W8" s="536"/>
      <c r="X8" s="534">
        <f t="shared" ref="X8:BC8" si="12">SUMIF($C:$C,"58.3x",X:X)</f>
        <v>0</v>
      </c>
      <c r="Y8" s="534">
        <f t="shared" si="12"/>
        <v>0</v>
      </c>
      <c r="Z8" s="534">
        <f t="shared" si="12"/>
        <v>0</v>
      </c>
      <c r="AA8" s="534">
        <f t="shared" si="12"/>
        <v>0</v>
      </c>
      <c r="AB8" s="534">
        <f t="shared" si="12"/>
        <v>0</v>
      </c>
      <c r="AC8" s="534">
        <f t="shared" si="12"/>
        <v>0</v>
      </c>
      <c r="AD8" s="534">
        <f t="shared" si="12"/>
        <v>0</v>
      </c>
      <c r="AE8" s="534">
        <f t="shared" si="12"/>
        <v>0</v>
      </c>
      <c r="AF8" s="534">
        <f t="shared" si="12"/>
        <v>0</v>
      </c>
      <c r="AG8" s="534">
        <f t="shared" si="12"/>
        <v>0</v>
      </c>
      <c r="AH8" s="534">
        <f t="shared" si="12"/>
        <v>0</v>
      </c>
      <c r="AI8" s="534">
        <f t="shared" si="12"/>
        <v>0</v>
      </c>
      <c r="AJ8" s="534">
        <f t="shared" si="12"/>
        <v>0</v>
      </c>
      <c r="AK8" s="534">
        <f t="shared" si="12"/>
        <v>0</v>
      </c>
      <c r="AL8" s="534">
        <f t="shared" si="12"/>
        <v>0</v>
      </c>
      <c r="AM8" s="534">
        <f t="shared" si="12"/>
        <v>0</v>
      </c>
      <c r="AN8" s="534">
        <f t="shared" si="12"/>
        <v>0</v>
      </c>
      <c r="AO8" s="534">
        <f t="shared" si="12"/>
        <v>0</v>
      </c>
      <c r="AP8" s="534">
        <f t="shared" si="12"/>
        <v>0</v>
      </c>
      <c r="AQ8" s="534">
        <f t="shared" si="12"/>
        <v>0</v>
      </c>
      <c r="AR8" s="534">
        <f t="shared" si="12"/>
        <v>0</v>
      </c>
      <c r="AS8" s="534">
        <f t="shared" si="12"/>
        <v>0</v>
      </c>
      <c r="AT8" s="534">
        <f t="shared" si="12"/>
        <v>0</v>
      </c>
      <c r="AU8" s="534">
        <f t="shared" si="12"/>
        <v>0</v>
      </c>
      <c r="AV8" s="534">
        <f t="shared" si="12"/>
        <v>0</v>
      </c>
      <c r="AW8" s="534">
        <f t="shared" si="12"/>
        <v>0</v>
      </c>
      <c r="AX8" s="534">
        <f t="shared" si="12"/>
        <v>0</v>
      </c>
      <c r="AY8" s="534">
        <f t="shared" si="12"/>
        <v>0</v>
      </c>
      <c r="AZ8" s="534">
        <f t="shared" si="12"/>
        <v>0</v>
      </c>
      <c r="BA8" s="534">
        <f t="shared" si="12"/>
        <v>0</v>
      </c>
      <c r="BB8" s="534">
        <f t="shared" si="12"/>
        <v>0</v>
      </c>
      <c r="BC8" s="534">
        <f t="shared" si="12"/>
        <v>0</v>
      </c>
      <c r="BD8" s="534">
        <f t="shared" ref="BD8:CI8" si="13">SUMIF($C:$C,"58.3x",BD:BD)</f>
        <v>0</v>
      </c>
      <c r="BE8" s="534">
        <f t="shared" si="13"/>
        <v>0</v>
      </c>
      <c r="BF8" s="534">
        <f t="shared" si="13"/>
        <v>0</v>
      </c>
      <c r="BG8" s="534">
        <f t="shared" si="13"/>
        <v>0</v>
      </c>
      <c r="BH8" s="534">
        <f t="shared" si="13"/>
        <v>0</v>
      </c>
      <c r="BI8" s="534">
        <f t="shared" si="13"/>
        <v>0</v>
      </c>
      <c r="BJ8" s="534">
        <f t="shared" si="13"/>
        <v>0</v>
      </c>
      <c r="BK8" s="534">
        <f t="shared" si="13"/>
        <v>0</v>
      </c>
      <c r="BL8" s="534">
        <f t="shared" si="13"/>
        <v>0</v>
      </c>
      <c r="BM8" s="534">
        <f t="shared" si="13"/>
        <v>0</v>
      </c>
      <c r="BN8" s="534">
        <f t="shared" si="13"/>
        <v>0</v>
      </c>
      <c r="BO8" s="534">
        <f t="shared" si="13"/>
        <v>0</v>
      </c>
      <c r="BP8" s="534">
        <f t="shared" si="13"/>
        <v>0</v>
      </c>
      <c r="BQ8" s="534">
        <f t="shared" si="13"/>
        <v>0</v>
      </c>
      <c r="BR8" s="534">
        <f t="shared" si="13"/>
        <v>0</v>
      </c>
      <c r="BS8" s="534">
        <f t="shared" si="13"/>
        <v>0</v>
      </c>
      <c r="BT8" s="534">
        <f t="shared" si="13"/>
        <v>0</v>
      </c>
      <c r="BU8" s="534">
        <f t="shared" si="13"/>
        <v>0</v>
      </c>
      <c r="BV8" s="534">
        <f t="shared" si="13"/>
        <v>0</v>
      </c>
      <c r="BW8" s="534">
        <f t="shared" si="13"/>
        <v>0</v>
      </c>
      <c r="BX8" s="534">
        <f t="shared" si="13"/>
        <v>0</v>
      </c>
      <c r="BY8" s="534">
        <f t="shared" si="13"/>
        <v>0</v>
      </c>
      <c r="BZ8" s="534">
        <f t="shared" si="13"/>
        <v>0</v>
      </c>
      <c r="CA8" s="534">
        <f t="shared" si="13"/>
        <v>0</v>
      </c>
      <c r="CB8" s="534">
        <f t="shared" si="13"/>
        <v>0</v>
      </c>
      <c r="CC8" s="534">
        <f t="shared" si="13"/>
        <v>0</v>
      </c>
      <c r="CD8" s="534">
        <f t="shared" si="13"/>
        <v>0</v>
      </c>
      <c r="CE8" s="534">
        <f t="shared" si="13"/>
        <v>0</v>
      </c>
      <c r="CF8" s="534">
        <f t="shared" si="13"/>
        <v>0</v>
      </c>
      <c r="CG8" s="534">
        <f t="shared" si="13"/>
        <v>0</v>
      </c>
      <c r="CH8" s="534">
        <f t="shared" si="13"/>
        <v>0</v>
      </c>
      <c r="CI8" s="534">
        <f t="shared" si="13"/>
        <v>0</v>
      </c>
      <c r="CJ8" s="534">
        <f t="shared" ref="CJ8:DO8" si="14">SUMIF($C:$C,"58.3x",CJ:CJ)</f>
        <v>0</v>
      </c>
      <c r="CK8" s="534">
        <f t="shared" si="14"/>
        <v>0</v>
      </c>
      <c r="CL8" s="534">
        <f t="shared" si="14"/>
        <v>0</v>
      </c>
      <c r="CM8" s="534">
        <f t="shared" si="14"/>
        <v>0</v>
      </c>
      <c r="CN8" s="534">
        <f t="shared" si="14"/>
        <v>0</v>
      </c>
      <c r="CO8" s="534">
        <f t="shared" si="14"/>
        <v>0</v>
      </c>
      <c r="CP8" s="534">
        <f t="shared" si="14"/>
        <v>0</v>
      </c>
      <c r="CQ8" s="534">
        <f t="shared" si="14"/>
        <v>0</v>
      </c>
      <c r="CR8" s="534">
        <f t="shared" si="14"/>
        <v>0</v>
      </c>
      <c r="CS8" s="534">
        <f t="shared" si="14"/>
        <v>0</v>
      </c>
      <c r="CT8" s="534">
        <f t="shared" si="14"/>
        <v>0</v>
      </c>
      <c r="CU8" s="534">
        <f t="shared" si="14"/>
        <v>0</v>
      </c>
      <c r="CV8" s="534">
        <f t="shared" si="14"/>
        <v>0</v>
      </c>
      <c r="CW8" s="534">
        <f t="shared" si="14"/>
        <v>0</v>
      </c>
      <c r="CX8" s="534">
        <f t="shared" si="14"/>
        <v>0</v>
      </c>
      <c r="CY8" s="549">
        <f t="shared" si="14"/>
        <v>0</v>
      </c>
      <c r="CZ8" s="550">
        <f t="shared" si="14"/>
        <v>0</v>
      </c>
      <c r="DA8" s="550">
        <f t="shared" si="14"/>
        <v>0</v>
      </c>
      <c r="DB8" s="550">
        <f t="shared" si="14"/>
        <v>0</v>
      </c>
      <c r="DC8" s="550">
        <f t="shared" si="14"/>
        <v>0</v>
      </c>
      <c r="DD8" s="550">
        <f t="shared" si="14"/>
        <v>0</v>
      </c>
      <c r="DE8" s="550">
        <f t="shared" si="14"/>
        <v>0</v>
      </c>
      <c r="DF8" s="550">
        <f t="shared" si="14"/>
        <v>0</v>
      </c>
      <c r="DG8" s="550">
        <f t="shared" si="14"/>
        <v>0</v>
      </c>
      <c r="DH8" s="550">
        <f t="shared" si="14"/>
        <v>0</v>
      </c>
      <c r="DI8" s="550">
        <f t="shared" si="14"/>
        <v>0</v>
      </c>
      <c r="DJ8" s="550">
        <f t="shared" si="14"/>
        <v>0</v>
      </c>
      <c r="DK8" s="550">
        <f t="shared" si="14"/>
        <v>0</v>
      </c>
      <c r="DL8" s="550">
        <f t="shared" si="14"/>
        <v>0</v>
      </c>
      <c r="DM8" s="550">
        <f t="shared" si="14"/>
        <v>0</v>
      </c>
      <c r="DN8" s="550">
        <f t="shared" si="14"/>
        <v>0</v>
      </c>
      <c r="DO8" s="550">
        <f t="shared" si="14"/>
        <v>0</v>
      </c>
      <c r="DP8" s="550">
        <f t="shared" ref="DP8:DW8" si="15">SUMIF($C:$C,"58.3x",DP:DP)</f>
        <v>0</v>
      </c>
      <c r="DQ8" s="550">
        <f t="shared" si="15"/>
        <v>0</v>
      </c>
      <c r="DR8" s="550">
        <f t="shared" si="15"/>
        <v>0</v>
      </c>
      <c r="DS8" s="550">
        <f t="shared" si="15"/>
        <v>0</v>
      </c>
      <c r="DT8" s="550">
        <f t="shared" si="15"/>
        <v>0</v>
      </c>
      <c r="DU8" s="550">
        <f t="shared" si="15"/>
        <v>0</v>
      </c>
      <c r="DV8" s="550">
        <f t="shared" si="15"/>
        <v>0</v>
      </c>
      <c r="DW8" s="554">
        <f t="shared" si="15"/>
        <v>0</v>
      </c>
      <c r="DX8" s="540"/>
    </row>
    <row r="9" spans="2:128" x14ac:dyDescent="0.2">
      <c r="B9" s="542" t="s">
        <v>510</v>
      </c>
      <c r="C9" s="543" t="s">
        <v>511</v>
      </c>
      <c r="D9" s="535"/>
      <c r="E9" s="536"/>
      <c r="F9" s="536"/>
      <c r="G9" s="536"/>
      <c r="H9" s="536"/>
      <c r="I9" s="536"/>
      <c r="J9" s="536"/>
      <c r="K9" s="536"/>
      <c r="L9" s="536"/>
      <c r="M9" s="536"/>
      <c r="N9" s="536"/>
      <c r="O9" s="536"/>
      <c r="P9" s="536"/>
      <c r="Q9" s="536"/>
      <c r="R9" s="538"/>
      <c r="S9" s="553"/>
      <c r="T9" s="538"/>
      <c r="U9" s="553"/>
      <c r="V9" s="536"/>
      <c r="W9" s="536"/>
      <c r="X9" s="534">
        <f t="shared" ref="X9:BC9" si="16">SUMIF($C:$C,"58.4x",X:X)</f>
        <v>0</v>
      </c>
      <c r="Y9" s="534">
        <f t="shared" si="16"/>
        <v>0</v>
      </c>
      <c r="Z9" s="534">
        <f t="shared" si="16"/>
        <v>0</v>
      </c>
      <c r="AA9" s="534">
        <f t="shared" si="16"/>
        <v>0</v>
      </c>
      <c r="AB9" s="534">
        <f t="shared" si="16"/>
        <v>0</v>
      </c>
      <c r="AC9" s="534">
        <f t="shared" si="16"/>
        <v>0</v>
      </c>
      <c r="AD9" s="534">
        <f t="shared" si="16"/>
        <v>0</v>
      </c>
      <c r="AE9" s="534">
        <f t="shared" si="16"/>
        <v>0</v>
      </c>
      <c r="AF9" s="534">
        <f t="shared" si="16"/>
        <v>0</v>
      </c>
      <c r="AG9" s="534">
        <f t="shared" si="16"/>
        <v>0</v>
      </c>
      <c r="AH9" s="534">
        <f t="shared" si="16"/>
        <v>0</v>
      </c>
      <c r="AI9" s="534">
        <f t="shared" si="16"/>
        <v>0</v>
      </c>
      <c r="AJ9" s="534">
        <f t="shared" si="16"/>
        <v>0</v>
      </c>
      <c r="AK9" s="534">
        <f t="shared" si="16"/>
        <v>0</v>
      </c>
      <c r="AL9" s="534">
        <f t="shared" si="16"/>
        <v>0</v>
      </c>
      <c r="AM9" s="534">
        <f t="shared" si="16"/>
        <v>0</v>
      </c>
      <c r="AN9" s="534">
        <f t="shared" si="16"/>
        <v>0</v>
      </c>
      <c r="AO9" s="534">
        <f t="shared" si="16"/>
        <v>0</v>
      </c>
      <c r="AP9" s="534">
        <f t="shared" si="16"/>
        <v>0</v>
      </c>
      <c r="AQ9" s="534">
        <f t="shared" si="16"/>
        <v>0</v>
      </c>
      <c r="AR9" s="534">
        <f t="shared" si="16"/>
        <v>0</v>
      </c>
      <c r="AS9" s="534">
        <f t="shared" si="16"/>
        <v>0</v>
      </c>
      <c r="AT9" s="534">
        <f t="shared" si="16"/>
        <v>0</v>
      </c>
      <c r="AU9" s="534">
        <f t="shared" si="16"/>
        <v>0</v>
      </c>
      <c r="AV9" s="534">
        <f t="shared" si="16"/>
        <v>0</v>
      </c>
      <c r="AW9" s="534">
        <f t="shared" si="16"/>
        <v>0</v>
      </c>
      <c r="AX9" s="534">
        <f t="shared" si="16"/>
        <v>0</v>
      </c>
      <c r="AY9" s="534">
        <f t="shared" si="16"/>
        <v>0</v>
      </c>
      <c r="AZ9" s="534">
        <f t="shared" si="16"/>
        <v>0</v>
      </c>
      <c r="BA9" s="534">
        <f t="shared" si="16"/>
        <v>0</v>
      </c>
      <c r="BB9" s="534">
        <f t="shared" si="16"/>
        <v>0</v>
      </c>
      <c r="BC9" s="534">
        <f t="shared" si="16"/>
        <v>0</v>
      </c>
      <c r="BD9" s="534">
        <f t="shared" ref="BD9:CI9" si="17">SUMIF($C:$C,"58.4x",BD:BD)</f>
        <v>0</v>
      </c>
      <c r="BE9" s="534">
        <f t="shared" si="17"/>
        <v>0</v>
      </c>
      <c r="BF9" s="534">
        <f t="shared" si="17"/>
        <v>0</v>
      </c>
      <c r="BG9" s="534">
        <f t="shared" si="17"/>
        <v>0</v>
      </c>
      <c r="BH9" s="534">
        <f t="shared" si="17"/>
        <v>0</v>
      </c>
      <c r="BI9" s="534">
        <f t="shared" si="17"/>
        <v>0</v>
      </c>
      <c r="BJ9" s="534">
        <f t="shared" si="17"/>
        <v>0</v>
      </c>
      <c r="BK9" s="534">
        <f t="shared" si="17"/>
        <v>0</v>
      </c>
      <c r="BL9" s="534">
        <f t="shared" si="17"/>
        <v>0</v>
      </c>
      <c r="BM9" s="534">
        <f t="shared" si="17"/>
        <v>0</v>
      </c>
      <c r="BN9" s="534">
        <f t="shared" si="17"/>
        <v>0</v>
      </c>
      <c r="BO9" s="534">
        <f t="shared" si="17"/>
        <v>0</v>
      </c>
      <c r="BP9" s="534">
        <f t="shared" si="17"/>
        <v>0</v>
      </c>
      <c r="BQ9" s="534">
        <f t="shared" si="17"/>
        <v>0</v>
      </c>
      <c r="BR9" s="534">
        <f t="shared" si="17"/>
        <v>0</v>
      </c>
      <c r="BS9" s="534">
        <f t="shared" si="17"/>
        <v>0</v>
      </c>
      <c r="BT9" s="534">
        <f t="shared" si="17"/>
        <v>0</v>
      </c>
      <c r="BU9" s="534">
        <f t="shared" si="17"/>
        <v>0</v>
      </c>
      <c r="BV9" s="534">
        <f t="shared" si="17"/>
        <v>0</v>
      </c>
      <c r="BW9" s="534">
        <f t="shared" si="17"/>
        <v>0</v>
      </c>
      <c r="BX9" s="534">
        <f t="shared" si="17"/>
        <v>0</v>
      </c>
      <c r="BY9" s="534">
        <f t="shared" si="17"/>
        <v>0</v>
      </c>
      <c r="BZ9" s="534">
        <f t="shared" si="17"/>
        <v>0</v>
      </c>
      <c r="CA9" s="534">
        <f t="shared" si="17"/>
        <v>0</v>
      </c>
      <c r="CB9" s="534">
        <f t="shared" si="17"/>
        <v>0</v>
      </c>
      <c r="CC9" s="534">
        <f t="shared" si="17"/>
        <v>0</v>
      </c>
      <c r="CD9" s="534">
        <f t="shared" si="17"/>
        <v>0</v>
      </c>
      <c r="CE9" s="534">
        <f t="shared" si="17"/>
        <v>0</v>
      </c>
      <c r="CF9" s="534">
        <f t="shared" si="17"/>
        <v>0</v>
      </c>
      <c r="CG9" s="534">
        <f t="shared" si="17"/>
        <v>0</v>
      </c>
      <c r="CH9" s="534">
        <f t="shared" si="17"/>
        <v>0</v>
      </c>
      <c r="CI9" s="534">
        <f t="shared" si="17"/>
        <v>0</v>
      </c>
      <c r="CJ9" s="534">
        <f t="shared" ref="CJ9:DO9" si="18">SUMIF($C:$C,"58.4x",CJ:CJ)</f>
        <v>0</v>
      </c>
      <c r="CK9" s="534">
        <f t="shared" si="18"/>
        <v>0</v>
      </c>
      <c r="CL9" s="534">
        <f t="shared" si="18"/>
        <v>0</v>
      </c>
      <c r="CM9" s="534">
        <f t="shared" si="18"/>
        <v>0</v>
      </c>
      <c r="CN9" s="534">
        <f t="shared" si="18"/>
        <v>0</v>
      </c>
      <c r="CO9" s="534">
        <f t="shared" si="18"/>
        <v>0</v>
      </c>
      <c r="CP9" s="534">
        <f t="shared" si="18"/>
        <v>0</v>
      </c>
      <c r="CQ9" s="534">
        <f t="shared" si="18"/>
        <v>0</v>
      </c>
      <c r="CR9" s="534">
        <f t="shared" si="18"/>
        <v>0</v>
      </c>
      <c r="CS9" s="534">
        <f t="shared" si="18"/>
        <v>0</v>
      </c>
      <c r="CT9" s="534">
        <f t="shared" si="18"/>
        <v>0</v>
      </c>
      <c r="CU9" s="534">
        <f t="shared" si="18"/>
        <v>0</v>
      </c>
      <c r="CV9" s="534">
        <f t="shared" si="18"/>
        <v>0</v>
      </c>
      <c r="CW9" s="534">
        <f t="shared" si="18"/>
        <v>0</v>
      </c>
      <c r="CX9" s="534">
        <f t="shared" si="18"/>
        <v>0</v>
      </c>
      <c r="CY9" s="549">
        <f t="shared" si="18"/>
        <v>0</v>
      </c>
      <c r="CZ9" s="550">
        <f t="shared" si="18"/>
        <v>0</v>
      </c>
      <c r="DA9" s="550">
        <f t="shared" si="18"/>
        <v>0</v>
      </c>
      <c r="DB9" s="550">
        <f t="shared" si="18"/>
        <v>0</v>
      </c>
      <c r="DC9" s="550">
        <f t="shared" si="18"/>
        <v>0</v>
      </c>
      <c r="DD9" s="550">
        <f t="shared" si="18"/>
        <v>0</v>
      </c>
      <c r="DE9" s="550">
        <f t="shared" si="18"/>
        <v>0</v>
      </c>
      <c r="DF9" s="550">
        <f t="shared" si="18"/>
        <v>0</v>
      </c>
      <c r="DG9" s="550">
        <f t="shared" si="18"/>
        <v>0</v>
      </c>
      <c r="DH9" s="550">
        <f t="shared" si="18"/>
        <v>0</v>
      </c>
      <c r="DI9" s="550">
        <f t="shared" si="18"/>
        <v>0</v>
      </c>
      <c r="DJ9" s="550">
        <f t="shared" si="18"/>
        <v>0</v>
      </c>
      <c r="DK9" s="550">
        <f t="shared" si="18"/>
        <v>0</v>
      </c>
      <c r="DL9" s="550">
        <f t="shared" si="18"/>
        <v>0</v>
      </c>
      <c r="DM9" s="550">
        <f t="shared" si="18"/>
        <v>0</v>
      </c>
      <c r="DN9" s="550">
        <f t="shared" si="18"/>
        <v>0</v>
      </c>
      <c r="DO9" s="550">
        <f t="shared" si="18"/>
        <v>0</v>
      </c>
      <c r="DP9" s="550">
        <f t="shared" ref="DP9:DW9" si="19">SUMIF($C:$C,"58.4x",DP:DP)</f>
        <v>0</v>
      </c>
      <c r="DQ9" s="550">
        <f t="shared" si="19"/>
        <v>0</v>
      </c>
      <c r="DR9" s="550">
        <f t="shared" si="19"/>
        <v>0</v>
      </c>
      <c r="DS9" s="550">
        <f t="shared" si="19"/>
        <v>0</v>
      </c>
      <c r="DT9" s="550">
        <f t="shared" si="19"/>
        <v>0</v>
      </c>
      <c r="DU9" s="550">
        <f t="shared" si="19"/>
        <v>0</v>
      </c>
      <c r="DV9" s="550">
        <f t="shared" si="19"/>
        <v>0</v>
      </c>
      <c r="DW9" s="554">
        <f t="shared" si="19"/>
        <v>0</v>
      </c>
      <c r="DX9" s="540"/>
    </row>
    <row r="10" spans="2:128" x14ac:dyDescent="0.2">
      <c r="B10" s="542" t="s">
        <v>512</v>
      </c>
      <c r="C10" s="543" t="s">
        <v>513</v>
      </c>
      <c r="D10" s="535"/>
      <c r="E10" s="536"/>
      <c r="F10" s="536"/>
      <c r="G10" s="536"/>
      <c r="H10" s="536"/>
      <c r="I10" s="536"/>
      <c r="J10" s="536"/>
      <c r="K10" s="536"/>
      <c r="L10" s="536"/>
      <c r="M10" s="536"/>
      <c r="N10" s="536"/>
      <c r="O10" s="536"/>
      <c r="P10" s="536"/>
      <c r="Q10" s="536"/>
      <c r="R10" s="538"/>
      <c r="S10" s="553"/>
      <c r="T10" s="538"/>
      <c r="U10" s="553"/>
      <c r="V10" s="536"/>
      <c r="W10" s="536"/>
      <c r="X10" s="534">
        <f t="shared" ref="X10:BC10" si="20">SUMIF($C:$C,"58.5x",X:X)</f>
        <v>0</v>
      </c>
      <c r="Y10" s="534">
        <f t="shared" si="20"/>
        <v>0</v>
      </c>
      <c r="Z10" s="534">
        <f t="shared" si="20"/>
        <v>0</v>
      </c>
      <c r="AA10" s="534">
        <f t="shared" si="20"/>
        <v>0</v>
      </c>
      <c r="AB10" s="534">
        <f t="shared" si="20"/>
        <v>0</v>
      </c>
      <c r="AC10" s="534">
        <f t="shared" si="20"/>
        <v>0</v>
      </c>
      <c r="AD10" s="534">
        <f t="shared" si="20"/>
        <v>0</v>
      </c>
      <c r="AE10" s="534">
        <f t="shared" si="20"/>
        <v>0</v>
      </c>
      <c r="AF10" s="534">
        <f t="shared" si="20"/>
        <v>0</v>
      </c>
      <c r="AG10" s="534">
        <f t="shared" si="20"/>
        <v>0</v>
      </c>
      <c r="AH10" s="534">
        <f t="shared" si="20"/>
        <v>0</v>
      </c>
      <c r="AI10" s="534">
        <f t="shared" si="20"/>
        <v>0</v>
      </c>
      <c r="AJ10" s="534">
        <f t="shared" si="20"/>
        <v>0</v>
      </c>
      <c r="AK10" s="534">
        <f t="shared" si="20"/>
        <v>0</v>
      </c>
      <c r="AL10" s="534">
        <f t="shared" si="20"/>
        <v>0</v>
      </c>
      <c r="AM10" s="534">
        <f t="shared" si="20"/>
        <v>0</v>
      </c>
      <c r="AN10" s="534">
        <f t="shared" si="20"/>
        <v>0</v>
      </c>
      <c r="AO10" s="534">
        <f t="shared" si="20"/>
        <v>0</v>
      </c>
      <c r="AP10" s="534">
        <f t="shared" si="20"/>
        <v>0</v>
      </c>
      <c r="AQ10" s="534">
        <f t="shared" si="20"/>
        <v>0</v>
      </c>
      <c r="AR10" s="534">
        <f t="shared" si="20"/>
        <v>0</v>
      </c>
      <c r="AS10" s="534">
        <f t="shared" si="20"/>
        <v>0</v>
      </c>
      <c r="AT10" s="534">
        <f t="shared" si="20"/>
        <v>0</v>
      </c>
      <c r="AU10" s="534">
        <f t="shared" si="20"/>
        <v>0</v>
      </c>
      <c r="AV10" s="534">
        <f t="shared" si="20"/>
        <v>0</v>
      </c>
      <c r="AW10" s="534">
        <f t="shared" si="20"/>
        <v>0</v>
      </c>
      <c r="AX10" s="534">
        <f t="shared" si="20"/>
        <v>0</v>
      </c>
      <c r="AY10" s="534">
        <f t="shared" si="20"/>
        <v>0</v>
      </c>
      <c r="AZ10" s="534">
        <f t="shared" si="20"/>
        <v>0</v>
      </c>
      <c r="BA10" s="534">
        <f t="shared" si="20"/>
        <v>0</v>
      </c>
      <c r="BB10" s="534">
        <f t="shared" si="20"/>
        <v>0</v>
      </c>
      <c r="BC10" s="534">
        <f t="shared" si="20"/>
        <v>0</v>
      </c>
      <c r="BD10" s="534">
        <f t="shared" ref="BD10:CI10" si="21">SUMIF($C:$C,"58.5x",BD:BD)</f>
        <v>0</v>
      </c>
      <c r="BE10" s="534">
        <f t="shared" si="21"/>
        <v>0</v>
      </c>
      <c r="BF10" s="534">
        <f t="shared" si="21"/>
        <v>0</v>
      </c>
      <c r="BG10" s="534">
        <f t="shared" si="21"/>
        <v>0</v>
      </c>
      <c r="BH10" s="534">
        <f t="shared" si="21"/>
        <v>0</v>
      </c>
      <c r="BI10" s="534">
        <f t="shared" si="21"/>
        <v>0</v>
      </c>
      <c r="BJ10" s="534">
        <f t="shared" si="21"/>
        <v>0</v>
      </c>
      <c r="BK10" s="534">
        <f t="shared" si="21"/>
        <v>0</v>
      </c>
      <c r="BL10" s="534">
        <f t="shared" si="21"/>
        <v>0</v>
      </c>
      <c r="BM10" s="534">
        <f t="shared" si="21"/>
        <v>0</v>
      </c>
      <c r="BN10" s="534">
        <f t="shared" si="21"/>
        <v>0</v>
      </c>
      <c r="BO10" s="534">
        <f t="shared" si="21"/>
        <v>0</v>
      </c>
      <c r="BP10" s="534">
        <f t="shared" si="21"/>
        <v>0</v>
      </c>
      <c r="BQ10" s="534">
        <f t="shared" si="21"/>
        <v>0</v>
      </c>
      <c r="BR10" s="534">
        <f t="shared" si="21"/>
        <v>0</v>
      </c>
      <c r="BS10" s="534">
        <f t="shared" si="21"/>
        <v>0</v>
      </c>
      <c r="BT10" s="534">
        <f t="shared" si="21"/>
        <v>0</v>
      </c>
      <c r="BU10" s="534">
        <f t="shared" si="21"/>
        <v>0</v>
      </c>
      <c r="BV10" s="534">
        <f t="shared" si="21"/>
        <v>0</v>
      </c>
      <c r="BW10" s="534">
        <f t="shared" si="21"/>
        <v>0</v>
      </c>
      <c r="BX10" s="534">
        <f t="shared" si="21"/>
        <v>0</v>
      </c>
      <c r="BY10" s="534">
        <f t="shared" si="21"/>
        <v>0</v>
      </c>
      <c r="BZ10" s="534">
        <f t="shared" si="21"/>
        <v>0</v>
      </c>
      <c r="CA10" s="534">
        <f t="shared" si="21"/>
        <v>0</v>
      </c>
      <c r="CB10" s="534">
        <f t="shared" si="21"/>
        <v>0</v>
      </c>
      <c r="CC10" s="534">
        <f t="shared" si="21"/>
        <v>0</v>
      </c>
      <c r="CD10" s="534">
        <f t="shared" si="21"/>
        <v>0</v>
      </c>
      <c r="CE10" s="534">
        <f t="shared" si="21"/>
        <v>0</v>
      </c>
      <c r="CF10" s="534">
        <f t="shared" si="21"/>
        <v>0</v>
      </c>
      <c r="CG10" s="534">
        <f t="shared" si="21"/>
        <v>0</v>
      </c>
      <c r="CH10" s="534">
        <f t="shared" si="21"/>
        <v>0</v>
      </c>
      <c r="CI10" s="534">
        <f t="shared" si="21"/>
        <v>0</v>
      </c>
      <c r="CJ10" s="534">
        <f t="shared" ref="CJ10:DO10" si="22">SUMIF($C:$C,"58.5x",CJ:CJ)</f>
        <v>0</v>
      </c>
      <c r="CK10" s="534">
        <f t="shared" si="22"/>
        <v>0</v>
      </c>
      <c r="CL10" s="534">
        <f t="shared" si="22"/>
        <v>0</v>
      </c>
      <c r="CM10" s="534">
        <f t="shared" si="22"/>
        <v>0</v>
      </c>
      <c r="CN10" s="534">
        <f t="shared" si="22"/>
        <v>0</v>
      </c>
      <c r="CO10" s="534">
        <f t="shared" si="22"/>
        <v>0</v>
      </c>
      <c r="CP10" s="534">
        <f t="shared" si="22"/>
        <v>0</v>
      </c>
      <c r="CQ10" s="534">
        <f t="shared" si="22"/>
        <v>0</v>
      </c>
      <c r="CR10" s="534">
        <f t="shared" si="22"/>
        <v>0</v>
      </c>
      <c r="CS10" s="534">
        <f t="shared" si="22"/>
        <v>0</v>
      </c>
      <c r="CT10" s="534">
        <f t="shared" si="22"/>
        <v>0</v>
      </c>
      <c r="CU10" s="534">
        <f t="shared" si="22"/>
        <v>0</v>
      </c>
      <c r="CV10" s="534">
        <f t="shared" si="22"/>
        <v>0</v>
      </c>
      <c r="CW10" s="534">
        <f t="shared" si="22"/>
        <v>0</v>
      </c>
      <c r="CX10" s="534">
        <f t="shared" si="22"/>
        <v>0</v>
      </c>
      <c r="CY10" s="549">
        <f t="shared" si="22"/>
        <v>0</v>
      </c>
      <c r="CZ10" s="550">
        <f t="shared" si="22"/>
        <v>0</v>
      </c>
      <c r="DA10" s="550">
        <f t="shared" si="22"/>
        <v>0</v>
      </c>
      <c r="DB10" s="550">
        <f t="shared" si="22"/>
        <v>0</v>
      </c>
      <c r="DC10" s="550">
        <f t="shared" si="22"/>
        <v>0</v>
      </c>
      <c r="DD10" s="550">
        <f t="shared" si="22"/>
        <v>0</v>
      </c>
      <c r="DE10" s="550">
        <f t="shared" si="22"/>
        <v>0</v>
      </c>
      <c r="DF10" s="550">
        <f t="shared" si="22"/>
        <v>0</v>
      </c>
      <c r="DG10" s="550">
        <f t="shared" si="22"/>
        <v>0</v>
      </c>
      <c r="DH10" s="550">
        <f t="shared" si="22"/>
        <v>0</v>
      </c>
      <c r="DI10" s="550">
        <f t="shared" si="22"/>
        <v>0</v>
      </c>
      <c r="DJ10" s="550">
        <f t="shared" si="22"/>
        <v>0</v>
      </c>
      <c r="DK10" s="550">
        <f t="shared" si="22"/>
        <v>0</v>
      </c>
      <c r="DL10" s="550">
        <f t="shared" si="22"/>
        <v>0</v>
      </c>
      <c r="DM10" s="550">
        <f t="shared" si="22"/>
        <v>0</v>
      </c>
      <c r="DN10" s="550">
        <f t="shared" si="22"/>
        <v>0</v>
      </c>
      <c r="DO10" s="550">
        <f t="shared" si="22"/>
        <v>0</v>
      </c>
      <c r="DP10" s="550">
        <f t="shared" ref="DP10:DW10" si="23">SUMIF($C:$C,"58.5x",DP:DP)</f>
        <v>0</v>
      </c>
      <c r="DQ10" s="550">
        <f t="shared" si="23"/>
        <v>0</v>
      </c>
      <c r="DR10" s="550">
        <f t="shared" si="23"/>
        <v>0</v>
      </c>
      <c r="DS10" s="550">
        <f t="shared" si="23"/>
        <v>0</v>
      </c>
      <c r="DT10" s="550">
        <f t="shared" si="23"/>
        <v>0</v>
      </c>
      <c r="DU10" s="550">
        <f t="shared" si="23"/>
        <v>0</v>
      </c>
      <c r="DV10" s="550">
        <f t="shared" si="23"/>
        <v>0</v>
      </c>
      <c r="DW10" s="554">
        <f t="shared" si="23"/>
        <v>0</v>
      </c>
      <c r="DX10" s="540"/>
    </row>
    <row r="11" spans="2:128" x14ac:dyDescent="0.2">
      <c r="B11" s="542" t="s">
        <v>514</v>
      </c>
      <c r="C11" s="543" t="s">
        <v>515</v>
      </c>
      <c r="D11" s="535"/>
      <c r="E11" s="536"/>
      <c r="F11" s="536"/>
      <c r="G11" s="536"/>
      <c r="H11" s="536"/>
      <c r="I11" s="536"/>
      <c r="J11" s="536"/>
      <c r="K11" s="536"/>
      <c r="L11" s="536"/>
      <c r="M11" s="536"/>
      <c r="N11" s="536"/>
      <c r="O11" s="536"/>
      <c r="P11" s="536"/>
      <c r="Q11" s="536"/>
      <c r="R11" s="538"/>
      <c r="S11" s="553"/>
      <c r="T11" s="538"/>
      <c r="U11" s="553"/>
      <c r="V11" s="536"/>
      <c r="W11" s="536"/>
      <c r="X11" s="534">
        <f t="shared" ref="X11:BC11" si="24">SUMIF($C:$C,"58.6x",X:X)</f>
        <v>0</v>
      </c>
      <c r="Y11" s="534">
        <f t="shared" si="24"/>
        <v>0</v>
      </c>
      <c r="Z11" s="534">
        <f t="shared" si="24"/>
        <v>0</v>
      </c>
      <c r="AA11" s="534">
        <f t="shared" si="24"/>
        <v>0</v>
      </c>
      <c r="AB11" s="534">
        <f t="shared" si="24"/>
        <v>0</v>
      </c>
      <c r="AC11" s="534">
        <f t="shared" si="24"/>
        <v>0</v>
      </c>
      <c r="AD11" s="534">
        <f t="shared" si="24"/>
        <v>0</v>
      </c>
      <c r="AE11" s="534">
        <f t="shared" si="24"/>
        <v>0</v>
      </c>
      <c r="AF11" s="534">
        <f t="shared" si="24"/>
        <v>0</v>
      </c>
      <c r="AG11" s="534">
        <f t="shared" si="24"/>
        <v>0</v>
      </c>
      <c r="AH11" s="534">
        <f t="shared" si="24"/>
        <v>0</v>
      </c>
      <c r="AI11" s="534">
        <f t="shared" si="24"/>
        <v>0</v>
      </c>
      <c r="AJ11" s="534">
        <f t="shared" si="24"/>
        <v>0</v>
      </c>
      <c r="AK11" s="534">
        <f t="shared" si="24"/>
        <v>0</v>
      </c>
      <c r="AL11" s="534">
        <f t="shared" si="24"/>
        <v>0</v>
      </c>
      <c r="AM11" s="534">
        <f t="shared" si="24"/>
        <v>0</v>
      </c>
      <c r="AN11" s="534">
        <f t="shared" si="24"/>
        <v>0</v>
      </c>
      <c r="AO11" s="534">
        <f t="shared" si="24"/>
        <v>0</v>
      </c>
      <c r="AP11" s="534">
        <f t="shared" si="24"/>
        <v>0</v>
      </c>
      <c r="AQ11" s="534">
        <f t="shared" si="24"/>
        <v>0</v>
      </c>
      <c r="AR11" s="534">
        <f t="shared" si="24"/>
        <v>0</v>
      </c>
      <c r="AS11" s="534">
        <f t="shared" si="24"/>
        <v>0</v>
      </c>
      <c r="AT11" s="534">
        <f t="shared" si="24"/>
        <v>0</v>
      </c>
      <c r="AU11" s="534">
        <f t="shared" si="24"/>
        <v>0</v>
      </c>
      <c r="AV11" s="534">
        <f t="shared" si="24"/>
        <v>0</v>
      </c>
      <c r="AW11" s="534">
        <f t="shared" si="24"/>
        <v>0</v>
      </c>
      <c r="AX11" s="534">
        <f t="shared" si="24"/>
        <v>0</v>
      </c>
      <c r="AY11" s="534">
        <f t="shared" si="24"/>
        <v>0</v>
      </c>
      <c r="AZ11" s="534">
        <f t="shared" si="24"/>
        <v>0</v>
      </c>
      <c r="BA11" s="534">
        <f t="shared" si="24"/>
        <v>0</v>
      </c>
      <c r="BB11" s="534">
        <f t="shared" si="24"/>
        <v>0</v>
      </c>
      <c r="BC11" s="534">
        <f t="shared" si="24"/>
        <v>0</v>
      </c>
      <c r="BD11" s="534">
        <f t="shared" ref="BD11:CI11" si="25">SUMIF($C:$C,"58.6x",BD:BD)</f>
        <v>0</v>
      </c>
      <c r="BE11" s="534">
        <f t="shared" si="25"/>
        <v>0</v>
      </c>
      <c r="BF11" s="534">
        <f t="shared" si="25"/>
        <v>0</v>
      </c>
      <c r="BG11" s="534">
        <f t="shared" si="25"/>
        <v>0</v>
      </c>
      <c r="BH11" s="534">
        <f t="shared" si="25"/>
        <v>0</v>
      </c>
      <c r="BI11" s="534">
        <f t="shared" si="25"/>
        <v>0</v>
      </c>
      <c r="BJ11" s="534">
        <f t="shared" si="25"/>
        <v>0</v>
      </c>
      <c r="BK11" s="534">
        <f t="shared" si="25"/>
        <v>0</v>
      </c>
      <c r="BL11" s="534">
        <f t="shared" si="25"/>
        <v>0</v>
      </c>
      <c r="BM11" s="534">
        <f t="shared" si="25"/>
        <v>0</v>
      </c>
      <c r="BN11" s="534">
        <f t="shared" si="25"/>
        <v>0</v>
      </c>
      <c r="BO11" s="534">
        <f t="shared" si="25"/>
        <v>0</v>
      </c>
      <c r="BP11" s="534">
        <f t="shared" si="25"/>
        <v>0</v>
      </c>
      <c r="BQ11" s="534">
        <f t="shared" si="25"/>
        <v>0</v>
      </c>
      <c r="BR11" s="534">
        <f t="shared" si="25"/>
        <v>0</v>
      </c>
      <c r="BS11" s="534">
        <f t="shared" si="25"/>
        <v>0</v>
      </c>
      <c r="BT11" s="534">
        <f t="shared" si="25"/>
        <v>0</v>
      </c>
      <c r="BU11" s="534">
        <f t="shared" si="25"/>
        <v>0</v>
      </c>
      <c r="BV11" s="534">
        <f t="shared" si="25"/>
        <v>0</v>
      </c>
      <c r="BW11" s="534">
        <f t="shared" si="25"/>
        <v>0</v>
      </c>
      <c r="BX11" s="534">
        <f t="shared" si="25"/>
        <v>0</v>
      </c>
      <c r="BY11" s="534">
        <f t="shared" si="25"/>
        <v>0</v>
      </c>
      <c r="BZ11" s="534">
        <f t="shared" si="25"/>
        <v>0</v>
      </c>
      <c r="CA11" s="534">
        <f t="shared" si="25"/>
        <v>0</v>
      </c>
      <c r="CB11" s="534">
        <f t="shared" si="25"/>
        <v>0</v>
      </c>
      <c r="CC11" s="534">
        <f t="shared" si="25"/>
        <v>0</v>
      </c>
      <c r="CD11" s="534">
        <f t="shared" si="25"/>
        <v>0</v>
      </c>
      <c r="CE11" s="534">
        <f t="shared" si="25"/>
        <v>0</v>
      </c>
      <c r="CF11" s="534">
        <f t="shared" si="25"/>
        <v>0</v>
      </c>
      <c r="CG11" s="534">
        <f t="shared" si="25"/>
        <v>0</v>
      </c>
      <c r="CH11" s="534">
        <f t="shared" si="25"/>
        <v>0</v>
      </c>
      <c r="CI11" s="534">
        <f t="shared" si="25"/>
        <v>0</v>
      </c>
      <c r="CJ11" s="534">
        <f t="shared" ref="CJ11:DO11" si="26">SUMIF($C:$C,"58.6x",CJ:CJ)</f>
        <v>0</v>
      </c>
      <c r="CK11" s="534">
        <f t="shared" si="26"/>
        <v>0</v>
      </c>
      <c r="CL11" s="534">
        <f t="shared" si="26"/>
        <v>0</v>
      </c>
      <c r="CM11" s="534">
        <f t="shared" si="26"/>
        <v>0</v>
      </c>
      <c r="CN11" s="534">
        <f t="shared" si="26"/>
        <v>0</v>
      </c>
      <c r="CO11" s="534">
        <f t="shared" si="26"/>
        <v>0</v>
      </c>
      <c r="CP11" s="534">
        <f t="shared" si="26"/>
        <v>0</v>
      </c>
      <c r="CQ11" s="534">
        <f t="shared" si="26"/>
        <v>0</v>
      </c>
      <c r="CR11" s="534">
        <f t="shared" si="26"/>
        <v>0</v>
      </c>
      <c r="CS11" s="534">
        <f t="shared" si="26"/>
        <v>0</v>
      </c>
      <c r="CT11" s="534">
        <f t="shared" si="26"/>
        <v>0</v>
      </c>
      <c r="CU11" s="534">
        <f t="shared" si="26"/>
        <v>0</v>
      </c>
      <c r="CV11" s="534">
        <f t="shared" si="26"/>
        <v>0</v>
      </c>
      <c r="CW11" s="534">
        <f t="shared" si="26"/>
        <v>0</v>
      </c>
      <c r="CX11" s="534">
        <f t="shared" si="26"/>
        <v>0</v>
      </c>
      <c r="CY11" s="549">
        <f t="shared" si="26"/>
        <v>0</v>
      </c>
      <c r="CZ11" s="550">
        <f t="shared" si="26"/>
        <v>0</v>
      </c>
      <c r="DA11" s="550">
        <f t="shared" si="26"/>
        <v>0</v>
      </c>
      <c r="DB11" s="550">
        <f t="shared" si="26"/>
        <v>0</v>
      </c>
      <c r="DC11" s="550">
        <f t="shared" si="26"/>
        <v>0</v>
      </c>
      <c r="DD11" s="550">
        <f t="shared" si="26"/>
        <v>0</v>
      </c>
      <c r="DE11" s="550">
        <f t="shared" si="26"/>
        <v>0</v>
      </c>
      <c r="DF11" s="550">
        <f t="shared" si="26"/>
        <v>0</v>
      </c>
      <c r="DG11" s="550">
        <f t="shared" si="26"/>
        <v>0</v>
      </c>
      <c r="DH11" s="550">
        <f t="shared" si="26"/>
        <v>0</v>
      </c>
      <c r="DI11" s="550">
        <f t="shared" si="26"/>
        <v>0</v>
      </c>
      <c r="DJ11" s="550">
        <f t="shared" si="26"/>
        <v>0</v>
      </c>
      <c r="DK11" s="550">
        <f t="shared" si="26"/>
        <v>0</v>
      </c>
      <c r="DL11" s="550">
        <f t="shared" si="26"/>
        <v>0</v>
      </c>
      <c r="DM11" s="550">
        <f t="shared" si="26"/>
        <v>0</v>
      </c>
      <c r="DN11" s="550">
        <f t="shared" si="26"/>
        <v>0</v>
      </c>
      <c r="DO11" s="550">
        <f t="shared" si="26"/>
        <v>0</v>
      </c>
      <c r="DP11" s="550">
        <f t="shared" ref="DP11:DW11" si="27">SUMIF($C:$C,"58.6x",DP:DP)</f>
        <v>0</v>
      </c>
      <c r="DQ11" s="550">
        <f t="shared" si="27"/>
        <v>0</v>
      </c>
      <c r="DR11" s="550">
        <f t="shared" si="27"/>
        <v>0</v>
      </c>
      <c r="DS11" s="550">
        <f t="shared" si="27"/>
        <v>0</v>
      </c>
      <c r="DT11" s="550">
        <f t="shared" si="27"/>
        <v>0</v>
      </c>
      <c r="DU11" s="550">
        <f t="shared" si="27"/>
        <v>0</v>
      </c>
      <c r="DV11" s="550">
        <f t="shared" si="27"/>
        <v>0</v>
      </c>
      <c r="DW11" s="554">
        <f t="shared" si="27"/>
        <v>0</v>
      </c>
      <c r="DX11" s="540"/>
    </row>
    <row r="12" spans="2:128" x14ac:dyDescent="0.2">
      <c r="B12" s="542" t="s">
        <v>516</v>
      </c>
      <c r="C12" s="543" t="s">
        <v>517</v>
      </c>
      <c r="D12" s="535"/>
      <c r="E12" s="536"/>
      <c r="F12" s="536"/>
      <c r="G12" s="536"/>
      <c r="H12" s="536"/>
      <c r="I12" s="536"/>
      <c r="J12" s="536"/>
      <c r="K12" s="536"/>
      <c r="L12" s="536"/>
      <c r="M12" s="536"/>
      <c r="N12" s="536"/>
      <c r="O12" s="536"/>
      <c r="P12" s="536"/>
      <c r="Q12" s="536"/>
      <c r="R12" s="538"/>
      <c r="S12" s="553"/>
      <c r="T12" s="538"/>
      <c r="U12" s="553"/>
      <c r="V12" s="536"/>
      <c r="W12" s="536"/>
      <c r="X12" s="534">
        <f t="shared" ref="X12:BC12" si="28">SUMIF($C:$C,"58.7x",X:X)</f>
        <v>0</v>
      </c>
      <c r="Y12" s="534">
        <f t="shared" si="28"/>
        <v>0</v>
      </c>
      <c r="Z12" s="534">
        <f t="shared" si="28"/>
        <v>0</v>
      </c>
      <c r="AA12" s="534">
        <f t="shared" si="28"/>
        <v>0</v>
      </c>
      <c r="AB12" s="534">
        <f t="shared" si="28"/>
        <v>0</v>
      </c>
      <c r="AC12" s="534">
        <f t="shared" si="28"/>
        <v>0</v>
      </c>
      <c r="AD12" s="534">
        <f t="shared" si="28"/>
        <v>0</v>
      </c>
      <c r="AE12" s="534">
        <f t="shared" si="28"/>
        <v>0</v>
      </c>
      <c r="AF12" s="534">
        <f t="shared" si="28"/>
        <v>0</v>
      </c>
      <c r="AG12" s="534">
        <f t="shared" si="28"/>
        <v>0</v>
      </c>
      <c r="AH12" s="534">
        <f t="shared" si="28"/>
        <v>0</v>
      </c>
      <c r="AI12" s="534">
        <f t="shared" si="28"/>
        <v>0</v>
      </c>
      <c r="AJ12" s="534">
        <f t="shared" si="28"/>
        <v>0</v>
      </c>
      <c r="AK12" s="534">
        <f t="shared" si="28"/>
        <v>0</v>
      </c>
      <c r="AL12" s="534">
        <f t="shared" si="28"/>
        <v>0</v>
      </c>
      <c r="AM12" s="534">
        <f t="shared" si="28"/>
        <v>0</v>
      </c>
      <c r="AN12" s="534">
        <f t="shared" si="28"/>
        <v>0</v>
      </c>
      <c r="AO12" s="534">
        <f t="shared" si="28"/>
        <v>0</v>
      </c>
      <c r="AP12" s="534">
        <f t="shared" si="28"/>
        <v>0</v>
      </c>
      <c r="AQ12" s="534">
        <f t="shared" si="28"/>
        <v>0</v>
      </c>
      <c r="AR12" s="534">
        <f t="shared" si="28"/>
        <v>0</v>
      </c>
      <c r="AS12" s="534">
        <f t="shared" si="28"/>
        <v>0</v>
      </c>
      <c r="AT12" s="534">
        <f t="shared" si="28"/>
        <v>0</v>
      </c>
      <c r="AU12" s="534">
        <f t="shared" si="28"/>
        <v>0</v>
      </c>
      <c r="AV12" s="534">
        <f t="shared" si="28"/>
        <v>0</v>
      </c>
      <c r="AW12" s="534">
        <f t="shared" si="28"/>
        <v>0</v>
      </c>
      <c r="AX12" s="534">
        <f t="shared" si="28"/>
        <v>0</v>
      </c>
      <c r="AY12" s="534">
        <f t="shared" si="28"/>
        <v>0</v>
      </c>
      <c r="AZ12" s="534">
        <f t="shared" si="28"/>
        <v>0</v>
      </c>
      <c r="BA12" s="534">
        <f t="shared" si="28"/>
        <v>0</v>
      </c>
      <c r="BB12" s="534">
        <f t="shared" si="28"/>
        <v>0</v>
      </c>
      <c r="BC12" s="534">
        <f t="shared" si="28"/>
        <v>0</v>
      </c>
      <c r="BD12" s="534">
        <f t="shared" ref="BD12:CI12" si="29">SUMIF($C:$C,"58.7x",BD:BD)</f>
        <v>0</v>
      </c>
      <c r="BE12" s="534">
        <f t="shared" si="29"/>
        <v>0</v>
      </c>
      <c r="BF12" s="534">
        <f t="shared" si="29"/>
        <v>0</v>
      </c>
      <c r="BG12" s="534">
        <f t="shared" si="29"/>
        <v>0</v>
      </c>
      <c r="BH12" s="534">
        <f t="shared" si="29"/>
        <v>0</v>
      </c>
      <c r="BI12" s="534">
        <f t="shared" si="29"/>
        <v>0</v>
      </c>
      <c r="BJ12" s="534">
        <f t="shared" si="29"/>
        <v>0</v>
      </c>
      <c r="BK12" s="534">
        <f t="shared" si="29"/>
        <v>0</v>
      </c>
      <c r="BL12" s="534">
        <f t="shared" si="29"/>
        <v>0</v>
      </c>
      <c r="BM12" s="534">
        <f t="shared" si="29"/>
        <v>0</v>
      </c>
      <c r="BN12" s="534">
        <f t="shared" si="29"/>
        <v>0</v>
      </c>
      <c r="BO12" s="534">
        <f t="shared" si="29"/>
        <v>0</v>
      </c>
      <c r="BP12" s="534">
        <f t="shared" si="29"/>
        <v>0</v>
      </c>
      <c r="BQ12" s="534">
        <f t="shared" si="29"/>
        <v>0</v>
      </c>
      <c r="BR12" s="534">
        <f t="shared" si="29"/>
        <v>0</v>
      </c>
      <c r="BS12" s="534">
        <f t="shared" si="29"/>
        <v>0</v>
      </c>
      <c r="BT12" s="534">
        <f t="shared" si="29"/>
        <v>0</v>
      </c>
      <c r="BU12" s="534">
        <f t="shared" si="29"/>
        <v>0</v>
      </c>
      <c r="BV12" s="534">
        <f t="shared" si="29"/>
        <v>0</v>
      </c>
      <c r="BW12" s="534">
        <f t="shared" si="29"/>
        <v>0</v>
      </c>
      <c r="BX12" s="534">
        <f t="shared" si="29"/>
        <v>0</v>
      </c>
      <c r="BY12" s="534">
        <f t="shared" si="29"/>
        <v>0</v>
      </c>
      <c r="BZ12" s="534">
        <f t="shared" si="29"/>
        <v>0</v>
      </c>
      <c r="CA12" s="534">
        <f t="shared" si="29"/>
        <v>0</v>
      </c>
      <c r="CB12" s="534">
        <f t="shared" si="29"/>
        <v>0</v>
      </c>
      <c r="CC12" s="534">
        <f t="shared" si="29"/>
        <v>0</v>
      </c>
      <c r="CD12" s="534">
        <f t="shared" si="29"/>
        <v>0</v>
      </c>
      <c r="CE12" s="534">
        <f t="shared" si="29"/>
        <v>0</v>
      </c>
      <c r="CF12" s="534">
        <f t="shared" si="29"/>
        <v>0</v>
      </c>
      <c r="CG12" s="534">
        <f t="shared" si="29"/>
        <v>0</v>
      </c>
      <c r="CH12" s="534">
        <f t="shared" si="29"/>
        <v>0</v>
      </c>
      <c r="CI12" s="534">
        <f t="shared" si="29"/>
        <v>0</v>
      </c>
      <c r="CJ12" s="534">
        <f t="shared" ref="CJ12:DO12" si="30">SUMIF($C:$C,"58.7x",CJ:CJ)</f>
        <v>0</v>
      </c>
      <c r="CK12" s="534">
        <f t="shared" si="30"/>
        <v>0</v>
      </c>
      <c r="CL12" s="534">
        <f t="shared" si="30"/>
        <v>0</v>
      </c>
      <c r="CM12" s="534">
        <f t="shared" si="30"/>
        <v>0</v>
      </c>
      <c r="CN12" s="534">
        <f t="shared" si="30"/>
        <v>0</v>
      </c>
      <c r="CO12" s="534">
        <f t="shared" si="30"/>
        <v>0</v>
      </c>
      <c r="CP12" s="534">
        <f t="shared" si="30"/>
        <v>0</v>
      </c>
      <c r="CQ12" s="534">
        <f t="shared" si="30"/>
        <v>0</v>
      </c>
      <c r="CR12" s="534">
        <f t="shared" si="30"/>
        <v>0</v>
      </c>
      <c r="CS12" s="534">
        <f t="shared" si="30"/>
        <v>0</v>
      </c>
      <c r="CT12" s="534">
        <f t="shared" si="30"/>
        <v>0</v>
      </c>
      <c r="CU12" s="534">
        <f t="shared" si="30"/>
        <v>0</v>
      </c>
      <c r="CV12" s="534">
        <f t="shared" si="30"/>
        <v>0</v>
      </c>
      <c r="CW12" s="534">
        <f t="shared" si="30"/>
        <v>0</v>
      </c>
      <c r="CX12" s="534">
        <f t="shared" si="30"/>
        <v>0</v>
      </c>
      <c r="CY12" s="549">
        <f t="shared" si="30"/>
        <v>0</v>
      </c>
      <c r="CZ12" s="550">
        <f t="shared" si="30"/>
        <v>0</v>
      </c>
      <c r="DA12" s="550">
        <f t="shared" si="30"/>
        <v>0</v>
      </c>
      <c r="DB12" s="550">
        <f t="shared" si="30"/>
        <v>0</v>
      </c>
      <c r="DC12" s="550">
        <f t="shared" si="30"/>
        <v>0</v>
      </c>
      <c r="DD12" s="550">
        <f t="shared" si="30"/>
        <v>0</v>
      </c>
      <c r="DE12" s="550">
        <f t="shared" si="30"/>
        <v>0</v>
      </c>
      <c r="DF12" s="550">
        <f t="shared" si="30"/>
        <v>0</v>
      </c>
      <c r="DG12" s="550">
        <f t="shared" si="30"/>
        <v>0</v>
      </c>
      <c r="DH12" s="550">
        <f t="shared" si="30"/>
        <v>0</v>
      </c>
      <c r="DI12" s="550">
        <f t="shared" si="30"/>
        <v>0</v>
      </c>
      <c r="DJ12" s="550">
        <f t="shared" si="30"/>
        <v>0</v>
      </c>
      <c r="DK12" s="550">
        <f t="shared" si="30"/>
        <v>0</v>
      </c>
      <c r="DL12" s="550">
        <f t="shared" si="30"/>
        <v>0</v>
      </c>
      <c r="DM12" s="550">
        <f t="shared" si="30"/>
        <v>0</v>
      </c>
      <c r="DN12" s="550">
        <f t="shared" si="30"/>
        <v>0</v>
      </c>
      <c r="DO12" s="550">
        <f t="shared" si="30"/>
        <v>0</v>
      </c>
      <c r="DP12" s="550">
        <f t="shared" ref="DP12:DW12" si="31">SUMIF($C:$C,"58.7x",DP:DP)</f>
        <v>0</v>
      </c>
      <c r="DQ12" s="550">
        <f t="shared" si="31"/>
        <v>0</v>
      </c>
      <c r="DR12" s="550">
        <f t="shared" si="31"/>
        <v>0</v>
      </c>
      <c r="DS12" s="550">
        <f t="shared" si="31"/>
        <v>0</v>
      </c>
      <c r="DT12" s="550">
        <f t="shared" si="31"/>
        <v>0</v>
      </c>
      <c r="DU12" s="550">
        <f t="shared" si="31"/>
        <v>0</v>
      </c>
      <c r="DV12" s="550">
        <f t="shared" si="31"/>
        <v>0</v>
      </c>
      <c r="DW12" s="554">
        <f t="shared" si="31"/>
        <v>0</v>
      </c>
      <c r="DX12" s="540"/>
    </row>
    <row r="13" spans="2:128" x14ac:dyDescent="0.2">
      <c r="B13" s="555" t="s">
        <v>518</v>
      </c>
      <c r="C13" s="556" t="s">
        <v>519</v>
      </c>
      <c r="D13" s="536"/>
      <c r="E13" s="536"/>
      <c r="F13" s="536"/>
      <c r="G13" s="536"/>
      <c r="H13" s="536"/>
      <c r="I13" s="536"/>
      <c r="J13" s="536"/>
      <c r="K13" s="536"/>
      <c r="L13" s="536"/>
      <c r="M13" s="536"/>
      <c r="N13" s="536"/>
      <c r="O13" s="536"/>
      <c r="P13" s="536"/>
      <c r="Q13" s="536"/>
      <c r="R13" s="538"/>
      <c r="S13" s="553"/>
      <c r="T13" s="538"/>
      <c r="U13" s="557"/>
      <c r="V13" s="534"/>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4"/>
      <c r="BB13" s="534"/>
      <c r="BC13" s="534"/>
      <c r="BD13" s="534"/>
      <c r="BE13" s="534"/>
      <c r="BF13" s="534"/>
      <c r="BG13" s="534"/>
      <c r="BH13" s="534"/>
      <c r="BI13" s="534"/>
      <c r="BJ13" s="534"/>
      <c r="BK13" s="534"/>
      <c r="BL13" s="534"/>
      <c r="BM13" s="534"/>
      <c r="BN13" s="534"/>
      <c r="BO13" s="534"/>
      <c r="BP13" s="534"/>
      <c r="BQ13" s="534"/>
      <c r="BR13" s="534"/>
      <c r="BS13" s="534"/>
      <c r="BT13" s="534"/>
      <c r="BU13" s="534"/>
      <c r="BV13" s="534"/>
      <c r="BW13" s="534"/>
      <c r="BX13" s="534"/>
      <c r="BY13" s="534"/>
      <c r="BZ13" s="534"/>
      <c r="CA13" s="534"/>
      <c r="CB13" s="534"/>
      <c r="CC13" s="534"/>
      <c r="CD13" s="534"/>
      <c r="CE13" s="534"/>
      <c r="CF13" s="534"/>
      <c r="CG13" s="534"/>
      <c r="CH13" s="534"/>
      <c r="CI13" s="534"/>
      <c r="CJ13" s="534"/>
      <c r="CK13" s="534"/>
      <c r="CL13" s="534"/>
      <c r="CM13" s="534"/>
      <c r="CN13" s="534"/>
      <c r="CO13" s="534"/>
      <c r="CP13" s="534"/>
      <c r="CQ13" s="534"/>
      <c r="CR13" s="534"/>
      <c r="CS13" s="534"/>
      <c r="CT13" s="534"/>
      <c r="CU13" s="534"/>
      <c r="CV13" s="534"/>
      <c r="CW13" s="534"/>
      <c r="CX13" s="534"/>
      <c r="CY13" s="549"/>
      <c r="CZ13" s="550"/>
      <c r="DA13" s="550"/>
      <c r="DB13" s="550"/>
      <c r="DC13" s="550"/>
      <c r="DD13" s="550"/>
      <c r="DE13" s="550"/>
      <c r="DF13" s="550"/>
      <c r="DG13" s="550"/>
      <c r="DH13" s="550"/>
      <c r="DI13" s="550"/>
      <c r="DJ13" s="550"/>
      <c r="DK13" s="550"/>
      <c r="DL13" s="550"/>
      <c r="DM13" s="550"/>
      <c r="DN13" s="550"/>
      <c r="DO13" s="550"/>
      <c r="DP13" s="550"/>
      <c r="DQ13" s="550"/>
      <c r="DR13" s="550"/>
      <c r="DS13" s="550"/>
      <c r="DT13" s="550"/>
      <c r="DU13" s="550"/>
      <c r="DV13" s="550"/>
      <c r="DW13" s="554"/>
      <c r="DX13" s="540"/>
    </row>
    <row r="14" spans="2:128" x14ac:dyDescent="0.2">
      <c r="B14" s="542" t="s">
        <v>520</v>
      </c>
      <c r="C14" s="543" t="s">
        <v>521</v>
      </c>
      <c r="D14" s="536"/>
      <c r="E14" s="536"/>
      <c r="F14" s="536"/>
      <c r="G14" s="536"/>
      <c r="H14" s="536"/>
      <c r="I14" s="536"/>
      <c r="J14" s="536"/>
      <c r="K14" s="536"/>
      <c r="L14" s="536"/>
      <c r="M14" s="536"/>
      <c r="N14" s="536"/>
      <c r="O14" s="536"/>
      <c r="P14" s="536"/>
      <c r="Q14" s="536"/>
      <c r="R14" s="538"/>
      <c r="S14" s="553"/>
      <c r="T14" s="538"/>
      <c r="U14" s="553"/>
      <c r="V14" s="536"/>
      <c r="W14" s="536"/>
      <c r="X14" s="534">
        <f t="shared" ref="X14:BC14" si="32">SUMIF($C:$C,"59.1x",X:X)</f>
        <v>0</v>
      </c>
      <c r="Y14" s="534">
        <f t="shared" si="32"/>
        <v>0</v>
      </c>
      <c r="Z14" s="534">
        <f t="shared" si="32"/>
        <v>0</v>
      </c>
      <c r="AA14" s="534">
        <f t="shared" si="32"/>
        <v>0</v>
      </c>
      <c r="AB14" s="534">
        <f t="shared" si="32"/>
        <v>0</v>
      </c>
      <c r="AC14" s="534">
        <f t="shared" si="32"/>
        <v>0</v>
      </c>
      <c r="AD14" s="534">
        <f t="shared" si="32"/>
        <v>0</v>
      </c>
      <c r="AE14" s="534">
        <f t="shared" si="32"/>
        <v>0</v>
      </c>
      <c r="AF14" s="534">
        <f t="shared" si="32"/>
        <v>0</v>
      </c>
      <c r="AG14" s="534">
        <f t="shared" si="32"/>
        <v>0</v>
      </c>
      <c r="AH14" s="534">
        <f t="shared" si="32"/>
        <v>0</v>
      </c>
      <c r="AI14" s="534">
        <f t="shared" si="32"/>
        <v>0</v>
      </c>
      <c r="AJ14" s="534">
        <f t="shared" si="32"/>
        <v>0</v>
      </c>
      <c r="AK14" s="534">
        <f t="shared" si="32"/>
        <v>0</v>
      </c>
      <c r="AL14" s="534">
        <f t="shared" si="32"/>
        <v>0</v>
      </c>
      <c r="AM14" s="534">
        <f t="shared" si="32"/>
        <v>0</v>
      </c>
      <c r="AN14" s="534">
        <f t="shared" si="32"/>
        <v>0</v>
      </c>
      <c r="AO14" s="534">
        <f t="shared" si="32"/>
        <v>0</v>
      </c>
      <c r="AP14" s="534">
        <f t="shared" si="32"/>
        <v>0</v>
      </c>
      <c r="AQ14" s="534">
        <f t="shared" si="32"/>
        <v>0</v>
      </c>
      <c r="AR14" s="534">
        <f t="shared" si="32"/>
        <v>0</v>
      </c>
      <c r="AS14" s="534">
        <f t="shared" si="32"/>
        <v>0</v>
      </c>
      <c r="AT14" s="534">
        <f t="shared" si="32"/>
        <v>0</v>
      </c>
      <c r="AU14" s="534">
        <f t="shared" si="32"/>
        <v>0</v>
      </c>
      <c r="AV14" s="534">
        <f t="shared" si="32"/>
        <v>0</v>
      </c>
      <c r="AW14" s="534">
        <f t="shared" si="32"/>
        <v>0</v>
      </c>
      <c r="AX14" s="534">
        <f t="shared" si="32"/>
        <v>0</v>
      </c>
      <c r="AY14" s="534">
        <f t="shared" si="32"/>
        <v>0</v>
      </c>
      <c r="AZ14" s="534">
        <f t="shared" si="32"/>
        <v>0</v>
      </c>
      <c r="BA14" s="534">
        <f t="shared" si="32"/>
        <v>0</v>
      </c>
      <c r="BB14" s="534">
        <f t="shared" si="32"/>
        <v>0</v>
      </c>
      <c r="BC14" s="534">
        <f t="shared" si="32"/>
        <v>0</v>
      </c>
      <c r="BD14" s="534">
        <f t="shared" ref="BD14:CI14" si="33">SUMIF($C:$C,"59.1x",BD:BD)</f>
        <v>0</v>
      </c>
      <c r="BE14" s="534">
        <f t="shared" si="33"/>
        <v>0</v>
      </c>
      <c r="BF14" s="534">
        <f t="shared" si="33"/>
        <v>0</v>
      </c>
      <c r="BG14" s="534">
        <f t="shared" si="33"/>
        <v>0</v>
      </c>
      <c r="BH14" s="534">
        <f t="shared" si="33"/>
        <v>0</v>
      </c>
      <c r="BI14" s="534">
        <f t="shared" si="33"/>
        <v>0</v>
      </c>
      <c r="BJ14" s="534">
        <f t="shared" si="33"/>
        <v>0</v>
      </c>
      <c r="BK14" s="534">
        <f t="shared" si="33"/>
        <v>0</v>
      </c>
      <c r="BL14" s="534">
        <f t="shared" si="33"/>
        <v>0</v>
      </c>
      <c r="BM14" s="534">
        <f t="shared" si="33"/>
        <v>0</v>
      </c>
      <c r="BN14" s="534">
        <f t="shared" si="33"/>
        <v>0</v>
      </c>
      <c r="BO14" s="534">
        <f t="shared" si="33"/>
        <v>0</v>
      </c>
      <c r="BP14" s="534">
        <f t="shared" si="33"/>
        <v>0</v>
      </c>
      <c r="BQ14" s="534">
        <f t="shared" si="33"/>
        <v>0</v>
      </c>
      <c r="BR14" s="534">
        <f t="shared" si="33"/>
        <v>0</v>
      </c>
      <c r="BS14" s="534">
        <f t="shared" si="33"/>
        <v>0</v>
      </c>
      <c r="BT14" s="534">
        <f t="shared" si="33"/>
        <v>0</v>
      </c>
      <c r="BU14" s="534">
        <f t="shared" si="33"/>
        <v>0</v>
      </c>
      <c r="BV14" s="534">
        <f t="shared" si="33"/>
        <v>0</v>
      </c>
      <c r="BW14" s="534">
        <f t="shared" si="33"/>
        <v>0</v>
      </c>
      <c r="BX14" s="534">
        <f t="shared" si="33"/>
        <v>0</v>
      </c>
      <c r="BY14" s="534">
        <f t="shared" si="33"/>
        <v>0</v>
      </c>
      <c r="BZ14" s="534">
        <f t="shared" si="33"/>
        <v>0</v>
      </c>
      <c r="CA14" s="534">
        <f t="shared" si="33"/>
        <v>0</v>
      </c>
      <c r="CB14" s="534">
        <f t="shared" si="33"/>
        <v>0</v>
      </c>
      <c r="CC14" s="534">
        <f t="shared" si="33"/>
        <v>0</v>
      </c>
      <c r="CD14" s="534">
        <f t="shared" si="33"/>
        <v>0</v>
      </c>
      <c r="CE14" s="534">
        <f t="shared" si="33"/>
        <v>0</v>
      </c>
      <c r="CF14" s="534">
        <f t="shared" si="33"/>
        <v>0</v>
      </c>
      <c r="CG14" s="534">
        <f t="shared" si="33"/>
        <v>0</v>
      </c>
      <c r="CH14" s="534">
        <f t="shared" si="33"/>
        <v>0</v>
      </c>
      <c r="CI14" s="534">
        <f t="shared" si="33"/>
        <v>0</v>
      </c>
      <c r="CJ14" s="534">
        <f t="shared" ref="CJ14:DO14" si="34">SUMIF($C:$C,"59.1x",CJ:CJ)</f>
        <v>0</v>
      </c>
      <c r="CK14" s="534">
        <f t="shared" si="34"/>
        <v>0</v>
      </c>
      <c r="CL14" s="534">
        <f t="shared" si="34"/>
        <v>0</v>
      </c>
      <c r="CM14" s="534">
        <f t="shared" si="34"/>
        <v>0</v>
      </c>
      <c r="CN14" s="534">
        <f t="shared" si="34"/>
        <v>0</v>
      </c>
      <c r="CO14" s="534">
        <f t="shared" si="34"/>
        <v>0</v>
      </c>
      <c r="CP14" s="534">
        <f t="shared" si="34"/>
        <v>0</v>
      </c>
      <c r="CQ14" s="534">
        <f t="shared" si="34"/>
        <v>0</v>
      </c>
      <c r="CR14" s="534">
        <f t="shared" si="34"/>
        <v>0</v>
      </c>
      <c r="CS14" s="534">
        <f t="shared" si="34"/>
        <v>0</v>
      </c>
      <c r="CT14" s="534">
        <f t="shared" si="34"/>
        <v>0</v>
      </c>
      <c r="CU14" s="534">
        <f t="shared" si="34"/>
        <v>0</v>
      </c>
      <c r="CV14" s="534">
        <f t="shared" si="34"/>
        <v>0</v>
      </c>
      <c r="CW14" s="534">
        <f t="shared" si="34"/>
        <v>0</v>
      </c>
      <c r="CX14" s="534">
        <f t="shared" si="34"/>
        <v>0</v>
      </c>
      <c r="CY14" s="549">
        <f t="shared" si="34"/>
        <v>0</v>
      </c>
      <c r="CZ14" s="550">
        <f t="shared" si="34"/>
        <v>0</v>
      </c>
      <c r="DA14" s="550">
        <f t="shared" si="34"/>
        <v>0</v>
      </c>
      <c r="DB14" s="550">
        <f t="shared" si="34"/>
        <v>0</v>
      </c>
      <c r="DC14" s="550">
        <f t="shared" si="34"/>
        <v>0</v>
      </c>
      <c r="DD14" s="550">
        <f t="shared" si="34"/>
        <v>0</v>
      </c>
      <c r="DE14" s="550">
        <f t="shared" si="34"/>
        <v>0</v>
      </c>
      <c r="DF14" s="550">
        <f t="shared" si="34"/>
        <v>0</v>
      </c>
      <c r="DG14" s="550">
        <f t="shared" si="34"/>
        <v>0</v>
      </c>
      <c r="DH14" s="550">
        <f t="shared" si="34"/>
        <v>0</v>
      </c>
      <c r="DI14" s="550">
        <f t="shared" si="34"/>
        <v>0</v>
      </c>
      <c r="DJ14" s="550">
        <f t="shared" si="34"/>
        <v>0</v>
      </c>
      <c r="DK14" s="550">
        <f t="shared" si="34"/>
        <v>0</v>
      </c>
      <c r="DL14" s="550">
        <f t="shared" si="34"/>
        <v>0</v>
      </c>
      <c r="DM14" s="550">
        <f t="shared" si="34"/>
        <v>0</v>
      </c>
      <c r="DN14" s="550">
        <f t="shared" si="34"/>
        <v>0</v>
      </c>
      <c r="DO14" s="550">
        <f t="shared" si="34"/>
        <v>0</v>
      </c>
      <c r="DP14" s="550">
        <f t="shared" ref="DP14:DW14" si="35">SUMIF($C:$C,"59.1x",DP:DP)</f>
        <v>0</v>
      </c>
      <c r="DQ14" s="550">
        <f t="shared" si="35"/>
        <v>0</v>
      </c>
      <c r="DR14" s="550">
        <f t="shared" si="35"/>
        <v>0</v>
      </c>
      <c r="DS14" s="550">
        <f t="shared" si="35"/>
        <v>0</v>
      </c>
      <c r="DT14" s="550">
        <f t="shared" si="35"/>
        <v>0</v>
      </c>
      <c r="DU14" s="550">
        <f t="shared" si="35"/>
        <v>0</v>
      </c>
      <c r="DV14" s="550">
        <f t="shared" si="35"/>
        <v>0</v>
      </c>
      <c r="DW14" s="554">
        <f t="shared" si="35"/>
        <v>0</v>
      </c>
      <c r="DX14" s="540"/>
    </row>
    <row r="15" spans="2:128" ht="51" x14ac:dyDescent="0.2">
      <c r="B15" s="704" t="s">
        <v>490</v>
      </c>
      <c r="C15" s="650" t="s">
        <v>824</v>
      </c>
      <c r="D15" s="651" t="s">
        <v>825</v>
      </c>
      <c r="E15" s="652" t="s">
        <v>569</v>
      </c>
      <c r="F15" s="653" t="s">
        <v>796</v>
      </c>
      <c r="G15" s="654" t="s">
        <v>826</v>
      </c>
      <c r="H15" s="655" t="s">
        <v>492</v>
      </c>
      <c r="I15" s="656">
        <f>MAX(X15:AV15)</f>
        <v>1.6738</v>
      </c>
      <c r="J15" s="655">
        <f>SUMPRODUCT($X$2:$CY$2,$X15:$CY15)*365</f>
        <v>11252.009040097219</v>
      </c>
      <c r="K15" s="655">
        <f>SUMPRODUCT($X$2:$CY$2,$X16:$CY16)+SUMPRODUCT($X$2:$CY$2,$X17:$CY17)+SUMPRODUCT($X$2:$CY$2,$X18:$CY18)</f>
        <v>18856.11102821723</v>
      </c>
      <c r="L15" s="655">
        <f>SUMPRODUCT($X$2:$CY$2,$X19:$CY19) +SUMPRODUCT($X$2:$CY$2,$X20:$CY20)</f>
        <v>828.01470417622966</v>
      </c>
      <c r="M15" s="655">
        <f>SUMPRODUCT($X$2:$CY$2,$X21:$CY21)*-1</f>
        <v>-2849.6642677943632</v>
      </c>
      <c r="N15" s="655">
        <f>SUMPRODUCT($X$2:$CY$2,$X24:$CY24) +SUMPRODUCT($X$2:$CY$2,$X25:$CY25)</f>
        <v>3.0518726806548977</v>
      </c>
      <c r="O15" s="655">
        <f>SUMPRODUCT($X$2:$CY$2,$X22:$CY22) +SUMPRODUCT($X$2:$CY$2,$X23:$CY23) +SUMPRODUCT($X$2:$CY$2,$X26:$CY26)</f>
        <v>5832.8027767817894</v>
      </c>
      <c r="P15" s="655">
        <f>SUM(K15:O15)</f>
        <v>22670.316114061541</v>
      </c>
      <c r="Q15" s="655">
        <f>(SUM(K15:M15)*100000)/(J15*1000)</f>
        <v>149.61293938361112</v>
      </c>
      <c r="R15" s="657">
        <f>(P15*100000)/(J15*1000)</f>
        <v>201.47794081283166</v>
      </c>
      <c r="S15" s="658">
        <v>3</v>
      </c>
      <c r="T15" s="659">
        <v>3</v>
      </c>
      <c r="U15" s="705" t="s">
        <v>493</v>
      </c>
      <c r="V15" s="706" t="s">
        <v>121</v>
      </c>
      <c r="W15" s="707" t="s">
        <v>72</v>
      </c>
      <c r="X15" s="708">
        <v>0</v>
      </c>
      <c r="Y15" s="708">
        <v>8.8999999999999999E-3</v>
      </c>
      <c r="Z15" s="708">
        <v>9.4000000000000004E-3</v>
      </c>
      <c r="AA15" s="708">
        <v>9.06E-2</v>
      </c>
      <c r="AB15" s="708">
        <v>0.17230000000000001</v>
      </c>
      <c r="AC15" s="708">
        <v>0.26290000000000002</v>
      </c>
      <c r="AD15" s="708">
        <v>0.3327</v>
      </c>
      <c r="AE15" s="708">
        <v>0.39360000000000001</v>
      </c>
      <c r="AF15" s="708">
        <v>0.4728</v>
      </c>
      <c r="AG15" s="708">
        <v>0.55249999999999999</v>
      </c>
      <c r="AH15" s="708">
        <v>0.63219999999999998</v>
      </c>
      <c r="AI15" s="708">
        <v>0.68070000000000008</v>
      </c>
      <c r="AJ15" s="708">
        <v>0.7286999999999999</v>
      </c>
      <c r="AK15" s="709">
        <v>0.7772</v>
      </c>
      <c r="AL15" s="709">
        <v>0.83509999999999995</v>
      </c>
      <c r="AM15" s="709">
        <v>0.89250000000000007</v>
      </c>
      <c r="AN15" s="709">
        <v>0.95979999999999999</v>
      </c>
      <c r="AO15" s="709">
        <v>1.0271000000000001</v>
      </c>
      <c r="AP15" s="709">
        <v>1.1033000000000002</v>
      </c>
      <c r="AQ15" s="709">
        <v>1.1889000000000001</v>
      </c>
      <c r="AR15" s="709">
        <v>1.2749999999999999</v>
      </c>
      <c r="AS15" s="709">
        <v>1.3611</v>
      </c>
      <c r="AT15" s="709">
        <v>1.4649999999999999</v>
      </c>
      <c r="AU15" s="709">
        <v>1.5605000000000002</v>
      </c>
      <c r="AV15" s="709">
        <v>1.6738</v>
      </c>
      <c r="AW15" s="709">
        <v>1.7698</v>
      </c>
      <c r="AX15" s="709">
        <v>1.7698</v>
      </c>
      <c r="AY15" s="709">
        <v>1.7698</v>
      </c>
      <c r="AZ15" s="709">
        <v>1.7698</v>
      </c>
      <c r="BA15" s="709">
        <v>1.7698</v>
      </c>
      <c r="BB15" s="709">
        <v>1.7698</v>
      </c>
      <c r="BC15" s="709">
        <v>1.7698</v>
      </c>
      <c r="BD15" s="709">
        <v>1.7698</v>
      </c>
      <c r="BE15" s="709">
        <v>1.7698</v>
      </c>
      <c r="BF15" s="709">
        <v>1.7698</v>
      </c>
      <c r="BG15" s="709">
        <v>1.7698</v>
      </c>
      <c r="BH15" s="709">
        <v>1.7698</v>
      </c>
      <c r="BI15" s="709">
        <v>1.7698</v>
      </c>
      <c r="BJ15" s="709">
        <v>1.7698</v>
      </c>
      <c r="BK15" s="709">
        <v>1.7698</v>
      </c>
      <c r="BL15" s="709">
        <v>1.7698</v>
      </c>
      <c r="BM15" s="709">
        <v>1.7698</v>
      </c>
      <c r="BN15" s="709">
        <v>1.7698</v>
      </c>
      <c r="BO15" s="709">
        <v>1.7698</v>
      </c>
      <c r="BP15" s="709">
        <v>1.7698</v>
      </c>
      <c r="BQ15" s="709">
        <v>1.7698</v>
      </c>
      <c r="BR15" s="709">
        <v>1.7698</v>
      </c>
      <c r="BS15" s="709">
        <v>1.7698</v>
      </c>
      <c r="BT15" s="709">
        <v>1.7698</v>
      </c>
      <c r="BU15" s="709">
        <v>1.7698</v>
      </c>
      <c r="BV15" s="709">
        <v>1.7698</v>
      </c>
      <c r="BW15" s="709">
        <v>1.7698</v>
      </c>
      <c r="BX15" s="709">
        <v>1.7698</v>
      </c>
      <c r="BY15" s="709">
        <v>1.7698</v>
      </c>
      <c r="BZ15" s="709">
        <v>1.7698</v>
      </c>
      <c r="CA15" s="709">
        <v>1.7698</v>
      </c>
      <c r="CB15" s="709">
        <v>1.7698</v>
      </c>
      <c r="CC15" s="709">
        <v>1.7698</v>
      </c>
      <c r="CD15" s="709">
        <v>1.7698</v>
      </c>
      <c r="CE15" s="710">
        <v>1.7698</v>
      </c>
      <c r="CF15" s="710">
        <v>1.7698</v>
      </c>
      <c r="CG15" s="710">
        <v>1.7698</v>
      </c>
      <c r="CH15" s="710">
        <v>1.7698</v>
      </c>
      <c r="CI15" s="710">
        <v>1.7698</v>
      </c>
      <c r="CJ15" s="710">
        <v>1.7698</v>
      </c>
      <c r="CK15" s="710">
        <v>1.7698</v>
      </c>
      <c r="CL15" s="710">
        <v>1.7698</v>
      </c>
      <c r="CM15" s="710">
        <v>1.7698</v>
      </c>
      <c r="CN15" s="710">
        <v>1.7698</v>
      </c>
      <c r="CO15" s="710">
        <v>1.7698</v>
      </c>
      <c r="CP15" s="710">
        <v>1.7698</v>
      </c>
      <c r="CQ15" s="710">
        <v>1.7698</v>
      </c>
      <c r="CR15" s="710">
        <v>1.7698</v>
      </c>
      <c r="CS15" s="710">
        <v>1.7698</v>
      </c>
      <c r="CT15" s="710">
        <v>1.7698</v>
      </c>
      <c r="CU15" s="710">
        <v>1.7698</v>
      </c>
      <c r="CV15" s="710">
        <v>1.7698</v>
      </c>
      <c r="CW15" s="710">
        <v>1.7698</v>
      </c>
      <c r="CX15" s="710">
        <v>1.7698</v>
      </c>
      <c r="CY15" s="711">
        <v>1.7698</v>
      </c>
      <c r="CZ15" s="712"/>
      <c r="DA15" s="713"/>
      <c r="DB15" s="713"/>
      <c r="DC15" s="713"/>
      <c r="DD15" s="713"/>
      <c r="DE15" s="713"/>
      <c r="DF15" s="713"/>
      <c r="DG15" s="713"/>
      <c r="DH15" s="713"/>
      <c r="DI15" s="713"/>
      <c r="DJ15" s="713"/>
      <c r="DK15" s="713"/>
      <c r="DL15" s="713"/>
      <c r="DM15" s="713"/>
      <c r="DN15" s="713"/>
      <c r="DO15" s="713"/>
      <c r="DP15" s="713"/>
      <c r="DQ15" s="713"/>
      <c r="DR15" s="713"/>
      <c r="DS15" s="713"/>
      <c r="DT15" s="713"/>
      <c r="DU15" s="713"/>
      <c r="DV15" s="713"/>
      <c r="DW15" s="714"/>
      <c r="DX15" s="715"/>
    </row>
    <row r="16" spans="2:128" x14ac:dyDescent="0.2">
      <c r="B16" s="716"/>
      <c r="C16" s="717"/>
      <c r="D16" s="669"/>
      <c r="E16" s="670"/>
      <c r="F16" s="670"/>
      <c r="G16" s="669"/>
      <c r="H16" s="670"/>
      <c r="I16" s="670"/>
      <c r="J16" s="670"/>
      <c r="K16" s="670"/>
      <c r="L16" s="670"/>
      <c r="M16" s="670"/>
      <c r="N16" s="670"/>
      <c r="O16" s="670"/>
      <c r="P16" s="670"/>
      <c r="Q16" s="670"/>
      <c r="R16" s="671"/>
      <c r="S16" s="670"/>
      <c r="T16" s="670"/>
      <c r="U16" s="718" t="s">
        <v>494</v>
      </c>
      <c r="V16" s="706" t="s">
        <v>121</v>
      </c>
      <c r="W16" s="707" t="s">
        <v>495</v>
      </c>
      <c r="X16" s="708">
        <v>7.3271844000000002</v>
      </c>
      <c r="Y16" s="708">
        <v>7.3604278000000001</v>
      </c>
      <c r="Z16" s="708">
        <v>7.9600445000000004</v>
      </c>
      <c r="AA16" s="708">
        <v>8.1995905999999987</v>
      </c>
      <c r="AB16" s="708">
        <v>8.4840441999999996</v>
      </c>
      <c r="AC16" s="708">
        <v>8.5713597000000004</v>
      </c>
      <c r="AD16" s="708">
        <v>8.8976013999999992</v>
      </c>
      <c r="AE16" s="708">
        <v>9.3794801000000003</v>
      </c>
      <c r="AF16" s="708">
        <v>10.128008000000001</v>
      </c>
      <c r="AG16" s="708">
        <v>10.317232200000001</v>
      </c>
      <c r="AH16" s="708">
        <v>10.1119492</v>
      </c>
      <c r="AI16" s="708">
        <v>10.231403700000001</v>
      </c>
      <c r="AJ16" s="708">
        <v>10.368404999999999</v>
      </c>
      <c r="AK16" s="709">
        <v>10.521439200000001</v>
      </c>
      <c r="AL16" s="709">
        <v>10.680800699999999</v>
      </c>
      <c r="AM16" s="709">
        <v>10.867181099999998</v>
      </c>
      <c r="AN16" s="709">
        <v>11.098546499999999</v>
      </c>
      <c r="AO16" s="709">
        <v>11.361920000000001</v>
      </c>
      <c r="AP16" s="709">
        <v>11.671883899999999</v>
      </c>
      <c r="AQ16" s="709">
        <v>12.022971999999999</v>
      </c>
      <c r="AR16" s="709">
        <v>12.395777900000001</v>
      </c>
      <c r="AS16" s="709">
        <v>12.838357899999998</v>
      </c>
      <c r="AT16" s="709">
        <v>13.4123439</v>
      </c>
      <c r="AU16" s="709">
        <v>14.211652399999998</v>
      </c>
      <c r="AV16" s="709">
        <v>15.507956100000001</v>
      </c>
      <c r="AW16" s="709">
        <v>15.507956100000001</v>
      </c>
      <c r="AX16" s="709">
        <v>15.507956100000001</v>
      </c>
      <c r="AY16" s="709">
        <v>15.507956100000001</v>
      </c>
      <c r="AZ16" s="709">
        <v>15.507956100000001</v>
      </c>
      <c r="BA16" s="709">
        <v>15.507956100000001</v>
      </c>
      <c r="BB16" s="709">
        <v>15.507956100000001</v>
      </c>
      <c r="BC16" s="709">
        <v>15.507956100000001</v>
      </c>
      <c r="BD16" s="709">
        <v>15.507956100000001</v>
      </c>
      <c r="BE16" s="709">
        <v>15.507956100000001</v>
      </c>
      <c r="BF16" s="709">
        <v>15.507956100000001</v>
      </c>
      <c r="BG16" s="709">
        <v>15.507956100000001</v>
      </c>
      <c r="BH16" s="709">
        <v>15.507956100000001</v>
      </c>
      <c r="BI16" s="709">
        <v>15.507956100000001</v>
      </c>
      <c r="BJ16" s="709">
        <v>15.507956100000001</v>
      </c>
      <c r="BK16" s="709">
        <v>15.507956100000001</v>
      </c>
      <c r="BL16" s="709">
        <v>15.507956100000001</v>
      </c>
      <c r="BM16" s="709">
        <v>15.507956100000001</v>
      </c>
      <c r="BN16" s="709">
        <v>15.507956100000001</v>
      </c>
      <c r="BO16" s="709">
        <v>15.507956100000001</v>
      </c>
      <c r="BP16" s="709">
        <v>15.507956100000001</v>
      </c>
      <c r="BQ16" s="709">
        <v>15.507956100000001</v>
      </c>
      <c r="BR16" s="709">
        <v>15.507956100000001</v>
      </c>
      <c r="BS16" s="709">
        <v>15.507956100000001</v>
      </c>
      <c r="BT16" s="709">
        <v>15.507956100000001</v>
      </c>
      <c r="BU16" s="709">
        <v>15.507956100000001</v>
      </c>
      <c r="BV16" s="709">
        <v>15.507956100000001</v>
      </c>
      <c r="BW16" s="709">
        <v>15.507956100000001</v>
      </c>
      <c r="BX16" s="709">
        <v>15.507956100000001</v>
      </c>
      <c r="BY16" s="709">
        <v>15.507956100000001</v>
      </c>
      <c r="BZ16" s="709">
        <v>15.507956100000001</v>
      </c>
      <c r="CA16" s="709">
        <v>15.507956100000001</v>
      </c>
      <c r="CB16" s="709">
        <v>15.507956100000001</v>
      </c>
      <c r="CC16" s="709">
        <v>15.507956100000001</v>
      </c>
      <c r="CD16" s="709">
        <v>15.507956100000001</v>
      </c>
      <c r="CE16" s="710">
        <v>15.507956100000001</v>
      </c>
      <c r="CF16" s="710">
        <v>15.507956100000001</v>
      </c>
      <c r="CG16" s="710">
        <v>15.507956100000001</v>
      </c>
      <c r="CH16" s="710">
        <v>15.507956100000001</v>
      </c>
      <c r="CI16" s="710">
        <v>15.507956100000001</v>
      </c>
      <c r="CJ16" s="710">
        <v>15.507956100000001</v>
      </c>
      <c r="CK16" s="710">
        <v>15.507956100000001</v>
      </c>
      <c r="CL16" s="710">
        <v>15.507956100000001</v>
      </c>
      <c r="CM16" s="710">
        <v>15.507956100000001</v>
      </c>
      <c r="CN16" s="710">
        <v>15.507956100000001</v>
      </c>
      <c r="CO16" s="710">
        <v>15.507956100000001</v>
      </c>
      <c r="CP16" s="710">
        <v>15.507956100000001</v>
      </c>
      <c r="CQ16" s="710">
        <v>15.507956100000001</v>
      </c>
      <c r="CR16" s="710">
        <v>15.507956100000001</v>
      </c>
      <c r="CS16" s="710">
        <v>15.507956100000001</v>
      </c>
      <c r="CT16" s="710">
        <v>15.507956100000001</v>
      </c>
      <c r="CU16" s="710">
        <v>15.507956100000001</v>
      </c>
      <c r="CV16" s="710">
        <v>15.507956100000001</v>
      </c>
      <c r="CW16" s="710">
        <v>15.507956100000001</v>
      </c>
      <c r="CX16" s="710">
        <v>15.507956100000001</v>
      </c>
      <c r="CY16" s="711">
        <v>15.507956100000001</v>
      </c>
      <c r="CZ16" s="712"/>
      <c r="DA16" s="713"/>
      <c r="DB16" s="713"/>
      <c r="DC16" s="713"/>
      <c r="DD16" s="713"/>
      <c r="DE16" s="713"/>
      <c r="DF16" s="713"/>
      <c r="DG16" s="713"/>
      <c r="DH16" s="713"/>
      <c r="DI16" s="713"/>
      <c r="DJ16" s="713"/>
      <c r="DK16" s="713"/>
      <c r="DL16" s="713"/>
      <c r="DM16" s="713"/>
      <c r="DN16" s="713"/>
      <c r="DO16" s="713"/>
      <c r="DP16" s="713"/>
      <c r="DQ16" s="713"/>
      <c r="DR16" s="713"/>
      <c r="DS16" s="713"/>
      <c r="DT16" s="713"/>
      <c r="DU16" s="713"/>
      <c r="DV16" s="713"/>
      <c r="DW16" s="714"/>
      <c r="DX16" s="715"/>
    </row>
    <row r="17" spans="2:128" x14ac:dyDescent="0.2">
      <c r="B17" s="719"/>
      <c r="C17" s="720"/>
      <c r="D17" s="721"/>
      <c r="E17" s="721"/>
      <c r="F17" s="721"/>
      <c r="G17" s="721"/>
      <c r="H17" s="721"/>
      <c r="I17" s="721"/>
      <c r="J17" s="721"/>
      <c r="K17" s="721"/>
      <c r="L17" s="721"/>
      <c r="M17" s="721"/>
      <c r="N17" s="721"/>
      <c r="O17" s="721"/>
      <c r="P17" s="721"/>
      <c r="Q17" s="721"/>
      <c r="R17" s="722"/>
      <c r="S17" s="721"/>
      <c r="T17" s="721"/>
      <c r="U17" s="718" t="s">
        <v>496</v>
      </c>
      <c r="V17" s="706" t="s">
        <v>121</v>
      </c>
      <c r="W17" s="707" t="s">
        <v>495</v>
      </c>
      <c r="X17" s="708">
        <v>156.64146969999999</v>
      </c>
      <c r="Y17" s="708">
        <v>157.93543620000003</v>
      </c>
      <c r="Z17" s="708">
        <v>179.81363609999997</v>
      </c>
      <c r="AA17" s="708">
        <v>196.0103283</v>
      </c>
      <c r="AB17" s="708">
        <v>215.68514050000002</v>
      </c>
      <c r="AC17" s="708">
        <v>229.19910009999998</v>
      </c>
      <c r="AD17" s="708">
        <v>250.957268</v>
      </c>
      <c r="AE17" s="708">
        <v>281.85100019999999</v>
      </c>
      <c r="AF17" s="708">
        <v>326.1183054</v>
      </c>
      <c r="AG17" s="708">
        <v>350.24451780000004</v>
      </c>
      <c r="AH17" s="708">
        <v>357.19806149999999</v>
      </c>
      <c r="AI17" s="708">
        <v>372.26820199999997</v>
      </c>
      <c r="AJ17" s="708">
        <v>389.30083669999999</v>
      </c>
      <c r="AK17" s="709">
        <v>408.43353939999997</v>
      </c>
      <c r="AL17" s="709">
        <v>429.3630268</v>
      </c>
      <c r="AM17" s="709">
        <v>453.12119530000001</v>
      </c>
      <c r="AN17" s="709">
        <v>481.07272999999998</v>
      </c>
      <c r="AO17" s="709">
        <v>513.26943659999995</v>
      </c>
      <c r="AP17" s="709">
        <v>550.90063499999997</v>
      </c>
      <c r="AQ17" s="709">
        <v>594.36312939999993</v>
      </c>
      <c r="AR17" s="709">
        <v>643.59928780000007</v>
      </c>
      <c r="AS17" s="709">
        <v>702.59268369999995</v>
      </c>
      <c r="AT17" s="709">
        <v>777.19765590000009</v>
      </c>
      <c r="AU17" s="709">
        <v>878.3547777</v>
      </c>
      <c r="AV17" s="709">
        <v>1039.6594241</v>
      </c>
      <c r="AW17" s="709">
        <v>1039.6594241</v>
      </c>
      <c r="AX17" s="709">
        <v>1039.6594241</v>
      </c>
      <c r="AY17" s="709">
        <v>1039.6594241</v>
      </c>
      <c r="AZ17" s="709">
        <v>1039.6594241</v>
      </c>
      <c r="BA17" s="709">
        <v>1039.6594241</v>
      </c>
      <c r="BB17" s="709">
        <v>1039.6594241</v>
      </c>
      <c r="BC17" s="709">
        <v>1039.6594241</v>
      </c>
      <c r="BD17" s="709">
        <v>1039.6594241</v>
      </c>
      <c r="BE17" s="709">
        <v>1039.6594241</v>
      </c>
      <c r="BF17" s="709">
        <v>1039.6594241</v>
      </c>
      <c r="BG17" s="709">
        <v>1039.6594241</v>
      </c>
      <c r="BH17" s="709">
        <v>1039.6594241</v>
      </c>
      <c r="BI17" s="709">
        <v>1039.6594241</v>
      </c>
      <c r="BJ17" s="709">
        <v>1039.6594241</v>
      </c>
      <c r="BK17" s="709">
        <v>1039.6594241</v>
      </c>
      <c r="BL17" s="709">
        <v>1039.6594241</v>
      </c>
      <c r="BM17" s="709">
        <v>1039.6594241</v>
      </c>
      <c r="BN17" s="709">
        <v>1039.6594241</v>
      </c>
      <c r="BO17" s="709">
        <v>1039.6594241</v>
      </c>
      <c r="BP17" s="709">
        <v>1039.6594241</v>
      </c>
      <c r="BQ17" s="709">
        <v>1039.6594241</v>
      </c>
      <c r="BR17" s="709">
        <v>1039.6594241</v>
      </c>
      <c r="BS17" s="709">
        <v>1039.6594241</v>
      </c>
      <c r="BT17" s="709">
        <v>1039.6594241</v>
      </c>
      <c r="BU17" s="709">
        <v>1039.6594241</v>
      </c>
      <c r="BV17" s="709">
        <v>1039.6594241</v>
      </c>
      <c r="BW17" s="709">
        <v>1039.6594241</v>
      </c>
      <c r="BX17" s="709">
        <v>1039.6594241</v>
      </c>
      <c r="BY17" s="709">
        <v>1039.6594241</v>
      </c>
      <c r="BZ17" s="709">
        <v>1039.6594241</v>
      </c>
      <c r="CA17" s="709">
        <v>1039.6594241</v>
      </c>
      <c r="CB17" s="709">
        <v>1039.6594241</v>
      </c>
      <c r="CC17" s="709">
        <v>1039.6594241</v>
      </c>
      <c r="CD17" s="709">
        <v>1039.6594241</v>
      </c>
      <c r="CE17" s="710">
        <v>1039.6594241</v>
      </c>
      <c r="CF17" s="710">
        <v>1039.6594241</v>
      </c>
      <c r="CG17" s="710">
        <v>1039.6594241</v>
      </c>
      <c r="CH17" s="710">
        <v>1039.6594241</v>
      </c>
      <c r="CI17" s="710">
        <v>1039.6594241</v>
      </c>
      <c r="CJ17" s="710">
        <v>1039.6594241</v>
      </c>
      <c r="CK17" s="710">
        <v>1039.6594241</v>
      </c>
      <c r="CL17" s="710">
        <v>1039.6594241</v>
      </c>
      <c r="CM17" s="710">
        <v>1039.6594241</v>
      </c>
      <c r="CN17" s="710">
        <v>1039.6594241</v>
      </c>
      <c r="CO17" s="710">
        <v>1039.6594241</v>
      </c>
      <c r="CP17" s="710">
        <v>1039.6594241</v>
      </c>
      <c r="CQ17" s="710">
        <v>1039.6594241</v>
      </c>
      <c r="CR17" s="710">
        <v>1039.6594241</v>
      </c>
      <c r="CS17" s="710">
        <v>1039.6594241</v>
      </c>
      <c r="CT17" s="710">
        <v>1039.6594241</v>
      </c>
      <c r="CU17" s="710">
        <v>1039.6594241</v>
      </c>
      <c r="CV17" s="710">
        <v>1039.6594241</v>
      </c>
      <c r="CW17" s="710">
        <v>1039.6594241</v>
      </c>
      <c r="CX17" s="710">
        <v>1039.6594241</v>
      </c>
      <c r="CY17" s="711">
        <v>1039.6594241</v>
      </c>
      <c r="CZ17" s="712"/>
      <c r="DA17" s="713"/>
      <c r="DB17" s="713"/>
      <c r="DC17" s="713"/>
      <c r="DD17" s="713"/>
      <c r="DE17" s="713"/>
      <c r="DF17" s="713"/>
      <c r="DG17" s="713"/>
      <c r="DH17" s="713"/>
      <c r="DI17" s="713"/>
      <c r="DJ17" s="713"/>
      <c r="DK17" s="713"/>
      <c r="DL17" s="713"/>
      <c r="DM17" s="713"/>
      <c r="DN17" s="713"/>
      <c r="DO17" s="713"/>
      <c r="DP17" s="713"/>
      <c r="DQ17" s="713"/>
      <c r="DR17" s="713"/>
      <c r="DS17" s="713"/>
      <c r="DT17" s="713"/>
      <c r="DU17" s="713"/>
      <c r="DV17" s="713"/>
      <c r="DW17" s="714"/>
      <c r="DX17" s="715"/>
    </row>
    <row r="18" spans="2:128" x14ac:dyDescent="0.2">
      <c r="B18" s="719"/>
      <c r="C18" s="720"/>
      <c r="D18" s="721"/>
      <c r="E18" s="721"/>
      <c r="F18" s="721"/>
      <c r="G18" s="721"/>
      <c r="H18" s="721"/>
      <c r="I18" s="721"/>
      <c r="J18" s="721"/>
      <c r="K18" s="721"/>
      <c r="L18" s="721"/>
      <c r="M18" s="721"/>
      <c r="N18" s="721"/>
      <c r="O18" s="721"/>
      <c r="P18" s="721"/>
      <c r="Q18" s="721"/>
      <c r="R18" s="722"/>
      <c r="S18" s="721"/>
      <c r="T18" s="721"/>
      <c r="U18" s="718" t="s">
        <v>785</v>
      </c>
      <c r="V18" s="706" t="s">
        <v>121</v>
      </c>
      <c r="W18" s="707" t="s">
        <v>495</v>
      </c>
      <c r="X18" s="708"/>
      <c r="Y18" s="708"/>
      <c r="Z18" s="708"/>
      <c r="AA18" s="708"/>
      <c r="AB18" s="708"/>
      <c r="AC18" s="708"/>
      <c r="AD18" s="708"/>
      <c r="AE18" s="708"/>
      <c r="AF18" s="708"/>
      <c r="AG18" s="708"/>
      <c r="AH18" s="708"/>
      <c r="AI18" s="708"/>
      <c r="AJ18" s="708"/>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09"/>
      <c r="BH18" s="709"/>
      <c r="BI18" s="709"/>
      <c r="BJ18" s="709"/>
      <c r="BK18" s="709"/>
      <c r="BL18" s="709"/>
      <c r="BM18" s="709"/>
      <c r="BN18" s="709"/>
      <c r="BO18" s="709"/>
      <c r="BP18" s="709"/>
      <c r="BQ18" s="709"/>
      <c r="BR18" s="709"/>
      <c r="BS18" s="709"/>
      <c r="BT18" s="709"/>
      <c r="BU18" s="709"/>
      <c r="BV18" s="709"/>
      <c r="BW18" s="709"/>
      <c r="BX18" s="709"/>
      <c r="BY18" s="709"/>
      <c r="BZ18" s="709"/>
      <c r="CA18" s="709"/>
      <c r="CB18" s="709"/>
      <c r="CC18" s="709"/>
      <c r="CD18" s="709"/>
      <c r="CE18" s="710"/>
      <c r="CF18" s="710"/>
      <c r="CG18" s="710"/>
      <c r="CH18" s="710"/>
      <c r="CI18" s="710"/>
      <c r="CJ18" s="710"/>
      <c r="CK18" s="710"/>
      <c r="CL18" s="710"/>
      <c r="CM18" s="710"/>
      <c r="CN18" s="710"/>
      <c r="CO18" s="710"/>
      <c r="CP18" s="710"/>
      <c r="CQ18" s="710"/>
      <c r="CR18" s="710"/>
      <c r="CS18" s="710"/>
      <c r="CT18" s="710"/>
      <c r="CU18" s="710"/>
      <c r="CV18" s="710"/>
      <c r="CW18" s="710"/>
      <c r="CX18" s="710"/>
      <c r="CY18" s="711"/>
      <c r="CZ18" s="712"/>
      <c r="DA18" s="713"/>
      <c r="DB18" s="713"/>
      <c r="DC18" s="713"/>
      <c r="DD18" s="713"/>
      <c r="DE18" s="713"/>
      <c r="DF18" s="713"/>
      <c r="DG18" s="713"/>
      <c r="DH18" s="713"/>
      <c r="DI18" s="713"/>
      <c r="DJ18" s="713"/>
      <c r="DK18" s="713"/>
      <c r="DL18" s="713"/>
      <c r="DM18" s="713"/>
      <c r="DN18" s="713"/>
      <c r="DO18" s="713"/>
      <c r="DP18" s="713"/>
      <c r="DQ18" s="713"/>
      <c r="DR18" s="713"/>
      <c r="DS18" s="713"/>
      <c r="DT18" s="713"/>
      <c r="DU18" s="713"/>
      <c r="DV18" s="713"/>
      <c r="DW18" s="714"/>
      <c r="DX18" s="715"/>
    </row>
    <row r="19" spans="2:128" x14ac:dyDescent="0.2">
      <c r="B19" s="723"/>
      <c r="C19" s="724"/>
      <c r="D19" s="725"/>
      <c r="E19" s="725"/>
      <c r="F19" s="725"/>
      <c r="G19" s="725"/>
      <c r="H19" s="725"/>
      <c r="I19" s="725"/>
      <c r="J19" s="725"/>
      <c r="K19" s="725"/>
      <c r="L19" s="725"/>
      <c r="M19" s="725"/>
      <c r="N19" s="725"/>
      <c r="O19" s="725"/>
      <c r="P19" s="725"/>
      <c r="Q19" s="725"/>
      <c r="R19" s="726"/>
      <c r="S19" s="725"/>
      <c r="T19" s="725"/>
      <c r="U19" s="718" t="s">
        <v>497</v>
      </c>
      <c r="V19" s="706" t="s">
        <v>121</v>
      </c>
      <c r="W19" s="727" t="s">
        <v>495</v>
      </c>
      <c r="X19" s="708"/>
      <c r="Y19" s="708"/>
      <c r="Z19" s="708"/>
      <c r="AA19" s="708"/>
      <c r="AB19" s="708"/>
      <c r="AC19" s="708"/>
      <c r="AD19" s="708"/>
      <c r="AE19" s="708"/>
      <c r="AF19" s="708"/>
      <c r="AG19" s="708"/>
      <c r="AH19" s="708"/>
      <c r="AI19" s="708"/>
      <c r="AJ19" s="708"/>
      <c r="AK19" s="709"/>
      <c r="AL19" s="709"/>
      <c r="AM19" s="709"/>
      <c r="AN19" s="709"/>
      <c r="AO19" s="709"/>
      <c r="AP19" s="709"/>
      <c r="AQ19" s="709"/>
      <c r="AR19" s="709"/>
      <c r="AS19" s="709"/>
      <c r="AT19" s="709"/>
      <c r="AU19" s="709"/>
      <c r="AV19" s="709"/>
      <c r="AW19" s="709"/>
      <c r="AX19" s="709"/>
      <c r="AY19" s="709"/>
      <c r="AZ19" s="709"/>
      <c r="BA19" s="709"/>
      <c r="BB19" s="709"/>
      <c r="BC19" s="709"/>
      <c r="BD19" s="709"/>
      <c r="BE19" s="709"/>
      <c r="BF19" s="709"/>
      <c r="BG19" s="709"/>
      <c r="BH19" s="709"/>
      <c r="BI19" s="709"/>
      <c r="BJ19" s="709"/>
      <c r="BK19" s="709"/>
      <c r="BL19" s="709"/>
      <c r="BM19" s="709"/>
      <c r="BN19" s="709"/>
      <c r="BO19" s="709"/>
      <c r="BP19" s="709"/>
      <c r="BQ19" s="709"/>
      <c r="BR19" s="709"/>
      <c r="BS19" s="709"/>
      <c r="BT19" s="709"/>
      <c r="BU19" s="709"/>
      <c r="BV19" s="709"/>
      <c r="BW19" s="709"/>
      <c r="BX19" s="709"/>
      <c r="BY19" s="709"/>
      <c r="BZ19" s="709"/>
      <c r="CA19" s="709"/>
      <c r="CB19" s="709"/>
      <c r="CC19" s="709"/>
      <c r="CD19" s="709"/>
      <c r="CE19" s="710"/>
      <c r="CF19" s="710"/>
      <c r="CG19" s="710"/>
      <c r="CH19" s="710"/>
      <c r="CI19" s="710"/>
      <c r="CJ19" s="710"/>
      <c r="CK19" s="710"/>
      <c r="CL19" s="710"/>
      <c r="CM19" s="710"/>
      <c r="CN19" s="710"/>
      <c r="CO19" s="710"/>
      <c r="CP19" s="710"/>
      <c r="CQ19" s="710"/>
      <c r="CR19" s="710"/>
      <c r="CS19" s="710"/>
      <c r="CT19" s="710"/>
      <c r="CU19" s="710"/>
      <c r="CV19" s="710"/>
      <c r="CW19" s="710"/>
      <c r="CX19" s="710"/>
      <c r="CY19" s="711"/>
      <c r="CZ19" s="712"/>
      <c r="DA19" s="713"/>
      <c r="DB19" s="713"/>
      <c r="DC19" s="713"/>
      <c r="DD19" s="713"/>
      <c r="DE19" s="713"/>
      <c r="DF19" s="713"/>
      <c r="DG19" s="713"/>
      <c r="DH19" s="713"/>
      <c r="DI19" s="713"/>
      <c r="DJ19" s="713"/>
      <c r="DK19" s="713"/>
      <c r="DL19" s="713"/>
      <c r="DM19" s="713"/>
      <c r="DN19" s="713"/>
      <c r="DO19" s="713"/>
      <c r="DP19" s="713"/>
      <c r="DQ19" s="713"/>
      <c r="DR19" s="713"/>
      <c r="DS19" s="713"/>
      <c r="DT19" s="713"/>
      <c r="DU19" s="713"/>
      <c r="DV19" s="713"/>
      <c r="DW19" s="714"/>
      <c r="DX19" s="715"/>
    </row>
    <row r="20" spans="2:128" x14ac:dyDescent="0.2">
      <c r="B20" s="728"/>
      <c r="C20" s="729"/>
      <c r="D20" s="730"/>
      <c r="E20" s="730"/>
      <c r="F20" s="730"/>
      <c r="G20" s="730"/>
      <c r="H20" s="730"/>
      <c r="I20" s="730"/>
      <c r="J20" s="730"/>
      <c r="K20" s="730"/>
      <c r="L20" s="730"/>
      <c r="M20" s="730"/>
      <c r="N20" s="730"/>
      <c r="O20" s="730"/>
      <c r="P20" s="730"/>
      <c r="Q20" s="730"/>
      <c r="R20" s="731"/>
      <c r="S20" s="730"/>
      <c r="T20" s="730"/>
      <c r="U20" s="718" t="s">
        <v>498</v>
      </c>
      <c r="V20" s="706" t="s">
        <v>121</v>
      </c>
      <c r="W20" s="727" t="s">
        <v>495</v>
      </c>
      <c r="X20" s="709">
        <v>17.3463134</v>
      </c>
      <c r="Y20" s="709">
        <v>17.4250069</v>
      </c>
      <c r="Z20" s="709">
        <v>18.844531200000002</v>
      </c>
      <c r="AA20" s="709">
        <v>19.411638700000001</v>
      </c>
      <c r="AB20" s="709">
        <v>20.085059599999997</v>
      </c>
      <c r="AC20" s="709">
        <v>20.291753100000001</v>
      </c>
      <c r="AD20" s="709">
        <v>21.064102899999998</v>
      </c>
      <c r="AE20" s="709">
        <v>22.204907899999998</v>
      </c>
      <c r="AF20" s="709">
        <v>23.9769595</v>
      </c>
      <c r="AG20" s="709">
        <v>24.4249233</v>
      </c>
      <c r="AH20" s="709">
        <v>23.9389416</v>
      </c>
      <c r="AI20" s="709">
        <v>24.221726399999998</v>
      </c>
      <c r="AJ20" s="709">
        <v>24.546067999999998</v>
      </c>
      <c r="AK20" s="709">
        <v>24.9083632</v>
      </c>
      <c r="AL20" s="709">
        <v>25.285637999999999</v>
      </c>
      <c r="AM20" s="709">
        <v>25.726872799999999</v>
      </c>
      <c r="AN20" s="709">
        <v>26.274595700000003</v>
      </c>
      <c r="AO20" s="709">
        <v>26.898115200000003</v>
      </c>
      <c r="AP20" s="709">
        <v>27.631909400000001</v>
      </c>
      <c r="AQ20" s="709">
        <v>28.463083900000001</v>
      </c>
      <c r="AR20" s="709">
        <v>29.345658400000005</v>
      </c>
      <c r="AS20" s="709">
        <v>30.393412700000003</v>
      </c>
      <c r="AT20" s="709">
        <v>31.752275600000001</v>
      </c>
      <c r="AU20" s="709">
        <v>33.6445358</v>
      </c>
      <c r="AV20" s="709">
        <v>36.713412800000008</v>
      </c>
      <c r="AW20" s="709">
        <v>36.713412800000008</v>
      </c>
      <c r="AX20" s="709">
        <v>36.713412800000008</v>
      </c>
      <c r="AY20" s="709">
        <v>36.713412800000008</v>
      </c>
      <c r="AZ20" s="709">
        <v>36.713412800000008</v>
      </c>
      <c r="BA20" s="709">
        <v>36.713412800000008</v>
      </c>
      <c r="BB20" s="709">
        <v>36.713412800000008</v>
      </c>
      <c r="BC20" s="709">
        <v>36.713412800000008</v>
      </c>
      <c r="BD20" s="709">
        <v>36.713412800000008</v>
      </c>
      <c r="BE20" s="709">
        <v>36.713412800000008</v>
      </c>
      <c r="BF20" s="709">
        <v>36.713412800000008</v>
      </c>
      <c r="BG20" s="709">
        <v>36.713412800000008</v>
      </c>
      <c r="BH20" s="709">
        <v>36.713412800000008</v>
      </c>
      <c r="BI20" s="709">
        <v>36.713412800000008</v>
      </c>
      <c r="BJ20" s="709">
        <v>36.713412800000008</v>
      </c>
      <c r="BK20" s="709">
        <v>36.713412800000008</v>
      </c>
      <c r="BL20" s="709">
        <v>36.713412800000008</v>
      </c>
      <c r="BM20" s="709">
        <v>36.713412800000008</v>
      </c>
      <c r="BN20" s="709">
        <v>36.713412800000008</v>
      </c>
      <c r="BO20" s="709">
        <v>36.713412800000008</v>
      </c>
      <c r="BP20" s="709">
        <v>36.713412800000008</v>
      </c>
      <c r="BQ20" s="709">
        <v>36.713412800000008</v>
      </c>
      <c r="BR20" s="709">
        <v>36.713412800000008</v>
      </c>
      <c r="BS20" s="709">
        <v>36.713412800000008</v>
      </c>
      <c r="BT20" s="709">
        <v>36.713412800000008</v>
      </c>
      <c r="BU20" s="709">
        <v>36.713412800000008</v>
      </c>
      <c r="BV20" s="709">
        <v>36.713412800000008</v>
      </c>
      <c r="BW20" s="709">
        <v>36.713412800000008</v>
      </c>
      <c r="BX20" s="709">
        <v>36.713412800000008</v>
      </c>
      <c r="BY20" s="709">
        <v>36.713412800000008</v>
      </c>
      <c r="BZ20" s="709">
        <v>36.713412800000008</v>
      </c>
      <c r="CA20" s="709">
        <v>36.713412800000008</v>
      </c>
      <c r="CB20" s="709">
        <v>36.713412800000008</v>
      </c>
      <c r="CC20" s="709">
        <v>36.713412800000008</v>
      </c>
      <c r="CD20" s="709">
        <v>36.713412800000008</v>
      </c>
      <c r="CE20" s="710">
        <v>36.713412800000008</v>
      </c>
      <c r="CF20" s="710">
        <v>36.713412800000008</v>
      </c>
      <c r="CG20" s="710">
        <v>36.713412800000008</v>
      </c>
      <c r="CH20" s="710">
        <v>36.713412800000008</v>
      </c>
      <c r="CI20" s="710">
        <v>36.713412800000008</v>
      </c>
      <c r="CJ20" s="710">
        <v>36.713412800000008</v>
      </c>
      <c r="CK20" s="710">
        <v>36.713412800000008</v>
      </c>
      <c r="CL20" s="710">
        <v>36.713412800000008</v>
      </c>
      <c r="CM20" s="710">
        <v>36.713412800000008</v>
      </c>
      <c r="CN20" s="710">
        <v>36.713412800000008</v>
      </c>
      <c r="CO20" s="710">
        <v>36.713412800000008</v>
      </c>
      <c r="CP20" s="710">
        <v>36.713412800000008</v>
      </c>
      <c r="CQ20" s="710">
        <v>36.713412800000008</v>
      </c>
      <c r="CR20" s="710">
        <v>36.713412800000008</v>
      </c>
      <c r="CS20" s="710">
        <v>36.713412800000008</v>
      </c>
      <c r="CT20" s="710">
        <v>36.713412800000008</v>
      </c>
      <c r="CU20" s="710">
        <v>36.713412800000008</v>
      </c>
      <c r="CV20" s="710">
        <v>36.713412800000008</v>
      </c>
      <c r="CW20" s="710">
        <v>36.713412800000008</v>
      </c>
      <c r="CX20" s="710">
        <v>36.713412800000008</v>
      </c>
      <c r="CY20" s="711">
        <v>36.713412800000008</v>
      </c>
      <c r="CZ20" s="712"/>
      <c r="DA20" s="713"/>
      <c r="DB20" s="713"/>
      <c r="DC20" s="713"/>
      <c r="DD20" s="713"/>
      <c r="DE20" s="713"/>
      <c r="DF20" s="713"/>
      <c r="DG20" s="713"/>
      <c r="DH20" s="713"/>
      <c r="DI20" s="713"/>
      <c r="DJ20" s="713"/>
      <c r="DK20" s="713"/>
      <c r="DL20" s="713"/>
      <c r="DM20" s="713"/>
      <c r="DN20" s="713"/>
      <c r="DO20" s="713"/>
      <c r="DP20" s="713"/>
      <c r="DQ20" s="713"/>
      <c r="DR20" s="713"/>
      <c r="DS20" s="713"/>
      <c r="DT20" s="713"/>
      <c r="DU20" s="713"/>
      <c r="DV20" s="713"/>
      <c r="DW20" s="714"/>
      <c r="DX20" s="715"/>
    </row>
    <row r="21" spans="2:128" x14ac:dyDescent="0.2">
      <c r="B21" s="728"/>
      <c r="C21" s="729"/>
      <c r="D21" s="730"/>
      <c r="E21" s="730"/>
      <c r="F21" s="730"/>
      <c r="G21" s="730"/>
      <c r="H21" s="730"/>
      <c r="I21" s="730"/>
      <c r="J21" s="730"/>
      <c r="K21" s="730"/>
      <c r="L21" s="730"/>
      <c r="M21" s="730"/>
      <c r="N21" s="730"/>
      <c r="O21" s="730"/>
      <c r="P21" s="730"/>
      <c r="Q21" s="730"/>
      <c r="R21" s="731"/>
      <c r="S21" s="730"/>
      <c r="T21" s="730"/>
      <c r="U21" s="732" t="s">
        <v>499</v>
      </c>
      <c r="V21" s="733" t="s">
        <v>121</v>
      </c>
      <c r="W21" s="727" t="s">
        <v>495</v>
      </c>
      <c r="X21" s="709">
        <v>0</v>
      </c>
      <c r="Y21" s="709">
        <v>0.82270946823288471</v>
      </c>
      <c r="Z21" s="709">
        <v>0.86892910127967593</v>
      </c>
      <c r="AA21" s="709">
        <v>8.3749975080785788</v>
      </c>
      <c r="AB21" s="709">
        <v>15.927285547924273</v>
      </c>
      <c r="AC21" s="709">
        <v>24.302283056002853</v>
      </c>
      <c r="AD21" s="709">
        <v>30.75454382933491</v>
      </c>
      <c r="AE21" s="709">
        <v>36.384095134434084</v>
      </c>
      <c r="AF21" s="709">
        <v>43.705285009045824</v>
      </c>
      <c r="AG21" s="709">
        <v>51.072694516704352</v>
      </c>
      <c r="AH21" s="709">
        <v>58.440104024362881</v>
      </c>
      <c r="AI21" s="709">
        <v>62.923408429901642</v>
      </c>
      <c r="AJ21" s="709">
        <v>67.360493202393585</v>
      </c>
      <c r="AK21" s="709">
        <v>71.843797607932359</v>
      </c>
      <c r="AL21" s="709">
        <v>77.196031114750781</v>
      </c>
      <c r="AM21" s="709">
        <v>82.502044988522428</v>
      </c>
      <c r="AN21" s="709">
        <v>88.723207596620512</v>
      </c>
      <c r="AO21" s="709">
        <v>94.944370204718638</v>
      </c>
      <c r="AP21" s="709">
        <v>101.98824228104964</v>
      </c>
      <c r="AQ21" s="709">
        <v>109.9010434586603</v>
      </c>
      <c r="AR21" s="709">
        <v>117.86006426931773</v>
      </c>
      <c r="AS21" s="709">
        <v>125.8190850799752</v>
      </c>
      <c r="AT21" s="709">
        <v>135.42352482709842</v>
      </c>
      <c r="AU21" s="709">
        <v>144.25147473903556</v>
      </c>
      <c r="AV21" s="709">
        <v>154.72484358743847</v>
      </c>
      <c r="AW21" s="709">
        <v>163.59901313242239</v>
      </c>
      <c r="AX21" s="709">
        <v>163.59901313242239</v>
      </c>
      <c r="AY21" s="709">
        <v>163.59901313242239</v>
      </c>
      <c r="AZ21" s="709">
        <v>163.59901313242239</v>
      </c>
      <c r="BA21" s="709">
        <v>163.59901313242239</v>
      </c>
      <c r="BB21" s="709">
        <v>163.59901313242239</v>
      </c>
      <c r="BC21" s="709">
        <v>163.59901313242239</v>
      </c>
      <c r="BD21" s="709">
        <v>163.59901313242239</v>
      </c>
      <c r="BE21" s="709">
        <v>163.59901313242239</v>
      </c>
      <c r="BF21" s="709">
        <v>163.59901313242239</v>
      </c>
      <c r="BG21" s="709">
        <v>163.59901313242239</v>
      </c>
      <c r="BH21" s="709">
        <v>163.59901313242239</v>
      </c>
      <c r="BI21" s="709">
        <v>163.59901313242239</v>
      </c>
      <c r="BJ21" s="709">
        <v>163.59901313242239</v>
      </c>
      <c r="BK21" s="709">
        <v>163.59901313242239</v>
      </c>
      <c r="BL21" s="709">
        <v>163.59901313242239</v>
      </c>
      <c r="BM21" s="709">
        <v>163.59901313242239</v>
      </c>
      <c r="BN21" s="709">
        <v>163.59901313242239</v>
      </c>
      <c r="BO21" s="709">
        <v>163.59901313242239</v>
      </c>
      <c r="BP21" s="709">
        <v>163.59901313242239</v>
      </c>
      <c r="BQ21" s="709">
        <v>163.59901313242239</v>
      </c>
      <c r="BR21" s="709">
        <v>163.59901313242239</v>
      </c>
      <c r="BS21" s="709">
        <v>163.59901313242239</v>
      </c>
      <c r="BT21" s="709">
        <v>163.59901313242239</v>
      </c>
      <c r="BU21" s="709">
        <v>163.59901313242239</v>
      </c>
      <c r="BV21" s="709">
        <v>163.59901313242239</v>
      </c>
      <c r="BW21" s="709">
        <v>163.59901313242239</v>
      </c>
      <c r="BX21" s="709">
        <v>163.59901313242239</v>
      </c>
      <c r="BY21" s="709">
        <v>163.59901313242239</v>
      </c>
      <c r="BZ21" s="709">
        <v>163.59901313242239</v>
      </c>
      <c r="CA21" s="709">
        <v>163.59901313242239</v>
      </c>
      <c r="CB21" s="709">
        <v>163.59901313242239</v>
      </c>
      <c r="CC21" s="709">
        <v>163.59901313242239</v>
      </c>
      <c r="CD21" s="709">
        <v>163.59901313242239</v>
      </c>
      <c r="CE21" s="710">
        <v>163.59901313242239</v>
      </c>
      <c r="CF21" s="710">
        <v>163.59901313242239</v>
      </c>
      <c r="CG21" s="710">
        <v>163.59901313242239</v>
      </c>
      <c r="CH21" s="710">
        <v>163.59901313242239</v>
      </c>
      <c r="CI21" s="710">
        <v>163.59901313242239</v>
      </c>
      <c r="CJ21" s="710">
        <v>163.59901313242239</v>
      </c>
      <c r="CK21" s="710">
        <v>163.59901313242239</v>
      </c>
      <c r="CL21" s="710">
        <v>163.59901313242239</v>
      </c>
      <c r="CM21" s="710">
        <v>163.59901313242239</v>
      </c>
      <c r="CN21" s="710">
        <v>163.59901313242239</v>
      </c>
      <c r="CO21" s="710">
        <v>163.59901313242239</v>
      </c>
      <c r="CP21" s="710">
        <v>163.59901313242239</v>
      </c>
      <c r="CQ21" s="710">
        <v>163.59901313242239</v>
      </c>
      <c r="CR21" s="710">
        <v>163.59901313242239</v>
      </c>
      <c r="CS21" s="710">
        <v>163.59901313242239</v>
      </c>
      <c r="CT21" s="710">
        <v>163.59901313242239</v>
      </c>
      <c r="CU21" s="710">
        <v>163.59901313242239</v>
      </c>
      <c r="CV21" s="710">
        <v>163.59901313242239</v>
      </c>
      <c r="CW21" s="710">
        <v>163.59901313242239</v>
      </c>
      <c r="CX21" s="710">
        <v>163.59901313242239</v>
      </c>
      <c r="CY21" s="711">
        <v>163.59901313242239</v>
      </c>
      <c r="CZ21" s="712"/>
      <c r="DA21" s="713"/>
      <c r="DB21" s="713"/>
      <c r="DC21" s="713"/>
      <c r="DD21" s="713"/>
      <c r="DE21" s="713"/>
      <c r="DF21" s="713"/>
      <c r="DG21" s="713"/>
      <c r="DH21" s="713"/>
      <c r="DI21" s="713"/>
      <c r="DJ21" s="713"/>
      <c r="DK21" s="713"/>
      <c r="DL21" s="713"/>
      <c r="DM21" s="713"/>
      <c r="DN21" s="713"/>
      <c r="DO21" s="713"/>
      <c r="DP21" s="713"/>
      <c r="DQ21" s="713"/>
      <c r="DR21" s="713"/>
      <c r="DS21" s="713"/>
      <c r="DT21" s="713"/>
      <c r="DU21" s="713"/>
      <c r="DV21" s="713"/>
      <c r="DW21" s="714"/>
      <c r="DX21" s="715"/>
    </row>
    <row r="22" spans="2:128" x14ac:dyDescent="0.2">
      <c r="B22" s="728"/>
      <c r="C22" s="729"/>
      <c r="D22" s="730"/>
      <c r="E22" s="730"/>
      <c r="F22" s="730"/>
      <c r="G22" s="730"/>
      <c r="H22" s="730"/>
      <c r="I22" s="730"/>
      <c r="J22" s="730"/>
      <c r="K22" s="730"/>
      <c r="L22" s="730"/>
      <c r="M22" s="730"/>
      <c r="N22" s="730"/>
      <c r="O22" s="730"/>
      <c r="P22" s="730"/>
      <c r="Q22" s="730"/>
      <c r="R22" s="731"/>
      <c r="S22" s="730"/>
      <c r="T22" s="730"/>
      <c r="U22" s="718" t="s">
        <v>500</v>
      </c>
      <c r="V22" s="706" t="s">
        <v>121</v>
      </c>
      <c r="W22" s="727" t="s">
        <v>495</v>
      </c>
      <c r="X22" s="709"/>
      <c r="Y22" s="709"/>
      <c r="Z22" s="709"/>
      <c r="AA22" s="709"/>
      <c r="AB22" s="709"/>
      <c r="AC22" s="709"/>
      <c r="AD22" s="709"/>
      <c r="AE22" s="709"/>
      <c r="AF22" s="709"/>
      <c r="AG22" s="709"/>
      <c r="AH22" s="709"/>
      <c r="AI22" s="709"/>
      <c r="AJ22" s="709"/>
      <c r="AK22" s="709"/>
      <c r="AL22" s="709"/>
      <c r="AM22" s="709"/>
      <c r="AN22" s="709"/>
      <c r="AO22" s="709"/>
      <c r="AP22" s="709"/>
      <c r="AQ22" s="709"/>
      <c r="AR22" s="709"/>
      <c r="AS22" s="709"/>
      <c r="AT22" s="709"/>
      <c r="AU22" s="709"/>
      <c r="AV22" s="709"/>
      <c r="AW22" s="709"/>
      <c r="AX22" s="709"/>
      <c r="AY22" s="709"/>
      <c r="AZ22" s="709"/>
      <c r="BA22" s="709"/>
      <c r="BB22" s="709"/>
      <c r="BC22" s="709"/>
      <c r="BD22" s="709"/>
      <c r="BE22" s="709"/>
      <c r="BF22" s="709"/>
      <c r="BG22" s="709"/>
      <c r="BH22" s="709"/>
      <c r="BI22" s="709"/>
      <c r="BJ22" s="709"/>
      <c r="BK22" s="709"/>
      <c r="BL22" s="709"/>
      <c r="BM22" s="709"/>
      <c r="BN22" s="709"/>
      <c r="BO22" s="709"/>
      <c r="BP22" s="709"/>
      <c r="BQ22" s="709"/>
      <c r="BR22" s="709"/>
      <c r="BS22" s="709"/>
      <c r="BT22" s="709"/>
      <c r="BU22" s="709"/>
      <c r="BV22" s="709"/>
      <c r="BW22" s="709"/>
      <c r="BX22" s="709"/>
      <c r="BY22" s="709"/>
      <c r="BZ22" s="709"/>
      <c r="CA22" s="709"/>
      <c r="CB22" s="709"/>
      <c r="CC22" s="709"/>
      <c r="CD22" s="709"/>
      <c r="CE22" s="710"/>
      <c r="CF22" s="710"/>
      <c r="CG22" s="710"/>
      <c r="CH22" s="710"/>
      <c r="CI22" s="710"/>
      <c r="CJ22" s="710"/>
      <c r="CK22" s="710"/>
      <c r="CL22" s="710"/>
      <c r="CM22" s="710"/>
      <c r="CN22" s="710"/>
      <c r="CO22" s="710"/>
      <c r="CP22" s="710"/>
      <c r="CQ22" s="710"/>
      <c r="CR22" s="710"/>
      <c r="CS22" s="710"/>
      <c r="CT22" s="710"/>
      <c r="CU22" s="710"/>
      <c r="CV22" s="710"/>
      <c r="CW22" s="710"/>
      <c r="CX22" s="710"/>
      <c r="CY22" s="711"/>
      <c r="CZ22" s="712"/>
      <c r="DA22" s="713"/>
      <c r="DB22" s="713"/>
      <c r="DC22" s="713"/>
      <c r="DD22" s="713"/>
      <c r="DE22" s="713"/>
      <c r="DF22" s="713"/>
      <c r="DG22" s="713"/>
      <c r="DH22" s="713"/>
      <c r="DI22" s="713"/>
      <c r="DJ22" s="713"/>
      <c r="DK22" s="713"/>
      <c r="DL22" s="713"/>
      <c r="DM22" s="713"/>
      <c r="DN22" s="713"/>
      <c r="DO22" s="713"/>
      <c r="DP22" s="713"/>
      <c r="DQ22" s="713"/>
      <c r="DR22" s="713"/>
      <c r="DS22" s="713"/>
      <c r="DT22" s="713"/>
      <c r="DU22" s="713"/>
      <c r="DV22" s="713"/>
      <c r="DW22" s="714"/>
      <c r="DX22" s="715"/>
    </row>
    <row r="23" spans="2:128" x14ac:dyDescent="0.2">
      <c r="B23" s="734"/>
      <c r="C23" s="729"/>
      <c r="D23" s="730"/>
      <c r="E23" s="730"/>
      <c r="F23" s="730"/>
      <c r="G23" s="730"/>
      <c r="H23" s="730"/>
      <c r="I23" s="730"/>
      <c r="J23" s="730"/>
      <c r="K23" s="730"/>
      <c r="L23" s="730"/>
      <c r="M23" s="730"/>
      <c r="N23" s="730"/>
      <c r="O23" s="730"/>
      <c r="P23" s="730"/>
      <c r="Q23" s="730"/>
      <c r="R23" s="731"/>
      <c r="S23" s="730"/>
      <c r="T23" s="730"/>
      <c r="U23" s="718" t="s">
        <v>501</v>
      </c>
      <c r="V23" s="706" t="s">
        <v>121</v>
      </c>
      <c r="W23" s="727" t="s">
        <v>495</v>
      </c>
      <c r="X23" s="709">
        <v>0.2768195</v>
      </c>
      <c r="Y23" s="709">
        <v>0.58592719999999998</v>
      </c>
      <c r="Z23" s="709">
        <v>5.390727</v>
      </c>
      <c r="AA23" s="709">
        <v>11.245722600000001</v>
      </c>
      <c r="AB23" s="709">
        <v>18.431122500000001</v>
      </c>
      <c r="AC23" s="709">
        <v>24.581390900000002</v>
      </c>
      <c r="AD23" s="709">
        <v>32.395353899999996</v>
      </c>
      <c r="AE23" s="709">
        <v>43.279413099999999</v>
      </c>
      <c r="AF23" s="709">
        <v>58.221407200000002</v>
      </c>
      <c r="AG23" s="709">
        <v>68.826004100000006</v>
      </c>
      <c r="AH23" s="709">
        <v>74.803254199999998</v>
      </c>
      <c r="AI23" s="709">
        <v>81.412526199999988</v>
      </c>
      <c r="AJ23" s="709">
        <v>88.860008300000004</v>
      </c>
      <c r="AK23" s="709">
        <v>97.235330300000001</v>
      </c>
      <c r="AL23" s="709">
        <v>106.48772540000002</v>
      </c>
      <c r="AM23" s="709">
        <v>116.9292141</v>
      </c>
      <c r="AN23" s="709">
        <v>129.07776460000002</v>
      </c>
      <c r="AO23" s="709">
        <v>143.1069377</v>
      </c>
      <c r="AP23" s="709">
        <v>159.48135110000001</v>
      </c>
      <c r="AQ23" s="709">
        <v>178.47034619999999</v>
      </c>
      <c r="AR23" s="709">
        <v>200.25717089999998</v>
      </c>
      <c r="AS23" s="709">
        <v>226.40698829999999</v>
      </c>
      <c r="AT23" s="709">
        <v>259.31515970000004</v>
      </c>
      <c r="AU23" s="709">
        <v>303.69723140000002</v>
      </c>
      <c r="AV23" s="709">
        <v>374.22064080000007</v>
      </c>
      <c r="AW23" s="709">
        <v>374.22064080000007</v>
      </c>
      <c r="AX23" s="709">
        <v>374.22064080000007</v>
      </c>
      <c r="AY23" s="709">
        <v>374.22064080000007</v>
      </c>
      <c r="AZ23" s="709">
        <v>374.22064080000007</v>
      </c>
      <c r="BA23" s="709">
        <v>374.22064080000007</v>
      </c>
      <c r="BB23" s="709">
        <v>374.22064080000007</v>
      </c>
      <c r="BC23" s="709">
        <v>374.22064080000007</v>
      </c>
      <c r="BD23" s="709">
        <v>374.22064080000007</v>
      </c>
      <c r="BE23" s="709">
        <v>374.22064080000007</v>
      </c>
      <c r="BF23" s="709">
        <v>374.22064080000007</v>
      </c>
      <c r="BG23" s="709">
        <v>374.22064080000007</v>
      </c>
      <c r="BH23" s="709">
        <v>374.22064080000007</v>
      </c>
      <c r="BI23" s="709">
        <v>374.22064080000007</v>
      </c>
      <c r="BJ23" s="709">
        <v>374.22064080000007</v>
      </c>
      <c r="BK23" s="709">
        <v>374.22064080000007</v>
      </c>
      <c r="BL23" s="709">
        <v>374.22064080000007</v>
      </c>
      <c r="BM23" s="709">
        <v>374.22064080000007</v>
      </c>
      <c r="BN23" s="709">
        <v>374.22064080000007</v>
      </c>
      <c r="BO23" s="709">
        <v>374.22064080000007</v>
      </c>
      <c r="BP23" s="709">
        <v>374.22064080000007</v>
      </c>
      <c r="BQ23" s="709">
        <v>374.22064080000007</v>
      </c>
      <c r="BR23" s="709">
        <v>374.22064080000007</v>
      </c>
      <c r="BS23" s="709">
        <v>374.22064080000007</v>
      </c>
      <c r="BT23" s="709">
        <v>374.22064080000007</v>
      </c>
      <c r="BU23" s="709">
        <v>374.22064080000007</v>
      </c>
      <c r="BV23" s="709">
        <v>374.22064080000007</v>
      </c>
      <c r="BW23" s="709">
        <v>374.22064080000007</v>
      </c>
      <c r="BX23" s="709">
        <v>374.22064080000007</v>
      </c>
      <c r="BY23" s="709">
        <v>374.22064080000007</v>
      </c>
      <c r="BZ23" s="709">
        <v>374.22064080000007</v>
      </c>
      <c r="CA23" s="709">
        <v>374.22064080000007</v>
      </c>
      <c r="CB23" s="709">
        <v>374.22064080000007</v>
      </c>
      <c r="CC23" s="709">
        <v>374.22064080000007</v>
      </c>
      <c r="CD23" s="709">
        <v>374.22064080000007</v>
      </c>
      <c r="CE23" s="710">
        <v>374.22064080000007</v>
      </c>
      <c r="CF23" s="710">
        <v>374.22064080000007</v>
      </c>
      <c r="CG23" s="710">
        <v>374.22064080000007</v>
      </c>
      <c r="CH23" s="710">
        <v>374.22064080000007</v>
      </c>
      <c r="CI23" s="710">
        <v>374.22064080000007</v>
      </c>
      <c r="CJ23" s="710">
        <v>374.22064080000007</v>
      </c>
      <c r="CK23" s="710">
        <v>374.22064080000007</v>
      </c>
      <c r="CL23" s="710">
        <v>374.22064080000007</v>
      </c>
      <c r="CM23" s="710">
        <v>374.22064080000007</v>
      </c>
      <c r="CN23" s="710">
        <v>374.22064080000007</v>
      </c>
      <c r="CO23" s="710">
        <v>374.22064080000007</v>
      </c>
      <c r="CP23" s="710">
        <v>374.22064080000007</v>
      </c>
      <c r="CQ23" s="710">
        <v>374.22064080000007</v>
      </c>
      <c r="CR23" s="710">
        <v>374.22064080000007</v>
      </c>
      <c r="CS23" s="710">
        <v>374.22064080000007</v>
      </c>
      <c r="CT23" s="710">
        <v>374.22064080000007</v>
      </c>
      <c r="CU23" s="710">
        <v>374.22064080000007</v>
      </c>
      <c r="CV23" s="710">
        <v>374.22064080000007</v>
      </c>
      <c r="CW23" s="710">
        <v>374.22064080000007</v>
      </c>
      <c r="CX23" s="710">
        <v>374.22064080000007</v>
      </c>
      <c r="CY23" s="711">
        <v>374.22064080000007</v>
      </c>
      <c r="CZ23" s="712"/>
      <c r="DA23" s="713"/>
      <c r="DB23" s="713"/>
      <c r="DC23" s="713"/>
      <c r="DD23" s="713"/>
      <c r="DE23" s="713"/>
      <c r="DF23" s="713"/>
      <c r="DG23" s="713"/>
      <c r="DH23" s="713"/>
      <c r="DI23" s="713"/>
      <c r="DJ23" s="713"/>
      <c r="DK23" s="713"/>
      <c r="DL23" s="713"/>
      <c r="DM23" s="713"/>
      <c r="DN23" s="713"/>
      <c r="DO23" s="713"/>
      <c r="DP23" s="713"/>
      <c r="DQ23" s="713"/>
      <c r="DR23" s="713"/>
      <c r="DS23" s="713"/>
      <c r="DT23" s="713"/>
      <c r="DU23" s="713"/>
      <c r="DV23" s="713"/>
      <c r="DW23" s="714"/>
      <c r="DX23" s="715"/>
    </row>
    <row r="24" spans="2:128" x14ac:dyDescent="0.2">
      <c r="B24" s="734"/>
      <c r="C24" s="729"/>
      <c r="D24" s="730"/>
      <c r="E24" s="730"/>
      <c r="F24" s="730"/>
      <c r="G24" s="730"/>
      <c r="H24" s="730"/>
      <c r="I24" s="730"/>
      <c r="J24" s="730"/>
      <c r="K24" s="730"/>
      <c r="L24" s="730"/>
      <c r="M24" s="730"/>
      <c r="N24" s="730"/>
      <c r="O24" s="730"/>
      <c r="P24" s="730"/>
      <c r="Q24" s="730"/>
      <c r="R24" s="731"/>
      <c r="S24" s="730"/>
      <c r="T24" s="730"/>
      <c r="U24" s="718" t="s">
        <v>502</v>
      </c>
      <c r="V24" s="706" t="s">
        <v>121</v>
      </c>
      <c r="W24" s="727" t="s">
        <v>495</v>
      </c>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709"/>
      <c r="BA24" s="709"/>
      <c r="BB24" s="709"/>
      <c r="BC24" s="709"/>
      <c r="BD24" s="709"/>
      <c r="BE24" s="709"/>
      <c r="BF24" s="709"/>
      <c r="BG24" s="709"/>
      <c r="BH24" s="709"/>
      <c r="BI24" s="709"/>
      <c r="BJ24" s="709"/>
      <c r="BK24" s="709"/>
      <c r="BL24" s="709"/>
      <c r="BM24" s="709"/>
      <c r="BN24" s="709"/>
      <c r="BO24" s="709"/>
      <c r="BP24" s="709"/>
      <c r="BQ24" s="709"/>
      <c r="BR24" s="709"/>
      <c r="BS24" s="709"/>
      <c r="BT24" s="709"/>
      <c r="BU24" s="709"/>
      <c r="BV24" s="709"/>
      <c r="BW24" s="709"/>
      <c r="BX24" s="709"/>
      <c r="BY24" s="709"/>
      <c r="BZ24" s="709"/>
      <c r="CA24" s="709"/>
      <c r="CB24" s="709"/>
      <c r="CC24" s="709"/>
      <c r="CD24" s="709"/>
      <c r="CE24" s="710"/>
      <c r="CF24" s="710"/>
      <c r="CG24" s="710"/>
      <c r="CH24" s="710"/>
      <c r="CI24" s="710"/>
      <c r="CJ24" s="710"/>
      <c r="CK24" s="710"/>
      <c r="CL24" s="710"/>
      <c r="CM24" s="710"/>
      <c r="CN24" s="710"/>
      <c r="CO24" s="710"/>
      <c r="CP24" s="710"/>
      <c r="CQ24" s="710"/>
      <c r="CR24" s="710"/>
      <c r="CS24" s="710"/>
      <c r="CT24" s="710"/>
      <c r="CU24" s="710"/>
      <c r="CV24" s="710"/>
      <c r="CW24" s="710"/>
      <c r="CX24" s="710"/>
      <c r="CY24" s="711"/>
      <c r="CZ24" s="712"/>
      <c r="DA24" s="713"/>
      <c r="DB24" s="713"/>
      <c r="DC24" s="713"/>
      <c r="DD24" s="713"/>
      <c r="DE24" s="713"/>
      <c r="DF24" s="713"/>
      <c r="DG24" s="713"/>
      <c r="DH24" s="713"/>
      <c r="DI24" s="713"/>
      <c r="DJ24" s="713"/>
      <c r="DK24" s="713"/>
      <c r="DL24" s="713"/>
      <c r="DM24" s="713"/>
      <c r="DN24" s="713"/>
      <c r="DO24" s="713"/>
      <c r="DP24" s="713"/>
      <c r="DQ24" s="713"/>
      <c r="DR24" s="713"/>
      <c r="DS24" s="713"/>
      <c r="DT24" s="713"/>
      <c r="DU24" s="713"/>
      <c r="DV24" s="713"/>
      <c r="DW24" s="714"/>
      <c r="DX24" s="715"/>
    </row>
    <row r="25" spans="2:128" x14ac:dyDescent="0.2">
      <c r="B25" s="734"/>
      <c r="C25" s="729"/>
      <c r="D25" s="730"/>
      <c r="E25" s="730"/>
      <c r="F25" s="730"/>
      <c r="G25" s="730"/>
      <c r="H25" s="730"/>
      <c r="I25" s="730"/>
      <c r="J25" s="730"/>
      <c r="K25" s="730"/>
      <c r="L25" s="730"/>
      <c r="M25" s="730"/>
      <c r="N25" s="730"/>
      <c r="O25" s="730"/>
      <c r="P25" s="730"/>
      <c r="Q25" s="730"/>
      <c r="R25" s="731"/>
      <c r="S25" s="730"/>
      <c r="T25" s="730"/>
      <c r="U25" s="718" t="s">
        <v>503</v>
      </c>
      <c r="V25" s="706" t="s">
        <v>121</v>
      </c>
      <c r="W25" s="727" t="s">
        <v>495</v>
      </c>
      <c r="X25" s="709">
        <v>0.13252340000000001</v>
      </c>
      <c r="Y25" s="709">
        <v>0.12862318840579712</v>
      </c>
      <c r="Z25" s="709">
        <v>0.13442003313962989</v>
      </c>
      <c r="AA25" s="709">
        <v>0.13375088770892235</v>
      </c>
      <c r="AB25" s="709">
        <v>0.13367610053694129</v>
      </c>
      <c r="AC25" s="709">
        <v>0.13043469413047171</v>
      </c>
      <c r="AD25" s="709">
        <v>0.13076786942060276</v>
      </c>
      <c r="AE25" s="709">
        <v>0.1330975871066041</v>
      </c>
      <c r="AF25" s="709">
        <v>0.13870219209702772</v>
      </c>
      <c r="AG25" s="709">
        <v>0.13653654807919599</v>
      </c>
      <c r="AH25" s="709">
        <v>0.12928559494813255</v>
      </c>
      <c r="AI25" s="709">
        <v>0.12639262158702999</v>
      </c>
      <c r="AJ25" s="709">
        <v>0.12376035932636932</v>
      </c>
      <c r="AK25" s="709">
        <v>0.12134842199921234</v>
      </c>
      <c r="AL25" s="709">
        <v>0.11902474328911813</v>
      </c>
      <c r="AM25" s="709">
        <v>0.11702601655320811</v>
      </c>
      <c r="AN25" s="709">
        <v>0.11548628155034495</v>
      </c>
      <c r="AO25" s="709">
        <v>0.11425379916739094</v>
      </c>
      <c r="AP25" s="709">
        <v>0.11344970431526144</v>
      </c>
      <c r="AQ25" s="709">
        <v>0.11294936343574427</v>
      </c>
      <c r="AR25" s="709">
        <v>0.1124690182506098</v>
      </c>
      <c r="AS25" s="709">
        <v>0.11249075434650423</v>
      </c>
      <c r="AT25" s="709">
        <v>0.11347458902248439</v>
      </c>
      <c r="AU25" s="709">
        <v>0.1160673674348547</v>
      </c>
      <c r="AV25" s="709">
        <v>0.12220103308060906</v>
      </c>
      <c r="AW25" s="709">
        <v>0.11806863099575755</v>
      </c>
      <c r="AX25" s="709">
        <v>0.11407597197657736</v>
      </c>
      <c r="AY25" s="709">
        <v>0.11021833041215202</v>
      </c>
      <c r="AZ25" s="709">
        <v>0.10649114049483289</v>
      </c>
      <c r="BA25" s="709">
        <v>0.10288999081626368</v>
      </c>
      <c r="BB25" s="709">
        <v>0.11495464677260188</v>
      </c>
      <c r="BC25" s="709">
        <v>0.11160645317728336</v>
      </c>
      <c r="BD25" s="709">
        <v>0.10835577978377027</v>
      </c>
      <c r="BE25" s="709">
        <v>0.10519978619783521</v>
      </c>
      <c r="BF25" s="709">
        <v>0.10213571475517984</v>
      </c>
      <c r="BG25" s="709">
        <v>9.916088811182508E-2</v>
      </c>
      <c r="BH25" s="709">
        <v>9.6272706904684535E-2</v>
      </c>
      <c r="BI25" s="709">
        <v>9.3468647480276265E-2</v>
      </c>
      <c r="BJ25" s="709">
        <v>9.0746259689588604E-2</v>
      </c>
      <c r="BK25" s="709">
        <v>8.810316474717339E-2</v>
      </c>
      <c r="BL25" s="709">
        <v>8.5537053152595535E-2</v>
      </c>
      <c r="BM25" s="709">
        <v>8.3045682672422835E-2</v>
      </c>
      <c r="BN25" s="709">
        <v>8.0626876380993057E-2</v>
      </c>
      <c r="BO25" s="709">
        <v>7.8278520758245679E-2</v>
      </c>
      <c r="BP25" s="709">
        <v>7.5998563842956987E-2</v>
      </c>
      <c r="BQ25" s="709">
        <v>7.3785013439764055E-2</v>
      </c>
      <c r="BR25" s="709">
        <v>7.1635935378411716E-2</v>
      </c>
      <c r="BS25" s="709">
        <v>6.9549451823700675E-2</v>
      </c>
      <c r="BT25" s="709">
        <v>6.7523739634660851E-2</v>
      </c>
      <c r="BU25" s="709">
        <v>6.555702877151541E-2</v>
      </c>
      <c r="BV25" s="709">
        <v>6.3647600749044089E-2</v>
      </c>
      <c r="BW25" s="709">
        <v>6.1793787134994255E-2</v>
      </c>
      <c r="BX25" s="709">
        <v>5.9993968092227436E-2</v>
      </c>
      <c r="BY25" s="709">
        <v>5.8246570963327617E-2</v>
      </c>
      <c r="BZ25" s="709">
        <v>5.6550068896434574E-2</v>
      </c>
      <c r="CA25" s="709">
        <v>5.490297951110152E-2</v>
      </c>
      <c r="CB25" s="709">
        <v>5.3303863603011196E-2</v>
      </c>
      <c r="CC25" s="709">
        <v>5.1751323886418635E-2</v>
      </c>
      <c r="CD25" s="709">
        <v>5.0244003773221975E-2</v>
      </c>
      <c r="CE25" s="710">
        <v>4.8780586187594149E-2</v>
      </c>
      <c r="CF25" s="710">
        <v>4.7359792415139948E-2</v>
      </c>
      <c r="CG25" s="710">
        <v>4.5980380985572777E-2</v>
      </c>
      <c r="CH25" s="710">
        <v>4.4641146587934735E-2</v>
      </c>
      <c r="CI25" s="710">
        <v>4.3340919017412355E-2</v>
      </c>
      <c r="CJ25" s="710">
        <v>4.2078562152827535E-2</v>
      </c>
      <c r="CK25" s="710">
        <v>4.0852972963910231E-2</v>
      </c>
      <c r="CL25" s="710">
        <v>3.9663080547485664E-2</v>
      </c>
      <c r="CM25" s="710">
        <v>3.8507845191733649E-2</v>
      </c>
      <c r="CN25" s="710">
        <v>3.7386257467702577E-2</v>
      </c>
      <c r="CO25" s="710">
        <v>3.6297337347284055E-2</v>
      </c>
      <c r="CP25" s="710">
        <v>3.5240133346877728E-2</v>
      </c>
      <c r="CQ25" s="710">
        <v>3.421372169599779E-2</v>
      </c>
      <c r="CR25" s="710">
        <v>3.3217205530094947E-2</v>
      </c>
      <c r="CS25" s="710">
        <v>3.2249714106888289E-2</v>
      </c>
      <c r="CT25" s="710">
        <v>3.1310402045522621E-2</v>
      </c>
      <c r="CU25" s="710">
        <v>4.3787824428528833E-2</v>
      </c>
      <c r="CV25" s="710">
        <v>4.2719828710759841E-2</v>
      </c>
      <c r="CW25" s="710">
        <v>4.1677881669033995E-2</v>
      </c>
      <c r="CX25" s="710">
        <v>4.066134796978927E-2</v>
      </c>
      <c r="CY25" s="711">
        <v>3.966960777540416E-2</v>
      </c>
      <c r="CZ25" s="712"/>
      <c r="DA25" s="713"/>
      <c r="DB25" s="713"/>
      <c r="DC25" s="713"/>
      <c r="DD25" s="713"/>
      <c r="DE25" s="713"/>
      <c r="DF25" s="713"/>
      <c r="DG25" s="713"/>
      <c r="DH25" s="713"/>
      <c r="DI25" s="713"/>
      <c r="DJ25" s="713"/>
      <c r="DK25" s="713"/>
      <c r="DL25" s="713"/>
      <c r="DM25" s="713"/>
      <c r="DN25" s="713"/>
      <c r="DO25" s="713"/>
      <c r="DP25" s="713"/>
      <c r="DQ25" s="713"/>
      <c r="DR25" s="713"/>
      <c r="DS25" s="713"/>
      <c r="DT25" s="713"/>
      <c r="DU25" s="713"/>
      <c r="DV25" s="713"/>
      <c r="DW25" s="714"/>
      <c r="DX25" s="715"/>
    </row>
    <row r="26" spans="2:128" x14ac:dyDescent="0.2">
      <c r="B26" s="734"/>
      <c r="C26" s="729"/>
      <c r="D26" s="730"/>
      <c r="E26" s="730"/>
      <c r="F26" s="730"/>
      <c r="G26" s="730"/>
      <c r="H26" s="730"/>
      <c r="I26" s="730"/>
      <c r="J26" s="730"/>
      <c r="K26" s="730"/>
      <c r="L26" s="730"/>
      <c r="M26" s="730"/>
      <c r="N26" s="730"/>
      <c r="O26" s="730"/>
      <c r="P26" s="730"/>
      <c r="Q26" s="730"/>
      <c r="R26" s="731"/>
      <c r="S26" s="730"/>
      <c r="T26" s="730"/>
      <c r="U26" s="735" t="s">
        <v>504</v>
      </c>
      <c r="V26" s="706" t="s">
        <v>121</v>
      </c>
      <c r="W26" s="727" t="s">
        <v>495</v>
      </c>
      <c r="X26" s="736"/>
      <c r="Y26" s="736"/>
      <c r="Z26" s="736"/>
      <c r="AA26" s="736"/>
      <c r="AB26" s="736"/>
      <c r="AC26" s="736"/>
      <c r="AD26" s="736"/>
      <c r="AE26" s="736"/>
      <c r="AF26" s="736"/>
      <c r="AG26" s="736"/>
      <c r="AH26" s="736"/>
      <c r="AI26" s="736"/>
      <c r="AJ26" s="736"/>
      <c r="AK26" s="736"/>
      <c r="AL26" s="736"/>
      <c r="AM26" s="736"/>
      <c r="AN26" s="736"/>
      <c r="AO26" s="736"/>
      <c r="AP26" s="736"/>
      <c r="AQ26" s="736"/>
      <c r="AR26" s="736"/>
      <c r="AS26" s="736"/>
      <c r="AT26" s="736"/>
      <c r="AU26" s="736"/>
      <c r="AV26" s="736"/>
      <c r="AW26" s="736"/>
      <c r="AX26" s="736"/>
      <c r="AY26" s="736"/>
      <c r="AZ26" s="736"/>
      <c r="BA26" s="736"/>
      <c r="BB26" s="736"/>
      <c r="BC26" s="736"/>
      <c r="BD26" s="736"/>
      <c r="BE26" s="736"/>
      <c r="BF26" s="736"/>
      <c r="BG26" s="736"/>
      <c r="BH26" s="736"/>
      <c r="BI26" s="736"/>
      <c r="BJ26" s="736"/>
      <c r="BK26" s="736"/>
      <c r="BL26" s="736"/>
      <c r="BM26" s="736"/>
      <c r="BN26" s="736"/>
      <c r="BO26" s="736"/>
      <c r="BP26" s="736"/>
      <c r="BQ26" s="736"/>
      <c r="BR26" s="736"/>
      <c r="BS26" s="736"/>
      <c r="BT26" s="736"/>
      <c r="BU26" s="736"/>
      <c r="BV26" s="736"/>
      <c r="BW26" s="736"/>
      <c r="BX26" s="736"/>
      <c r="BY26" s="736"/>
      <c r="BZ26" s="736"/>
      <c r="CA26" s="736"/>
      <c r="CB26" s="736"/>
      <c r="CC26" s="736"/>
      <c r="CD26" s="736"/>
      <c r="CE26" s="737"/>
      <c r="CF26" s="737"/>
      <c r="CG26" s="737"/>
      <c r="CH26" s="737"/>
      <c r="CI26" s="737"/>
      <c r="CJ26" s="737"/>
      <c r="CK26" s="737"/>
      <c r="CL26" s="737"/>
      <c r="CM26" s="737"/>
      <c r="CN26" s="737"/>
      <c r="CO26" s="737"/>
      <c r="CP26" s="737"/>
      <c r="CQ26" s="737"/>
      <c r="CR26" s="737"/>
      <c r="CS26" s="737"/>
      <c r="CT26" s="737"/>
      <c r="CU26" s="737"/>
      <c r="CV26" s="737"/>
      <c r="CW26" s="737"/>
      <c r="CX26" s="737"/>
      <c r="CY26" s="738"/>
      <c r="CZ26" s="712"/>
      <c r="DA26" s="713"/>
      <c r="DB26" s="713"/>
      <c r="DC26" s="713"/>
      <c r="DD26" s="713"/>
      <c r="DE26" s="713"/>
      <c r="DF26" s="713"/>
      <c r="DG26" s="713"/>
      <c r="DH26" s="713"/>
      <c r="DI26" s="713"/>
      <c r="DJ26" s="713"/>
      <c r="DK26" s="713"/>
      <c r="DL26" s="713"/>
      <c r="DM26" s="713"/>
      <c r="DN26" s="713"/>
      <c r="DO26" s="713"/>
      <c r="DP26" s="713"/>
      <c r="DQ26" s="713"/>
      <c r="DR26" s="713"/>
      <c r="DS26" s="713"/>
      <c r="DT26" s="713"/>
      <c r="DU26" s="713"/>
      <c r="DV26" s="713"/>
      <c r="DW26" s="714"/>
      <c r="DX26" s="715"/>
    </row>
    <row r="27" spans="2:128" ht="15.75" thickBot="1" x14ac:dyDescent="0.25">
      <c r="B27" s="739"/>
      <c r="C27" s="740"/>
      <c r="D27" s="741"/>
      <c r="E27" s="741"/>
      <c r="F27" s="741"/>
      <c r="G27" s="741"/>
      <c r="H27" s="741"/>
      <c r="I27" s="741"/>
      <c r="J27" s="741"/>
      <c r="K27" s="741"/>
      <c r="L27" s="741"/>
      <c r="M27" s="741"/>
      <c r="N27" s="741"/>
      <c r="O27" s="741"/>
      <c r="P27" s="741"/>
      <c r="Q27" s="741"/>
      <c r="R27" s="742"/>
      <c r="S27" s="741"/>
      <c r="T27" s="741"/>
      <c r="U27" s="743" t="s">
        <v>124</v>
      </c>
      <c r="V27" s="744" t="s">
        <v>505</v>
      </c>
      <c r="W27" s="745" t="s">
        <v>495</v>
      </c>
      <c r="X27" s="746">
        <f>SUM(X16:X26)</f>
        <v>181.72431039999995</v>
      </c>
      <c r="Y27" s="746">
        <f t="shared" ref="Y27:CJ27" si="36">SUM(Y16:Y26)</f>
        <v>184.25813075663871</v>
      </c>
      <c r="Z27" s="746">
        <f t="shared" si="36"/>
        <v>213.01228793441931</v>
      </c>
      <c r="AA27" s="746">
        <f t="shared" si="36"/>
        <v>243.37602859578746</v>
      </c>
      <c r="AB27" s="746">
        <f t="shared" si="36"/>
        <v>278.74632844846127</v>
      </c>
      <c r="AC27" s="746">
        <f t="shared" si="36"/>
        <v>307.07632155013334</v>
      </c>
      <c r="AD27" s="746">
        <f t="shared" si="36"/>
        <v>344.1996378987555</v>
      </c>
      <c r="AE27" s="746">
        <f t="shared" si="36"/>
        <v>393.23199402154069</v>
      </c>
      <c r="AF27" s="746">
        <f t="shared" si="36"/>
        <v>462.28866730114288</v>
      </c>
      <c r="AG27" s="746">
        <f t="shared" si="36"/>
        <v>505.02190846478356</v>
      </c>
      <c r="AH27" s="746">
        <f t="shared" si="36"/>
        <v>524.62159611931099</v>
      </c>
      <c r="AI27" s="746">
        <f t="shared" si="36"/>
        <v>551.18365935148859</v>
      </c>
      <c r="AJ27" s="746">
        <f t="shared" si="36"/>
        <v>580.55957156171996</v>
      </c>
      <c r="AK27" s="746">
        <f t="shared" si="36"/>
        <v>613.06381812993152</v>
      </c>
      <c r="AL27" s="746">
        <f t="shared" si="36"/>
        <v>649.13224675804008</v>
      </c>
      <c r="AM27" s="746">
        <f t="shared" si="36"/>
        <v>689.26353430507561</v>
      </c>
      <c r="AN27" s="746">
        <f t="shared" si="36"/>
        <v>736.36233067817091</v>
      </c>
      <c r="AO27" s="746">
        <f t="shared" si="36"/>
        <v>789.69503350388607</v>
      </c>
      <c r="AP27" s="746">
        <f t="shared" si="36"/>
        <v>851.78747138536494</v>
      </c>
      <c r="AQ27" s="746">
        <f t="shared" si="36"/>
        <v>923.33352432209597</v>
      </c>
      <c r="AR27" s="746">
        <f t="shared" si="36"/>
        <v>1003.5704282875685</v>
      </c>
      <c r="AS27" s="746">
        <f t="shared" si="36"/>
        <v>1098.1630184343217</v>
      </c>
      <c r="AT27" s="746">
        <f t="shared" si="36"/>
        <v>1217.2144345161209</v>
      </c>
      <c r="AU27" s="746">
        <f t="shared" si="36"/>
        <v>1374.2757394064704</v>
      </c>
      <c r="AV27" s="746">
        <f t="shared" si="36"/>
        <v>1620.948478420519</v>
      </c>
      <c r="AW27" s="746">
        <f t="shared" si="36"/>
        <v>1629.8185155634183</v>
      </c>
      <c r="AX27" s="746">
        <f t="shared" si="36"/>
        <v>1629.8145229043989</v>
      </c>
      <c r="AY27" s="746">
        <f t="shared" si="36"/>
        <v>1629.8106652628346</v>
      </c>
      <c r="AZ27" s="746">
        <f t="shared" si="36"/>
        <v>1629.8069380729173</v>
      </c>
      <c r="BA27" s="746">
        <f t="shared" si="36"/>
        <v>1629.8033369232387</v>
      </c>
      <c r="BB27" s="746">
        <f t="shared" si="36"/>
        <v>1629.8154015791949</v>
      </c>
      <c r="BC27" s="746">
        <f t="shared" si="36"/>
        <v>1629.8120533855997</v>
      </c>
      <c r="BD27" s="746">
        <f t="shared" si="36"/>
        <v>1629.8088027122062</v>
      </c>
      <c r="BE27" s="746">
        <f t="shared" si="36"/>
        <v>1629.8056467186202</v>
      </c>
      <c r="BF27" s="746">
        <f t="shared" si="36"/>
        <v>1629.8025826471776</v>
      </c>
      <c r="BG27" s="746">
        <f t="shared" si="36"/>
        <v>1629.7996078205342</v>
      </c>
      <c r="BH27" s="746">
        <f t="shared" si="36"/>
        <v>1629.7967196393272</v>
      </c>
      <c r="BI27" s="746">
        <f t="shared" si="36"/>
        <v>1629.7939155799027</v>
      </c>
      <c r="BJ27" s="746">
        <f t="shared" si="36"/>
        <v>1629.7911931921121</v>
      </c>
      <c r="BK27" s="746">
        <f t="shared" si="36"/>
        <v>1629.7885500971697</v>
      </c>
      <c r="BL27" s="746">
        <f t="shared" si="36"/>
        <v>1629.7859839855751</v>
      </c>
      <c r="BM27" s="746">
        <f t="shared" si="36"/>
        <v>1629.7834926150949</v>
      </c>
      <c r="BN27" s="746">
        <f t="shared" si="36"/>
        <v>1629.7810738088035</v>
      </c>
      <c r="BO27" s="746">
        <f t="shared" si="36"/>
        <v>1629.7787254531806</v>
      </c>
      <c r="BP27" s="746">
        <f t="shared" si="36"/>
        <v>1629.7764454962653</v>
      </c>
      <c r="BQ27" s="746">
        <f t="shared" si="36"/>
        <v>1629.7742319458623</v>
      </c>
      <c r="BR27" s="746">
        <f t="shared" si="36"/>
        <v>1629.7720828678009</v>
      </c>
      <c r="BS27" s="746">
        <f t="shared" si="36"/>
        <v>1629.769996384246</v>
      </c>
      <c r="BT27" s="746">
        <f t="shared" si="36"/>
        <v>1629.7679706720571</v>
      </c>
      <c r="BU27" s="746">
        <f t="shared" si="36"/>
        <v>1629.766003961194</v>
      </c>
      <c r="BV27" s="746">
        <f t="shared" si="36"/>
        <v>1629.7640945331714</v>
      </c>
      <c r="BW27" s="746">
        <f t="shared" si="36"/>
        <v>1629.7622407195574</v>
      </c>
      <c r="BX27" s="746">
        <f t="shared" si="36"/>
        <v>1629.7604409005146</v>
      </c>
      <c r="BY27" s="746">
        <f t="shared" si="36"/>
        <v>1629.7586935033858</v>
      </c>
      <c r="BZ27" s="746">
        <f t="shared" si="36"/>
        <v>1629.756997001319</v>
      </c>
      <c r="CA27" s="746">
        <f t="shared" si="36"/>
        <v>1629.7553499119335</v>
      </c>
      <c r="CB27" s="746">
        <f t="shared" si="36"/>
        <v>1629.7537507960255</v>
      </c>
      <c r="CC27" s="746">
        <f t="shared" si="36"/>
        <v>1629.7521982563089</v>
      </c>
      <c r="CD27" s="746">
        <f t="shared" si="36"/>
        <v>1629.7506909361957</v>
      </c>
      <c r="CE27" s="746">
        <f t="shared" si="36"/>
        <v>1629.74922751861</v>
      </c>
      <c r="CF27" s="746">
        <f t="shared" si="36"/>
        <v>1629.7478067248376</v>
      </c>
      <c r="CG27" s="746">
        <f t="shared" si="36"/>
        <v>1629.746427313408</v>
      </c>
      <c r="CH27" s="746">
        <f t="shared" si="36"/>
        <v>1629.7450880790104</v>
      </c>
      <c r="CI27" s="746">
        <f t="shared" si="36"/>
        <v>1629.7437878514399</v>
      </c>
      <c r="CJ27" s="746">
        <f t="shared" si="36"/>
        <v>1629.7425254945754</v>
      </c>
      <c r="CK27" s="746">
        <f t="shared" ref="CK27:DW27" si="37">SUM(CK16:CK26)</f>
        <v>1629.7412999053863</v>
      </c>
      <c r="CL27" s="746">
        <f t="shared" si="37"/>
        <v>1629.74011001297</v>
      </c>
      <c r="CM27" s="746">
        <f t="shared" si="37"/>
        <v>1629.7389547776143</v>
      </c>
      <c r="CN27" s="746">
        <f t="shared" si="37"/>
        <v>1629.7378331898901</v>
      </c>
      <c r="CO27" s="746">
        <f t="shared" si="37"/>
        <v>1629.7367442697698</v>
      </c>
      <c r="CP27" s="746">
        <f t="shared" si="37"/>
        <v>1629.7356870657693</v>
      </c>
      <c r="CQ27" s="746">
        <f t="shared" si="37"/>
        <v>1629.7346606541184</v>
      </c>
      <c r="CR27" s="746">
        <f t="shared" si="37"/>
        <v>1629.7336641379525</v>
      </c>
      <c r="CS27" s="746">
        <f t="shared" si="37"/>
        <v>1629.7326966465293</v>
      </c>
      <c r="CT27" s="746">
        <f t="shared" si="37"/>
        <v>1629.7317573344681</v>
      </c>
      <c r="CU27" s="746">
        <f t="shared" si="37"/>
        <v>1629.744234756851</v>
      </c>
      <c r="CV27" s="746">
        <f t="shared" si="37"/>
        <v>1629.7431667611331</v>
      </c>
      <c r="CW27" s="746">
        <f t="shared" si="37"/>
        <v>1629.7421248140915</v>
      </c>
      <c r="CX27" s="746">
        <f t="shared" si="37"/>
        <v>1629.7411082803922</v>
      </c>
      <c r="CY27" s="747">
        <f t="shared" si="37"/>
        <v>1629.7401165401977</v>
      </c>
      <c r="CZ27" s="696">
        <f t="shared" si="37"/>
        <v>0</v>
      </c>
      <c r="DA27" s="697">
        <f t="shared" si="37"/>
        <v>0</v>
      </c>
      <c r="DB27" s="697">
        <f t="shared" si="37"/>
        <v>0</v>
      </c>
      <c r="DC27" s="697">
        <f t="shared" si="37"/>
        <v>0</v>
      </c>
      <c r="DD27" s="697">
        <f t="shared" si="37"/>
        <v>0</v>
      </c>
      <c r="DE27" s="697">
        <f t="shared" si="37"/>
        <v>0</v>
      </c>
      <c r="DF27" s="697">
        <f t="shared" si="37"/>
        <v>0</v>
      </c>
      <c r="DG27" s="697">
        <f t="shared" si="37"/>
        <v>0</v>
      </c>
      <c r="DH27" s="697">
        <f t="shared" si="37"/>
        <v>0</v>
      </c>
      <c r="DI27" s="697">
        <f t="shared" si="37"/>
        <v>0</v>
      </c>
      <c r="DJ27" s="697">
        <f t="shared" si="37"/>
        <v>0</v>
      </c>
      <c r="DK27" s="697">
        <f t="shared" si="37"/>
        <v>0</v>
      </c>
      <c r="DL27" s="697">
        <f t="shared" si="37"/>
        <v>0</v>
      </c>
      <c r="DM27" s="697">
        <f t="shared" si="37"/>
        <v>0</v>
      </c>
      <c r="DN27" s="697">
        <f t="shared" si="37"/>
        <v>0</v>
      </c>
      <c r="DO27" s="697">
        <f t="shared" si="37"/>
        <v>0</v>
      </c>
      <c r="DP27" s="697">
        <f t="shared" si="37"/>
        <v>0</v>
      </c>
      <c r="DQ27" s="697">
        <f t="shared" si="37"/>
        <v>0</v>
      </c>
      <c r="DR27" s="697">
        <f t="shared" si="37"/>
        <v>0</v>
      </c>
      <c r="DS27" s="697">
        <f t="shared" si="37"/>
        <v>0</v>
      </c>
      <c r="DT27" s="697">
        <f t="shared" si="37"/>
        <v>0</v>
      </c>
      <c r="DU27" s="697">
        <f t="shared" si="37"/>
        <v>0</v>
      </c>
      <c r="DV27" s="697">
        <f t="shared" si="37"/>
        <v>0</v>
      </c>
      <c r="DW27" s="698">
        <f t="shared" si="37"/>
        <v>0</v>
      </c>
      <c r="DX27" s="715"/>
    </row>
    <row r="28" spans="2:128" ht="51" x14ac:dyDescent="0.2">
      <c r="B28" s="704" t="s">
        <v>490</v>
      </c>
      <c r="C28" s="650" t="s">
        <v>827</v>
      </c>
      <c r="D28" s="651" t="s">
        <v>828</v>
      </c>
      <c r="E28" s="652" t="s">
        <v>569</v>
      </c>
      <c r="F28" s="653" t="s">
        <v>795</v>
      </c>
      <c r="G28" s="654" t="s">
        <v>826</v>
      </c>
      <c r="H28" s="655" t="s">
        <v>492</v>
      </c>
      <c r="I28" s="656">
        <f>MAX(X28:AV28)</f>
        <v>1.8553447071112332</v>
      </c>
      <c r="J28" s="655">
        <f>SUMPRODUCT($X$2:$CY$2,$X28:$CY28)*365</f>
        <v>13129.563923180584</v>
      </c>
      <c r="K28" s="655">
        <f>SUMPRODUCT($X$2:$CY$2,$X29:$CY29)+SUMPRODUCT($X$2:$CY$2,$X30:$CY30)+SUMPRODUCT($X$2:$CY$2,$X31:$CY31)</f>
        <v>22098.437924937076</v>
      </c>
      <c r="L28" s="655">
        <f>SUMPRODUCT($X$2:$CY$2,$X32:$CY32) +SUMPRODUCT($X$2:$CY$2,$X33:$CY33)</f>
        <v>866.53527196506616</v>
      </c>
      <c r="M28" s="655">
        <f>SUMPRODUCT($X$2:$CY$2,$X34:$CY34)*-1</f>
        <v>-3325.1705566783298</v>
      </c>
      <c r="N28" s="655">
        <f>SUMPRODUCT($X$2:$CY$2,$X37:$CY37) +SUMPRODUCT($X$2:$CY$2,$X38:$CY38)</f>
        <v>3.267302164010208</v>
      </c>
      <c r="O28" s="655">
        <f>SUMPRODUCT($X$2:$CY$2,$X35:$CY35) +SUMPRODUCT($X$2:$CY$2,$X36:$CY36) +SUMPRODUCT($X$2:$CY$2,$X39:$CY39)</f>
        <v>7355.2147968479776</v>
      </c>
      <c r="P28" s="655">
        <f>SUM(K28:O28)</f>
        <v>26998.284739235798</v>
      </c>
      <c r="Q28" s="655">
        <f>(SUM(K28:M28)*100000)/(J28*1000)</f>
        <v>149.58457687653458</v>
      </c>
      <c r="R28" s="657">
        <f>(P28*100000)/(J28*1000)</f>
        <v>205.62971395850877</v>
      </c>
      <c r="S28" s="658">
        <v>3</v>
      </c>
      <c r="T28" s="659">
        <v>3</v>
      </c>
      <c r="U28" s="705" t="s">
        <v>493</v>
      </c>
      <c r="V28" s="706" t="s">
        <v>121</v>
      </c>
      <c r="W28" s="707" t="s">
        <v>72</v>
      </c>
      <c r="X28" s="708">
        <v>2.846037549999359E-3</v>
      </c>
      <c r="Y28" s="708">
        <v>1.5643525299999503E-2</v>
      </c>
      <c r="Z28" s="708">
        <v>3.196197264999924E-2</v>
      </c>
      <c r="AA28" s="708">
        <v>0.11410428137999933</v>
      </c>
      <c r="AB28" s="708">
        <v>0.20063287661999901</v>
      </c>
      <c r="AC28" s="708">
        <v>0.29054449434999913</v>
      </c>
      <c r="AD28" s="708">
        <v>0.39045778105999912</v>
      </c>
      <c r="AE28" s="708">
        <v>0.49475735433000001</v>
      </c>
      <c r="AF28" s="708">
        <v>0.60444839523999916</v>
      </c>
      <c r="AG28" s="708">
        <v>0.71834293771000002</v>
      </c>
      <c r="AH28" s="708">
        <v>0.83762894692999923</v>
      </c>
      <c r="AI28" s="708">
        <v>0.94948060662999911</v>
      </c>
      <c r="AJ28" s="708">
        <v>1.0645305893300001</v>
      </c>
      <c r="AK28" s="709">
        <v>1.1837840744799999</v>
      </c>
      <c r="AL28" s="709">
        <v>1.3072410620300001</v>
      </c>
      <c r="AM28" s="709">
        <v>1.43389637179</v>
      </c>
      <c r="AN28" s="709">
        <v>1.5359117388899999</v>
      </c>
      <c r="AO28" s="709">
        <v>1.6441409662000002</v>
      </c>
      <c r="AP28" s="709">
        <v>1.7577616612</v>
      </c>
      <c r="AQ28" s="709">
        <v>1.8358503092345688</v>
      </c>
      <c r="AR28" s="709">
        <v>1.8459154972845688</v>
      </c>
      <c r="AS28" s="709">
        <v>1.8553447071112332</v>
      </c>
      <c r="AT28" s="709">
        <v>1.8553447071112332</v>
      </c>
      <c r="AU28" s="709">
        <v>1.8553447071112332</v>
      </c>
      <c r="AV28" s="709">
        <v>1.8553447071112332</v>
      </c>
      <c r="AW28" s="709">
        <v>1.8553447071112332</v>
      </c>
      <c r="AX28" s="709">
        <v>1.8553447071112332</v>
      </c>
      <c r="AY28" s="709">
        <v>1.8553447071112332</v>
      </c>
      <c r="AZ28" s="709">
        <v>1.8553447071112332</v>
      </c>
      <c r="BA28" s="709">
        <v>1.8553447071112332</v>
      </c>
      <c r="BB28" s="709">
        <v>1.8553447071112332</v>
      </c>
      <c r="BC28" s="709">
        <v>1.8553447071112332</v>
      </c>
      <c r="BD28" s="709">
        <v>1.8553447071112332</v>
      </c>
      <c r="BE28" s="709">
        <v>1.8553447071112332</v>
      </c>
      <c r="BF28" s="709">
        <v>1.8553447071112332</v>
      </c>
      <c r="BG28" s="709">
        <v>1.8553447071112332</v>
      </c>
      <c r="BH28" s="709">
        <v>1.8553447071112332</v>
      </c>
      <c r="BI28" s="709">
        <v>1.8553447071112332</v>
      </c>
      <c r="BJ28" s="709">
        <v>1.8553447071112332</v>
      </c>
      <c r="BK28" s="709">
        <v>1.8553447071112332</v>
      </c>
      <c r="BL28" s="709">
        <v>1.8553447071112332</v>
      </c>
      <c r="BM28" s="709">
        <v>1.8553447071112332</v>
      </c>
      <c r="BN28" s="709">
        <v>1.8553447071112332</v>
      </c>
      <c r="BO28" s="709">
        <v>1.8553447071112332</v>
      </c>
      <c r="BP28" s="709">
        <v>1.8553447071112332</v>
      </c>
      <c r="BQ28" s="709">
        <v>1.8553447071112332</v>
      </c>
      <c r="BR28" s="709">
        <v>1.8553447071112332</v>
      </c>
      <c r="BS28" s="709">
        <v>1.8553447071112332</v>
      </c>
      <c r="BT28" s="709">
        <v>1.8553447071112332</v>
      </c>
      <c r="BU28" s="709">
        <v>1.8553447071112332</v>
      </c>
      <c r="BV28" s="709">
        <v>1.8553447071112332</v>
      </c>
      <c r="BW28" s="709">
        <v>1.8553447071112332</v>
      </c>
      <c r="BX28" s="709">
        <v>1.8553447071112332</v>
      </c>
      <c r="BY28" s="709">
        <v>1.8553447071112332</v>
      </c>
      <c r="BZ28" s="709">
        <v>1.8553447071112332</v>
      </c>
      <c r="CA28" s="709">
        <v>1.8553447071112332</v>
      </c>
      <c r="CB28" s="709">
        <v>1.8553447071112332</v>
      </c>
      <c r="CC28" s="709">
        <v>1.8553447071112332</v>
      </c>
      <c r="CD28" s="709">
        <v>1.8553447071112332</v>
      </c>
      <c r="CE28" s="710">
        <v>1.8553447071112332</v>
      </c>
      <c r="CF28" s="710">
        <v>1.8553447071112332</v>
      </c>
      <c r="CG28" s="710">
        <v>1.8553447071112332</v>
      </c>
      <c r="CH28" s="710">
        <v>1.8553447071112332</v>
      </c>
      <c r="CI28" s="710">
        <v>1.8553447071112332</v>
      </c>
      <c r="CJ28" s="710">
        <v>1.8553447071112332</v>
      </c>
      <c r="CK28" s="710">
        <v>1.8553447071112332</v>
      </c>
      <c r="CL28" s="710">
        <v>1.8553447071112332</v>
      </c>
      <c r="CM28" s="710">
        <v>1.8553447071112332</v>
      </c>
      <c r="CN28" s="710">
        <v>1.8553447071112332</v>
      </c>
      <c r="CO28" s="710">
        <v>1.8553447071112332</v>
      </c>
      <c r="CP28" s="710">
        <v>1.8553447071112332</v>
      </c>
      <c r="CQ28" s="710">
        <v>1.8553447071112332</v>
      </c>
      <c r="CR28" s="710">
        <v>1.8553447071112332</v>
      </c>
      <c r="CS28" s="710">
        <v>1.8553447071112332</v>
      </c>
      <c r="CT28" s="710">
        <v>1.8553447071112332</v>
      </c>
      <c r="CU28" s="710">
        <v>1.8553447071112332</v>
      </c>
      <c r="CV28" s="710">
        <v>1.8553447071112332</v>
      </c>
      <c r="CW28" s="710">
        <v>1.8553447071112332</v>
      </c>
      <c r="CX28" s="710">
        <v>1.8553447071112332</v>
      </c>
      <c r="CY28" s="711">
        <v>1.8553447071112332</v>
      </c>
      <c r="CZ28" s="712"/>
      <c r="DA28" s="713"/>
      <c r="DB28" s="713"/>
      <c r="DC28" s="713"/>
      <c r="DD28" s="713"/>
      <c r="DE28" s="713"/>
      <c r="DF28" s="713"/>
      <c r="DG28" s="713"/>
      <c r="DH28" s="713"/>
      <c r="DI28" s="713"/>
      <c r="DJ28" s="713"/>
      <c r="DK28" s="713"/>
      <c r="DL28" s="713"/>
      <c r="DM28" s="713"/>
      <c r="DN28" s="713"/>
      <c r="DO28" s="713"/>
      <c r="DP28" s="713"/>
      <c r="DQ28" s="713"/>
      <c r="DR28" s="713"/>
      <c r="DS28" s="713"/>
      <c r="DT28" s="713"/>
      <c r="DU28" s="713"/>
      <c r="DV28" s="713"/>
      <c r="DW28" s="714"/>
      <c r="DX28" s="715"/>
    </row>
    <row r="29" spans="2:128" x14ac:dyDescent="0.2">
      <c r="B29" s="716"/>
      <c r="C29" s="717"/>
      <c r="D29" s="669"/>
      <c r="E29" s="670"/>
      <c r="F29" s="670"/>
      <c r="G29" s="669"/>
      <c r="H29" s="670"/>
      <c r="I29" s="670"/>
      <c r="J29" s="670"/>
      <c r="K29" s="670"/>
      <c r="L29" s="670"/>
      <c r="M29" s="670"/>
      <c r="N29" s="670"/>
      <c r="O29" s="670"/>
      <c r="P29" s="670"/>
      <c r="Q29" s="670"/>
      <c r="R29" s="671"/>
      <c r="S29" s="670"/>
      <c r="T29" s="670"/>
      <c r="U29" s="718" t="s">
        <v>494</v>
      </c>
      <c r="V29" s="706" t="s">
        <v>121</v>
      </c>
      <c r="W29" s="707" t="s">
        <v>495</v>
      </c>
      <c r="X29" s="708">
        <v>7.4148982582680647</v>
      </c>
      <c r="Y29" s="708">
        <v>7.4667090773479874</v>
      </c>
      <c r="Z29" s="708">
        <v>8.0102437892719482</v>
      </c>
      <c r="AA29" s="708">
        <v>8.2572749376174031</v>
      </c>
      <c r="AB29" s="708">
        <v>8.5512151153660003</v>
      </c>
      <c r="AC29" s="708">
        <v>8.9909451495752251</v>
      </c>
      <c r="AD29" s="708">
        <v>9.6135198745720594</v>
      </c>
      <c r="AE29" s="708">
        <v>10.499676388020921</v>
      </c>
      <c r="AF29" s="708">
        <v>10.778029168842629</v>
      </c>
      <c r="AG29" s="708">
        <v>11.159037482968536</v>
      </c>
      <c r="AH29" s="708">
        <v>11.332832748078609</v>
      </c>
      <c r="AI29" s="708">
        <v>11.6225271632968</v>
      </c>
      <c r="AJ29" s="708">
        <v>11.962715570273758</v>
      </c>
      <c r="AK29" s="709">
        <v>12.36544107966928</v>
      </c>
      <c r="AL29" s="709">
        <v>12.841357492804368</v>
      </c>
      <c r="AM29" s="709">
        <v>13.062579800565096</v>
      </c>
      <c r="AN29" s="709">
        <v>13.697805450574148</v>
      </c>
      <c r="AO29" s="709">
        <v>14.620103220989723</v>
      </c>
      <c r="AP29" s="709">
        <v>15.53201160887202</v>
      </c>
      <c r="AQ29" s="709">
        <v>15.014082339023885</v>
      </c>
      <c r="AR29" s="709">
        <v>15.195161298100764</v>
      </c>
      <c r="AS29" s="709">
        <v>15.100448261754778</v>
      </c>
      <c r="AT29" s="709">
        <v>15.113203710719119</v>
      </c>
      <c r="AU29" s="709">
        <v>15.128379225657064</v>
      </c>
      <c r="AV29" s="709">
        <v>15.141125742534392</v>
      </c>
      <c r="AW29" s="709">
        <v>15.141125742534392</v>
      </c>
      <c r="AX29" s="709">
        <v>15.141125742534392</v>
      </c>
      <c r="AY29" s="709">
        <v>15.141125742534392</v>
      </c>
      <c r="AZ29" s="709">
        <v>15.141125742534392</v>
      </c>
      <c r="BA29" s="709">
        <v>15.141125742534392</v>
      </c>
      <c r="BB29" s="709">
        <v>15.141125742534392</v>
      </c>
      <c r="BC29" s="709">
        <v>15.141125742534392</v>
      </c>
      <c r="BD29" s="709">
        <v>15.141125742534392</v>
      </c>
      <c r="BE29" s="709">
        <v>15.141125742534392</v>
      </c>
      <c r="BF29" s="709">
        <v>15.141125742534392</v>
      </c>
      <c r="BG29" s="709">
        <v>15.141125742534392</v>
      </c>
      <c r="BH29" s="709">
        <v>15.141125742534392</v>
      </c>
      <c r="BI29" s="709">
        <v>15.141125742534392</v>
      </c>
      <c r="BJ29" s="709">
        <v>15.141125742534392</v>
      </c>
      <c r="BK29" s="709">
        <v>15.141125742534392</v>
      </c>
      <c r="BL29" s="709">
        <v>15.141125742534392</v>
      </c>
      <c r="BM29" s="709">
        <v>15.141125742534392</v>
      </c>
      <c r="BN29" s="709">
        <v>15.141125742534392</v>
      </c>
      <c r="BO29" s="709">
        <v>15.141125742534392</v>
      </c>
      <c r="BP29" s="709">
        <v>15.141125742534392</v>
      </c>
      <c r="BQ29" s="709">
        <v>15.141125742534392</v>
      </c>
      <c r="BR29" s="709">
        <v>15.141125742534392</v>
      </c>
      <c r="BS29" s="709">
        <v>15.141125742534392</v>
      </c>
      <c r="BT29" s="709">
        <v>15.141125742534392</v>
      </c>
      <c r="BU29" s="709">
        <v>15.141125742534392</v>
      </c>
      <c r="BV29" s="709">
        <v>15.141125742534392</v>
      </c>
      <c r="BW29" s="709">
        <v>15.141125742534392</v>
      </c>
      <c r="BX29" s="709">
        <v>15.141125742534392</v>
      </c>
      <c r="BY29" s="709">
        <v>15.141125742534392</v>
      </c>
      <c r="BZ29" s="709">
        <v>15.141125742534392</v>
      </c>
      <c r="CA29" s="709">
        <v>15.141125742534392</v>
      </c>
      <c r="CB29" s="709">
        <v>15.141125742534392</v>
      </c>
      <c r="CC29" s="709">
        <v>15.141125742534392</v>
      </c>
      <c r="CD29" s="709">
        <v>15.141125742534392</v>
      </c>
      <c r="CE29" s="710">
        <v>15.141125742534392</v>
      </c>
      <c r="CF29" s="710">
        <v>15.141125742534392</v>
      </c>
      <c r="CG29" s="710">
        <v>15.141125742534392</v>
      </c>
      <c r="CH29" s="710">
        <v>15.141125742534392</v>
      </c>
      <c r="CI29" s="710">
        <v>15.141125742534392</v>
      </c>
      <c r="CJ29" s="710">
        <v>15.141125742534392</v>
      </c>
      <c r="CK29" s="710">
        <v>15.141125742534392</v>
      </c>
      <c r="CL29" s="710">
        <v>15.141125742534392</v>
      </c>
      <c r="CM29" s="710">
        <v>15.141125742534392</v>
      </c>
      <c r="CN29" s="710">
        <v>15.141125742534392</v>
      </c>
      <c r="CO29" s="710">
        <v>15.141125742534392</v>
      </c>
      <c r="CP29" s="710">
        <v>15.141125742534392</v>
      </c>
      <c r="CQ29" s="710">
        <v>15.141125742534392</v>
      </c>
      <c r="CR29" s="710">
        <v>15.141125742534392</v>
      </c>
      <c r="CS29" s="710">
        <v>15.141125742534392</v>
      </c>
      <c r="CT29" s="710">
        <v>15.141125742534392</v>
      </c>
      <c r="CU29" s="710">
        <v>15.141125742534392</v>
      </c>
      <c r="CV29" s="710">
        <v>15.141125742534392</v>
      </c>
      <c r="CW29" s="710">
        <v>15.141125742534392</v>
      </c>
      <c r="CX29" s="710">
        <v>15.141125742534392</v>
      </c>
      <c r="CY29" s="711">
        <v>15.141125742534392</v>
      </c>
      <c r="CZ29" s="712"/>
      <c r="DA29" s="713"/>
      <c r="DB29" s="713"/>
      <c r="DC29" s="713"/>
      <c r="DD29" s="713"/>
      <c r="DE29" s="713"/>
      <c r="DF29" s="713"/>
      <c r="DG29" s="713"/>
      <c r="DH29" s="713"/>
      <c r="DI29" s="713"/>
      <c r="DJ29" s="713"/>
      <c r="DK29" s="713"/>
      <c r="DL29" s="713"/>
      <c r="DM29" s="713"/>
      <c r="DN29" s="713"/>
      <c r="DO29" s="713"/>
      <c r="DP29" s="713"/>
      <c r="DQ29" s="713"/>
      <c r="DR29" s="713"/>
      <c r="DS29" s="713"/>
      <c r="DT29" s="713"/>
      <c r="DU29" s="713"/>
      <c r="DV29" s="713"/>
      <c r="DW29" s="714"/>
      <c r="DX29" s="715"/>
    </row>
    <row r="30" spans="2:128" x14ac:dyDescent="0.2">
      <c r="B30" s="719"/>
      <c r="C30" s="720"/>
      <c r="D30" s="721"/>
      <c r="E30" s="721"/>
      <c r="F30" s="721"/>
      <c r="G30" s="721"/>
      <c r="H30" s="721"/>
      <c r="I30" s="721"/>
      <c r="J30" s="721"/>
      <c r="K30" s="721"/>
      <c r="L30" s="721"/>
      <c r="M30" s="721"/>
      <c r="N30" s="721"/>
      <c r="O30" s="721"/>
      <c r="P30" s="721"/>
      <c r="Q30" s="721"/>
      <c r="R30" s="722"/>
      <c r="S30" s="721"/>
      <c r="T30" s="721"/>
      <c r="U30" s="718" t="s">
        <v>496</v>
      </c>
      <c r="V30" s="706" t="s">
        <v>121</v>
      </c>
      <c r="W30" s="707" t="s">
        <v>495</v>
      </c>
      <c r="X30" s="708">
        <v>159.65375468436838</v>
      </c>
      <c r="Y30" s="708">
        <v>162.60067437803107</v>
      </c>
      <c r="Z30" s="708">
        <v>183.67015692118443</v>
      </c>
      <c r="AA30" s="708">
        <v>200.48505451624715</v>
      </c>
      <c r="AB30" s="708">
        <v>220.91953453079043</v>
      </c>
      <c r="AC30" s="708">
        <v>249.75891566854037</v>
      </c>
      <c r="AD30" s="708">
        <v>290.89384446130191</v>
      </c>
      <c r="AE30" s="708">
        <v>346.65602076340218</v>
      </c>
      <c r="AF30" s="708">
        <v>382.209644825591</v>
      </c>
      <c r="AG30" s="708">
        <v>425.58228342355534</v>
      </c>
      <c r="AH30" s="708">
        <v>462.4424856757588</v>
      </c>
      <c r="AI30" s="708">
        <v>505.76408333105172</v>
      </c>
      <c r="AJ30" s="708">
        <v>555.4720252176071</v>
      </c>
      <c r="AK30" s="709">
        <v>613.35378275671633</v>
      </c>
      <c r="AL30" s="709">
        <v>681.56287524170455</v>
      </c>
      <c r="AM30" s="709">
        <v>740.73856055825991</v>
      </c>
      <c r="AN30" s="709">
        <v>823.44483530270168</v>
      </c>
      <c r="AO30" s="709">
        <v>939.06858439257996</v>
      </c>
      <c r="AP30" s="709">
        <v>1074.8074270999598</v>
      </c>
      <c r="AQ30" s="709">
        <v>1073.8668547304021</v>
      </c>
      <c r="AR30" s="709">
        <v>1094.9568752027938</v>
      </c>
      <c r="AS30" s="709">
        <v>1092.9388698349069</v>
      </c>
      <c r="AT30" s="709">
        <v>1093.2106440855605</v>
      </c>
      <c r="AU30" s="709">
        <v>1093.5339815244865</v>
      </c>
      <c r="AV30" s="709">
        <v>1093.8055654634327</v>
      </c>
      <c r="AW30" s="709">
        <v>1093.8055654634327</v>
      </c>
      <c r="AX30" s="709">
        <v>1093.8055654634327</v>
      </c>
      <c r="AY30" s="709">
        <v>1093.8055654634327</v>
      </c>
      <c r="AZ30" s="709">
        <v>1093.8055654634327</v>
      </c>
      <c r="BA30" s="709">
        <v>1093.8055654634327</v>
      </c>
      <c r="BB30" s="709">
        <v>1093.8055654634327</v>
      </c>
      <c r="BC30" s="709">
        <v>1093.8055654634327</v>
      </c>
      <c r="BD30" s="709">
        <v>1093.8055654634327</v>
      </c>
      <c r="BE30" s="709">
        <v>1093.8055654634327</v>
      </c>
      <c r="BF30" s="709">
        <v>1093.8055654634327</v>
      </c>
      <c r="BG30" s="709">
        <v>1093.8055654634327</v>
      </c>
      <c r="BH30" s="709">
        <v>1093.8055654634327</v>
      </c>
      <c r="BI30" s="709">
        <v>1093.8055654634327</v>
      </c>
      <c r="BJ30" s="709">
        <v>1093.8055654634327</v>
      </c>
      <c r="BK30" s="709">
        <v>1093.8055654634327</v>
      </c>
      <c r="BL30" s="709">
        <v>1093.8055654634327</v>
      </c>
      <c r="BM30" s="709">
        <v>1093.8055654634327</v>
      </c>
      <c r="BN30" s="709">
        <v>1093.8055654634327</v>
      </c>
      <c r="BO30" s="709">
        <v>1093.8055654634327</v>
      </c>
      <c r="BP30" s="709">
        <v>1093.8055654634327</v>
      </c>
      <c r="BQ30" s="709">
        <v>1093.8055654634327</v>
      </c>
      <c r="BR30" s="709">
        <v>1093.8055654634327</v>
      </c>
      <c r="BS30" s="709">
        <v>1093.8055654634327</v>
      </c>
      <c r="BT30" s="709">
        <v>1093.8055654634327</v>
      </c>
      <c r="BU30" s="709">
        <v>1093.8055654634327</v>
      </c>
      <c r="BV30" s="709">
        <v>1093.8055654634327</v>
      </c>
      <c r="BW30" s="709">
        <v>1093.8055654634327</v>
      </c>
      <c r="BX30" s="709">
        <v>1093.8055654634327</v>
      </c>
      <c r="BY30" s="709">
        <v>1093.8055654634327</v>
      </c>
      <c r="BZ30" s="709">
        <v>1093.8055654634327</v>
      </c>
      <c r="CA30" s="709">
        <v>1093.8055654634327</v>
      </c>
      <c r="CB30" s="709">
        <v>1093.8055654634327</v>
      </c>
      <c r="CC30" s="709">
        <v>1093.8055654634327</v>
      </c>
      <c r="CD30" s="709">
        <v>1093.8055654634327</v>
      </c>
      <c r="CE30" s="710">
        <v>1093.8055654634327</v>
      </c>
      <c r="CF30" s="710">
        <v>1093.8055654634327</v>
      </c>
      <c r="CG30" s="710">
        <v>1093.8055654634327</v>
      </c>
      <c r="CH30" s="710">
        <v>1093.8055654634327</v>
      </c>
      <c r="CI30" s="710">
        <v>1093.8055654634327</v>
      </c>
      <c r="CJ30" s="710">
        <v>1093.8055654634327</v>
      </c>
      <c r="CK30" s="710">
        <v>1093.8055654634327</v>
      </c>
      <c r="CL30" s="710">
        <v>1093.8055654634327</v>
      </c>
      <c r="CM30" s="710">
        <v>1093.8055654634327</v>
      </c>
      <c r="CN30" s="710">
        <v>1093.8055654634327</v>
      </c>
      <c r="CO30" s="710">
        <v>1093.8055654634327</v>
      </c>
      <c r="CP30" s="710">
        <v>1093.8055654634327</v>
      </c>
      <c r="CQ30" s="710">
        <v>1093.8055654634327</v>
      </c>
      <c r="CR30" s="710">
        <v>1093.8055654634327</v>
      </c>
      <c r="CS30" s="710">
        <v>1093.8055654634327</v>
      </c>
      <c r="CT30" s="710">
        <v>1093.8055654634327</v>
      </c>
      <c r="CU30" s="710">
        <v>1093.8055654634327</v>
      </c>
      <c r="CV30" s="710">
        <v>1093.8055654634327</v>
      </c>
      <c r="CW30" s="710">
        <v>1093.8055654634327</v>
      </c>
      <c r="CX30" s="710">
        <v>1093.8055654634327</v>
      </c>
      <c r="CY30" s="711">
        <v>1093.8055654634327</v>
      </c>
      <c r="CZ30" s="712"/>
      <c r="DA30" s="713"/>
      <c r="DB30" s="713"/>
      <c r="DC30" s="713"/>
      <c r="DD30" s="713"/>
      <c r="DE30" s="713"/>
      <c r="DF30" s="713"/>
      <c r="DG30" s="713"/>
      <c r="DH30" s="713"/>
      <c r="DI30" s="713"/>
      <c r="DJ30" s="713"/>
      <c r="DK30" s="713"/>
      <c r="DL30" s="713"/>
      <c r="DM30" s="713"/>
      <c r="DN30" s="713"/>
      <c r="DO30" s="713"/>
      <c r="DP30" s="713"/>
      <c r="DQ30" s="713"/>
      <c r="DR30" s="713"/>
      <c r="DS30" s="713"/>
      <c r="DT30" s="713"/>
      <c r="DU30" s="713"/>
      <c r="DV30" s="713"/>
      <c r="DW30" s="714"/>
      <c r="DX30" s="715"/>
    </row>
    <row r="31" spans="2:128" x14ac:dyDescent="0.2">
      <c r="B31" s="719"/>
      <c r="C31" s="720"/>
      <c r="D31" s="721"/>
      <c r="E31" s="721"/>
      <c r="F31" s="721"/>
      <c r="G31" s="721"/>
      <c r="H31" s="721"/>
      <c r="I31" s="721"/>
      <c r="J31" s="721"/>
      <c r="K31" s="721"/>
      <c r="L31" s="721"/>
      <c r="M31" s="721"/>
      <c r="N31" s="721"/>
      <c r="O31" s="721"/>
      <c r="P31" s="721"/>
      <c r="Q31" s="721"/>
      <c r="R31" s="722"/>
      <c r="S31" s="721"/>
      <c r="T31" s="721"/>
      <c r="U31" s="718" t="s">
        <v>785</v>
      </c>
      <c r="V31" s="706" t="s">
        <v>121</v>
      </c>
      <c r="W31" s="707" t="s">
        <v>495</v>
      </c>
      <c r="X31" s="708"/>
      <c r="Y31" s="708"/>
      <c r="Z31" s="708"/>
      <c r="AA31" s="708"/>
      <c r="AB31" s="708"/>
      <c r="AC31" s="708"/>
      <c r="AD31" s="708"/>
      <c r="AE31" s="708"/>
      <c r="AF31" s="708"/>
      <c r="AG31" s="708"/>
      <c r="AH31" s="708"/>
      <c r="AI31" s="708"/>
      <c r="AJ31" s="708"/>
      <c r="AK31" s="709"/>
      <c r="AL31" s="709"/>
      <c r="AM31" s="709"/>
      <c r="AN31" s="709"/>
      <c r="AO31" s="709"/>
      <c r="AP31" s="709"/>
      <c r="AQ31" s="709"/>
      <c r="AR31" s="709"/>
      <c r="AS31" s="709"/>
      <c r="AT31" s="709"/>
      <c r="AU31" s="709"/>
      <c r="AV31" s="709"/>
      <c r="AW31" s="709"/>
      <c r="AX31" s="709"/>
      <c r="AY31" s="709"/>
      <c r="AZ31" s="709"/>
      <c r="BA31" s="709"/>
      <c r="BB31" s="709"/>
      <c r="BC31" s="709"/>
      <c r="BD31" s="709"/>
      <c r="BE31" s="709"/>
      <c r="BF31" s="709"/>
      <c r="BG31" s="709"/>
      <c r="BH31" s="709"/>
      <c r="BI31" s="709"/>
      <c r="BJ31" s="709"/>
      <c r="BK31" s="709"/>
      <c r="BL31" s="709"/>
      <c r="BM31" s="709"/>
      <c r="BN31" s="709"/>
      <c r="BO31" s="709"/>
      <c r="BP31" s="709"/>
      <c r="BQ31" s="709"/>
      <c r="BR31" s="709"/>
      <c r="BS31" s="709"/>
      <c r="BT31" s="709"/>
      <c r="BU31" s="709"/>
      <c r="BV31" s="709"/>
      <c r="BW31" s="709"/>
      <c r="BX31" s="709"/>
      <c r="BY31" s="709"/>
      <c r="BZ31" s="709"/>
      <c r="CA31" s="709"/>
      <c r="CB31" s="709"/>
      <c r="CC31" s="709"/>
      <c r="CD31" s="709"/>
      <c r="CE31" s="710"/>
      <c r="CF31" s="710"/>
      <c r="CG31" s="710"/>
      <c r="CH31" s="710"/>
      <c r="CI31" s="710"/>
      <c r="CJ31" s="710"/>
      <c r="CK31" s="710"/>
      <c r="CL31" s="710"/>
      <c r="CM31" s="710"/>
      <c r="CN31" s="710"/>
      <c r="CO31" s="710"/>
      <c r="CP31" s="710"/>
      <c r="CQ31" s="710"/>
      <c r="CR31" s="710"/>
      <c r="CS31" s="710"/>
      <c r="CT31" s="710"/>
      <c r="CU31" s="710"/>
      <c r="CV31" s="710"/>
      <c r="CW31" s="710"/>
      <c r="CX31" s="710"/>
      <c r="CY31" s="711"/>
      <c r="CZ31" s="712"/>
      <c r="DA31" s="713"/>
      <c r="DB31" s="713"/>
      <c r="DC31" s="713"/>
      <c r="DD31" s="713"/>
      <c r="DE31" s="713"/>
      <c r="DF31" s="713"/>
      <c r="DG31" s="713"/>
      <c r="DH31" s="713"/>
      <c r="DI31" s="713"/>
      <c r="DJ31" s="713"/>
      <c r="DK31" s="713"/>
      <c r="DL31" s="713"/>
      <c r="DM31" s="713"/>
      <c r="DN31" s="713"/>
      <c r="DO31" s="713"/>
      <c r="DP31" s="713"/>
      <c r="DQ31" s="713"/>
      <c r="DR31" s="713"/>
      <c r="DS31" s="713"/>
      <c r="DT31" s="713"/>
      <c r="DU31" s="713"/>
      <c r="DV31" s="713"/>
      <c r="DW31" s="714"/>
      <c r="DX31" s="715"/>
    </row>
    <row r="32" spans="2:128" x14ac:dyDescent="0.2">
      <c r="B32" s="723"/>
      <c r="C32" s="724"/>
      <c r="D32" s="725"/>
      <c r="E32" s="725"/>
      <c r="F32" s="725"/>
      <c r="G32" s="725"/>
      <c r="H32" s="725"/>
      <c r="I32" s="725"/>
      <c r="J32" s="725"/>
      <c r="K32" s="725"/>
      <c r="L32" s="725"/>
      <c r="M32" s="725"/>
      <c r="N32" s="725"/>
      <c r="O32" s="725"/>
      <c r="P32" s="725"/>
      <c r="Q32" s="725"/>
      <c r="R32" s="726"/>
      <c r="S32" s="725"/>
      <c r="T32" s="725"/>
      <c r="U32" s="718" t="s">
        <v>497</v>
      </c>
      <c r="V32" s="706" t="s">
        <v>121</v>
      </c>
      <c r="W32" s="727" t="s">
        <v>495</v>
      </c>
      <c r="X32" s="708"/>
      <c r="Y32" s="708"/>
      <c r="Z32" s="708"/>
      <c r="AA32" s="708"/>
      <c r="AB32" s="708"/>
      <c r="AC32" s="708"/>
      <c r="AD32" s="708"/>
      <c r="AE32" s="708"/>
      <c r="AF32" s="708"/>
      <c r="AG32" s="708"/>
      <c r="AH32" s="708"/>
      <c r="AI32" s="708"/>
      <c r="AJ32" s="708"/>
      <c r="AK32" s="709"/>
      <c r="AL32" s="709"/>
      <c r="AM32" s="709"/>
      <c r="AN32" s="709"/>
      <c r="AO32" s="709"/>
      <c r="AP32" s="709"/>
      <c r="AQ32" s="709"/>
      <c r="AR32" s="709"/>
      <c r="AS32" s="709"/>
      <c r="AT32" s="709"/>
      <c r="AU32" s="709"/>
      <c r="AV32" s="709"/>
      <c r="AW32" s="709"/>
      <c r="AX32" s="709"/>
      <c r="AY32" s="709"/>
      <c r="AZ32" s="709"/>
      <c r="BA32" s="709"/>
      <c r="BB32" s="709"/>
      <c r="BC32" s="709"/>
      <c r="BD32" s="709"/>
      <c r="BE32" s="709"/>
      <c r="BF32" s="709"/>
      <c r="BG32" s="709"/>
      <c r="BH32" s="709"/>
      <c r="BI32" s="709"/>
      <c r="BJ32" s="709"/>
      <c r="BK32" s="709"/>
      <c r="BL32" s="709"/>
      <c r="BM32" s="709"/>
      <c r="BN32" s="709"/>
      <c r="BO32" s="709"/>
      <c r="BP32" s="709"/>
      <c r="BQ32" s="709"/>
      <c r="BR32" s="709"/>
      <c r="BS32" s="709"/>
      <c r="BT32" s="709"/>
      <c r="BU32" s="709"/>
      <c r="BV32" s="709"/>
      <c r="BW32" s="709"/>
      <c r="BX32" s="709"/>
      <c r="BY32" s="709"/>
      <c r="BZ32" s="709"/>
      <c r="CA32" s="709"/>
      <c r="CB32" s="709"/>
      <c r="CC32" s="709"/>
      <c r="CD32" s="709"/>
      <c r="CE32" s="710"/>
      <c r="CF32" s="710"/>
      <c r="CG32" s="710"/>
      <c r="CH32" s="710"/>
      <c r="CI32" s="710"/>
      <c r="CJ32" s="710"/>
      <c r="CK32" s="710"/>
      <c r="CL32" s="710"/>
      <c r="CM32" s="710"/>
      <c r="CN32" s="710"/>
      <c r="CO32" s="710"/>
      <c r="CP32" s="710"/>
      <c r="CQ32" s="710"/>
      <c r="CR32" s="710"/>
      <c r="CS32" s="710"/>
      <c r="CT32" s="710"/>
      <c r="CU32" s="710"/>
      <c r="CV32" s="710"/>
      <c r="CW32" s="710"/>
      <c r="CX32" s="710"/>
      <c r="CY32" s="711"/>
      <c r="CZ32" s="712"/>
      <c r="DA32" s="713"/>
      <c r="DB32" s="713"/>
      <c r="DC32" s="713"/>
      <c r="DD32" s="713"/>
      <c r="DE32" s="713"/>
      <c r="DF32" s="713"/>
      <c r="DG32" s="713"/>
      <c r="DH32" s="713"/>
      <c r="DI32" s="713"/>
      <c r="DJ32" s="713"/>
      <c r="DK32" s="713"/>
      <c r="DL32" s="713"/>
      <c r="DM32" s="713"/>
      <c r="DN32" s="713"/>
      <c r="DO32" s="713"/>
      <c r="DP32" s="713"/>
      <c r="DQ32" s="713"/>
      <c r="DR32" s="713"/>
      <c r="DS32" s="713"/>
      <c r="DT32" s="713"/>
      <c r="DU32" s="713"/>
      <c r="DV32" s="713"/>
      <c r="DW32" s="714"/>
      <c r="DX32" s="715"/>
    </row>
    <row r="33" spans="2:128" x14ac:dyDescent="0.2">
      <c r="B33" s="728"/>
      <c r="C33" s="729"/>
      <c r="D33" s="730"/>
      <c r="E33" s="730"/>
      <c r="F33" s="730"/>
      <c r="G33" s="730"/>
      <c r="H33" s="730"/>
      <c r="I33" s="730"/>
      <c r="J33" s="730"/>
      <c r="K33" s="730"/>
      <c r="L33" s="730"/>
      <c r="M33" s="730"/>
      <c r="N33" s="730"/>
      <c r="O33" s="730"/>
      <c r="P33" s="730"/>
      <c r="Q33" s="730"/>
      <c r="R33" s="731"/>
      <c r="S33" s="730"/>
      <c r="T33" s="730"/>
      <c r="U33" s="718" t="s">
        <v>498</v>
      </c>
      <c r="V33" s="706" t="s">
        <v>121</v>
      </c>
      <c r="W33" s="727" t="s">
        <v>495</v>
      </c>
      <c r="X33" s="709">
        <v>17.553965659247673</v>
      </c>
      <c r="Y33" s="709">
        <v>17.676622141808643</v>
      </c>
      <c r="Z33" s="709">
        <v>18.963381492428574</v>
      </c>
      <c r="AA33" s="709">
        <v>19.548200884924679</v>
      </c>
      <c r="AB33" s="709">
        <v>20.244072305725208</v>
      </c>
      <c r="AC33" s="709">
        <v>21.285085364972691</v>
      </c>
      <c r="AD33" s="709">
        <v>22.758963355236933</v>
      </c>
      <c r="AE33" s="709">
        <v>24.856842579466992</v>
      </c>
      <c r="AF33" s="709">
        <v>25.51581253232515</v>
      </c>
      <c r="AG33" s="709">
        <v>26.417808302071187</v>
      </c>
      <c r="AH33" s="709">
        <v>26.829249701429639</v>
      </c>
      <c r="AI33" s="709">
        <v>27.515069740935257</v>
      </c>
      <c r="AJ33" s="709">
        <v>28.320428817452388</v>
      </c>
      <c r="AK33" s="709">
        <v>29.273837686434359</v>
      </c>
      <c r="AL33" s="709">
        <v>30.400518064486839</v>
      </c>
      <c r="AM33" s="709">
        <v>30.924237832207467</v>
      </c>
      <c r="AN33" s="709">
        <v>32.428065512337554</v>
      </c>
      <c r="AO33" s="709">
        <v>34.611505234038731</v>
      </c>
      <c r="AP33" s="709">
        <v>36.770349221873218</v>
      </c>
      <c r="AQ33" s="709">
        <v>35.544207972167428</v>
      </c>
      <c r="AR33" s="709">
        <v>35.972892725286449</v>
      </c>
      <c r="AS33" s="709">
        <v>35.748669906632429</v>
      </c>
      <c r="AT33" s="709">
        <v>35.778867045593827</v>
      </c>
      <c r="AU33" s="709">
        <v>35.814793427696813</v>
      </c>
      <c r="AV33" s="709">
        <v>35.844969420912996</v>
      </c>
      <c r="AW33" s="709">
        <v>35.844969420912996</v>
      </c>
      <c r="AX33" s="709">
        <v>35.844969420912996</v>
      </c>
      <c r="AY33" s="709">
        <v>35.844969420912996</v>
      </c>
      <c r="AZ33" s="709">
        <v>35.844969420912996</v>
      </c>
      <c r="BA33" s="709">
        <v>35.844969420912996</v>
      </c>
      <c r="BB33" s="709">
        <v>35.844969420912996</v>
      </c>
      <c r="BC33" s="709">
        <v>35.844969420912996</v>
      </c>
      <c r="BD33" s="709">
        <v>35.844969420912996</v>
      </c>
      <c r="BE33" s="709">
        <v>35.844969420912996</v>
      </c>
      <c r="BF33" s="709">
        <v>35.844969420912996</v>
      </c>
      <c r="BG33" s="709">
        <v>35.844969420912996</v>
      </c>
      <c r="BH33" s="709">
        <v>35.844969420912996</v>
      </c>
      <c r="BI33" s="709">
        <v>35.844969420912996</v>
      </c>
      <c r="BJ33" s="709">
        <v>35.844969420912996</v>
      </c>
      <c r="BK33" s="709">
        <v>35.844969420912996</v>
      </c>
      <c r="BL33" s="709">
        <v>35.844969420912996</v>
      </c>
      <c r="BM33" s="709">
        <v>35.844969420912996</v>
      </c>
      <c r="BN33" s="709">
        <v>35.844969420912996</v>
      </c>
      <c r="BO33" s="709">
        <v>35.844969420912996</v>
      </c>
      <c r="BP33" s="709">
        <v>35.844969420912996</v>
      </c>
      <c r="BQ33" s="709">
        <v>35.844969420912996</v>
      </c>
      <c r="BR33" s="709">
        <v>35.844969420912996</v>
      </c>
      <c r="BS33" s="709">
        <v>35.844969420912996</v>
      </c>
      <c r="BT33" s="709">
        <v>35.844969420912996</v>
      </c>
      <c r="BU33" s="709">
        <v>35.844969420912996</v>
      </c>
      <c r="BV33" s="709">
        <v>35.844969420912996</v>
      </c>
      <c r="BW33" s="709">
        <v>35.844969420912996</v>
      </c>
      <c r="BX33" s="709">
        <v>35.844969420912996</v>
      </c>
      <c r="BY33" s="709">
        <v>35.844969420912996</v>
      </c>
      <c r="BZ33" s="709">
        <v>35.844969420912996</v>
      </c>
      <c r="CA33" s="709">
        <v>35.844969420912996</v>
      </c>
      <c r="CB33" s="709">
        <v>35.844969420912996</v>
      </c>
      <c r="CC33" s="709">
        <v>35.844969420912996</v>
      </c>
      <c r="CD33" s="709">
        <v>35.844969420912996</v>
      </c>
      <c r="CE33" s="710">
        <v>35.844969420912996</v>
      </c>
      <c r="CF33" s="710">
        <v>35.844969420912996</v>
      </c>
      <c r="CG33" s="710">
        <v>35.844969420912996</v>
      </c>
      <c r="CH33" s="710">
        <v>35.844969420912996</v>
      </c>
      <c r="CI33" s="710">
        <v>35.844969420912996</v>
      </c>
      <c r="CJ33" s="710">
        <v>35.844969420912996</v>
      </c>
      <c r="CK33" s="710">
        <v>35.844969420912996</v>
      </c>
      <c r="CL33" s="710">
        <v>35.844969420912996</v>
      </c>
      <c r="CM33" s="710">
        <v>35.844969420912996</v>
      </c>
      <c r="CN33" s="710">
        <v>35.844969420912996</v>
      </c>
      <c r="CO33" s="710">
        <v>35.844969420912996</v>
      </c>
      <c r="CP33" s="710">
        <v>35.844969420912996</v>
      </c>
      <c r="CQ33" s="710">
        <v>35.844969420912996</v>
      </c>
      <c r="CR33" s="710">
        <v>35.844969420912996</v>
      </c>
      <c r="CS33" s="710">
        <v>35.844969420912996</v>
      </c>
      <c r="CT33" s="710">
        <v>35.844969420912996</v>
      </c>
      <c r="CU33" s="710">
        <v>35.844969420912996</v>
      </c>
      <c r="CV33" s="710">
        <v>35.844969420912996</v>
      </c>
      <c r="CW33" s="710">
        <v>35.844969420912996</v>
      </c>
      <c r="CX33" s="710">
        <v>35.844969420912996</v>
      </c>
      <c r="CY33" s="711">
        <v>35.844969420912996</v>
      </c>
      <c r="CZ33" s="712"/>
      <c r="DA33" s="713"/>
      <c r="DB33" s="713"/>
      <c r="DC33" s="713"/>
      <c r="DD33" s="713"/>
      <c r="DE33" s="713"/>
      <c r="DF33" s="713"/>
      <c r="DG33" s="713"/>
      <c r="DH33" s="713"/>
      <c r="DI33" s="713"/>
      <c r="DJ33" s="713"/>
      <c r="DK33" s="713"/>
      <c r="DL33" s="713"/>
      <c r="DM33" s="713"/>
      <c r="DN33" s="713"/>
      <c r="DO33" s="713"/>
      <c r="DP33" s="713"/>
      <c r="DQ33" s="713"/>
      <c r="DR33" s="713"/>
      <c r="DS33" s="713"/>
      <c r="DT33" s="713"/>
      <c r="DU33" s="713"/>
      <c r="DV33" s="713"/>
      <c r="DW33" s="714"/>
      <c r="DX33" s="715"/>
    </row>
    <row r="34" spans="2:128" x14ac:dyDescent="0.2">
      <c r="B34" s="728"/>
      <c r="C34" s="729"/>
      <c r="D34" s="730"/>
      <c r="E34" s="730"/>
      <c r="F34" s="730"/>
      <c r="G34" s="730"/>
      <c r="H34" s="730"/>
      <c r="I34" s="730"/>
      <c r="J34" s="730"/>
      <c r="K34" s="730"/>
      <c r="L34" s="730"/>
      <c r="M34" s="730"/>
      <c r="N34" s="730"/>
      <c r="O34" s="730"/>
      <c r="P34" s="730"/>
      <c r="Q34" s="730"/>
      <c r="R34" s="731"/>
      <c r="S34" s="730"/>
      <c r="T34" s="730"/>
      <c r="U34" s="732" t="s">
        <v>499</v>
      </c>
      <c r="V34" s="733" t="s">
        <v>121</v>
      </c>
      <c r="W34" s="727" t="s">
        <v>495</v>
      </c>
      <c r="X34" s="709">
        <v>0.26308562239671845</v>
      </c>
      <c r="Y34" s="709">
        <v>1.4460759978483448</v>
      </c>
      <c r="Z34" s="709">
        <v>2.9545412946690872</v>
      </c>
      <c r="AA34" s="709">
        <v>10.547716028902773</v>
      </c>
      <c r="AB34" s="709">
        <v>18.546355868997004</v>
      </c>
      <c r="AC34" s="709">
        <v>26.85771982524496</v>
      </c>
      <c r="AD34" s="709">
        <v>36.093630721715051</v>
      </c>
      <c r="AE34" s="709">
        <v>45.73500672866777</v>
      </c>
      <c r="AF34" s="709">
        <v>55.874766047429233</v>
      </c>
      <c r="AG34" s="709">
        <v>66.403093965420481</v>
      </c>
      <c r="AH34" s="709">
        <v>77.429805112949524</v>
      </c>
      <c r="AI34" s="709">
        <v>87.76929044696665</v>
      </c>
      <c r="AJ34" s="709">
        <v>98.404426411834123</v>
      </c>
      <c r="AK34" s="709">
        <v>109.42813105820204</v>
      </c>
      <c r="AL34" s="709">
        <v>120.84040438144862</v>
      </c>
      <c r="AM34" s="709">
        <v>132.54832826251837</v>
      </c>
      <c r="AN34" s="709">
        <v>141.97855392750975</v>
      </c>
      <c r="AO34" s="709">
        <v>151.98318426992171</v>
      </c>
      <c r="AP34" s="709">
        <v>162.48619792876448</v>
      </c>
      <c r="AQ34" s="709">
        <v>169.7046552433201</v>
      </c>
      <c r="AR34" s="709">
        <v>170.63507383975599</v>
      </c>
      <c r="AS34" s="709">
        <v>171.50670307597522</v>
      </c>
      <c r="AT34" s="709">
        <v>171.50670307597522</v>
      </c>
      <c r="AU34" s="709">
        <v>171.50670307597522</v>
      </c>
      <c r="AV34" s="709">
        <v>171.50670307597522</v>
      </c>
      <c r="AW34" s="709">
        <v>171.50670307597522</v>
      </c>
      <c r="AX34" s="709">
        <v>171.50670307597522</v>
      </c>
      <c r="AY34" s="709">
        <v>171.50670307597522</v>
      </c>
      <c r="AZ34" s="709">
        <v>171.50670307597522</v>
      </c>
      <c r="BA34" s="709">
        <v>171.50670307597522</v>
      </c>
      <c r="BB34" s="709">
        <v>171.50670307597522</v>
      </c>
      <c r="BC34" s="709">
        <v>171.50670307597522</v>
      </c>
      <c r="BD34" s="709">
        <v>171.50670307597522</v>
      </c>
      <c r="BE34" s="709">
        <v>171.50670307597522</v>
      </c>
      <c r="BF34" s="709">
        <v>171.50670307597522</v>
      </c>
      <c r="BG34" s="709">
        <v>171.50670307597522</v>
      </c>
      <c r="BH34" s="709">
        <v>171.50670307597522</v>
      </c>
      <c r="BI34" s="709">
        <v>171.50670307597522</v>
      </c>
      <c r="BJ34" s="709">
        <v>171.50670307597522</v>
      </c>
      <c r="BK34" s="709">
        <v>171.50670307597522</v>
      </c>
      <c r="BL34" s="709">
        <v>171.50670307597522</v>
      </c>
      <c r="BM34" s="709">
        <v>171.50670307597522</v>
      </c>
      <c r="BN34" s="709">
        <v>171.50670307597522</v>
      </c>
      <c r="BO34" s="709">
        <v>171.50670307597522</v>
      </c>
      <c r="BP34" s="709">
        <v>171.50670307597522</v>
      </c>
      <c r="BQ34" s="709">
        <v>171.50670307597522</v>
      </c>
      <c r="BR34" s="709">
        <v>171.50670307597522</v>
      </c>
      <c r="BS34" s="709">
        <v>171.50670307597522</v>
      </c>
      <c r="BT34" s="709">
        <v>171.50670307597522</v>
      </c>
      <c r="BU34" s="709">
        <v>171.50670307597522</v>
      </c>
      <c r="BV34" s="709">
        <v>171.50670307597522</v>
      </c>
      <c r="BW34" s="709">
        <v>171.50670307597522</v>
      </c>
      <c r="BX34" s="709">
        <v>171.50670307597522</v>
      </c>
      <c r="BY34" s="709">
        <v>171.50670307597522</v>
      </c>
      <c r="BZ34" s="709">
        <v>171.50670307597522</v>
      </c>
      <c r="CA34" s="709">
        <v>171.50670307597522</v>
      </c>
      <c r="CB34" s="709">
        <v>171.50670307597522</v>
      </c>
      <c r="CC34" s="709">
        <v>171.50670307597522</v>
      </c>
      <c r="CD34" s="709">
        <v>171.50670307597522</v>
      </c>
      <c r="CE34" s="710">
        <v>171.50670307597522</v>
      </c>
      <c r="CF34" s="710">
        <v>171.50670307597522</v>
      </c>
      <c r="CG34" s="710">
        <v>171.50670307597522</v>
      </c>
      <c r="CH34" s="710">
        <v>171.50670307597522</v>
      </c>
      <c r="CI34" s="710">
        <v>171.50670307597522</v>
      </c>
      <c r="CJ34" s="710">
        <v>171.50670307597522</v>
      </c>
      <c r="CK34" s="710">
        <v>171.50670307597522</v>
      </c>
      <c r="CL34" s="710">
        <v>171.50670307597522</v>
      </c>
      <c r="CM34" s="710">
        <v>171.50670307597522</v>
      </c>
      <c r="CN34" s="710">
        <v>171.50670307597522</v>
      </c>
      <c r="CO34" s="710">
        <v>171.50670307597522</v>
      </c>
      <c r="CP34" s="710">
        <v>171.50670307597522</v>
      </c>
      <c r="CQ34" s="710">
        <v>171.50670307597522</v>
      </c>
      <c r="CR34" s="710">
        <v>171.50670307597522</v>
      </c>
      <c r="CS34" s="710">
        <v>171.50670307597522</v>
      </c>
      <c r="CT34" s="710">
        <v>171.50670307597522</v>
      </c>
      <c r="CU34" s="710">
        <v>171.50670307597522</v>
      </c>
      <c r="CV34" s="710">
        <v>171.50670307597522</v>
      </c>
      <c r="CW34" s="710">
        <v>171.50670307597522</v>
      </c>
      <c r="CX34" s="710">
        <v>171.50670307597522</v>
      </c>
      <c r="CY34" s="711">
        <v>171.50670307597522</v>
      </c>
      <c r="CZ34" s="712"/>
      <c r="DA34" s="713"/>
      <c r="DB34" s="713"/>
      <c r="DC34" s="713"/>
      <c r="DD34" s="713"/>
      <c r="DE34" s="713"/>
      <c r="DF34" s="713"/>
      <c r="DG34" s="713"/>
      <c r="DH34" s="713"/>
      <c r="DI34" s="713"/>
      <c r="DJ34" s="713"/>
      <c r="DK34" s="713"/>
      <c r="DL34" s="713"/>
      <c r="DM34" s="713"/>
      <c r="DN34" s="713"/>
      <c r="DO34" s="713"/>
      <c r="DP34" s="713"/>
      <c r="DQ34" s="713"/>
      <c r="DR34" s="713"/>
      <c r="DS34" s="713"/>
      <c r="DT34" s="713"/>
      <c r="DU34" s="713"/>
      <c r="DV34" s="713"/>
      <c r="DW34" s="714"/>
      <c r="DX34" s="715"/>
    </row>
    <row r="35" spans="2:128" x14ac:dyDescent="0.2">
      <c r="B35" s="728"/>
      <c r="C35" s="729"/>
      <c r="D35" s="730"/>
      <c r="E35" s="730"/>
      <c r="F35" s="730"/>
      <c r="G35" s="730"/>
      <c r="H35" s="730"/>
      <c r="I35" s="730"/>
      <c r="J35" s="730"/>
      <c r="K35" s="730"/>
      <c r="L35" s="730"/>
      <c r="M35" s="730"/>
      <c r="N35" s="730"/>
      <c r="O35" s="730"/>
      <c r="P35" s="730"/>
      <c r="Q35" s="730"/>
      <c r="R35" s="731"/>
      <c r="S35" s="730"/>
      <c r="T35" s="730"/>
      <c r="U35" s="718" t="s">
        <v>500</v>
      </c>
      <c r="V35" s="706" t="s">
        <v>121</v>
      </c>
      <c r="W35" s="727" t="s">
        <v>495</v>
      </c>
      <c r="X35" s="709"/>
      <c r="Y35" s="709"/>
      <c r="Z35" s="709"/>
      <c r="AA35" s="709"/>
      <c r="AB35" s="709"/>
      <c r="AC35" s="709"/>
      <c r="AD35" s="709"/>
      <c r="AE35" s="709"/>
      <c r="AF35" s="709"/>
      <c r="AG35" s="709"/>
      <c r="AH35" s="709"/>
      <c r="AI35" s="709"/>
      <c r="AJ35" s="709"/>
      <c r="AK35" s="709"/>
      <c r="AL35" s="709"/>
      <c r="AM35" s="709"/>
      <c r="AN35" s="709"/>
      <c r="AO35" s="709"/>
      <c r="AP35" s="709"/>
      <c r="AQ35" s="709"/>
      <c r="AR35" s="709"/>
      <c r="AS35" s="709"/>
      <c r="AT35" s="709"/>
      <c r="AU35" s="709"/>
      <c r="AV35" s="709"/>
      <c r="AW35" s="709"/>
      <c r="AX35" s="709"/>
      <c r="AY35" s="709"/>
      <c r="AZ35" s="709"/>
      <c r="BA35" s="709"/>
      <c r="BB35" s="709"/>
      <c r="BC35" s="709"/>
      <c r="BD35" s="709"/>
      <c r="BE35" s="709"/>
      <c r="BF35" s="709"/>
      <c r="BG35" s="709"/>
      <c r="BH35" s="709"/>
      <c r="BI35" s="709"/>
      <c r="BJ35" s="709"/>
      <c r="BK35" s="709"/>
      <c r="BL35" s="709"/>
      <c r="BM35" s="709"/>
      <c r="BN35" s="709"/>
      <c r="BO35" s="709"/>
      <c r="BP35" s="709"/>
      <c r="BQ35" s="709"/>
      <c r="BR35" s="709"/>
      <c r="BS35" s="709"/>
      <c r="BT35" s="709"/>
      <c r="BU35" s="709"/>
      <c r="BV35" s="709"/>
      <c r="BW35" s="709"/>
      <c r="BX35" s="709"/>
      <c r="BY35" s="709"/>
      <c r="BZ35" s="709"/>
      <c r="CA35" s="709"/>
      <c r="CB35" s="709"/>
      <c r="CC35" s="709"/>
      <c r="CD35" s="709"/>
      <c r="CE35" s="710"/>
      <c r="CF35" s="710"/>
      <c r="CG35" s="710"/>
      <c r="CH35" s="710"/>
      <c r="CI35" s="710"/>
      <c r="CJ35" s="710"/>
      <c r="CK35" s="710"/>
      <c r="CL35" s="710"/>
      <c r="CM35" s="710"/>
      <c r="CN35" s="710"/>
      <c r="CO35" s="710"/>
      <c r="CP35" s="710"/>
      <c r="CQ35" s="710"/>
      <c r="CR35" s="710"/>
      <c r="CS35" s="710"/>
      <c r="CT35" s="710"/>
      <c r="CU35" s="710"/>
      <c r="CV35" s="710"/>
      <c r="CW35" s="710"/>
      <c r="CX35" s="710"/>
      <c r="CY35" s="711"/>
      <c r="CZ35" s="712"/>
      <c r="DA35" s="713"/>
      <c r="DB35" s="713"/>
      <c r="DC35" s="713"/>
      <c r="DD35" s="713"/>
      <c r="DE35" s="713"/>
      <c r="DF35" s="713"/>
      <c r="DG35" s="713"/>
      <c r="DH35" s="713"/>
      <c r="DI35" s="713"/>
      <c r="DJ35" s="713"/>
      <c r="DK35" s="713"/>
      <c r="DL35" s="713"/>
      <c r="DM35" s="713"/>
      <c r="DN35" s="713"/>
      <c r="DO35" s="713"/>
      <c r="DP35" s="713"/>
      <c r="DQ35" s="713"/>
      <c r="DR35" s="713"/>
      <c r="DS35" s="713"/>
      <c r="DT35" s="713"/>
      <c r="DU35" s="713"/>
      <c r="DV35" s="713"/>
      <c r="DW35" s="714"/>
      <c r="DX35" s="715"/>
    </row>
    <row r="36" spans="2:128" x14ac:dyDescent="0.2">
      <c r="B36" s="734"/>
      <c r="C36" s="729"/>
      <c r="D36" s="730"/>
      <c r="E36" s="730"/>
      <c r="F36" s="730"/>
      <c r="G36" s="730"/>
      <c r="H36" s="730"/>
      <c r="I36" s="730"/>
      <c r="J36" s="730"/>
      <c r="K36" s="730"/>
      <c r="L36" s="730"/>
      <c r="M36" s="730"/>
      <c r="N36" s="730"/>
      <c r="O36" s="730"/>
      <c r="P36" s="730"/>
      <c r="Q36" s="730"/>
      <c r="R36" s="731"/>
      <c r="S36" s="730"/>
      <c r="T36" s="730"/>
      <c r="U36" s="718" t="s">
        <v>501</v>
      </c>
      <c r="V36" s="706" t="s">
        <v>121</v>
      </c>
      <c r="W36" s="727" t="s">
        <v>495</v>
      </c>
      <c r="X36" s="709">
        <v>0.88363678840549964</v>
      </c>
      <c r="Y36" s="709">
        <v>1.860047989033569</v>
      </c>
      <c r="Z36" s="709">
        <v>6.8698861037596375</v>
      </c>
      <c r="AA36" s="709">
        <v>12.968498378922728</v>
      </c>
      <c r="AB36" s="709">
        <v>20.449989383707795</v>
      </c>
      <c r="AC36" s="709">
        <v>30.726482795565929</v>
      </c>
      <c r="AD36" s="709">
        <v>45.434839223344802</v>
      </c>
      <c r="AE36" s="709">
        <v>64.898156518562701</v>
      </c>
      <c r="AF36" s="709">
        <v>80.535722881704672</v>
      </c>
      <c r="AG36" s="709">
        <v>99.151292020276728</v>
      </c>
      <c r="AH36" s="709">
        <v>116.65201815010109</v>
      </c>
      <c r="AI36" s="709">
        <v>136.25958168484468</v>
      </c>
      <c r="AJ36" s="709">
        <v>158.66969604017692</v>
      </c>
      <c r="AK36" s="709">
        <v>184.69018239163009</v>
      </c>
      <c r="AL36" s="709">
        <v>215.3376952421296</v>
      </c>
      <c r="AM36" s="709">
        <v>244.08004358321841</v>
      </c>
      <c r="AN36" s="709">
        <v>280.5835438683896</v>
      </c>
      <c r="AO36" s="709">
        <v>331.22726516056508</v>
      </c>
      <c r="AP36" s="709">
        <v>392.60248571830817</v>
      </c>
      <c r="AQ36" s="709">
        <v>397.95996429166246</v>
      </c>
      <c r="AR36" s="709">
        <v>407.10528992187943</v>
      </c>
      <c r="AS36" s="709">
        <v>407.10528992187943</v>
      </c>
      <c r="AT36" s="709">
        <v>407.10528992187943</v>
      </c>
      <c r="AU36" s="709">
        <v>407.10528992187943</v>
      </c>
      <c r="AV36" s="709">
        <v>407.10528992187943</v>
      </c>
      <c r="AW36" s="709">
        <v>407.10528992187943</v>
      </c>
      <c r="AX36" s="709">
        <v>407.10528992187943</v>
      </c>
      <c r="AY36" s="709">
        <v>407.10528992187943</v>
      </c>
      <c r="AZ36" s="709">
        <v>407.10528992187943</v>
      </c>
      <c r="BA36" s="709">
        <v>407.10528992187943</v>
      </c>
      <c r="BB36" s="709">
        <v>407.10528992187943</v>
      </c>
      <c r="BC36" s="709">
        <v>407.10528992187943</v>
      </c>
      <c r="BD36" s="709">
        <v>407.10528992187943</v>
      </c>
      <c r="BE36" s="709">
        <v>407.10528992187943</v>
      </c>
      <c r="BF36" s="709">
        <v>407.10528992187943</v>
      </c>
      <c r="BG36" s="709">
        <v>407.10528992187943</v>
      </c>
      <c r="BH36" s="709">
        <v>407.10528992187943</v>
      </c>
      <c r="BI36" s="709">
        <v>407.10528992187943</v>
      </c>
      <c r="BJ36" s="709">
        <v>407.10528992187943</v>
      </c>
      <c r="BK36" s="709">
        <v>407.10528992187943</v>
      </c>
      <c r="BL36" s="709">
        <v>407.10528992187943</v>
      </c>
      <c r="BM36" s="709">
        <v>407.10528992187943</v>
      </c>
      <c r="BN36" s="709">
        <v>407.10528992187943</v>
      </c>
      <c r="BO36" s="709">
        <v>407.10528992187943</v>
      </c>
      <c r="BP36" s="709">
        <v>407.10528992187943</v>
      </c>
      <c r="BQ36" s="709">
        <v>407.10528992187943</v>
      </c>
      <c r="BR36" s="709">
        <v>407.10528992187943</v>
      </c>
      <c r="BS36" s="709">
        <v>407.10528992187943</v>
      </c>
      <c r="BT36" s="709">
        <v>407.10528992187943</v>
      </c>
      <c r="BU36" s="709">
        <v>407.10528992187943</v>
      </c>
      <c r="BV36" s="709">
        <v>407.10528992187943</v>
      </c>
      <c r="BW36" s="709">
        <v>407.10528992187943</v>
      </c>
      <c r="BX36" s="709">
        <v>407.10528992187943</v>
      </c>
      <c r="BY36" s="709">
        <v>407.10528992187943</v>
      </c>
      <c r="BZ36" s="709">
        <v>407.10528992187943</v>
      </c>
      <c r="CA36" s="709">
        <v>407.10528992187943</v>
      </c>
      <c r="CB36" s="709">
        <v>407.10528992187943</v>
      </c>
      <c r="CC36" s="709">
        <v>407.10528992187943</v>
      </c>
      <c r="CD36" s="709">
        <v>407.10528992187943</v>
      </c>
      <c r="CE36" s="710">
        <v>407.10528992187943</v>
      </c>
      <c r="CF36" s="710">
        <v>407.10528992187943</v>
      </c>
      <c r="CG36" s="710">
        <v>407.10528992187943</v>
      </c>
      <c r="CH36" s="710">
        <v>407.10528992187943</v>
      </c>
      <c r="CI36" s="710">
        <v>407.10528992187943</v>
      </c>
      <c r="CJ36" s="710">
        <v>407.10528992187943</v>
      </c>
      <c r="CK36" s="710">
        <v>407.10528992187943</v>
      </c>
      <c r="CL36" s="710">
        <v>407.10528992187943</v>
      </c>
      <c r="CM36" s="710">
        <v>407.10528992187943</v>
      </c>
      <c r="CN36" s="710">
        <v>407.10528992187943</v>
      </c>
      <c r="CO36" s="710">
        <v>407.10528992187943</v>
      </c>
      <c r="CP36" s="710">
        <v>407.10528992187943</v>
      </c>
      <c r="CQ36" s="710">
        <v>407.10528992187943</v>
      </c>
      <c r="CR36" s="710">
        <v>407.10528992187943</v>
      </c>
      <c r="CS36" s="710">
        <v>407.10528992187943</v>
      </c>
      <c r="CT36" s="710">
        <v>407.10528992187943</v>
      </c>
      <c r="CU36" s="710">
        <v>407.10528992187943</v>
      </c>
      <c r="CV36" s="710">
        <v>407.10528992187943</v>
      </c>
      <c r="CW36" s="710">
        <v>407.10528992187943</v>
      </c>
      <c r="CX36" s="710">
        <v>407.10528992187943</v>
      </c>
      <c r="CY36" s="711">
        <v>407.10528992187943</v>
      </c>
      <c r="CZ36" s="712"/>
      <c r="DA36" s="713"/>
      <c r="DB36" s="713"/>
      <c r="DC36" s="713"/>
      <c r="DD36" s="713"/>
      <c r="DE36" s="713"/>
      <c r="DF36" s="713"/>
      <c r="DG36" s="713"/>
      <c r="DH36" s="713"/>
      <c r="DI36" s="713"/>
      <c r="DJ36" s="713"/>
      <c r="DK36" s="713"/>
      <c r="DL36" s="713"/>
      <c r="DM36" s="713"/>
      <c r="DN36" s="713"/>
      <c r="DO36" s="713"/>
      <c r="DP36" s="713"/>
      <c r="DQ36" s="713"/>
      <c r="DR36" s="713"/>
      <c r="DS36" s="713"/>
      <c r="DT36" s="713"/>
      <c r="DU36" s="713"/>
      <c r="DV36" s="713"/>
      <c r="DW36" s="714"/>
      <c r="DX36" s="715"/>
    </row>
    <row r="37" spans="2:128" x14ac:dyDescent="0.2">
      <c r="B37" s="734"/>
      <c r="C37" s="729"/>
      <c r="D37" s="730"/>
      <c r="E37" s="730"/>
      <c r="F37" s="730"/>
      <c r="G37" s="730"/>
      <c r="H37" s="730"/>
      <c r="I37" s="730"/>
      <c r="J37" s="730"/>
      <c r="K37" s="730"/>
      <c r="L37" s="730"/>
      <c r="M37" s="730"/>
      <c r="N37" s="730"/>
      <c r="O37" s="730"/>
      <c r="P37" s="730"/>
      <c r="Q37" s="730"/>
      <c r="R37" s="731"/>
      <c r="S37" s="730"/>
      <c r="T37" s="730"/>
      <c r="U37" s="718" t="s">
        <v>502</v>
      </c>
      <c r="V37" s="706" t="s">
        <v>121</v>
      </c>
      <c r="W37" s="727" t="s">
        <v>495</v>
      </c>
      <c r="X37" s="709"/>
      <c r="Y37" s="709"/>
      <c r="Z37" s="709"/>
      <c r="AA37" s="709"/>
      <c r="AB37" s="709"/>
      <c r="AC37" s="709"/>
      <c r="AD37" s="709"/>
      <c r="AE37" s="709"/>
      <c r="AF37" s="709"/>
      <c r="AG37" s="709"/>
      <c r="AH37" s="709"/>
      <c r="AI37" s="709"/>
      <c r="AJ37" s="709"/>
      <c r="AK37" s="709"/>
      <c r="AL37" s="709"/>
      <c r="AM37" s="709"/>
      <c r="AN37" s="709"/>
      <c r="AO37" s="709"/>
      <c r="AP37" s="709"/>
      <c r="AQ37" s="709"/>
      <c r="AR37" s="709"/>
      <c r="AS37" s="709"/>
      <c r="AT37" s="709"/>
      <c r="AU37" s="709"/>
      <c r="AV37" s="709"/>
      <c r="AW37" s="709"/>
      <c r="AX37" s="709"/>
      <c r="AY37" s="709"/>
      <c r="AZ37" s="709"/>
      <c r="BA37" s="709"/>
      <c r="BB37" s="709"/>
      <c r="BC37" s="709"/>
      <c r="BD37" s="709"/>
      <c r="BE37" s="709"/>
      <c r="BF37" s="709"/>
      <c r="BG37" s="709"/>
      <c r="BH37" s="709"/>
      <c r="BI37" s="709"/>
      <c r="BJ37" s="709"/>
      <c r="BK37" s="709"/>
      <c r="BL37" s="709"/>
      <c r="BM37" s="709"/>
      <c r="BN37" s="709"/>
      <c r="BO37" s="709"/>
      <c r="BP37" s="709"/>
      <c r="BQ37" s="709"/>
      <c r="BR37" s="709"/>
      <c r="BS37" s="709"/>
      <c r="BT37" s="709"/>
      <c r="BU37" s="709"/>
      <c r="BV37" s="709"/>
      <c r="BW37" s="709"/>
      <c r="BX37" s="709"/>
      <c r="BY37" s="709"/>
      <c r="BZ37" s="709"/>
      <c r="CA37" s="709"/>
      <c r="CB37" s="709"/>
      <c r="CC37" s="709"/>
      <c r="CD37" s="709"/>
      <c r="CE37" s="710"/>
      <c r="CF37" s="710"/>
      <c r="CG37" s="710"/>
      <c r="CH37" s="710"/>
      <c r="CI37" s="710"/>
      <c r="CJ37" s="710"/>
      <c r="CK37" s="710"/>
      <c r="CL37" s="710"/>
      <c r="CM37" s="710"/>
      <c r="CN37" s="710"/>
      <c r="CO37" s="710"/>
      <c r="CP37" s="710"/>
      <c r="CQ37" s="710"/>
      <c r="CR37" s="710"/>
      <c r="CS37" s="710"/>
      <c r="CT37" s="710"/>
      <c r="CU37" s="710"/>
      <c r="CV37" s="710"/>
      <c r="CW37" s="710"/>
      <c r="CX37" s="710"/>
      <c r="CY37" s="711"/>
      <c r="CZ37" s="712"/>
      <c r="DA37" s="713"/>
      <c r="DB37" s="713"/>
      <c r="DC37" s="713"/>
      <c r="DD37" s="713"/>
      <c r="DE37" s="713"/>
      <c r="DF37" s="713"/>
      <c r="DG37" s="713"/>
      <c r="DH37" s="713"/>
      <c r="DI37" s="713"/>
      <c r="DJ37" s="713"/>
      <c r="DK37" s="713"/>
      <c r="DL37" s="713"/>
      <c r="DM37" s="713"/>
      <c r="DN37" s="713"/>
      <c r="DO37" s="713"/>
      <c r="DP37" s="713"/>
      <c r="DQ37" s="713"/>
      <c r="DR37" s="713"/>
      <c r="DS37" s="713"/>
      <c r="DT37" s="713"/>
      <c r="DU37" s="713"/>
      <c r="DV37" s="713"/>
      <c r="DW37" s="714"/>
      <c r="DX37" s="715"/>
    </row>
    <row r="38" spans="2:128" x14ac:dyDescent="0.2">
      <c r="B38" s="734"/>
      <c r="C38" s="729"/>
      <c r="D38" s="730"/>
      <c r="E38" s="730"/>
      <c r="F38" s="730"/>
      <c r="G38" s="730"/>
      <c r="H38" s="730"/>
      <c r="I38" s="730"/>
      <c r="J38" s="730"/>
      <c r="K38" s="730"/>
      <c r="L38" s="730"/>
      <c r="M38" s="730"/>
      <c r="N38" s="730"/>
      <c r="O38" s="730"/>
      <c r="P38" s="730"/>
      <c r="Q38" s="730"/>
      <c r="R38" s="731"/>
      <c r="S38" s="730"/>
      <c r="T38" s="730"/>
      <c r="U38" s="718" t="s">
        <v>503</v>
      </c>
      <c r="V38" s="706" t="s">
        <v>121</v>
      </c>
      <c r="W38" s="727" t="s">
        <v>495</v>
      </c>
      <c r="X38" s="709">
        <v>0.13438330017267663</v>
      </c>
      <c r="Y38" s="709">
        <v>0.13079897839968155</v>
      </c>
      <c r="Z38" s="709">
        <v>0.13542017182161287</v>
      </c>
      <c r="AA38" s="709">
        <v>0.13486598788498982</v>
      </c>
      <c r="AB38" s="709">
        <v>0.13493106657769768</v>
      </c>
      <c r="AC38" s="709">
        <v>0.13697579171856009</v>
      </c>
      <c r="AD38" s="709">
        <v>0.14141044116893381</v>
      </c>
      <c r="AE38" s="709">
        <v>0.14908100210523284</v>
      </c>
      <c r="AF38" s="709">
        <v>0.14797041526626881</v>
      </c>
      <c r="AG38" s="709">
        <v>0.14827879339642888</v>
      </c>
      <c r="AH38" s="709">
        <v>0.14548056901404657</v>
      </c>
      <c r="AI38" s="709">
        <v>0.14413997296562689</v>
      </c>
      <c r="AJ38" s="709">
        <v>0.14332130363212445</v>
      </c>
      <c r="AK38" s="709">
        <v>0.14310995708622301</v>
      </c>
      <c r="AL38" s="709">
        <v>0.14356085271714156</v>
      </c>
      <c r="AM38" s="709">
        <v>0.14104838804053424</v>
      </c>
      <c r="AN38" s="709">
        <v>0.14284206252961493</v>
      </c>
      <c r="AO38" s="709">
        <v>0.14720109299515424</v>
      </c>
      <c r="AP38" s="709">
        <v>0.15102683161379418</v>
      </c>
      <c r="AQ38" s="709">
        <v>0.14133213751236731</v>
      </c>
      <c r="AR38" s="709">
        <v>0.13846052680811416</v>
      </c>
      <c r="AS38" s="709">
        <v>0.1327783244340402</v>
      </c>
      <c r="AT38" s="709">
        <v>0.12839499912241373</v>
      </c>
      <c r="AU38" s="709">
        <v>0.12417567174812807</v>
      </c>
      <c r="AV38" s="709">
        <v>0.12007608947385584</v>
      </c>
      <c r="AW38" s="709">
        <v>0.11601554538536797</v>
      </c>
      <c r="AX38" s="709">
        <v>0.11209231438199806</v>
      </c>
      <c r="AY38" s="709">
        <v>0.10830175302608507</v>
      </c>
      <c r="AZ38" s="709">
        <v>0.10463937490443001</v>
      </c>
      <c r="BA38" s="709">
        <v>0.1011008453182899</v>
      </c>
      <c r="BB38" s="709">
        <v>0.11295570997503093</v>
      </c>
      <c r="BC38" s="709">
        <v>0.10966573783983583</v>
      </c>
      <c r="BD38" s="709">
        <v>0.10647159013576296</v>
      </c>
      <c r="BE38" s="709">
        <v>0.10337047585996403</v>
      </c>
      <c r="BF38" s="709">
        <v>0.10035968530093597</v>
      </c>
      <c r="BG38" s="709">
        <v>9.7436587670811606E-2</v>
      </c>
      <c r="BH38" s="709">
        <v>9.4598628806613225E-2</v>
      </c>
      <c r="BI38" s="709">
        <v>9.1843328938459451E-2</v>
      </c>
      <c r="BJ38" s="709">
        <v>8.9168280522776158E-2</v>
      </c>
      <c r="BK38" s="709">
        <v>8.6571146138617619E-2</v>
      </c>
      <c r="BL38" s="709">
        <v>8.4049656445259843E-2</v>
      </c>
      <c r="BM38" s="709">
        <v>8.1601608199281403E-2</v>
      </c>
      <c r="BN38" s="709">
        <v>7.9224862329399404E-2</v>
      </c>
      <c r="BO38" s="709">
        <v>7.6917342067378075E-2</v>
      </c>
      <c r="BP38" s="709">
        <v>7.4677031133376773E-2</v>
      </c>
      <c r="BQ38" s="709">
        <v>7.2501971974152216E-2</v>
      </c>
      <c r="BR38" s="709">
        <v>7.0390264052574966E-2</v>
      </c>
      <c r="BS38" s="709">
        <v>6.8340062186965964E-2</v>
      </c>
      <c r="BT38" s="709">
        <v>6.634957493880192E-2</v>
      </c>
      <c r="BU38" s="709">
        <v>6.4417063047380513E-2</v>
      </c>
      <c r="BV38" s="709">
        <v>6.2540837910078168E-2</v>
      </c>
      <c r="BW38" s="709">
        <v>6.0719260106872008E-2</v>
      </c>
      <c r="BX38" s="709">
        <v>5.8950737967836904E-2</v>
      </c>
      <c r="BY38" s="709">
        <v>5.7233726182365934E-2</v>
      </c>
      <c r="BZ38" s="709">
        <v>5.5566724448898958E-2</v>
      </c>
      <c r="CA38" s="709">
        <v>5.3948276163979562E-2</v>
      </c>
      <c r="CB38" s="709">
        <v>5.2376967149494739E-2</v>
      </c>
      <c r="CC38" s="709">
        <v>5.0851424416985175E-2</v>
      </c>
      <c r="CD38" s="709">
        <v>4.937031496794677E-2</v>
      </c>
      <c r="CE38" s="710">
        <v>4.7932344629074537E-2</v>
      </c>
      <c r="CF38" s="710">
        <v>4.6536256921431589E-2</v>
      </c>
      <c r="CG38" s="710">
        <v>4.518083196255495E-2</v>
      </c>
      <c r="CH38" s="710">
        <v>4.3864885400538782E-2</v>
      </c>
      <c r="CI38" s="710">
        <v>4.2587267379163865E-2</v>
      </c>
      <c r="CJ38" s="710">
        <v>4.1346861533168806E-2</v>
      </c>
      <c r="CK38" s="710">
        <v>4.0142584012785247E-2</v>
      </c>
      <c r="CL38" s="710">
        <v>3.8973382536684711E-2</v>
      </c>
      <c r="CM38" s="710">
        <v>3.7838235472509425E-2</v>
      </c>
      <c r="CN38" s="710">
        <v>3.6736150944183914E-2</v>
      </c>
      <c r="CO38" s="710">
        <v>3.5666165965227099E-2</v>
      </c>
      <c r="CP38" s="710">
        <v>3.462734559730786E-2</v>
      </c>
      <c r="CQ38" s="710">
        <v>3.36187821333086E-2</v>
      </c>
      <c r="CR38" s="710">
        <v>3.263959430418311E-2</v>
      </c>
      <c r="CS38" s="710">
        <v>3.1688926508915645E-2</v>
      </c>
      <c r="CT38" s="710">
        <v>3.0765948066908393E-2</v>
      </c>
      <c r="CU38" s="710">
        <v>4.3026401589233709E-2</v>
      </c>
      <c r="CV38" s="710">
        <v>4.1976977160228017E-2</v>
      </c>
      <c r="CW38" s="710">
        <v>4.0953148449002948E-2</v>
      </c>
      <c r="CX38" s="710">
        <v>3.9954291169758974E-2</v>
      </c>
      <c r="CY38" s="711">
        <v>3.8979796263179482E-2</v>
      </c>
      <c r="CZ38" s="712"/>
      <c r="DA38" s="713"/>
      <c r="DB38" s="713"/>
      <c r="DC38" s="713"/>
      <c r="DD38" s="713"/>
      <c r="DE38" s="713"/>
      <c r="DF38" s="713"/>
      <c r="DG38" s="713"/>
      <c r="DH38" s="713"/>
      <c r="DI38" s="713"/>
      <c r="DJ38" s="713"/>
      <c r="DK38" s="713"/>
      <c r="DL38" s="713"/>
      <c r="DM38" s="713"/>
      <c r="DN38" s="713"/>
      <c r="DO38" s="713"/>
      <c r="DP38" s="713"/>
      <c r="DQ38" s="713"/>
      <c r="DR38" s="713"/>
      <c r="DS38" s="713"/>
      <c r="DT38" s="713"/>
      <c r="DU38" s="713"/>
      <c r="DV38" s="713"/>
      <c r="DW38" s="714"/>
      <c r="DX38" s="715"/>
    </row>
    <row r="39" spans="2:128" x14ac:dyDescent="0.2">
      <c r="B39" s="734"/>
      <c r="C39" s="729"/>
      <c r="D39" s="730"/>
      <c r="E39" s="730"/>
      <c r="F39" s="730"/>
      <c r="G39" s="730"/>
      <c r="H39" s="730"/>
      <c r="I39" s="730"/>
      <c r="J39" s="730"/>
      <c r="K39" s="730"/>
      <c r="L39" s="730"/>
      <c r="M39" s="730"/>
      <c r="N39" s="730"/>
      <c r="O39" s="730"/>
      <c r="P39" s="730"/>
      <c r="Q39" s="730"/>
      <c r="R39" s="731"/>
      <c r="S39" s="730"/>
      <c r="T39" s="730"/>
      <c r="U39" s="735" t="s">
        <v>504</v>
      </c>
      <c r="V39" s="706" t="s">
        <v>121</v>
      </c>
      <c r="W39" s="727" t="s">
        <v>495</v>
      </c>
      <c r="X39" s="736"/>
      <c r="Y39" s="736"/>
      <c r="Z39" s="736"/>
      <c r="AA39" s="736"/>
      <c r="AB39" s="736"/>
      <c r="AC39" s="736"/>
      <c r="AD39" s="736"/>
      <c r="AE39" s="736"/>
      <c r="AF39" s="736"/>
      <c r="AG39" s="736"/>
      <c r="AH39" s="736"/>
      <c r="AI39" s="736"/>
      <c r="AJ39" s="736"/>
      <c r="AK39" s="736"/>
      <c r="AL39" s="736"/>
      <c r="AM39" s="736"/>
      <c r="AN39" s="736"/>
      <c r="AO39" s="736"/>
      <c r="AP39" s="736"/>
      <c r="AQ39" s="736"/>
      <c r="AR39" s="736"/>
      <c r="AS39" s="736"/>
      <c r="AT39" s="736"/>
      <c r="AU39" s="736"/>
      <c r="AV39" s="736"/>
      <c r="AW39" s="736"/>
      <c r="AX39" s="736"/>
      <c r="AY39" s="736"/>
      <c r="AZ39" s="736"/>
      <c r="BA39" s="736"/>
      <c r="BB39" s="736"/>
      <c r="BC39" s="736"/>
      <c r="BD39" s="736"/>
      <c r="BE39" s="736"/>
      <c r="BF39" s="736"/>
      <c r="BG39" s="736"/>
      <c r="BH39" s="736"/>
      <c r="BI39" s="736"/>
      <c r="BJ39" s="736"/>
      <c r="BK39" s="736"/>
      <c r="BL39" s="736"/>
      <c r="BM39" s="736"/>
      <c r="BN39" s="736"/>
      <c r="BO39" s="736"/>
      <c r="BP39" s="736"/>
      <c r="BQ39" s="736"/>
      <c r="BR39" s="736"/>
      <c r="BS39" s="736"/>
      <c r="BT39" s="736"/>
      <c r="BU39" s="736"/>
      <c r="BV39" s="736"/>
      <c r="BW39" s="736"/>
      <c r="BX39" s="736"/>
      <c r="BY39" s="736"/>
      <c r="BZ39" s="736"/>
      <c r="CA39" s="736"/>
      <c r="CB39" s="736"/>
      <c r="CC39" s="736"/>
      <c r="CD39" s="736"/>
      <c r="CE39" s="737"/>
      <c r="CF39" s="737"/>
      <c r="CG39" s="737"/>
      <c r="CH39" s="737"/>
      <c r="CI39" s="737"/>
      <c r="CJ39" s="737"/>
      <c r="CK39" s="737"/>
      <c r="CL39" s="737"/>
      <c r="CM39" s="737"/>
      <c r="CN39" s="737"/>
      <c r="CO39" s="737"/>
      <c r="CP39" s="737"/>
      <c r="CQ39" s="737"/>
      <c r="CR39" s="737"/>
      <c r="CS39" s="737"/>
      <c r="CT39" s="737"/>
      <c r="CU39" s="737"/>
      <c r="CV39" s="737"/>
      <c r="CW39" s="737"/>
      <c r="CX39" s="737"/>
      <c r="CY39" s="738"/>
      <c r="CZ39" s="712"/>
      <c r="DA39" s="713"/>
      <c r="DB39" s="713"/>
      <c r="DC39" s="713"/>
      <c r="DD39" s="713"/>
      <c r="DE39" s="713"/>
      <c r="DF39" s="713"/>
      <c r="DG39" s="713"/>
      <c r="DH39" s="713"/>
      <c r="DI39" s="713"/>
      <c r="DJ39" s="713"/>
      <c r="DK39" s="713"/>
      <c r="DL39" s="713"/>
      <c r="DM39" s="713"/>
      <c r="DN39" s="713"/>
      <c r="DO39" s="713"/>
      <c r="DP39" s="713"/>
      <c r="DQ39" s="713"/>
      <c r="DR39" s="713"/>
      <c r="DS39" s="713"/>
      <c r="DT39" s="713"/>
      <c r="DU39" s="713"/>
      <c r="DV39" s="713"/>
      <c r="DW39" s="714"/>
      <c r="DX39" s="715"/>
    </row>
    <row r="40" spans="2:128" ht="15.75" thickBot="1" x14ac:dyDescent="0.25">
      <c r="B40" s="739"/>
      <c r="C40" s="740"/>
      <c r="D40" s="741"/>
      <c r="E40" s="741"/>
      <c r="F40" s="741"/>
      <c r="G40" s="741"/>
      <c r="H40" s="741"/>
      <c r="I40" s="741"/>
      <c r="J40" s="741"/>
      <c r="K40" s="741"/>
      <c r="L40" s="741"/>
      <c r="M40" s="741"/>
      <c r="N40" s="741"/>
      <c r="O40" s="741"/>
      <c r="P40" s="741"/>
      <c r="Q40" s="741"/>
      <c r="R40" s="742"/>
      <c r="S40" s="741"/>
      <c r="T40" s="741"/>
      <c r="U40" s="743" t="s">
        <v>124</v>
      </c>
      <c r="V40" s="744" t="s">
        <v>505</v>
      </c>
      <c r="W40" s="745" t="s">
        <v>495</v>
      </c>
      <c r="X40" s="746">
        <f>SUM(X29:X39)</f>
        <v>185.90372431285903</v>
      </c>
      <c r="Y40" s="746">
        <f t="shared" ref="Y40:CJ40" si="38">SUM(Y29:Y39)</f>
        <v>191.18092856246929</v>
      </c>
      <c r="Z40" s="746">
        <f t="shared" si="38"/>
        <v>220.60362977313528</v>
      </c>
      <c r="AA40" s="746">
        <f t="shared" si="38"/>
        <v>251.94161073449973</v>
      </c>
      <c r="AB40" s="746">
        <f t="shared" si="38"/>
        <v>288.84609827116412</v>
      </c>
      <c r="AC40" s="746">
        <f t="shared" si="38"/>
        <v>337.75612459561773</v>
      </c>
      <c r="AD40" s="746">
        <f t="shared" si="38"/>
        <v>404.93620807733964</v>
      </c>
      <c r="AE40" s="746">
        <f t="shared" si="38"/>
        <v>492.79478398022582</v>
      </c>
      <c r="AF40" s="746">
        <f t="shared" si="38"/>
        <v>555.06194587115897</v>
      </c>
      <c r="AG40" s="746">
        <f t="shared" si="38"/>
        <v>628.86179398768877</v>
      </c>
      <c r="AH40" s="746">
        <f t="shared" si="38"/>
        <v>694.83187195733171</v>
      </c>
      <c r="AI40" s="746">
        <f t="shared" si="38"/>
        <v>769.07469234006066</v>
      </c>
      <c r="AJ40" s="746">
        <f t="shared" si="38"/>
        <v>852.97261336097631</v>
      </c>
      <c r="AK40" s="746">
        <f t="shared" si="38"/>
        <v>949.2544849297384</v>
      </c>
      <c r="AL40" s="746">
        <f t="shared" si="38"/>
        <v>1061.126411275291</v>
      </c>
      <c r="AM40" s="746">
        <f t="shared" si="38"/>
        <v>1161.4947984248099</v>
      </c>
      <c r="AN40" s="746">
        <f t="shared" si="38"/>
        <v>1292.2756461240422</v>
      </c>
      <c r="AO40" s="746">
        <f t="shared" si="38"/>
        <v>1471.6578433710904</v>
      </c>
      <c r="AP40" s="746">
        <f t="shared" si="38"/>
        <v>1682.3494984093913</v>
      </c>
      <c r="AQ40" s="746">
        <f t="shared" si="38"/>
        <v>1692.2310967140882</v>
      </c>
      <c r="AR40" s="746">
        <f t="shared" si="38"/>
        <v>1724.0037535146246</v>
      </c>
      <c r="AS40" s="746">
        <f t="shared" si="38"/>
        <v>1722.5327593255827</v>
      </c>
      <c r="AT40" s="746">
        <f t="shared" si="38"/>
        <v>1722.8431028388504</v>
      </c>
      <c r="AU40" s="746">
        <f t="shared" si="38"/>
        <v>1723.2133228474431</v>
      </c>
      <c r="AV40" s="746">
        <f t="shared" si="38"/>
        <v>1723.5237297142085</v>
      </c>
      <c r="AW40" s="746">
        <f t="shared" si="38"/>
        <v>1723.5196691701199</v>
      </c>
      <c r="AX40" s="746">
        <f t="shared" si="38"/>
        <v>1723.5157459391164</v>
      </c>
      <c r="AY40" s="746">
        <f t="shared" si="38"/>
        <v>1723.5119553777606</v>
      </c>
      <c r="AZ40" s="746">
        <f t="shared" si="38"/>
        <v>1723.508292999639</v>
      </c>
      <c r="BA40" s="746">
        <f t="shared" si="38"/>
        <v>1723.5047544700528</v>
      </c>
      <c r="BB40" s="746">
        <f t="shared" si="38"/>
        <v>1723.5166093347095</v>
      </c>
      <c r="BC40" s="746">
        <f t="shared" si="38"/>
        <v>1723.5133193625743</v>
      </c>
      <c r="BD40" s="746">
        <f t="shared" si="38"/>
        <v>1723.5101252148702</v>
      </c>
      <c r="BE40" s="746">
        <f t="shared" si="38"/>
        <v>1723.5070241005944</v>
      </c>
      <c r="BF40" s="746">
        <f t="shared" si="38"/>
        <v>1723.5040133100354</v>
      </c>
      <c r="BG40" s="746">
        <f t="shared" si="38"/>
        <v>1723.5010902124052</v>
      </c>
      <c r="BH40" s="746">
        <f t="shared" si="38"/>
        <v>1723.4982522535411</v>
      </c>
      <c r="BI40" s="746">
        <f t="shared" si="38"/>
        <v>1723.495496953673</v>
      </c>
      <c r="BJ40" s="746">
        <f t="shared" si="38"/>
        <v>1723.4928219052572</v>
      </c>
      <c r="BK40" s="746">
        <f t="shared" si="38"/>
        <v>1723.4902247708731</v>
      </c>
      <c r="BL40" s="746">
        <f t="shared" si="38"/>
        <v>1723.4877032811798</v>
      </c>
      <c r="BM40" s="746">
        <f t="shared" si="38"/>
        <v>1723.4852552329337</v>
      </c>
      <c r="BN40" s="746">
        <f t="shared" si="38"/>
        <v>1723.482878487064</v>
      </c>
      <c r="BO40" s="746">
        <f t="shared" si="38"/>
        <v>1723.4805709668019</v>
      </c>
      <c r="BP40" s="746">
        <f t="shared" si="38"/>
        <v>1723.4783306558679</v>
      </c>
      <c r="BQ40" s="746">
        <f t="shared" si="38"/>
        <v>1723.4761555967086</v>
      </c>
      <c r="BR40" s="746">
        <f t="shared" si="38"/>
        <v>1723.474043888787</v>
      </c>
      <c r="BS40" s="746">
        <f t="shared" si="38"/>
        <v>1723.4719936869215</v>
      </c>
      <c r="BT40" s="746">
        <f t="shared" si="38"/>
        <v>1723.4700031996733</v>
      </c>
      <c r="BU40" s="746">
        <f t="shared" si="38"/>
        <v>1723.4680706877818</v>
      </c>
      <c r="BV40" s="746">
        <f t="shared" si="38"/>
        <v>1723.4661944626446</v>
      </c>
      <c r="BW40" s="746">
        <f t="shared" si="38"/>
        <v>1723.4643728848414</v>
      </c>
      <c r="BX40" s="746">
        <f t="shared" si="38"/>
        <v>1723.4626043627022</v>
      </c>
      <c r="BY40" s="746">
        <f t="shared" si="38"/>
        <v>1723.4608873509169</v>
      </c>
      <c r="BZ40" s="746">
        <f t="shared" si="38"/>
        <v>1723.4592203491834</v>
      </c>
      <c r="CA40" s="746">
        <f t="shared" si="38"/>
        <v>1723.4576019008985</v>
      </c>
      <c r="CB40" s="746">
        <f t="shared" si="38"/>
        <v>1723.456030591884</v>
      </c>
      <c r="CC40" s="746">
        <f t="shared" si="38"/>
        <v>1723.4545050491515</v>
      </c>
      <c r="CD40" s="746">
        <f t="shared" si="38"/>
        <v>1723.4530239397025</v>
      </c>
      <c r="CE40" s="746">
        <f t="shared" si="38"/>
        <v>1723.4515859693636</v>
      </c>
      <c r="CF40" s="746">
        <f t="shared" si="38"/>
        <v>1723.4501898816559</v>
      </c>
      <c r="CG40" s="746">
        <f t="shared" si="38"/>
        <v>1723.4488344566971</v>
      </c>
      <c r="CH40" s="746">
        <f t="shared" si="38"/>
        <v>1723.4475185101351</v>
      </c>
      <c r="CI40" s="746">
        <f t="shared" si="38"/>
        <v>1723.4462408921136</v>
      </c>
      <c r="CJ40" s="746">
        <f t="shared" si="38"/>
        <v>1723.4450004862676</v>
      </c>
      <c r="CK40" s="746">
        <f t="shared" ref="CK40:DW40" si="39">SUM(CK29:CK39)</f>
        <v>1723.4437962087472</v>
      </c>
      <c r="CL40" s="746">
        <f t="shared" si="39"/>
        <v>1723.4426270072711</v>
      </c>
      <c r="CM40" s="746">
        <f t="shared" si="39"/>
        <v>1723.441491860207</v>
      </c>
      <c r="CN40" s="746">
        <f t="shared" si="39"/>
        <v>1723.4403897756786</v>
      </c>
      <c r="CO40" s="746">
        <f t="shared" si="39"/>
        <v>1723.4393197906998</v>
      </c>
      <c r="CP40" s="746">
        <f t="shared" si="39"/>
        <v>1723.4382809703318</v>
      </c>
      <c r="CQ40" s="746">
        <f t="shared" si="39"/>
        <v>1723.4372724068678</v>
      </c>
      <c r="CR40" s="746">
        <f t="shared" si="39"/>
        <v>1723.4362932190386</v>
      </c>
      <c r="CS40" s="746">
        <f t="shared" si="39"/>
        <v>1723.4353425512434</v>
      </c>
      <c r="CT40" s="746">
        <f t="shared" si="39"/>
        <v>1723.4344195728013</v>
      </c>
      <c r="CU40" s="746">
        <f t="shared" si="39"/>
        <v>1723.4466800263237</v>
      </c>
      <c r="CV40" s="746">
        <f t="shared" si="39"/>
        <v>1723.4456306018947</v>
      </c>
      <c r="CW40" s="746">
        <f t="shared" si="39"/>
        <v>1723.4446067731835</v>
      </c>
      <c r="CX40" s="746">
        <f t="shared" si="39"/>
        <v>1723.4436079159043</v>
      </c>
      <c r="CY40" s="747">
        <f t="shared" si="39"/>
        <v>1723.4426334209977</v>
      </c>
      <c r="CZ40" s="696">
        <f t="shared" si="39"/>
        <v>0</v>
      </c>
      <c r="DA40" s="697">
        <f t="shared" si="39"/>
        <v>0</v>
      </c>
      <c r="DB40" s="697">
        <f t="shared" si="39"/>
        <v>0</v>
      </c>
      <c r="DC40" s="697">
        <f t="shared" si="39"/>
        <v>0</v>
      </c>
      <c r="DD40" s="697">
        <f t="shared" si="39"/>
        <v>0</v>
      </c>
      <c r="DE40" s="697">
        <f t="shared" si="39"/>
        <v>0</v>
      </c>
      <c r="DF40" s="697">
        <f t="shared" si="39"/>
        <v>0</v>
      </c>
      <c r="DG40" s="697">
        <f t="shared" si="39"/>
        <v>0</v>
      </c>
      <c r="DH40" s="697">
        <f t="shared" si="39"/>
        <v>0</v>
      </c>
      <c r="DI40" s="697">
        <f t="shared" si="39"/>
        <v>0</v>
      </c>
      <c r="DJ40" s="697">
        <f t="shared" si="39"/>
        <v>0</v>
      </c>
      <c r="DK40" s="697">
        <f t="shared" si="39"/>
        <v>0</v>
      </c>
      <c r="DL40" s="697">
        <f t="shared" si="39"/>
        <v>0</v>
      </c>
      <c r="DM40" s="697">
        <f t="shared" si="39"/>
        <v>0</v>
      </c>
      <c r="DN40" s="697">
        <f t="shared" si="39"/>
        <v>0</v>
      </c>
      <c r="DO40" s="697">
        <f t="shared" si="39"/>
        <v>0</v>
      </c>
      <c r="DP40" s="697">
        <f t="shared" si="39"/>
        <v>0</v>
      </c>
      <c r="DQ40" s="697">
        <f t="shared" si="39"/>
        <v>0</v>
      </c>
      <c r="DR40" s="697">
        <f t="shared" si="39"/>
        <v>0</v>
      </c>
      <c r="DS40" s="697">
        <f t="shared" si="39"/>
        <v>0</v>
      </c>
      <c r="DT40" s="697">
        <f t="shared" si="39"/>
        <v>0</v>
      </c>
      <c r="DU40" s="697">
        <f t="shared" si="39"/>
        <v>0</v>
      </c>
      <c r="DV40" s="697">
        <f t="shared" si="39"/>
        <v>0</v>
      </c>
      <c r="DW40" s="698">
        <f t="shared" si="39"/>
        <v>0</v>
      </c>
      <c r="DX40" s="715"/>
    </row>
    <row r="41" spans="2:128" x14ac:dyDescent="0.2">
      <c r="B41" s="542" t="s">
        <v>522</v>
      </c>
      <c r="C41" s="543" t="s">
        <v>523</v>
      </c>
      <c r="D41" s="536"/>
      <c r="E41" s="536"/>
      <c r="F41" s="536"/>
      <c r="G41" s="536"/>
      <c r="H41" s="536"/>
      <c r="I41" s="536"/>
      <c r="J41" s="536"/>
      <c r="K41" s="536"/>
      <c r="L41" s="536"/>
      <c r="M41" s="536"/>
      <c r="N41" s="536"/>
      <c r="O41" s="536"/>
      <c r="P41" s="536"/>
      <c r="Q41" s="536"/>
      <c r="R41" s="538"/>
      <c r="S41" s="553"/>
      <c r="T41" s="538"/>
      <c r="U41" s="553"/>
      <c r="V41" s="536"/>
      <c r="W41" s="536"/>
      <c r="X41" s="534">
        <f t="shared" ref="X41:BC41" si="40">SUMIF($C:$C,"59.2x",X:X)</f>
        <v>0</v>
      </c>
      <c r="Y41" s="534">
        <f t="shared" si="40"/>
        <v>0</v>
      </c>
      <c r="Z41" s="534">
        <f t="shared" si="40"/>
        <v>0</v>
      </c>
      <c r="AA41" s="534">
        <f t="shared" si="40"/>
        <v>0</v>
      </c>
      <c r="AB41" s="534">
        <f t="shared" si="40"/>
        <v>0</v>
      </c>
      <c r="AC41" s="534">
        <f t="shared" si="40"/>
        <v>0</v>
      </c>
      <c r="AD41" s="534">
        <f t="shared" si="40"/>
        <v>0</v>
      </c>
      <c r="AE41" s="534">
        <f t="shared" si="40"/>
        <v>0</v>
      </c>
      <c r="AF41" s="534">
        <f t="shared" si="40"/>
        <v>0</v>
      </c>
      <c r="AG41" s="534">
        <f t="shared" si="40"/>
        <v>0</v>
      </c>
      <c r="AH41" s="534">
        <f t="shared" si="40"/>
        <v>0</v>
      </c>
      <c r="AI41" s="534">
        <f t="shared" si="40"/>
        <v>0</v>
      </c>
      <c r="AJ41" s="534">
        <f t="shared" si="40"/>
        <v>0</v>
      </c>
      <c r="AK41" s="534">
        <f t="shared" si="40"/>
        <v>0</v>
      </c>
      <c r="AL41" s="534">
        <f t="shared" si="40"/>
        <v>0</v>
      </c>
      <c r="AM41" s="534">
        <f t="shared" si="40"/>
        <v>0</v>
      </c>
      <c r="AN41" s="534">
        <f t="shared" si="40"/>
        <v>0</v>
      </c>
      <c r="AO41" s="534">
        <f t="shared" si="40"/>
        <v>0</v>
      </c>
      <c r="AP41" s="534">
        <f t="shared" si="40"/>
        <v>0</v>
      </c>
      <c r="AQ41" s="534">
        <f t="shared" si="40"/>
        <v>0</v>
      </c>
      <c r="AR41" s="534">
        <f t="shared" si="40"/>
        <v>0</v>
      </c>
      <c r="AS41" s="534">
        <f t="shared" si="40"/>
        <v>0</v>
      </c>
      <c r="AT41" s="534">
        <f t="shared" si="40"/>
        <v>0</v>
      </c>
      <c r="AU41" s="534">
        <f t="shared" si="40"/>
        <v>0</v>
      </c>
      <c r="AV41" s="534">
        <f t="shared" si="40"/>
        <v>0</v>
      </c>
      <c r="AW41" s="534">
        <f t="shared" si="40"/>
        <v>0</v>
      </c>
      <c r="AX41" s="534">
        <f t="shared" si="40"/>
        <v>0</v>
      </c>
      <c r="AY41" s="534">
        <f t="shared" si="40"/>
        <v>0</v>
      </c>
      <c r="AZ41" s="534">
        <f t="shared" si="40"/>
        <v>0</v>
      </c>
      <c r="BA41" s="534">
        <f t="shared" si="40"/>
        <v>0</v>
      </c>
      <c r="BB41" s="534">
        <f t="shared" si="40"/>
        <v>0</v>
      </c>
      <c r="BC41" s="534">
        <f t="shared" si="40"/>
        <v>0</v>
      </c>
      <c r="BD41" s="534">
        <f t="shared" ref="BD41:CI41" si="41">SUMIF($C:$C,"59.2x",BD:BD)</f>
        <v>0</v>
      </c>
      <c r="BE41" s="534">
        <f t="shared" si="41"/>
        <v>0</v>
      </c>
      <c r="BF41" s="534">
        <f t="shared" si="41"/>
        <v>0</v>
      </c>
      <c r="BG41" s="534">
        <f t="shared" si="41"/>
        <v>0</v>
      </c>
      <c r="BH41" s="534">
        <f t="shared" si="41"/>
        <v>0</v>
      </c>
      <c r="BI41" s="534">
        <f t="shared" si="41"/>
        <v>0</v>
      </c>
      <c r="BJ41" s="534">
        <f t="shared" si="41"/>
        <v>0</v>
      </c>
      <c r="BK41" s="534">
        <f t="shared" si="41"/>
        <v>0</v>
      </c>
      <c r="BL41" s="534">
        <f t="shared" si="41"/>
        <v>0</v>
      </c>
      <c r="BM41" s="534">
        <f t="shared" si="41"/>
        <v>0</v>
      </c>
      <c r="BN41" s="534">
        <f t="shared" si="41"/>
        <v>0</v>
      </c>
      <c r="BO41" s="534">
        <f t="shared" si="41"/>
        <v>0</v>
      </c>
      <c r="BP41" s="534">
        <f t="shared" si="41"/>
        <v>0</v>
      </c>
      <c r="BQ41" s="534">
        <f t="shared" si="41"/>
        <v>0</v>
      </c>
      <c r="BR41" s="534">
        <f t="shared" si="41"/>
        <v>0</v>
      </c>
      <c r="BS41" s="534">
        <f t="shared" si="41"/>
        <v>0</v>
      </c>
      <c r="BT41" s="534">
        <f t="shared" si="41"/>
        <v>0</v>
      </c>
      <c r="BU41" s="534">
        <f t="shared" si="41"/>
        <v>0</v>
      </c>
      <c r="BV41" s="534">
        <f t="shared" si="41"/>
        <v>0</v>
      </c>
      <c r="BW41" s="534">
        <f t="shared" si="41"/>
        <v>0</v>
      </c>
      <c r="BX41" s="534">
        <f t="shared" si="41"/>
        <v>0</v>
      </c>
      <c r="BY41" s="534">
        <f t="shared" si="41"/>
        <v>0</v>
      </c>
      <c r="BZ41" s="534">
        <f t="shared" si="41"/>
        <v>0</v>
      </c>
      <c r="CA41" s="534">
        <f t="shared" si="41"/>
        <v>0</v>
      </c>
      <c r="CB41" s="534">
        <f t="shared" si="41"/>
        <v>0</v>
      </c>
      <c r="CC41" s="534">
        <f t="shared" si="41"/>
        <v>0</v>
      </c>
      <c r="CD41" s="534">
        <f t="shared" si="41"/>
        <v>0</v>
      </c>
      <c r="CE41" s="534">
        <f t="shared" si="41"/>
        <v>0</v>
      </c>
      <c r="CF41" s="534">
        <f t="shared" si="41"/>
        <v>0</v>
      </c>
      <c r="CG41" s="534">
        <f t="shared" si="41"/>
        <v>0</v>
      </c>
      <c r="CH41" s="534">
        <f t="shared" si="41"/>
        <v>0</v>
      </c>
      <c r="CI41" s="534">
        <f t="shared" si="41"/>
        <v>0</v>
      </c>
      <c r="CJ41" s="534">
        <f t="shared" ref="CJ41:DO41" si="42">SUMIF($C:$C,"59.2x",CJ:CJ)</f>
        <v>0</v>
      </c>
      <c r="CK41" s="534">
        <f t="shared" si="42"/>
        <v>0</v>
      </c>
      <c r="CL41" s="534">
        <f t="shared" si="42"/>
        <v>0</v>
      </c>
      <c r="CM41" s="534">
        <f t="shared" si="42"/>
        <v>0</v>
      </c>
      <c r="CN41" s="534">
        <f t="shared" si="42"/>
        <v>0</v>
      </c>
      <c r="CO41" s="534">
        <f t="shared" si="42"/>
        <v>0</v>
      </c>
      <c r="CP41" s="534">
        <f t="shared" si="42"/>
        <v>0</v>
      </c>
      <c r="CQ41" s="534">
        <f t="shared" si="42"/>
        <v>0</v>
      </c>
      <c r="CR41" s="534">
        <f t="shared" si="42"/>
        <v>0</v>
      </c>
      <c r="CS41" s="534">
        <f t="shared" si="42"/>
        <v>0</v>
      </c>
      <c r="CT41" s="534">
        <f t="shared" si="42"/>
        <v>0</v>
      </c>
      <c r="CU41" s="534">
        <f t="shared" si="42"/>
        <v>0</v>
      </c>
      <c r="CV41" s="534">
        <f t="shared" si="42"/>
        <v>0</v>
      </c>
      <c r="CW41" s="534">
        <f t="shared" si="42"/>
        <v>0</v>
      </c>
      <c r="CX41" s="534">
        <f t="shared" si="42"/>
        <v>0</v>
      </c>
      <c r="CY41" s="549">
        <f t="shared" si="42"/>
        <v>0</v>
      </c>
      <c r="CZ41" s="550">
        <f t="shared" si="42"/>
        <v>0</v>
      </c>
      <c r="DA41" s="550">
        <f t="shared" si="42"/>
        <v>0</v>
      </c>
      <c r="DB41" s="550">
        <f t="shared" si="42"/>
        <v>0</v>
      </c>
      <c r="DC41" s="550">
        <f t="shared" si="42"/>
        <v>0</v>
      </c>
      <c r="DD41" s="550">
        <f t="shared" si="42"/>
        <v>0</v>
      </c>
      <c r="DE41" s="550">
        <f t="shared" si="42"/>
        <v>0</v>
      </c>
      <c r="DF41" s="550">
        <f t="shared" si="42"/>
        <v>0</v>
      </c>
      <c r="DG41" s="550">
        <f t="shared" si="42"/>
        <v>0</v>
      </c>
      <c r="DH41" s="550">
        <f t="shared" si="42"/>
        <v>0</v>
      </c>
      <c r="DI41" s="550">
        <f t="shared" si="42"/>
        <v>0</v>
      </c>
      <c r="DJ41" s="550">
        <f t="shared" si="42"/>
        <v>0</v>
      </c>
      <c r="DK41" s="550">
        <f t="shared" si="42"/>
        <v>0</v>
      </c>
      <c r="DL41" s="550">
        <f t="shared" si="42"/>
        <v>0</v>
      </c>
      <c r="DM41" s="550">
        <f t="shared" si="42"/>
        <v>0</v>
      </c>
      <c r="DN41" s="550">
        <f t="shared" si="42"/>
        <v>0</v>
      </c>
      <c r="DO41" s="550">
        <f t="shared" si="42"/>
        <v>0</v>
      </c>
      <c r="DP41" s="550">
        <f t="shared" ref="DP41:DW41" si="43">SUMIF($C:$C,"59.2x",DP:DP)</f>
        <v>0</v>
      </c>
      <c r="DQ41" s="550">
        <f t="shared" si="43"/>
        <v>0</v>
      </c>
      <c r="DR41" s="550">
        <f t="shared" si="43"/>
        <v>0</v>
      </c>
      <c r="DS41" s="550">
        <f t="shared" si="43"/>
        <v>0</v>
      </c>
      <c r="DT41" s="550">
        <f t="shared" si="43"/>
        <v>0</v>
      </c>
      <c r="DU41" s="550">
        <f t="shared" si="43"/>
        <v>0</v>
      </c>
      <c r="DV41" s="550">
        <f t="shared" si="43"/>
        <v>0</v>
      </c>
      <c r="DW41" s="554">
        <f t="shared" si="43"/>
        <v>0</v>
      </c>
      <c r="DX41" s="540"/>
    </row>
    <row r="42" spans="2:128" x14ac:dyDescent="0.2">
      <c r="B42" s="555" t="s">
        <v>524</v>
      </c>
      <c r="C42" s="556" t="s">
        <v>525</v>
      </c>
      <c r="D42" s="536"/>
      <c r="E42" s="536"/>
      <c r="F42" s="536"/>
      <c r="G42" s="536"/>
      <c r="H42" s="536"/>
      <c r="I42" s="536"/>
      <c r="J42" s="536"/>
      <c r="K42" s="536"/>
      <c r="L42" s="536"/>
      <c r="M42" s="536"/>
      <c r="N42" s="536"/>
      <c r="O42" s="536"/>
      <c r="P42" s="536"/>
      <c r="Q42" s="536"/>
      <c r="R42" s="538"/>
      <c r="S42" s="553"/>
      <c r="T42" s="538"/>
      <c r="U42" s="557"/>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4"/>
      <c r="AR42" s="534"/>
      <c r="AS42" s="534"/>
      <c r="AT42" s="534"/>
      <c r="AU42" s="534"/>
      <c r="AV42" s="534"/>
      <c r="AW42" s="534"/>
      <c r="AX42" s="534"/>
      <c r="AY42" s="534"/>
      <c r="AZ42" s="534"/>
      <c r="BA42" s="534"/>
      <c r="BB42" s="534"/>
      <c r="BC42" s="534"/>
      <c r="BD42" s="534"/>
      <c r="BE42" s="534"/>
      <c r="BF42" s="534"/>
      <c r="BG42" s="534"/>
      <c r="BH42" s="534"/>
      <c r="BI42" s="534"/>
      <c r="BJ42" s="534"/>
      <c r="BK42" s="534"/>
      <c r="BL42" s="534"/>
      <c r="BM42" s="534"/>
      <c r="BN42" s="534"/>
      <c r="BO42" s="534"/>
      <c r="BP42" s="534"/>
      <c r="BQ42" s="534"/>
      <c r="BR42" s="534"/>
      <c r="BS42" s="534"/>
      <c r="BT42" s="534"/>
      <c r="BU42" s="534"/>
      <c r="BV42" s="534"/>
      <c r="BW42" s="534"/>
      <c r="BX42" s="534"/>
      <c r="BY42" s="534"/>
      <c r="BZ42" s="534"/>
      <c r="CA42" s="534"/>
      <c r="CB42" s="534"/>
      <c r="CC42" s="534"/>
      <c r="CD42" s="534"/>
      <c r="CE42" s="534"/>
      <c r="CF42" s="534"/>
      <c r="CG42" s="534"/>
      <c r="CH42" s="534"/>
      <c r="CI42" s="534"/>
      <c r="CJ42" s="534"/>
      <c r="CK42" s="534"/>
      <c r="CL42" s="534"/>
      <c r="CM42" s="534"/>
      <c r="CN42" s="534"/>
      <c r="CO42" s="534"/>
      <c r="CP42" s="534"/>
      <c r="CQ42" s="534"/>
      <c r="CR42" s="534"/>
      <c r="CS42" s="534"/>
      <c r="CT42" s="534"/>
      <c r="CU42" s="534"/>
      <c r="CV42" s="534"/>
      <c r="CW42" s="534"/>
      <c r="CX42" s="534"/>
      <c r="CY42" s="549"/>
      <c r="CZ42" s="550"/>
      <c r="DA42" s="550"/>
      <c r="DB42" s="550"/>
      <c r="DC42" s="550"/>
      <c r="DD42" s="550"/>
      <c r="DE42" s="550"/>
      <c r="DF42" s="550"/>
      <c r="DG42" s="550"/>
      <c r="DH42" s="550"/>
      <c r="DI42" s="550"/>
      <c r="DJ42" s="550"/>
      <c r="DK42" s="550"/>
      <c r="DL42" s="550"/>
      <c r="DM42" s="550"/>
      <c r="DN42" s="550"/>
      <c r="DO42" s="550"/>
      <c r="DP42" s="550"/>
      <c r="DQ42" s="550"/>
      <c r="DR42" s="550"/>
      <c r="DS42" s="550"/>
      <c r="DT42" s="550"/>
      <c r="DU42" s="550"/>
      <c r="DV42" s="550"/>
      <c r="DW42" s="554"/>
      <c r="DX42" s="540"/>
    </row>
    <row r="43" spans="2:128" x14ac:dyDescent="0.2">
      <c r="B43" s="542" t="s">
        <v>526</v>
      </c>
      <c r="C43" s="543" t="s">
        <v>527</v>
      </c>
      <c r="D43" s="536"/>
      <c r="E43" s="536"/>
      <c r="F43" s="536"/>
      <c r="G43" s="536"/>
      <c r="H43" s="536"/>
      <c r="I43" s="536"/>
      <c r="J43" s="536"/>
      <c r="K43" s="536"/>
      <c r="L43" s="536"/>
      <c r="M43" s="536"/>
      <c r="N43" s="536"/>
      <c r="O43" s="536"/>
      <c r="P43" s="536"/>
      <c r="Q43" s="536"/>
      <c r="R43" s="538"/>
      <c r="S43" s="553"/>
      <c r="T43" s="538"/>
      <c r="U43" s="553"/>
      <c r="V43" s="536"/>
      <c r="W43" s="536"/>
      <c r="X43" s="534">
        <f t="shared" ref="X43:BC43" si="44">SUMIF($C:$C,"60.1x",X:X)</f>
        <v>0</v>
      </c>
      <c r="Y43" s="534">
        <f t="shared" si="44"/>
        <v>0</v>
      </c>
      <c r="Z43" s="534">
        <f t="shared" si="44"/>
        <v>0</v>
      </c>
      <c r="AA43" s="534">
        <f t="shared" si="44"/>
        <v>0</v>
      </c>
      <c r="AB43" s="534">
        <f t="shared" si="44"/>
        <v>0</v>
      </c>
      <c r="AC43" s="534">
        <f t="shared" si="44"/>
        <v>0</v>
      </c>
      <c r="AD43" s="534">
        <f t="shared" si="44"/>
        <v>0</v>
      </c>
      <c r="AE43" s="534">
        <f t="shared" si="44"/>
        <v>0</v>
      </c>
      <c r="AF43" s="534">
        <f t="shared" si="44"/>
        <v>0</v>
      </c>
      <c r="AG43" s="534">
        <f t="shared" si="44"/>
        <v>0</v>
      </c>
      <c r="AH43" s="534">
        <f t="shared" si="44"/>
        <v>0</v>
      </c>
      <c r="AI43" s="534">
        <f t="shared" si="44"/>
        <v>0</v>
      </c>
      <c r="AJ43" s="534">
        <f t="shared" si="44"/>
        <v>0</v>
      </c>
      <c r="AK43" s="534">
        <f t="shared" si="44"/>
        <v>0</v>
      </c>
      <c r="AL43" s="534">
        <f t="shared" si="44"/>
        <v>0</v>
      </c>
      <c r="AM43" s="534">
        <f t="shared" si="44"/>
        <v>0</v>
      </c>
      <c r="AN43" s="534">
        <f t="shared" si="44"/>
        <v>0</v>
      </c>
      <c r="AO43" s="534">
        <f t="shared" si="44"/>
        <v>0</v>
      </c>
      <c r="AP43" s="534">
        <f t="shared" si="44"/>
        <v>0</v>
      </c>
      <c r="AQ43" s="534">
        <f t="shared" si="44"/>
        <v>0</v>
      </c>
      <c r="AR43" s="534">
        <f t="shared" si="44"/>
        <v>0</v>
      </c>
      <c r="AS43" s="534">
        <f t="shared" si="44"/>
        <v>0</v>
      </c>
      <c r="AT43" s="534">
        <f t="shared" si="44"/>
        <v>0</v>
      </c>
      <c r="AU43" s="534">
        <f t="shared" si="44"/>
        <v>0</v>
      </c>
      <c r="AV43" s="534">
        <f t="shared" si="44"/>
        <v>0</v>
      </c>
      <c r="AW43" s="534">
        <f t="shared" si="44"/>
        <v>0</v>
      </c>
      <c r="AX43" s="534">
        <f t="shared" si="44"/>
        <v>0</v>
      </c>
      <c r="AY43" s="534">
        <f t="shared" si="44"/>
        <v>0</v>
      </c>
      <c r="AZ43" s="534">
        <f t="shared" si="44"/>
        <v>0</v>
      </c>
      <c r="BA43" s="534">
        <f t="shared" si="44"/>
        <v>0</v>
      </c>
      <c r="BB43" s="534">
        <f t="shared" si="44"/>
        <v>0</v>
      </c>
      <c r="BC43" s="534">
        <f t="shared" si="44"/>
        <v>0</v>
      </c>
      <c r="BD43" s="534">
        <f t="shared" ref="BD43:CI43" si="45">SUMIF($C:$C,"60.1x",BD:BD)</f>
        <v>0</v>
      </c>
      <c r="BE43" s="534">
        <f t="shared" si="45"/>
        <v>0</v>
      </c>
      <c r="BF43" s="534">
        <f t="shared" si="45"/>
        <v>0</v>
      </c>
      <c r="BG43" s="534">
        <f t="shared" si="45"/>
        <v>0</v>
      </c>
      <c r="BH43" s="534">
        <f t="shared" si="45"/>
        <v>0</v>
      </c>
      <c r="BI43" s="534">
        <f t="shared" si="45"/>
        <v>0</v>
      </c>
      <c r="BJ43" s="534">
        <f t="shared" si="45"/>
        <v>0</v>
      </c>
      <c r="BK43" s="534">
        <f t="shared" si="45"/>
        <v>0</v>
      </c>
      <c r="BL43" s="534">
        <f t="shared" si="45"/>
        <v>0</v>
      </c>
      <c r="BM43" s="534">
        <f t="shared" si="45"/>
        <v>0</v>
      </c>
      <c r="BN43" s="534">
        <f t="shared" si="45"/>
        <v>0</v>
      </c>
      <c r="BO43" s="534">
        <f t="shared" si="45"/>
        <v>0</v>
      </c>
      <c r="BP43" s="534">
        <f t="shared" si="45"/>
        <v>0</v>
      </c>
      <c r="BQ43" s="534">
        <f t="shared" si="45"/>
        <v>0</v>
      </c>
      <c r="BR43" s="534">
        <f t="shared" si="45"/>
        <v>0</v>
      </c>
      <c r="BS43" s="534">
        <f t="shared" si="45"/>
        <v>0</v>
      </c>
      <c r="BT43" s="534">
        <f t="shared" si="45"/>
        <v>0</v>
      </c>
      <c r="BU43" s="534">
        <f t="shared" si="45"/>
        <v>0</v>
      </c>
      <c r="BV43" s="534">
        <f t="shared" si="45"/>
        <v>0</v>
      </c>
      <c r="BW43" s="534">
        <f t="shared" si="45"/>
        <v>0</v>
      </c>
      <c r="BX43" s="534">
        <f t="shared" si="45"/>
        <v>0</v>
      </c>
      <c r="BY43" s="534">
        <f t="shared" si="45"/>
        <v>0</v>
      </c>
      <c r="BZ43" s="534">
        <f t="shared" si="45"/>
        <v>0</v>
      </c>
      <c r="CA43" s="534">
        <f t="shared" si="45"/>
        <v>0</v>
      </c>
      <c r="CB43" s="534">
        <f t="shared" si="45"/>
        <v>0</v>
      </c>
      <c r="CC43" s="534">
        <f t="shared" si="45"/>
        <v>0</v>
      </c>
      <c r="CD43" s="534">
        <f t="shared" si="45"/>
        <v>0</v>
      </c>
      <c r="CE43" s="534">
        <f t="shared" si="45"/>
        <v>0</v>
      </c>
      <c r="CF43" s="534">
        <f t="shared" si="45"/>
        <v>0</v>
      </c>
      <c r="CG43" s="534">
        <f t="shared" si="45"/>
        <v>0</v>
      </c>
      <c r="CH43" s="534">
        <f t="shared" si="45"/>
        <v>0</v>
      </c>
      <c r="CI43" s="534">
        <f t="shared" si="45"/>
        <v>0</v>
      </c>
      <c r="CJ43" s="534">
        <f t="shared" ref="CJ43:DO43" si="46">SUMIF($C:$C,"60.1x",CJ:CJ)</f>
        <v>0</v>
      </c>
      <c r="CK43" s="534">
        <f t="shared" si="46"/>
        <v>0</v>
      </c>
      <c r="CL43" s="534">
        <f t="shared" si="46"/>
        <v>0</v>
      </c>
      <c r="CM43" s="534">
        <f t="shared" si="46"/>
        <v>0</v>
      </c>
      <c r="CN43" s="534">
        <f t="shared" si="46"/>
        <v>0</v>
      </c>
      <c r="CO43" s="534">
        <f t="shared" si="46"/>
        <v>0</v>
      </c>
      <c r="CP43" s="534">
        <f t="shared" si="46"/>
        <v>0</v>
      </c>
      <c r="CQ43" s="534">
        <f t="shared" si="46"/>
        <v>0</v>
      </c>
      <c r="CR43" s="534">
        <f t="shared" si="46"/>
        <v>0</v>
      </c>
      <c r="CS43" s="534">
        <f t="shared" si="46"/>
        <v>0</v>
      </c>
      <c r="CT43" s="534">
        <f t="shared" si="46"/>
        <v>0</v>
      </c>
      <c r="CU43" s="534">
        <f t="shared" si="46"/>
        <v>0</v>
      </c>
      <c r="CV43" s="534">
        <f t="shared" si="46"/>
        <v>0</v>
      </c>
      <c r="CW43" s="534">
        <f t="shared" si="46"/>
        <v>0</v>
      </c>
      <c r="CX43" s="534">
        <f t="shared" si="46"/>
        <v>0</v>
      </c>
      <c r="CY43" s="549">
        <f t="shared" si="46"/>
        <v>0</v>
      </c>
      <c r="CZ43" s="550">
        <f t="shared" si="46"/>
        <v>0</v>
      </c>
      <c r="DA43" s="550">
        <f t="shared" si="46"/>
        <v>0</v>
      </c>
      <c r="DB43" s="550">
        <f t="shared" si="46"/>
        <v>0</v>
      </c>
      <c r="DC43" s="550">
        <f t="shared" si="46"/>
        <v>0</v>
      </c>
      <c r="DD43" s="550">
        <f t="shared" si="46"/>
        <v>0</v>
      </c>
      <c r="DE43" s="550">
        <f t="shared" si="46"/>
        <v>0</v>
      </c>
      <c r="DF43" s="550">
        <f t="shared" si="46"/>
        <v>0</v>
      </c>
      <c r="DG43" s="550">
        <f t="shared" si="46"/>
        <v>0</v>
      </c>
      <c r="DH43" s="550">
        <f t="shared" si="46"/>
        <v>0</v>
      </c>
      <c r="DI43" s="550">
        <f t="shared" si="46"/>
        <v>0</v>
      </c>
      <c r="DJ43" s="550">
        <f t="shared" si="46"/>
        <v>0</v>
      </c>
      <c r="DK43" s="550">
        <f t="shared" si="46"/>
        <v>0</v>
      </c>
      <c r="DL43" s="550">
        <f t="shared" si="46"/>
        <v>0</v>
      </c>
      <c r="DM43" s="550">
        <f t="shared" si="46"/>
        <v>0</v>
      </c>
      <c r="DN43" s="550">
        <f t="shared" si="46"/>
        <v>0</v>
      </c>
      <c r="DO43" s="550">
        <f t="shared" si="46"/>
        <v>0</v>
      </c>
      <c r="DP43" s="550">
        <f t="shared" ref="DP43:DW43" si="47">SUMIF($C:$C,"60.1x",DP:DP)</f>
        <v>0</v>
      </c>
      <c r="DQ43" s="550">
        <f t="shared" si="47"/>
        <v>0</v>
      </c>
      <c r="DR43" s="550">
        <f t="shared" si="47"/>
        <v>0</v>
      </c>
      <c r="DS43" s="550">
        <f t="shared" si="47"/>
        <v>0</v>
      </c>
      <c r="DT43" s="550">
        <f t="shared" si="47"/>
        <v>0</v>
      </c>
      <c r="DU43" s="550">
        <f t="shared" si="47"/>
        <v>0</v>
      </c>
      <c r="DV43" s="550">
        <f t="shared" si="47"/>
        <v>0</v>
      </c>
      <c r="DW43" s="554">
        <f t="shared" si="47"/>
        <v>0</v>
      </c>
      <c r="DX43" s="540"/>
    </row>
    <row r="44" spans="2:128" x14ac:dyDescent="0.2">
      <c r="B44" s="542" t="s">
        <v>528</v>
      </c>
      <c r="C44" s="543" t="s">
        <v>529</v>
      </c>
      <c r="D44" s="536"/>
      <c r="E44" s="536"/>
      <c r="F44" s="536"/>
      <c r="G44" s="536"/>
      <c r="H44" s="536"/>
      <c r="I44" s="536"/>
      <c r="J44" s="536"/>
      <c r="K44" s="536"/>
      <c r="L44" s="536"/>
      <c r="M44" s="536"/>
      <c r="N44" s="536"/>
      <c r="O44" s="536"/>
      <c r="P44" s="536"/>
      <c r="Q44" s="536"/>
      <c r="R44" s="538"/>
      <c r="S44" s="553"/>
      <c r="T44" s="538"/>
      <c r="U44" s="553"/>
      <c r="V44" s="536"/>
      <c r="W44" s="536"/>
      <c r="X44" s="534">
        <f t="shared" ref="X44:BC44" si="48">SUMIF($C:$C,"60.2x",X:X)</f>
        <v>0</v>
      </c>
      <c r="Y44" s="534">
        <f t="shared" si="48"/>
        <v>0</v>
      </c>
      <c r="Z44" s="534">
        <f t="shared" si="48"/>
        <v>0</v>
      </c>
      <c r="AA44" s="534">
        <f t="shared" si="48"/>
        <v>0</v>
      </c>
      <c r="AB44" s="534">
        <f t="shared" si="48"/>
        <v>0</v>
      </c>
      <c r="AC44" s="534">
        <f t="shared" si="48"/>
        <v>0</v>
      </c>
      <c r="AD44" s="534">
        <f t="shared" si="48"/>
        <v>0</v>
      </c>
      <c r="AE44" s="534">
        <f t="shared" si="48"/>
        <v>0</v>
      </c>
      <c r="AF44" s="534">
        <f t="shared" si="48"/>
        <v>0</v>
      </c>
      <c r="AG44" s="534">
        <f t="shared" si="48"/>
        <v>0</v>
      </c>
      <c r="AH44" s="534">
        <f t="shared" si="48"/>
        <v>0</v>
      </c>
      <c r="AI44" s="534">
        <f t="shared" si="48"/>
        <v>0</v>
      </c>
      <c r="AJ44" s="534">
        <f t="shared" si="48"/>
        <v>0</v>
      </c>
      <c r="AK44" s="534">
        <f t="shared" si="48"/>
        <v>0</v>
      </c>
      <c r="AL44" s="534">
        <f t="shared" si="48"/>
        <v>0</v>
      </c>
      <c r="AM44" s="534">
        <f t="shared" si="48"/>
        <v>0</v>
      </c>
      <c r="AN44" s="534">
        <f t="shared" si="48"/>
        <v>0</v>
      </c>
      <c r="AO44" s="534">
        <f t="shared" si="48"/>
        <v>0</v>
      </c>
      <c r="AP44" s="534">
        <f t="shared" si="48"/>
        <v>0</v>
      </c>
      <c r="AQ44" s="534">
        <f t="shared" si="48"/>
        <v>0</v>
      </c>
      <c r="AR44" s="534">
        <f t="shared" si="48"/>
        <v>0</v>
      </c>
      <c r="AS44" s="534">
        <f t="shared" si="48"/>
        <v>0</v>
      </c>
      <c r="AT44" s="534">
        <f t="shared" si="48"/>
        <v>0</v>
      </c>
      <c r="AU44" s="534">
        <f t="shared" si="48"/>
        <v>0</v>
      </c>
      <c r="AV44" s="534">
        <f t="shared" si="48"/>
        <v>0</v>
      </c>
      <c r="AW44" s="534">
        <f t="shared" si="48"/>
        <v>0</v>
      </c>
      <c r="AX44" s="534">
        <f t="shared" si="48"/>
        <v>0</v>
      </c>
      <c r="AY44" s="534">
        <f t="shared" si="48"/>
        <v>0</v>
      </c>
      <c r="AZ44" s="534">
        <f t="shared" si="48"/>
        <v>0</v>
      </c>
      <c r="BA44" s="534">
        <f t="shared" si="48"/>
        <v>0</v>
      </c>
      <c r="BB44" s="534">
        <f t="shared" si="48"/>
        <v>0</v>
      </c>
      <c r="BC44" s="534">
        <f t="shared" si="48"/>
        <v>0</v>
      </c>
      <c r="BD44" s="534">
        <f t="shared" ref="BD44:CI44" si="49">SUMIF($C:$C,"60.2x",BD:BD)</f>
        <v>0</v>
      </c>
      <c r="BE44" s="534">
        <f t="shared" si="49"/>
        <v>0</v>
      </c>
      <c r="BF44" s="534">
        <f t="shared" si="49"/>
        <v>0</v>
      </c>
      <c r="BG44" s="534">
        <f t="shared" si="49"/>
        <v>0</v>
      </c>
      <c r="BH44" s="534">
        <f t="shared" si="49"/>
        <v>0</v>
      </c>
      <c r="BI44" s="534">
        <f t="shared" si="49"/>
        <v>0</v>
      </c>
      <c r="BJ44" s="534">
        <f t="shared" si="49"/>
        <v>0</v>
      </c>
      <c r="BK44" s="534">
        <f t="shared" si="49"/>
        <v>0</v>
      </c>
      <c r="BL44" s="534">
        <f t="shared" si="49"/>
        <v>0</v>
      </c>
      <c r="BM44" s="534">
        <f t="shared" si="49"/>
        <v>0</v>
      </c>
      <c r="BN44" s="534">
        <f t="shared" si="49"/>
        <v>0</v>
      </c>
      <c r="BO44" s="534">
        <f t="shared" si="49"/>
        <v>0</v>
      </c>
      <c r="BP44" s="534">
        <f t="shared" si="49"/>
        <v>0</v>
      </c>
      <c r="BQ44" s="534">
        <f t="shared" si="49"/>
        <v>0</v>
      </c>
      <c r="BR44" s="534">
        <f t="shared" si="49"/>
        <v>0</v>
      </c>
      <c r="BS44" s="534">
        <f t="shared" si="49"/>
        <v>0</v>
      </c>
      <c r="BT44" s="534">
        <f t="shared" si="49"/>
        <v>0</v>
      </c>
      <c r="BU44" s="534">
        <f t="shared" si="49"/>
        <v>0</v>
      </c>
      <c r="BV44" s="534">
        <f t="shared" si="49"/>
        <v>0</v>
      </c>
      <c r="BW44" s="534">
        <f t="shared" si="49"/>
        <v>0</v>
      </c>
      <c r="BX44" s="534">
        <f t="shared" si="49"/>
        <v>0</v>
      </c>
      <c r="BY44" s="534">
        <f t="shared" si="49"/>
        <v>0</v>
      </c>
      <c r="BZ44" s="534">
        <f t="shared" si="49"/>
        <v>0</v>
      </c>
      <c r="CA44" s="534">
        <f t="shared" si="49"/>
        <v>0</v>
      </c>
      <c r="CB44" s="534">
        <f t="shared" si="49"/>
        <v>0</v>
      </c>
      <c r="CC44" s="534">
        <f t="shared" si="49"/>
        <v>0</v>
      </c>
      <c r="CD44" s="534">
        <f t="shared" si="49"/>
        <v>0</v>
      </c>
      <c r="CE44" s="534">
        <f t="shared" si="49"/>
        <v>0</v>
      </c>
      <c r="CF44" s="534">
        <f t="shared" si="49"/>
        <v>0</v>
      </c>
      <c r="CG44" s="534">
        <f t="shared" si="49"/>
        <v>0</v>
      </c>
      <c r="CH44" s="534">
        <f t="shared" si="49"/>
        <v>0</v>
      </c>
      <c r="CI44" s="534">
        <f t="shared" si="49"/>
        <v>0</v>
      </c>
      <c r="CJ44" s="534">
        <f t="shared" ref="CJ44:DO44" si="50">SUMIF($C:$C,"60.2x",CJ:CJ)</f>
        <v>0</v>
      </c>
      <c r="CK44" s="534">
        <f t="shared" si="50"/>
        <v>0</v>
      </c>
      <c r="CL44" s="534">
        <f t="shared" si="50"/>
        <v>0</v>
      </c>
      <c r="CM44" s="534">
        <f t="shared" si="50"/>
        <v>0</v>
      </c>
      <c r="CN44" s="534">
        <f t="shared" si="50"/>
        <v>0</v>
      </c>
      <c r="CO44" s="534">
        <f t="shared" si="50"/>
        <v>0</v>
      </c>
      <c r="CP44" s="534">
        <f t="shared" si="50"/>
        <v>0</v>
      </c>
      <c r="CQ44" s="534">
        <f t="shared" si="50"/>
        <v>0</v>
      </c>
      <c r="CR44" s="534">
        <f t="shared" si="50"/>
        <v>0</v>
      </c>
      <c r="CS44" s="534">
        <f t="shared" si="50"/>
        <v>0</v>
      </c>
      <c r="CT44" s="534">
        <f t="shared" si="50"/>
        <v>0</v>
      </c>
      <c r="CU44" s="534">
        <f t="shared" si="50"/>
        <v>0</v>
      </c>
      <c r="CV44" s="534">
        <f t="shared" si="50"/>
        <v>0</v>
      </c>
      <c r="CW44" s="534">
        <f t="shared" si="50"/>
        <v>0</v>
      </c>
      <c r="CX44" s="534">
        <f t="shared" si="50"/>
        <v>0</v>
      </c>
      <c r="CY44" s="549">
        <f t="shared" si="50"/>
        <v>0</v>
      </c>
      <c r="CZ44" s="550">
        <f t="shared" si="50"/>
        <v>0</v>
      </c>
      <c r="DA44" s="550">
        <f t="shared" si="50"/>
        <v>0</v>
      </c>
      <c r="DB44" s="550">
        <f t="shared" si="50"/>
        <v>0</v>
      </c>
      <c r="DC44" s="550">
        <f t="shared" si="50"/>
        <v>0</v>
      </c>
      <c r="DD44" s="550">
        <f t="shared" si="50"/>
        <v>0</v>
      </c>
      <c r="DE44" s="550">
        <f t="shared" si="50"/>
        <v>0</v>
      </c>
      <c r="DF44" s="550">
        <f t="shared" si="50"/>
        <v>0</v>
      </c>
      <c r="DG44" s="550">
        <f t="shared" si="50"/>
        <v>0</v>
      </c>
      <c r="DH44" s="550">
        <f t="shared" si="50"/>
        <v>0</v>
      </c>
      <c r="DI44" s="550">
        <f t="shared" si="50"/>
        <v>0</v>
      </c>
      <c r="DJ44" s="550">
        <f t="shared" si="50"/>
        <v>0</v>
      </c>
      <c r="DK44" s="550">
        <f t="shared" si="50"/>
        <v>0</v>
      </c>
      <c r="DL44" s="550">
        <f t="shared" si="50"/>
        <v>0</v>
      </c>
      <c r="DM44" s="550">
        <f t="shared" si="50"/>
        <v>0</v>
      </c>
      <c r="DN44" s="550">
        <f t="shared" si="50"/>
        <v>0</v>
      </c>
      <c r="DO44" s="550">
        <f t="shared" si="50"/>
        <v>0</v>
      </c>
      <c r="DP44" s="550">
        <f t="shared" ref="DP44:DW44" si="51">SUMIF($C:$C,"60.2x",DP:DP)</f>
        <v>0</v>
      </c>
      <c r="DQ44" s="550">
        <f t="shared" si="51"/>
        <v>0</v>
      </c>
      <c r="DR44" s="550">
        <f t="shared" si="51"/>
        <v>0</v>
      </c>
      <c r="DS44" s="550">
        <f t="shared" si="51"/>
        <v>0</v>
      </c>
      <c r="DT44" s="550">
        <f t="shared" si="51"/>
        <v>0</v>
      </c>
      <c r="DU44" s="550">
        <f t="shared" si="51"/>
        <v>0</v>
      </c>
      <c r="DV44" s="550">
        <f t="shared" si="51"/>
        <v>0</v>
      </c>
      <c r="DW44" s="554">
        <f t="shared" si="51"/>
        <v>0</v>
      </c>
      <c r="DX44" s="540"/>
    </row>
    <row r="45" spans="2:128" ht="15.75" x14ac:dyDescent="0.25">
      <c r="B45" s="555" t="s">
        <v>530</v>
      </c>
      <c r="C45" s="556" t="s">
        <v>531</v>
      </c>
      <c r="D45" s="536"/>
      <c r="E45" s="536"/>
      <c r="F45" s="536"/>
      <c r="G45" s="536"/>
      <c r="H45" s="536"/>
      <c r="I45" s="536"/>
      <c r="J45" s="536"/>
      <c r="K45" s="536"/>
      <c r="L45" s="536"/>
      <c r="M45" s="536"/>
      <c r="N45" s="536"/>
      <c r="O45" s="536"/>
      <c r="P45" s="536"/>
      <c r="Q45" s="536"/>
      <c r="R45" s="538"/>
      <c r="S45" s="553"/>
      <c r="T45" s="538"/>
      <c r="U45" s="557"/>
      <c r="V45" s="534"/>
      <c r="W45" s="534"/>
      <c r="X45" s="558"/>
      <c r="Y45" s="558"/>
      <c r="Z45" s="558"/>
      <c r="AA45" s="558"/>
      <c r="AB45" s="558"/>
      <c r="AC45" s="558"/>
      <c r="AD45" s="558"/>
      <c r="AE45" s="558"/>
      <c r="AF45" s="558"/>
      <c r="AG45" s="558"/>
      <c r="AH45" s="558"/>
      <c r="AI45" s="558"/>
      <c r="AJ45" s="558"/>
      <c r="AK45" s="558"/>
      <c r="AL45" s="558"/>
      <c r="AM45" s="558"/>
      <c r="AN45" s="558"/>
      <c r="AO45" s="558"/>
      <c r="AP45" s="558"/>
      <c r="AQ45" s="558"/>
      <c r="AR45" s="558"/>
      <c r="AS45" s="558"/>
      <c r="AT45" s="558"/>
      <c r="AU45" s="558"/>
      <c r="AV45" s="558"/>
      <c r="AW45" s="558"/>
      <c r="AX45" s="558"/>
      <c r="AY45" s="558"/>
      <c r="AZ45" s="558"/>
      <c r="BA45" s="558"/>
      <c r="BB45" s="558"/>
      <c r="BC45" s="558"/>
      <c r="BD45" s="558"/>
      <c r="BE45" s="558"/>
      <c r="BF45" s="558"/>
      <c r="BG45" s="558"/>
      <c r="BH45" s="558"/>
      <c r="BI45" s="558"/>
      <c r="BJ45" s="558"/>
      <c r="BK45" s="558"/>
      <c r="BL45" s="558"/>
      <c r="BM45" s="558"/>
      <c r="BN45" s="558"/>
      <c r="BO45" s="558"/>
      <c r="BP45" s="558"/>
      <c r="BQ45" s="558"/>
      <c r="BR45" s="558"/>
      <c r="BS45" s="558"/>
      <c r="BT45" s="558"/>
      <c r="BU45" s="558"/>
      <c r="BV45" s="558"/>
      <c r="BW45" s="558"/>
      <c r="BX45" s="558"/>
      <c r="BY45" s="558"/>
      <c r="BZ45" s="558"/>
      <c r="CA45" s="558"/>
      <c r="CB45" s="558"/>
      <c r="CC45" s="558"/>
      <c r="CD45" s="558"/>
      <c r="CE45" s="558"/>
      <c r="CF45" s="558"/>
      <c r="CG45" s="558"/>
      <c r="CH45" s="558"/>
      <c r="CI45" s="558"/>
      <c r="CJ45" s="558"/>
      <c r="CK45" s="558"/>
      <c r="CL45" s="558"/>
      <c r="CM45" s="558"/>
      <c r="CN45" s="558"/>
      <c r="CO45" s="558"/>
      <c r="CP45" s="558"/>
      <c r="CQ45" s="558"/>
      <c r="CR45" s="558"/>
      <c r="CS45" s="558"/>
      <c r="CT45" s="558"/>
      <c r="CU45" s="558"/>
      <c r="CV45" s="558"/>
      <c r="CW45" s="558"/>
      <c r="CX45" s="558"/>
      <c r="CY45" s="559"/>
      <c r="CZ45" s="560"/>
      <c r="DA45" s="560"/>
      <c r="DB45" s="560"/>
      <c r="DC45" s="560"/>
      <c r="DD45" s="560"/>
      <c r="DE45" s="560"/>
      <c r="DF45" s="560"/>
      <c r="DG45" s="560"/>
      <c r="DH45" s="560"/>
      <c r="DI45" s="560"/>
      <c r="DJ45" s="560"/>
      <c r="DK45" s="560"/>
      <c r="DL45" s="560"/>
      <c r="DM45" s="560"/>
      <c r="DN45" s="560"/>
      <c r="DO45" s="560"/>
      <c r="DP45" s="560"/>
      <c r="DQ45" s="560"/>
      <c r="DR45" s="560"/>
      <c r="DS45" s="560"/>
      <c r="DT45" s="560"/>
      <c r="DU45" s="560"/>
      <c r="DV45" s="560"/>
      <c r="DW45" s="561"/>
      <c r="DX45" s="540"/>
    </row>
    <row r="46" spans="2:128" x14ac:dyDescent="0.2">
      <c r="B46" s="562" t="s">
        <v>532</v>
      </c>
      <c r="C46" s="623" t="s">
        <v>537</v>
      </c>
      <c r="D46" s="536"/>
      <c r="E46" s="536"/>
      <c r="F46" s="536"/>
      <c r="G46" s="536"/>
      <c r="H46" s="536"/>
      <c r="I46" s="536"/>
      <c r="J46" s="536"/>
      <c r="K46" s="536"/>
      <c r="L46" s="536"/>
      <c r="M46" s="536"/>
      <c r="N46" s="536"/>
      <c r="O46" s="536"/>
      <c r="P46" s="536"/>
      <c r="Q46" s="536"/>
      <c r="R46" s="538"/>
      <c r="S46" s="553"/>
      <c r="T46" s="538"/>
      <c r="U46" s="553"/>
      <c r="V46" s="536"/>
      <c r="W46" s="536"/>
      <c r="X46" s="534">
        <f t="shared" ref="X46:BC46" si="52">SUMIF($C:$C,"61.1x",X:X)</f>
        <v>0</v>
      </c>
      <c r="Y46" s="534">
        <f t="shared" si="52"/>
        <v>0</v>
      </c>
      <c r="Z46" s="534">
        <f t="shared" si="52"/>
        <v>0</v>
      </c>
      <c r="AA46" s="534">
        <f t="shared" si="52"/>
        <v>0</v>
      </c>
      <c r="AB46" s="534">
        <f t="shared" si="52"/>
        <v>0</v>
      </c>
      <c r="AC46" s="534">
        <f t="shared" si="52"/>
        <v>0</v>
      </c>
      <c r="AD46" s="534">
        <f t="shared" si="52"/>
        <v>0</v>
      </c>
      <c r="AE46" s="534">
        <f t="shared" si="52"/>
        <v>0</v>
      </c>
      <c r="AF46" s="534">
        <f t="shared" si="52"/>
        <v>0</v>
      </c>
      <c r="AG46" s="534">
        <f t="shared" si="52"/>
        <v>0</v>
      </c>
      <c r="AH46" s="534">
        <f t="shared" si="52"/>
        <v>0</v>
      </c>
      <c r="AI46" s="534">
        <f t="shared" si="52"/>
        <v>0</v>
      </c>
      <c r="AJ46" s="534">
        <f t="shared" si="52"/>
        <v>0</v>
      </c>
      <c r="AK46" s="534">
        <f t="shared" si="52"/>
        <v>0</v>
      </c>
      <c r="AL46" s="534">
        <f t="shared" si="52"/>
        <v>0</v>
      </c>
      <c r="AM46" s="534">
        <f t="shared" si="52"/>
        <v>0</v>
      </c>
      <c r="AN46" s="534">
        <f t="shared" si="52"/>
        <v>0</v>
      </c>
      <c r="AO46" s="534">
        <f t="shared" si="52"/>
        <v>0</v>
      </c>
      <c r="AP46" s="534">
        <f t="shared" si="52"/>
        <v>0</v>
      </c>
      <c r="AQ46" s="534">
        <f t="shared" si="52"/>
        <v>0</v>
      </c>
      <c r="AR46" s="534">
        <f t="shared" si="52"/>
        <v>0</v>
      </c>
      <c r="AS46" s="534">
        <f t="shared" si="52"/>
        <v>0</v>
      </c>
      <c r="AT46" s="534">
        <f t="shared" si="52"/>
        <v>0</v>
      </c>
      <c r="AU46" s="534">
        <f t="shared" si="52"/>
        <v>0</v>
      </c>
      <c r="AV46" s="534">
        <f t="shared" si="52"/>
        <v>0</v>
      </c>
      <c r="AW46" s="534">
        <f t="shared" si="52"/>
        <v>0</v>
      </c>
      <c r="AX46" s="534">
        <f t="shared" si="52"/>
        <v>0</v>
      </c>
      <c r="AY46" s="534">
        <f t="shared" si="52"/>
        <v>0</v>
      </c>
      <c r="AZ46" s="534">
        <f t="shared" si="52"/>
        <v>0</v>
      </c>
      <c r="BA46" s="534">
        <f t="shared" si="52"/>
        <v>0</v>
      </c>
      <c r="BB46" s="534">
        <f t="shared" si="52"/>
        <v>0</v>
      </c>
      <c r="BC46" s="534">
        <f t="shared" si="52"/>
        <v>0</v>
      </c>
      <c r="BD46" s="534">
        <f t="shared" ref="BD46:CI46" si="53">SUMIF($C:$C,"61.1x",BD:BD)</f>
        <v>0</v>
      </c>
      <c r="BE46" s="534">
        <f t="shared" si="53"/>
        <v>0</v>
      </c>
      <c r="BF46" s="534">
        <f t="shared" si="53"/>
        <v>0</v>
      </c>
      <c r="BG46" s="534">
        <f t="shared" si="53"/>
        <v>0</v>
      </c>
      <c r="BH46" s="534">
        <f t="shared" si="53"/>
        <v>0</v>
      </c>
      <c r="BI46" s="534">
        <f t="shared" si="53"/>
        <v>0</v>
      </c>
      <c r="BJ46" s="534">
        <f t="shared" si="53"/>
        <v>0</v>
      </c>
      <c r="BK46" s="534">
        <f t="shared" si="53"/>
        <v>0</v>
      </c>
      <c r="BL46" s="534">
        <f t="shared" si="53"/>
        <v>0</v>
      </c>
      <c r="BM46" s="534">
        <f t="shared" si="53"/>
        <v>0</v>
      </c>
      <c r="BN46" s="534">
        <f t="shared" si="53"/>
        <v>0</v>
      </c>
      <c r="BO46" s="534">
        <f t="shared" si="53"/>
        <v>0</v>
      </c>
      <c r="BP46" s="534">
        <f t="shared" si="53"/>
        <v>0</v>
      </c>
      <c r="BQ46" s="534">
        <f t="shared" si="53"/>
        <v>0</v>
      </c>
      <c r="BR46" s="534">
        <f t="shared" si="53"/>
        <v>0</v>
      </c>
      <c r="BS46" s="534">
        <f t="shared" si="53"/>
        <v>0</v>
      </c>
      <c r="BT46" s="534">
        <f t="shared" si="53"/>
        <v>0</v>
      </c>
      <c r="BU46" s="534">
        <f t="shared" si="53"/>
        <v>0</v>
      </c>
      <c r="BV46" s="534">
        <f t="shared" si="53"/>
        <v>0</v>
      </c>
      <c r="BW46" s="534">
        <f t="shared" si="53"/>
        <v>0</v>
      </c>
      <c r="BX46" s="534">
        <f t="shared" si="53"/>
        <v>0</v>
      </c>
      <c r="BY46" s="534">
        <f t="shared" si="53"/>
        <v>0</v>
      </c>
      <c r="BZ46" s="534">
        <f t="shared" si="53"/>
        <v>0</v>
      </c>
      <c r="CA46" s="534">
        <f t="shared" si="53"/>
        <v>0</v>
      </c>
      <c r="CB46" s="534">
        <f t="shared" si="53"/>
        <v>0</v>
      </c>
      <c r="CC46" s="534">
        <f t="shared" si="53"/>
        <v>0</v>
      </c>
      <c r="CD46" s="534">
        <f t="shared" si="53"/>
        <v>0</v>
      </c>
      <c r="CE46" s="534">
        <f t="shared" si="53"/>
        <v>0</v>
      </c>
      <c r="CF46" s="534">
        <f t="shared" si="53"/>
        <v>0</v>
      </c>
      <c r="CG46" s="534">
        <f t="shared" si="53"/>
        <v>0</v>
      </c>
      <c r="CH46" s="534">
        <f t="shared" si="53"/>
        <v>0</v>
      </c>
      <c r="CI46" s="534">
        <f t="shared" si="53"/>
        <v>0</v>
      </c>
      <c r="CJ46" s="534">
        <f t="shared" ref="CJ46:DO46" si="54">SUMIF($C:$C,"61.1x",CJ:CJ)</f>
        <v>0</v>
      </c>
      <c r="CK46" s="534">
        <f t="shared" si="54"/>
        <v>0</v>
      </c>
      <c r="CL46" s="534">
        <f t="shared" si="54"/>
        <v>0</v>
      </c>
      <c r="CM46" s="534">
        <f t="shared" si="54"/>
        <v>0</v>
      </c>
      <c r="CN46" s="534">
        <f t="shared" si="54"/>
        <v>0</v>
      </c>
      <c r="CO46" s="534">
        <f t="shared" si="54"/>
        <v>0</v>
      </c>
      <c r="CP46" s="534">
        <f t="shared" si="54"/>
        <v>0</v>
      </c>
      <c r="CQ46" s="534">
        <f t="shared" si="54"/>
        <v>0</v>
      </c>
      <c r="CR46" s="534">
        <f t="shared" si="54"/>
        <v>0</v>
      </c>
      <c r="CS46" s="534">
        <f t="shared" si="54"/>
        <v>0</v>
      </c>
      <c r="CT46" s="534">
        <f t="shared" si="54"/>
        <v>0</v>
      </c>
      <c r="CU46" s="534">
        <f t="shared" si="54"/>
        <v>0</v>
      </c>
      <c r="CV46" s="534">
        <f t="shared" si="54"/>
        <v>0</v>
      </c>
      <c r="CW46" s="534">
        <f t="shared" si="54"/>
        <v>0</v>
      </c>
      <c r="CX46" s="534">
        <f t="shared" si="54"/>
        <v>0</v>
      </c>
      <c r="CY46" s="549">
        <f t="shared" si="54"/>
        <v>0</v>
      </c>
      <c r="CZ46" s="550">
        <f t="shared" si="54"/>
        <v>0</v>
      </c>
      <c r="DA46" s="550">
        <f t="shared" si="54"/>
        <v>0</v>
      </c>
      <c r="DB46" s="550">
        <f t="shared" si="54"/>
        <v>0</v>
      </c>
      <c r="DC46" s="550">
        <f t="shared" si="54"/>
        <v>0</v>
      </c>
      <c r="DD46" s="550">
        <f t="shared" si="54"/>
        <v>0</v>
      </c>
      <c r="DE46" s="550">
        <f t="shared" si="54"/>
        <v>0</v>
      </c>
      <c r="DF46" s="550">
        <f t="shared" si="54"/>
        <v>0</v>
      </c>
      <c r="DG46" s="550">
        <f t="shared" si="54"/>
        <v>0</v>
      </c>
      <c r="DH46" s="550">
        <f t="shared" si="54"/>
        <v>0</v>
      </c>
      <c r="DI46" s="550">
        <f t="shared" si="54"/>
        <v>0</v>
      </c>
      <c r="DJ46" s="550">
        <f t="shared" si="54"/>
        <v>0</v>
      </c>
      <c r="DK46" s="550">
        <f t="shared" si="54"/>
        <v>0</v>
      </c>
      <c r="DL46" s="550">
        <f t="shared" si="54"/>
        <v>0</v>
      </c>
      <c r="DM46" s="550">
        <f t="shared" si="54"/>
        <v>0</v>
      </c>
      <c r="DN46" s="550">
        <f t="shared" si="54"/>
        <v>0</v>
      </c>
      <c r="DO46" s="550">
        <f t="shared" si="54"/>
        <v>0</v>
      </c>
      <c r="DP46" s="550">
        <f t="shared" ref="DP46:DW46" si="55">SUMIF($C:$C,"61.1x",DP:DP)</f>
        <v>0</v>
      </c>
      <c r="DQ46" s="550">
        <f t="shared" si="55"/>
        <v>0</v>
      </c>
      <c r="DR46" s="550">
        <f t="shared" si="55"/>
        <v>0</v>
      </c>
      <c r="DS46" s="550">
        <f t="shared" si="55"/>
        <v>0</v>
      </c>
      <c r="DT46" s="550">
        <f t="shared" si="55"/>
        <v>0</v>
      </c>
      <c r="DU46" s="550">
        <f t="shared" si="55"/>
        <v>0</v>
      </c>
      <c r="DV46" s="550">
        <f t="shared" si="55"/>
        <v>0</v>
      </c>
      <c r="DW46" s="554">
        <f t="shared" si="55"/>
        <v>0</v>
      </c>
      <c r="DX46" s="540"/>
    </row>
    <row r="47" spans="2:128" x14ac:dyDescent="0.2">
      <c r="B47" s="562" t="s">
        <v>534</v>
      </c>
      <c r="C47" s="623" t="s">
        <v>539</v>
      </c>
      <c r="D47" s="536"/>
      <c r="E47" s="536"/>
      <c r="F47" s="536"/>
      <c r="G47" s="536"/>
      <c r="H47" s="536"/>
      <c r="I47" s="536"/>
      <c r="J47" s="536"/>
      <c r="K47" s="536"/>
      <c r="L47" s="536"/>
      <c r="M47" s="536"/>
      <c r="N47" s="536"/>
      <c r="O47" s="536"/>
      <c r="P47" s="536"/>
      <c r="Q47" s="536"/>
      <c r="R47" s="538"/>
      <c r="S47" s="553"/>
      <c r="T47" s="538"/>
      <c r="U47" s="553"/>
      <c r="V47" s="536"/>
      <c r="W47" s="536"/>
      <c r="X47" s="534">
        <f t="shared" ref="X47:BC47" si="56">SUMIF($C:$C,"61.2x",X:X)</f>
        <v>0</v>
      </c>
      <c r="Y47" s="534">
        <f t="shared" si="56"/>
        <v>0</v>
      </c>
      <c r="Z47" s="534">
        <f t="shared" si="56"/>
        <v>0</v>
      </c>
      <c r="AA47" s="534">
        <f t="shared" si="56"/>
        <v>0</v>
      </c>
      <c r="AB47" s="534">
        <f t="shared" si="56"/>
        <v>0</v>
      </c>
      <c r="AC47" s="534">
        <f t="shared" si="56"/>
        <v>0</v>
      </c>
      <c r="AD47" s="534">
        <f t="shared" si="56"/>
        <v>0</v>
      </c>
      <c r="AE47" s="534">
        <f t="shared" si="56"/>
        <v>0</v>
      </c>
      <c r="AF47" s="534">
        <f t="shared" si="56"/>
        <v>0</v>
      </c>
      <c r="AG47" s="534">
        <f t="shared" si="56"/>
        <v>0</v>
      </c>
      <c r="AH47" s="534">
        <f t="shared" si="56"/>
        <v>0</v>
      </c>
      <c r="AI47" s="534">
        <f t="shared" si="56"/>
        <v>0</v>
      </c>
      <c r="AJ47" s="534">
        <f t="shared" si="56"/>
        <v>0</v>
      </c>
      <c r="AK47" s="534">
        <f t="shared" si="56"/>
        <v>0</v>
      </c>
      <c r="AL47" s="534">
        <f t="shared" si="56"/>
        <v>0</v>
      </c>
      <c r="AM47" s="534">
        <f t="shared" si="56"/>
        <v>0</v>
      </c>
      <c r="AN47" s="534">
        <f t="shared" si="56"/>
        <v>0</v>
      </c>
      <c r="AO47" s="534">
        <f t="shared" si="56"/>
        <v>0</v>
      </c>
      <c r="AP47" s="534">
        <f t="shared" si="56"/>
        <v>0</v>
      </c>
      <c r="AQ47" s="534">
        <f t="shared" si="56"/>
        <v>0</v>
      </c>
      <c r="AR47" s="534">
        <f t="shared" si="56"/>
        <v>0</v>
      </c>
      <c r="AS47" s="534">
        <f t="shared" si="56"/>
        <v>0</v>
      </c>
      <c r="AT47" s="534">
        <f t="shared" si="56"/>
        <v>0</v>
      </c>
      <c r="AU47" s="534">
        <f t="shared" si="56"/>
        <v>0</v>
      </c>
      <c r="AV47" s="534">
        <f t="shared" si="56"/>
        <v>0</v>
      </c>
      <c r="AW47" s="534">
        <f t="shared" si="56"/>
        <v>0</v>
      </c>
      <c r="AX47" s="534">
        <f t="shared" si="56"/>
        <v>0</v>
      </c>
      <c r="AY47" s="534">
        <f t="shared" si="56"/>
        <v>0</v>
      </c>
      <c r="AZ47" s="534">
        <f t="shared" si="56"/>
        <v>0</v>
      </c>
      <c r="BA47" s="534">
        <f t="shared" si="56"/>
        <v>0</v>
      </c>
      <c r="BB47" s="534">
        <f t="shared" si="56"/>
        <v>0</v>
      </c>
      <c r="BC47" s="534">
        <f t="shared" si="56"/>
        <v>0</v>
      </c>
      <c r="BD47" s="534">
        <f t="shared" ref="BD47:CI47" si="57">SUMIF($C:$C,"61.2x",BD:BD)</f>
        <v>0</v>
      </c>
      <c r="BE47" s="534">
        <f t="shared" si="57"/>
        <v>0</v>
      </c>
      <c r="BF47" s="534">
        <f t="shared" si="57"/>
        <v>0</v>
      </c>
      <c r="BG47" s="534">
        <f t="shared" si="57"/>
        <v>0</v>
      </c>
      <c r="BH47" s="534">
        <f t="shared" si="57"/>
        <v>0</v>
      </c>
      <c r="BI47" s="534">
        <f t="shared" si="57"/>
        <v>0</v>
      </c>
      <c r="BJ47" s="534">
        <f t="shared" si="57"/>
        <v>0</v>
      </c>
      <c r="BK47" s="534">
        <f t="shared" si="57"/>
        <v>0</v>
      </c>
      <c r="BL47" s="534">
        <f t="shared" si="57"/>
        <v>0</v>
      </c>
      <c r="BM47" s="534">
        <f t="shared" si="57"/>
        <v>0</v>
      </c>
      <c r="BN47" s="534">
        <f t="shared" si="57"/>
        <v>0</v>
      </c>
      <c r="BO47" s="534">
        <f t="shared" si="57"/>
        <v>0</v>
      </c>
      <c r="BP47" s="534">
        <f t="shared" si="57"/>
        <v>0</v>
      </c>
      <c r="BQ47" s="534">
        <f t="shared" si="57"/>
        <v>0</v>
      </c>
      <c r="BR47" s="534">
        <f t="shared" si="57"/>
        <v>0</v>
      </c>
      <c r="BS47" s="534">
        <f t="shared" si="57"/>
        <v>0</v>
      </c>
      <c r="BT47" s="534">
        <f t="shared" si="57"/>
        <v>0</v>
      </c>
      <c r="BU47" s="534">
        <f t="shared" si="57"/>
        <v>0</v>
      </c>
      <c r="BV47" s="534">
        <f t="shared" si="57"/>
        <v>0</v>
      </c>
      <c r="BW47" s="534">
        <f t="shared" si="57"/>
        <v>0</v>
      </c>
      <c r="BX47" s="534">
        <f t="shared" si="57"/>
        <v>0</v>
      </c>
      <c r="BY47" s="534">
        <f t="shared" si="57"/>
        <v>0</v>
      </c>
      <c r="BZ47" s="534">
        <f t="shared" si="57"/>
        <v>0</v>
      </c>
      <c r="CA47" s="534">
        <f t="shared" si="57"/>
        <v>0</v>
      </c>
      <c r="CB47" s="534">
        <f t="shared" si="57"/>
        <v>0</v>
      </c>
      <c r="CC47" s="534">
        <f t="shared" si="57"/>
        <v>0</v>
      </c>
      <c r="CD47" s="534">
        <f t="shared" si="57"/>
        <v>0</v>
      </c>
      <c r="CE47" s="534">
        <f t="shared" si="57"/>
        <v>0</v>
      </c>
      <c r="CF47" s="534">
        <f t="shared" si="57"/>
        <v>0</v>
      </c>
      <c r="CG47" s="534">
        <f t="shared" si="57"/>
        <v>0</v>
      </c>
      <c r="CH47" s="534">
        <f t="shared" si="57"/>
        <v>0</v>
      </c>
      <c r="CI47" s="534">
        <f t="shared" si="57"/>
        <v>0</v>
      </c>
      <c r="CJ47" s="534">
        <f t="shared" ref="CJ47:DO47" si="58">SUMIF($C:$C,"61.2x",CJ:CJ)</f>
        <v>0</v>
      </c>
      <c r="CK47" s="534">
        <f t="shared" si="58"/>
        <v>0</v>
      </c>
      <c r="CL47" s="534">
        <f t="shared" si="58"/>
        <v>0</v>
      </c>
      <c r="CM47" s="534">
        <f t="shared" si="58"/>
        <v>0</v>
      </c>
      <c r="CN47" s="534">
        <f t="shared" si="58"/>
        <v>0</v>
      </c>
      <c r="CO47" s="534">
        <f t="shared" si="58"/>
        <v>0</v>
      </c>
      <c r="CP47" s="534">
        <f t="shared" si="58"/>
        <v>0</v>
      </c>
      <c r="CQ47" s="534">
        <f t="shared" si="58"/>
        <v>0</v>
      </c>
      <c r="CR47" s="534">
        <f t="shared" si="58"/>
        <v>0</v>
      </c>
      <c r="CS47" s="534">
        <f t="shared" si="58"/>
        <v>0</v>
      </c>
      <c r="CT47" s="534">
        <f t="shared" si="58"/>
        <v>0</v>
      </c>
      <c r="CU47" s="534">
        <f t="shared" si="58"/>
        <v>0</v>
      </c>
      <c r="CV47" s="534">
        <f t="shared" si="58"/>
        <v>0</v>
      </c>
      <c r="CW47" s="534">
        <f t="shared" si="58"/>
        <v>0</v>
      </c>
      <c r="CX47" s="534">
        <f t="shared" si="58"/>
        <v>0</v>
      </c>
      <c r="CY47" s="549">
        <f t="shared" si="58"/>
        <v>0</v>
      </c>
      <c r="CZ47" s="550">
        <f t="shared" si="58"/>
        <v>0</v>
      </c>
      <c r="DA47" s="550">
        <f t="shared" si="58"/>
        <v>0</v>
      </c>
      <c r="DB47" s="550">
        <f t="shared" si="58"/>
        <v>0</v>
      </c>
      <c r="DC47" s="550">
        <f t="shared" si="58"/>
        <v>0</v>
      </c>
      <c r="DD47" s="550">
        <f t="shared" si="58"/>
        <v>0</v>
      </c>
      <c r="DE47" s="550">
        <f t="shared" si="58"/>
        <v>0</v>
      </c>
      <c r="DF47" s="550">
        <f t="shared" si="58"/>
        <v>0</v>
      </c>
      <c r="DG47" s="550">
        <f t="shared" si="58"/>
        <v>0</v>
      </c>
      <c r="DH47" s="550">
        <f t="shared" si="58"/>
        <v>0</v>
      </c>
      <c r="DI47" s="550">
        <f t="shared" si="58"/>
        <v>0</v>
      </c>
      <c r="DJ47" s="550">
        <f t="shared" si="58"/>
        <v>0</v>
      </c>
      <c r="DK47" s="550">
        <f t="shared" si="58"/>
        <v>0</v>
      </c>
      <c r="DL47" s="550">
        <f t="shared" si="58"/>
        <v>0</v>
      </c>
      <c r="DM47" s="550">
        <f t="shared" si="58"/>
        <v>0</v>
      </c>
      <c r="DN47" s="550">
        <f t="shared" si="58"/>
        <v>0</v>
      </c>
      <c r="DO47" s="550">
        <f t="shared" si="58"/>
        <v>0</v>
      </c>
      <c r="DP47" s="550">
        <f t="shared" ref="DP47:DW47" si="59">SUMIF($C:$C,"61.2x",DP:DP)</f>
        <v>0</v>
      </c>
      <c r="DQ47" s="550">
        <f t="shared" si="59"/>
        <v>0</v>
      </c>
      <c r="DR47" s="550">
        <f t="shared" si="59"/>
        <v>0</v>
      </c>
      <c r="DS47" s="550">
        <f t="shared" si="59"/>
        <v>0</v>
      </c>
      <c r="DT47" s="550">
        <f t="shared" si="59"/>
        <v>0</v>
      </c>
      <c r="DU47" s="550">
        <f t="shared" si="59"/>
        <v>0</v>
      </c>
      <c r="DV47" s="550">
        <f t="shared" si="59"/>
        <v>0</v>
      </c>
      <c r="DW47" s="554">
        <f t="shared" si="59"/>
        <v>0</v>
      </c>
      <c r="DX47" s="540"/>
    </row>
    <row r="48" spans="2:128" x14ac:dyDescent="0.2">
      <c r="B48" s="562" t="s">
        <v>536</v>
      </c>
      <c r="C48" s="623" t="s">
        <v>533</v>
      </c>
      <c r="D48" s="536"/>
      <c r="E48" s="536"/>
      <c r="F48" s="536"/>
      <c r="G48" s="536"/>
      <c r="H48" s="536"/>
      <c r="I48" s="536"/>
      <c r="J48" s="536"/>
      <c r="K48" s="536"/>
      <c r="L48" s="536"/>
      <c r="M48" s="536"/>
      <c r="N48" s="536"/>
      <c r="O48" s="536"/>
      <c r="P48" s="536"/>
      <c r="Q48" s="536"/>
      <c r="R48" s="538"/>
      <c r="S48" s="553"/>
      <c r="T48" s="538"/>
      <c r="U48" s="553"/>
      <c r="V48" s="536"/>
      <c r="W48" s="536"/>
      <c r="X48" s="534">
        <f t="shared" ref="X48:BC48" si="60">SUMIF($C:$C,"61.3x",X:X)</f>
        <v>0</v>
      </c>
      <c r="Y48" s="534">
        <f t="shared" si="60"/>
        <v>0</v>
      </c>
      <c r="Z48" s="534">
        <f t="shared" si="60"/>
        <v>0</v>
      </c>
      <c r="AA48" s="534">
        <f t="shared" si="60"/>
        <v>0</v>
      </c>
      <c r="AB48" s="534">
        <f t="shared" si="60"/>
        <v>0</v>
      </c>
      <c r="AC48" s="534">
        <f t="shared" si="60"/>
        <v>0</v>
      </c>
      <c r="AD48" s="534">
        <f t="shared" si="60"/>
        <v>0</v>
      </c>
      <c r="AE48" s="534">
        <f t="shared" si="60"/>
        <v>0</v>
      </c>
      <c r="AF48" s="534">
        <f t="shared" si="60"/>
        <v>0</v>
      </c>
      <c r="AG48" s="534">
        <f t="shared" si="60"/>
        <v>0</v>
      </c>
      <c r="AH48" s="534">
        <f t="shared" si="60"/>
        <v>0</v>
      </c>
      <c r="AI48" s="534">
        <f t="shared" si="60"/>
        <v>0</v>
      </c>
      <c r="AJ48" s="534">
        <f t="shared" si="60"/>
        <v>0</v>
      </c>
      <c r="AK48" s="534">
        <f t="shared" si="60"/>
        <v>0</v>
      </c>
      <c r="AL48" s="534">
        <f t="shared" si="60"/>
        <v>0</v>
      </c>
      <c r="AM48" s="534">
        <f t="shared" si="60"/>
        <v>0</v>
      </c>
      <c r="AN48" s="534">
        <f t="shared" si="60"/>
        <v>0</v>
      </c>
      <c r="AO48" s="534">
        <f t="shared" si="60"/>
        <v>0</v>
      </c>
      <c r="AP48" s="534">
        <f t="shared" si="60"/>
        <v>0</v>
      </c>
      <c r="AQ48" s="534">
        <f t="shared" si="60"/>
        <v>0</v>
      </c>
      <c r="AR48" s="534">
        <f t="shared" si="60"/>
        <v>0</v>
      </c>
      <c r="AS48" s="534">
        <f t="shared" si="60"/>
        <v>0</v>
      </c>
      <c r="AT48" s="534">
        <f t="shared" si="60"/>
        <v>0</v>
      </c>
      <c r="AU48" s="534">
        <f t="shared" si="60"/>
        <v>0</v>
      </c>
      <c r="AV48" s="534">
        <f t="shared" si="60"/>
        <v>0</v>
      </c>
      <c r="AW48" s="534">
        <f t="shared" si="60"/>
        <v>0</v>
      </c>
      <c r="AX48" s="534">
        <f t="shared" si="60"/>
        <v>0</v>
      </c>
      <c r="AY48" s="534">
        <f t="shared" si="60"/>
        <v>0</v>
      </c>
      <c r="AZ48" s="534">
        <f t="shared" si="60"/>
        <v>0</v>
      </c>
      <c r="BA48" s="534">
        <f t="shared" si="60"/>
        <v>0</v>
      </c>
      <c r="BB48" s="534">
        <f t="shared" si="60"/>
        <v>0</v>
      </c>
      <c r="BC48" s="534">
        <f t="shared" si="60"/>
        <v>0</v>
      </c>
      <c r="BD48" s="534">
        <f t="shared" ref="BD48:CI48" si="61">SUMIF($C:$C,"61.3x",BD:BD)</f>
        <v>0</v>
      </c>
      <c r="BE48" s="534">
        <f t="shared" si="61"/>
        <v>0</v>
      </c>
      <c r="BF48" s="534">
        <f t="shared" si="61"/>
        <v>0</v>
      </c>
      <c r="BG48" s="534">
        <f t="shared" si="61"/>
        <v>0</v>
      </c>
      <c r="BH48" s="534">
        <f t="shared" si="61"/>
        <v>0</v>
      </c>
      <c r="BI48" s="534">
        <f t="shared" si="61"/>
        <v>0</v>
      </c>
      <c r="BJ48" s="534">
        <f t="shared" si="61"/>
        <v>0</v>
      </c>
      <c r="BK48" s="534">
        <f t="shared" si="61"/>
        <v>0</v>
      </c>
      <c r="BL48" s="534">
        <f t="shared" si="61"/>
        <v>0</v>
      </c>
      <c r="BM48" s="534">
        <f t="shared" si="61"/>
        <v>0</v>
      </c>
      <c r="BN48" s="534">
        <f t="shared" si="61"/>
        <v>0</v>
      </c>
      <c r="BO48" s="534">
        <f t="shared" si="61"/>
        <v>0</v>
      </c>
      <c r="BP48" s="534">
        <f t="shared" si="61"/>
        <v>0</v>
      </c>
      <c r="BQ48" s="534">
        <f t="shared" si="61"/>
        <v>0</v>
      </c>
      <c r="BR48" s="534">
        <f t="shared" si="61"/>
        <v>0</v>
      </c>
      <c r="BS48" s="534">
        <f t="shared" si="61"/>
        <v>0</v>
      </c>
      <c r="BT48" s="534">
        <f t="shared" si="61"/>
        <v>0</v>
      </c>
      <c r="BU48" s="534">
        <f t="shared" si="61"/>
        <v>0</v>
      </c>
      <c r="BV48" s="534">
        <f t="shared" si="61"/>
        <v>0</v>
      </c>
      <c r="BW48" s="534">
        <f t="shared" si="61"/>
        <v>0</v>
      </c>
      <c r="BX48" s="534">
        <f t="shared" si="61"/>
        <v>0</v>
      </c>
      <c r="BY48" s="534">
        <f t="shared" si="61"/>
        <v>0</v>
      </c>
      <c r="BZ48" s="534">
        <f t="shared" si="61"/>
        <v>0</v>
      </c>
      <c r="CA48" s="534">
        <f t="shared" si="61"/>
        <v>0</v>
      </c>
      <c r="CB48" s="534">
        <f t="shared" si="61"/>
        <v>0</v>
      </c>
      <c r="CC48" s="534">
        <f t="shared" si="61"/>
        <v>0</v>
      </c>
      <c r="CD48" s="534">
        <f t="shared" si="61"/>
        <v>0</v>
      </c>
      <c r="CE48" s="534">
        <f t="shared" si="61"/>
        <v>0</v>
      </c>
      <c r="CF48" s="534">
        <f t="shared" si="61"/>
        <v>0</v>
      </c>
      <c r="CG48" s="534">
        <f t="shared" si="61"/>
        <v>0</v>
      </c>
      <c r="CH48" s="534">
        <f t="shared" si="61"/>
        <v>0</v>
      </c>
      <c r="CI48" s="534">
        <f t="shared" si="61"/>
        <v>0</v>
      </c>
      <c r="CJ48" s="534">
        <f t="shared" ref="CJ48:DO48" si="62">SUMIF($C:$C,"61.3x",CJ:CJ)</f>
        <v>0</v>
      </c>
      <c r="CK48" s="534">
        <f t="shared" si="62"/>
        <v>0</v>
      </c>
      <c r="CL48" s="534">
        <f t="shared" si="62"/>
        <v>0</v>
      </c>
      <c r="CM48" s="534">
        <f t="shared" si="62"/>
        <v>0</v>
      </c>
      <c r="CN48" s="534">
        <f t="shared" si="62"/>
        <v>0</v>
      </c>
      <c r="CO48" s="534">
        <f t="shared" si="62"/>
        <v>0</v>
      </c>
      <c r="CP48" s="534">
        <f t="shared" si="62"/>
        <v>0</v>
      </c>
      <c r="CQ48" s="534">
        <f t="shared" si="62"/>
        <v>0</v>
      </c>
      <c r="CR48" s="534">
        <f t="shared" si="62"/>
        <v>0</v>
      </c>
      <c r="CS48" s="534">
        <f t="shared" si="62"/>
        <v>0</v>
      </c>
      <c r="CT48" s="534">
        <f t="shared" si="62"/>
        <v>0</v>
      </c>
      <c r="CU48" s="534">
        <f t="shared" si="62"/>
        <v>0</v>
      </c>
      <c r="CV48" s="534">
        <f t="shared" si="62"/>
        <v>0</v>
      </c>
      <c r="CW48" s="534">
        <f t="shared" si="62"/>
        <v>0</v>
      </c>
      <c r="CX48" s="534">
        <f t="shared" si="62"/>
        <v>0</v>
      </c>
      <c r="CY48" s="549">
        <f t="shared" si="62"/>
        <v>0</v>
      </c>
      <c r="CZ48" s="550">
        <f t="shared" si="62"/>
        <v>0</v>
      </c>
      <c r="DA48" s="550">
        <f t="shared" si="62"/>
        <v>0</v>
      </c>
      <c r="DB48" s="550">
        <f t="shared" si="62"/>
        <v>0</v>
      </c>
      <c r="DC48" s="550">
        <f t="shared" si="62"/>
        <v>0</v>
      </c>
      <c r="DD48" s="550">
        <f t="shared" si="62"/>
        <v>0</v>
      </c>
      <c r="DE48" s="550">
        <f t="shared" si="62"/>
        <v>0</v>
      </c>
      <c r="DF48" s="550">
        <f t="shared" si="62"/>
        <v>0</v>
      </c>
      <c r="DG48" s="550">
        <f t="shared" si="62"/>
        <v>0</v>
      </c>
      <c r="DH48" s="550">
        <f t="shared" si="62"/>
        <v>0</v>
      </c>
      <c r="DI48" s="550">
        <f t="shared" si="62"/>
        <v>0</v>
      </c>
      <c r="DJ48" s="550">
        <f t="shared" si="62"/>
        <v>0</v>
      </c>
      <c r="DK48" s="550">
        <f t="shared" si="62"/>
        <v>0</v>
      </c>
      <c r="DL48" s="550">
        <f t="shared" si="62"/>
        <v>0</v>
      </c>
      <c r="DM48" s="550">
        <f t="shared" si="62"/>
        <v>0</v>
      </c>
      <c r="DN48" s="550">
        <f t="shared" si="62"/>
        <v>0</v>
      </c>
      <c r="DO48" s="550">
        <f t="shared" si="62"/>
        <v>0</v>
      </c>
      <c r="DP48" s="550">
        <f t="shared" ref="DP48:DW48" si="63">SUMIF($C:$C,"61.3x",DP:DP)</f>
        <v>0</v>
      </c>
      <c r="DQ48" s="550">
        <f t="shared" si="63"/>
        <v>0</v>
      </c>
      <c r="DR48" s="550">
        <f t="shared" si="63"/>
        <v>0</v>
      </c>
      <c r="DS48" s="550">
        <f t="shared" si="63"/>
        <v>0</v>
      </c>
      <c r="DT48" s="550">
        <f t="shared" si="63"/>
        <v>0</v>
      </c>
      <c r="DU48" s="550">
        <f t="shared" si="63"/>
        <v>0</v>
      </c>
      <c r="DV48" s="550">
        <f t="shared" si="63"/>
        <v>0</v>
      </c>
      <c r="DW48" s="554">
        <f t="shared" si="63"/>
        <v>0</v>
      </c>
      <c r="DX48" s="540"/>
    </row>
    <row r="49" spans="1:1024" s="666" customFormat="1" ht="51" x14ac:dyDescent="0.2">
      <c r="A49" s="648"/>
      <c r="B49" s="649" t="s">
        <v>490</v>
      </c>
      <c r="C49" s="650" t="s">
        <v>804</v>
      </c>
      <c r="D49" s="651" t="s">
        <v>805</v>
      </c>
      <c r="E49" s="652" t="s">
        <v>589</v>
      </c>
      <c r="F49" s="653" t="s">
        <v>796</v>
      </c>
      <c r="G49" s="654" t="s">
        <v>51</v>
      </c>
      <c r="H49" s="655" t="s">
        <v>492</v>
      </c>
      <c r="I49" s="656">
        <f>MAX(X49:AV49)</f>
        <v>9.5177731973812687</v>
      </c>
      <c r="J49" s="655">
        <f>SUMPRODUCT($X$2:$CY$2,$X49:$CY49)*365</f>
        <v>21686.014173502612</v>
      </c>
      <c r="K49" s="655">
        <f>SUMPRODUCT($X$2:$CY$2,$X50:$CY50)+SUMPRODUCT($X$2:$CY$2,$X51:$CY51)+SUMPRODUCT($X$2:$CY$2,$X52:$CY52)</f>
        <v>9412.4048590648836</v>
      </c>
      <c r="L49" s="655">
        <f>SUMPRODUCT($X$2:$CY$2,$X53:$CY53) +SUMPRODUCT($X$2:$CY$2,$X54:$CY54)</f>
        <v>0</v>
      </c>
      <c r="M49" s="655">
        <f>SUMPRODUCT($X$2:$CY$2,$X55:$CY55)*-1</f>
        <v>-2844.1287315386407</v>
      </c>
      <c r="N49" s="655">
        <f>SUMPRODUCT($X$2:$CY$2,$X58:$CY58) +SUMPRODUCT($X$2:$CY$2,$X59:$CY59)</f>
        <v>3741.2664862566999</v>
      </c>
      <c r="O49" s="655">
        <f>SUMPRODUCT($X$2:$CY$2,$X56:$CY56) +SUMPRODUCT($X$2:$CY$2,$X57:$CY57) +SUMPRODUCT($X$2:$CY$2,$X60:$CY60)</f>
        <v>0</v>
      </c>
      <c r="P49" s="655">
        <f>SUM(K49:O49)</f>
        <v>10309.542613782942</v>
      </c>
      <c r="Q49" s="655">
        <f>(SUM(K49:M49)*100000)/(J49*1000)</f>
        <v>30.288074493429921</v>
      </c>
      <c r="R49" s="657">
        <f>(P49*100000)/(J49*1000)</f>
        <v>47.540052917514984</v>
      </c>
      <c r="S49" s="658">
        <v>3</v>
      </c>
      <c r="T49" s="659">
        <v>3</v>
      </c>
      <c r="U49" s="660" t="s">
        <v>493</v>
      </c>
      <c r="V49" s="661" t="s">
        <v>121</v>
      </c>
      <c r="W49" s="661" t="s">
        <v>72</v>
      </c>
      <c r="X49" s="653">
        <v>0.5060579999999999</v>
      </c>
      <c r="Y49" s="653">
        <v>1.0400884755126576</v>
      </c>
      <c r="Z49" s="653">
        <v>1.6389904077528588</v>
      </c>
      <c r="AA49" s="653">
        <v>2.0421440075886901</v>
      </c>
      <c r="AB49" s="653">
        <v>2.6218932411499116</v>
      </c>
      <c r="AC49" s="653">
        <v>3.3073300568174533</v>
      </c>
      <c r="AD49" s="653">
        <v>4.177457561118179</v>
      </c>
      <c r="AE49" s="653">
        <v>4.9968707244387831</v>
      </c>
      <c r="AF49" s="653">
        <v>5.7684084749322091</v>
      </c>
      <c r="AG49" s="653">
        <v>6.4947527373344558</v>
      </c>
      <c r="AH49" s="653">
        <v>7.1788570042214319</v>
      </c>
      <c r="AI49" s="653">
        <v>7.8187964064076239</v>
      </c>
      <c r="AJ49" s="653">
        <v>8.2430873904383795</v>
      </c>
      <c r="AK49" s="653">
        <v>8.8334090210503327</v>
      </c>
      <c r="AL49" s="653">
        <v>9.3244559966274601</v>
      </c>
      <c r="AM49" s="653">
        <v>9.5177731973812687</v>
      </c>
      <c r="AN49" s="653">
        <v>0</v>
      </c>
      <c r="AO49" s="653">
        <v>0</v>
      </c>
      <c r="AP49" s="653">
        <v>0</v>
      </c>
      <c r="AQ49" s="653">
        <v>0</v>
      </c>
      <c r="AR49" s="653">
        <v>0</v>
      </c>
      <c r="AS49" s="653">
        <v>0</v>
      </c>
      <c r="AT49" s="653">
        <v>0</v>
      </c>
      <c r="AU49" s="653">
        <v>0</v>
      </c>
      <c r="AV49" s="653">
        <v>0</v>
      </c>
      <c r="AW49" s="653">
        <v>0</v>
      </c>
      <c r="AX49" s="653">
        <v>0</v>
      </c>
      <c r="AY49" s="653">
        <v>0</v>
      </c>
      <c r="AZ49" s="653">
        <v>0</v>
      </c>
      <c r="BA49" s="653">
        <v>0</v>
      </c>
      <c r="BB49" s="653">
        <v>0</v>
      </c>
      <c r="BC49" s="653">
        <v>0</v>
      </c>
      <c r="BD49" s="653">
        <v>0</v>
      </c>
      <c r="BE49" s="653">
        <v>0</v>
      </c>
      <c r="BF49" s="653">
        <v>0</v>
      </c>
      <c r="BG49" s="653">
        <v>0</v>
      </c>
      <c r="BH49" s="653">
        <v>0</v>
      </c>
      <c r="BI49" s="653">
        <v>0</v>
      </c>
      <c r="BJ49" s="653">
        <v>0</v>
      </c>
      <c r="BK49" s="653">
        <v>0</v>
      </c>
      <c r="BL49" s="653">
        <v>0</v>
      </c>
      <c r="BM49" s="653">
        <v>0</v>
      </c>
      <c r="BN49" s="653">
        <v>0</v>
      </c>
      <c r="BO49" s="653">
        <v>0</v>
      </c>
      <c r="BP49" s="653">
        <v>0</v>
      </c>
      <c r="BQ49" s="653">
        <v>0</v>
      </c>
      <c r="BR49" s="653">
        <v>0</v>
      </c>
      <c r="BS49" s="653">
        <v>0</v>
      </c>
      <c r="BT49" s="653">
        <v>0</v>
      </c>
      <c r="BU49" s="653">
        <v>0</v>
      </c>
      <c r="BV49" s="653">
        <v>0</v>
      </c>
      <c r="BW49" s="653">
        <v>0</v>
      </c>
      <c r="BX49" s="653">
        <v>0</v>
      </c>
      <c r="BY49" s="653">
        <v>0</v>
      </c>
      <c r="BZ49" s="653">
        <v>0</v>
      </c>
      <c r="CA49" s="653">
        <v>0</v>
      </c>
      <c r="CB49" s="653">
        <v>0</v>
      </c>
      <c r="CC49" s="653">
        <v>0</v>
      </c>
      <c r="CD49" s="653">
        <v>0</v>
      </c>
      <c r="CE49" s="653">
        <v>0</v>
      </c>
      <c r="CF49" s="653">
        <v>0</v>
      </c>
      <c r="CG49" s="653">
        <v>0</v>
      </c>
      <c r="CH49" s="653">
        <v>0</v>
      </c>
      <c r="CI49" s="653">
        <v>0</v>
      </c>
      <c r="CJ49" s="653">
        <v>0</v>
      </c>
      <c r="CK49" s="653">
        <v>0</v>
      </c>
      <c r="CL49" s="653">
        <v>0</v>
      </c>
      <c r="CM49" s="653">
        <v>0</v>
      </c>
      <c r="CN49" s="653">
        <v>0</v>
      </c>
      <c r="CO49" s="653">
        <v>0</v>
      </c>
      <c r="CP49" s="653">
        <v>0</v>
      </c>
      <c r="CQ49" s="653">
        <v>0</v>
      </c>
      <c r="CR49" s="653">
        <v>0</v>
      </c>
      <c r="CS49" s="653">
        <v>0</v>
      </c>
      <c r="CT49" s="653">
        <v>0</v>
      </c>
      <c r="CU49" s="653">
        <v>0</v>
      </c>
      <c r="CV49" s="653">
        <v>0</v>
      </c>
      <c r="CW49" s="653">
        <v>0</v>
      </c>
      <c r="CX49" s="653">
        <v>0</v>
      </c>
      <c r="CY49" s="653">
        <v>0</v>
      </c>
      <c r="CZ49" s="662">
        <v>0</v>
      </c>
      <c r="DA49" s="663">
        <v>0</v>
      </c>
      <c r="DB49" s="663">
        <v>0</v>
      </c>
      <c r="DC49" s="663">
        <v>0</v>
      </c>
      <c r="DD49" s="663">
        <v>0</v>
      </c>
      <c r="DE49" s="663">
        <v>0</v>
      </c>
      <c r="DF49" s="663">
        <v>0</v>
      </c>
      <c r="DG49" s="663">
        <v>0</v>
      </c>
      <c r="DH49" s="663">
        <v>0</v>
      </c>
      <c r="DI49" s="663">
        <v>0</v>
      </c>
      <c r="DJ49" s="663">
        <v>0</v>
      </c>
      <c r="DK49" s="663">
        <v>0</v>
      </c>
      <c r="DL49" s="663">
        <v>0</v>
      </c>
      <c r="DM49" s="663">
        <v>0</v>
      </c>
      <c r="DN49" s="663">
        <v>0</v>
      </c>
      <c r="DO49" s="663">
        <v>0</v>
      </c>
      <c r="DP49" s="663">
        <v>0</v>
      </c>
      <c r="DQ49" s="663">
        <v>0</v>
      </c>
      <c r="DR49" s="663">
        <v>0</v>
      </c>
      <c r="DS49" s="663">
        <v>0</v>
      </c>
      <c r="DT49" s="663">
        <v>0</v>
      </c>
      <c r="DU49" s="663">
        <v>0</v>
      </c>
      <c r="DV49" s="663">
        <v>0</v>
      </c>
      <c r="DW49" s="664">
        <v>0</v>
      </c>
      <c r="DX49" s="665"/>
      <c r="DY49" s="648"/>
      <c r="DZ49" s="648"/>
      <c r="EA49" s="648"/>
      <c r="EB49" s="648"/>
      <c r="EC49" s="648"/>
      <c r="ED49" s="648"/>
      <c r="EE49" s="648"/>
      <c r="EF49" s="648"/>
      <c r="EG49" s="648"/>
      <c r="EH49" s="648"/>
      <c r="EI49" s="648"/>
      <c r="EJ49" s="648"/>
      <c r="EK49" s="648"/>
      <c r="EL49" s="648"/>
      <c r="EM49" s="648"/>
      <c r="EN49" s="648"/>
      <c r="EO49" s="648"/>
      <c r="EP49" s="648"/>
      <c r="EQ49" s="648"/>
      <c r="ER49" s="648"/>
      <c r="ES49" s="648"/>
      <c r="ET49" s="648"/>
      <c r="EU49" s="648"/>
      <c r="EV49" s="648"/>
      <c r="EW49" s="648"/>
      <c r="EX49" s="648"/>
      <c r="EY49" s="648"/>
      <c r="EZ49" s="648"/>
      <c r="FA49" s="648"/>
      <c r="FB49" s="648"/>
      <c r="FC49" s="648"/>
      <c r="FD49" s="648"/>
      <c r="FE49" s="648"/>
      <c r="FF49" s="648"/>
      <c r="FG49" s="648"/>
      <c r="FH49" s="648"/>
      <c r="FI49" s="648"/>
      <c r="FJ49" s="648"/>
      <c r="FK49" s="648"/>
      <c r="FL49" s="648"/>
      <c r="FM49" s="648"/>
      <c r="FN49" s="648"/>
      <c r="FO49" s="648"/>
      <c r="FP49" s="648"/>
      <c r="FQ49" s="648"/>
      <c r="FR49" s="648"/>
      <c r="FS49" s="648"/>
      <c r="FT49" s="648"/>
      <c r="FU49" s="648"/>
      <c r="FV49" s="648"/>
      <c r="FW49" s="648"/>
      <c r="FX49" s="648"/>
      <c r="FY49" s="648"/>
      <c r="FZ49" s="648"/>
      <c r="GA49" s="648"/>
      <c r="GB49" s="648"/>
      <c r="GC49" s="648"/>
      <c r="GD49" s="648"/>
      <c r="GE49" s="648"/>
      <c r="GF49" s="648"/>
      <c r="GG49" s="648"/>
      <c r="GH49" s="648"/>
      <c r="GI49" s="648"/>
      <c r="GJ49" s="648"/>
      <c r="GK49" s="648"/>
      <c r="GL49" s="648"/>
      <c r="GM49" s="648"/>
      <c r="GN49" s="648"/>
      <c r="GO49" s="648"/>
      <c r="GP49" s="648"/>
      <c r="GQ49" s="648"/>
      <c r="GR49" s="648"/>
      <c r="GS49" s="648"/>
      <c r="GT49" s="648"/>
      <c r="GU49" s="648"/>
      <c r="GV49" s="648"/>
      <c r="GW49" s="648"/>
      <c r="GX49" s="648"/>
      <c r="GY49" s="648"/>
      <c r="GZ49" s="648"/>
      <c r="HA49" s="648"/>
      <c r="HB49" s="648"/>
      <c r="HC49" s="648"/>
      <c r="HD49" s="648"/>
      <c r="HE49" s="648"/>
      <c r="HF49" s="648"/>
      <c r="HG49" s="648"/>
      <c r="HH49" s="648"/>
      <c r="HI49" s="648"/>
      <c r="HJ49" s="648"/>
      <c r="HK49" s="648"/>
      <c r="HL49" s="648"/>
      <c r="HM49" s="648"/>
      <c r="HN49" s="648"/>
      <c r="HO49" s="648"/>
      <c r="HP49" s="648"/>
      <c r="HQ49" s="648"/>
      <c r="HR49" s="648"/>
      <c r="HS49" s="648"/>
      <c r="HT49" s="648"/>
      <c r="HU49" s="648"/>
      <c r="HV49" s="648"/>
      <c r="HW49" s="648"/>
      <c r="HX49" s="648"/>
      <c r="HY49" s="648"/>
      <c r="HZ49" s="648"/>
      <c r="IA49" s="648"/>
      <c r="IB49" s="648"/>
      <c r="IC49" s="648"/>
      <c r="ID49" s="648"/>
      <c r="IE49" s="648"/>
      <c r="IF49" s="648"/>
      <c r="IG49" s="648"/>
      <c r="IH49" s="648"/>
      <c r="II49" s="648"/>
      <c r="IJ49" s="648"/>
      <c r="IK49" s="648"/>
      <c r="IL49" s="648"/>
      <c r="IM49" s="648"/>
      <c r="IN49" s="648"/>
      <c r="IO49" s="648"/>
      <c r="IP49" s="648"/>
      <c r="IQ49" s="648"/>
      <c r="IR49" s="648"/>
      <c r="IS49" s="648"/>
      <c r="IT49" s="648"/>
      <c r="IU49" s="648"/>
      <c r="IV49" s="648"/>
      <c r="IW49" s="648"/>
      <c r="IX49" s="648"/>
      <c r="IY49" s="648"/>
      <c r="IZ49" s="648"/>
      <c r="JA49" s="648"/>
      <c r="JB49" s="648"/>
      <c r="JC49" s="648"/>
      <c r="JD49" s="648"/>
      <c r="JE49" s="648"/>
      <c r="JF49" s="648"/>
      <c r="JG49" s="648"/>
      <c r="JH49" s="648"/>
      <c r="JI49" s="648"/>
      <c r="JJ49" s="648"/>
      <c r="JK49" s="648"/>
      <c r="JL49" s="648"/>
      <c r="JM49" s="648"/>
      <c r="JN49" s="648"/>
      <c r="JO49" s="648"/>
      <c r="JP49" s="648"/>
      <c r="JQ49" s="648"/>
      <c r="JR49" s="648"/>
      <c r="JS49" s="648"/>
      <c r="JT49" s="648"/>
      <c r="JU49" s="648"/>
      <c r="JV49" s="648"/>
      <c r="JW49" s="648"/>
      <c r="JX49" s="648"/>
      <c r="JY49" s="648"/>
      <c r="JZ49" s="648"/>
      <c r="KA49" s="648"/>
      <c r="KB49" s="648"/>
      <c r="KC49" s="648"/>
      <c r="KD49" s="648"/>
      <c r="KE49" s="648"/>
      <c r="KF49" s="648"/>
      <c r="KG49" s="648"/>
      <c r="KH49" s="648"/>
      <c r="KI49" s="648"/>
      <c r="KJ49" s="648"/>
      <c r="KK49" s="648"/>
      <c r="KL49" s="648"/>
      <c r="KM49" s="648"/>
      <c r="KN49" s="648"/>
      <c r="KO49" s="648"/>
      <c r="KP49" s="648"/>
      <c r="KQ49" s="648"/>
      <c r="KR49" s="648"/>
      <c r="KS49" s="648"/>
      <c r="KT49" s="648"/>
      <c r="KU49" s="648"/>
      <c r="KV49" s="648"/>
      <c r="KW49" s="648"/>
      <c r="KX49" s="648"/>
      <c r="KY49" s="648"/>
      <c r="KZ49" s="648"/>
      <c r="LA49" s="648"/>
      <c r="LB49" s="648"/>
      <c r="LC49" s="648"/>
      <c r="LD49" s="648"/>
      <c r="LE49" s="648"/>
      <c r="LF49" s="648"/>
      <c r="LG49" s="648"/>
      <c r="LH49" s="648"/>
      <c r="LI49" s="648"/>
      <c r="LJ49" s="648"/>
      <c r="LK49" s="648"/>
      <c r="LL49" s="648"/>
      <c r="LM49" s="648"/>
      <c r="LN49" s="648"/>
      <c r="LO49" s="648"/>
      <c r="LP49" s="648"/>
      <c r="LQ49" s="648"/>
      <c r="LR49" s="648"/>
      <c r="LS49" s="648"/>
      <c r="LT49" s="648"/>
      <c r="LU49" s="648"/>
      <c r="LV49" s="648"/>
      <c r="LW49" s="648"/>
      <c r="LX49" s="648"/>
      <c r="LY49" s="648"/>
      <c r="LZ49" s="648"/>
      <c r="MA49" s="648"/>
      <c r="MB49" s="648"/>
      <c r="MC49" s="648"/>
      <c r="MD49" s="648"/>
      <c r="ME49" s="648"/>
      <c r="MF49" s="648"/>
      <c r="MG49" s="648"/>
      <c r="MH49" s="648"/>
      <c r="MI49" s="648"/>
      <c r="MJ49" s="648"/>
      <c r="MK49" s="648"/>
      <c r="ML49" s="648"/>
      <c r="MM49" s="648"/>
      <c r="MN49" s="648"/>
      <c r="MO49" s="648"/>
      <c r="MP49" s="648"/>
      <c r="MQ49" s="648"/>
      <c r="MR49" s="648"/>
      <c r="MS49" s="648"/>
      <c r="MT49" s="648"/>
      <c r="MU49" s="648"/>
      <c r="MV49" s="648"/>
      <c r="MW49" s="648"/>
      <c r="MX49" s="648"/>
      <c r="MY49" s="648"/>
      <c r="MZ49" s="648"/>
      <c r="NA49" s="648"/>
      <c r="NB49" s="648"/>
      <c r="NC49" s="648"/>
      <c r="ND49" s="648"/>
      <c r="NE49" s="648"/>
      <c r="NF49" s="648"/>
      <c r="NG49" s="648"/>
      <c r="NH49" s="648"/>
      <c r="NI49" s="648"/>
      <c r="NJ49" s="648"/>
      <c r="NK49" s="648"/>
      <c r="NL49" s="648"/>
      <c r="NM49" s="648"/>
      <c r="NN49" s="648"/>
      <c r="NO49" s="648"/>
      <c r="NP49" s="648"/>
      <c r="NQ49" s="648"/>
      <c r="NR49" s="648"/>
      <c r="NS49" s="648"/>
      <c r="NT49" s="648"/>
      <c r="NU49" s="648"/>
      <c r="NV49" s="648"/>
      <c r="NW49" s="648"/>
      <c r="NX49" s="648"/>
      <c r="NY49" s="648"/>
      <c r="NZ49" s="648"/>
      <c r="OA49" s="648"/>
      <c r="OB49" s="648"/>
      <c r="OC49" s="648"/>
      <c r="OD49" s="648"/>
      <c r="OE49" s="648"/>
      <c r="OF49" s="648"/>
      <c r="OG49" s="648"/>
      <c r="OH49" s="648"/>
      <c r="OI49" s="648"/>
      <c r="OJ49" s="648"/>
      <c r="OK49" s="648"/>
      <c r="OL49" s="648"/>
      <c r="OM49" s="648"/>
      <c r="ON49" s="648"/>
      <c r="OO49" s="648"/>
      <c r="OP49" s="648"/>
      <c r="OQ49" s="648"/>
      <c r="OR49" s="648"/>
      <c r="OS49" s="648"/>
      <c r="OT49" s="648"/>
      <c r="OU49" s="648"/>
      <c r="OV49" s="648"/>
      <c r="OW49" s="648"/>
      <c r="OX49" s="648"/>
      <c r="OY49" s="648"/>
      <c r="OZ49" s="648"/>
      <c r="PA49" s="648"/>
      <c r="PB49" s="648"/>
      <c r="PC49" s="648"/>
      <c r="PD49" s="648"/>
      <c r="PE49" s="648"/>
      <c r="PF49" s="648"/>
      <c r="PG49" s="648"/>
      <c r="PH49" s="648"/>
      <c r="PI49" s="648"/>
      <c r="PJ49" s="648"/>
      <c r="PK49" s="648"/>
      <c r="PL49" s="648"/>
      <c r="PM49" s="648"/>
      <c r="PN49" s="648"/>
      <c r="PO49" s="648"/>
      <c r="PP49" s="648"/>
      <c r="PQ49" s="648"/>
      <c r="PR49" s="648"/>
      <c r="PS49" s="648"/>
      <c r="PT49" s="648"/>
      <c r="PU49" s="648"/>
      <c r="PV49" s="648"/>
      <c r="PW49" s="648"/>
      <c r="PX49" s="648"/>
      <c r="PY49" s="648"/>
      <c r="PZ49" s="648"/>
      <c r="QA49" s="648"/>
      <c r="QB49" s="648"/>
      <c r="QC49" s="648"/>
      <c r="QD49" s="648"/>
      <c r="QE49" s="648"/>
      <c r="QF49" s="648"/>
      <c r="QG49" s="648"/>
      <c r="QH49" s="648"/>
      <c r="QI49" s="648"/>
      <c r="QJ49" s="648"/>
      <c r="QK49" s="648"/>
      <c r="QL49" s="648"/>
      <c r="QM49" s="648"/>
      <c r="QN49" s="648"/>
      <c r="QO49" s="648"/>
      <c r="QP49" s="648"/>
      <c r="QQ49" s="648"/>
      <c r="QR49" s="648"/>
      <c r="QS49" s="648"/>
      <c r="QT49" s="648"/>
      <c r="QU49" s="648"/>
      <c r="QV49" s="648"/>
      <c r="QW49" s="648"/>
      <c r="QX49" s="648"/>
      <c r="QY49" s="648"/>
      <c r="QZ49" s="648"/>
      <c r="RA49" s="648"/>
      <c r="RB49" s="648"/>
      <c r="RC49" s="648"/>
      <c r="RD49" s="648"/>
      <c r="RE49" s="648"/>
      <c r="RF49" s="648"/>
      <c r="RG49" s="648"/>
      <c r="RH49" s="648"/>
      <c r="RI49" s="648"/>
      <c r="RJ49" s="648"/>
      <c r="RK49" s="648"/>
      <c r="RL49" s="648"/>
      <c r="RM49" s="648"/>
      <c r="RN49" s="648"/>
      <c r="RO49" s="648"/>
      <c r="RP49" s="648"/>
      <c r="RQ49" s="648"/>
      <c r="RR49" s="648"/>
      <c r="RS49" s="648"/>
      <c r="RT49" s="648"/>
      <c r="RU49" s="648"/>
      <c r="RV49" s="648"/>
      <c r="RW49" s="648"/>
      <c r="RX49" s="648"/>
      <c r="RY49" s="648"/>
      <c r="RZ49" s="648"/>
      <c r="SA49" s="648"/>
      <c r="SB49" s="648"/>
      <c r="SC49" s="648"/>
      <c r="SD49" s="648"/>
      <c r="SE49" s="648"/>
      <c r="SF49" s="648"/>
      <c r="SG49" s="648"/>
      <c r="SH49" s="648"/>
      <c r="SI49" s="648"/>
      <c r="SJ49" s="648"/>
      <c r="SK49" s="648"/>
      <c r="SL49" s="648"/>
      <c r="SM49" s="648"/>
      <c r="SN49" s="648"/>
      <c r="SO49" s="648"/>
      <c r="SP49" s="648"/>
      <c r="SQ49" s="648"/>
      <c r="SR49" s="648"/>
      <c r="SS49" s="648"/>
      <c r="ST49" s="648"/>
      <c r="SU49" s="648"/>
      <c r="SV49" s="648"/>
      <c r="SW49" s="648"/>
      <c r="SX49" s="648"/>
      <c r="SY49" s="648"/>
      <c r="SZ49" s="648"/>
      <c r="TA49" s="648"/>
      <c r="TB49" s="648"/>
      <c r="TC49" s="648"/>
      <c r="TD49" s="648"/>
      <c r="TE49" s="648"/>
      <c r="TF49" s="648"/>
      <c r="TG49" s="648"/>
      <c r="TH49" s="648"/>
      <c r="TI49" s="648"/>
      <c r="TJ49" s="648"/>
      <c r="TK49" s="648"/>
      <c r="TL49" s="648"/>
      <c r="TM49" s="648"/>
      <c r="TN49" s="648"/>
      <c r="TO49" s="648"/>
      <c r="TP49" s="648"/>
      <c r="TQ49" s="648"/>
      <c r="TR49" s="648"/>
      <c r="TS49" s="648"/>
      <c r="TT49" s="648"/>
      <c r="TU49" s="648"/>
      <c r="TV49" s="648"/>
      <c r="TW49" s="648"/>
      <c r="TX49" s="648"/>
      <c r="TY49" s="648"/>
      <c r="TZ49" s="648"/>
      <c r="UA49" s="648"/>
      <c r="UB49" s="648"/>
      <c r="UC49" s="648"/>
      <c r="UD49" s="648"/>
      <c r="UE49" s="648"/>
      <c r="UF49" s="648"/>
      <c r="UG49" s="648"/>
      <c r="UH49" s="648"/>
      <c r="UI49" s="648"/>
      <c r="UJ49" s="648"/>
      <c r="UK49" s="648"/>
      <c r="UL49" s="648"/>
      <c r="UM49" s="648"/>
      <c r="UN49" s="648"/>
      <c r="UO49" s="648"/>
      <c r="UP49" s="648"/>
      <c r="UQ49" s="648"/>
      <c r="UR49" s="648"/>
      <c r="US49" s="648"/>
      <c r="UT49" s="648"/>
      <c r="UU49" s="648"/>
      <c r="UV49" s="648"/>
      <c r="UW49" s="648"/>
      <c r="UX49" s="648"/>
      <c r="UY49" s="648"/>
      <c r="UZ49" s="648"/>
      <c r="VA49" s="648"/>
      <c r="VB49" s="648"/>
      <c r="VC49" s="648"/>
      <c r="VD49" s="648"/>
      <c r="VE49" s="648"/>
      <c r="VF49" s="648"/>
      <c r="VG49" s="648"/>
      <c r="VH49" s="648"/>
      <c r="VI49" s="648"/>
      <c r="VJ49" s="648"/>
      <c r="VK49" s="648"/>
      <c r="VL49" s="648"/>
      <c r="VM49" s="648"/>
      <c r="VN49" s="648"/>
      <c r="VO49" s="648"/>
      <c r="VP49" s="648"/>
      <c r="VQ49" s="648"/>
      <c r="VR49" s="648"/>
      <c r="VS49" s="648"/>
      <c r="VT49" s="648"/>
      <c r="VU49" s="648"/>
      <c r="VV49" s="648"/>
      <c r="VW49" s="648"/>
      <c r="VX49" s="648"/>
      <c r="VY49" s="648"/>
      <c r="VZ49" s="648"/>
      <c r="WA49" s="648"/>
      <c r="WB49" s="648"/>
      <c r="WC49" s="648"/>
      <c r="WD49" s="648"/>
      <c r="WE49" s="648"/>
      <c r="WF49" s="648"/>
      <c r="WG49" s="648"/>
      <c r="WH49" s="648"/>
      <c r="WI49" s="648"/>
      <c r="WJ49" s="648"/>
      <c r="WK49" s="648"/>
      <c r="WL49" s="648"/>
      <c r="WM49" s="648"/>
      <c r="WN49" s="648"/>
      <c r="WO49" s="648"/>
      <c r="WP49" s="648"/>
      <c r="WQ49" s="648"/>
      <c r="WR49" s="648"/>
      <c r="WS49" s="648"/>
      <c r="WT49" s="648"/>
      <c r="WU49" s="648"/>
      <c r="WV49" s="648"/>
      <c r="WW49" s="648"/>
      <c r="WX49" s="648"/>
      <c r="WY49" s="648"/>
      <c r="WZ49" s="648"/>
      <c r="XA49" s="648"/>
      <c r="XB49" s="648"/>
      <c r="XC49" s="648"/>
      <c r="XD49" s="648"/>
      <c r="XE49" s="648"/>
      <c r="XF49" s="648"/>
      <c r="XG49" s="648"/>
      <c r="XH49" s="648"/>
      <c r="XI49" s="648"/>
      <c r="XJ49" s="648"/>
      <c r="XK49" s="648"/>
      <c r="XL49" s="648"/>
      <c r="XM49" s="648"/>
      <c r="XN49" s="648"/>
      <c r="XO49" s="648"/>
      <c r="XP49" s="648"/>
      <c r="XQ49" s="648"/>
      <c r="XR49" s="648"/>
      <c r="XS49" s="648"/>
      <c r="XT49" s="648"/>
      <c r="XU49" s="648"/>
      <c r="XV49" s="648"/>
      <c r="XW49" s="648"/>
      <c r="XX49" s="648"/>
      <c r="XY49" s="648"/>
      <c r="XZ49" s="648"/>
      <c r="YA49" s="648"/>
      <c r="YB49" s="648"/>
      <c r="YC49" s="648"/>
      <c r="YD49" s="648"/>
      <c r="YE49" s="648"/>
      <c r="YF49" s="648"/>
      <c r="YG49" s="648"/>
      <c r="YH49" s="648"/>
      <c r="YI49" s="648"/>
      <c r="YJ49" s="648"/>
      <c r="YK49" s="648"/>
      <c r="YL49" s="648"/>
      <c r="YM49" s="648"/>
      <c r="YN49" s="648"/>
      <c r="YO49" s="648"/>
      <c r="YP49" s="648"/>
      <c r="YQ49" s="648"/>
      <c r="YR49" s="648"/>
      <c r="YS49" s="648"/>
      <c r="YT49" s="648"/>
      <c r="YU49" s="648"/>
      <c r="YV49" s="648"/>
      <c r="YW49" s="648"/>
      <c r="YX49" s="648"/>
      <c r="YY49" s="648"/>
      <c r="YZ49" s="648"/>
      <c r="ZA49" s="648"/>
      <c r="ZB49" s="648"/>
      <c r="ZC49" s="648"/>
      <c r="ZD49" s="648"/>
      <c r="ZE49" s="648"/>
      <c r="ZF49" s="648"/>
      <c r="ZG49" s="648"/>
      <c r="ZH49" s="648"/>
      <c r="ZI49" s="648"/>
      <c r="ZJ49" s="648"/>
      <c r="ZK49" s="648"/>
      <c r="ZL49" s="648"/>
      <c r="ZM49" s="648"/>
      <c r="ZN49" s="648"/>
      <c r="ZO49" s="648"/>
      <c r="ZP49" s="648"/>
      <c r="ZQ49" s="648"/>
      <c r="ZR49" s="648"/>
      <c r="ZS49" s="648"/>
      <c r="ZT49" s="648"/>
      <c r="ZU49" s="648"/>
      <c r="ZV49" s="648"/>
      <c r="ZW49" s="648"/>
      <c r="ZX49" s="648"/>
      <c r="ZY49" s="648"/>
      <c r="ZZ49" s="648"/>
      <c r="AAA49" s="648"/>
      <c r="AAB49" s="648"/>
      <c r="AAC49" s="648"/>
      <c r="AAD49" s="648"/>
      <c r="AAE49" s="648"/>
      <c r="AAF49" s="648"/>
      <c r="AAG49" s="648"/>
      <c r="AAH49" s="648"/>
      <c r="AAI49" s="648"/>
      <c r="AAJ49" s="648"/>
      <c r="AAK49" s="648"/>
      <c r="AAL49" s="648"/>
      <c r="AAM49" s="648"/>
      <c r="AAN49" s="648"/>
      <c r="AAO49" s="648"/>
      <c r="AAP49" s="648"/>
      <c r="AAQ49" s="648"/>
      <c r="AAR49" s="648"/>
      <c r="AAS49" s="648"/>
      <c r="AAT49" s="648"/>
      <c r="AAU49" s="648"/>
      <c r="AAV49" s="648"/>
      <c r="AAW49" s="648"/>
      <c r="AAX49" s="648"/>
      <c r="AAY49" s="648"/>
      <c r="AAZ49" s="648"/>
      <c r="ABA49" s="648"/>
      <c r="ABB49" s="648"/>
      <c r="ABC49" s="648"/>
      <c r="ABD49" s="648"/>
      <c r="ABE49" s="648"/>
      <c r="ABF49" s="648"/>
      <c r="ABG49" s="648"/>
      <c r="ABH49" s="648"/>
      <c r="ABI49" s="648"/>
      <c r="ABJ49" s="648"/>
      <c r="ABK49" s="648"/>
      <c r="ABL49" s="648"/>
      <c r="ABM49" s="648"/>
      <c r="ABN49" s="648"/>
      <c r="ABO49" s="648"/>
      <c r="ABP49" s="648"/>
      <c r="ABQ49" s="648"/>
      <c r="ABR49" s="648"/>
      <c r="ABS49" s="648"/>
      <c r="ABT49" s="648"/>
      <c r="ABU49" s="648"/>
      <c r="ABV49" s="648"/>
      <c r="ABW49" s="648"/>
      <c r="ABX49" s="648"/>
      <c r="ABY49" s="648"/>
      <c r="ABZ49" s="648"/>
      <c r="ACA49" s="648"/>
      <c r="ACB49" s="648"/>
      <c r="ACC49" s="648"/>
      <c r="ACD49" s="648"/>
      <c r="ACE49" s="648"/>
      <c r="ACF49" s="648"/>
      <c r="ACG49" s="648"/>
      <c r="ACH49" s="648"/>
      <c r="ACI49" s="648"/>
      <c r="ACJ49" s="648"/>
      <c r="ACK49" s="648"/>
      <c r="ACL49" s="648"/>
      <c r="ACM49" s="648"/>
      <c r="ACN49" s="648"/>
      <c r="ACO49" s="648"/>
      <c r="ACP49" s="648"/>
      <c r="ACQ49" s="648"/>
      <c r="ACR49" s="648"/>
      <c r="ACS49" s="648"/>
      <c r="ACT49" s="648"/>
      <c r="ACU49" s="648"/>
      <c r="ACV49" s="648"/>
      <c r="ACW49" s="648"/>
      <c r="ACX49" s="648"/>
      <c r="ACY49" s="648"/>
      <c r="ACZ49" s="648"/>
      <c r="ADA49" s="648"/>
      <c r="ADB49" s="648"/>
      <c r="ADC49" s="648"/>
      <c r="ADD49" s="648"/>
      <c r="ADE49" s="648"/>
      <c r="ADF49" s="648"/>
      <c r="ADG49" s="648"/>
      <c r="ADH49" s="648"/>
      <c r="ADI49" s="648"/>
      <c r="ADJ49" s="648"/>
      <c r="ADK49" s="648"/>
      <c r="ADL49" s="648"/>
      <c r="ADM49" s="648"/>
      <c r="ADN49" s="648"/>
      <c r="ADO49" s="648"/>
      <c r="ADP49" s="648"/>
      <c r="ADQ49" s="648"/>
      <c r="ADR49" s="648"/>
      <c r="ADS49" s="648"/>
      <c r="ADT49" s="648"/>
      <c r="ADU49" s="648"/>
      <c r="ADV49" s="648"/>
      <c r="ADW49" s="648"/>
      <c r="ADX49" s="648"/>
      <c r="ADY49" s="648"/>
      <c r="ADZ49" s="648"/>
      <c r="AEA49" s="648"/>
      <c r="AEB49" s="648"/>
      <c r="AEC49" s="648"/>
      <c r="AED49" s="648"/>
      <c r="AEE49" s="648"/>
      <c r="AEF49" s="648"/>
      <c r="AEG49" s="648"/>
      <c r="AEH49" s="648"/>
      <c r="AEI49" s="648"/>
      <c r="AEJ49" s="648"/>
      <c r="AEK49" s="648"/>
      <c r="AEL49" s="648"/>
      <c r="AEM49" s="648"/>
      <c r="AEN49" s="648"/>
      <c r="AEO49" s="648"/>
      <c r="AEP49" s="648"/>
      <c r="AEQ49" s="648"/>
      <c r="AER49" s="648"/>
      <c r="AES49" s="648"/>
      <c r="AET49" s="648"/>
      <c r="AEU49" s="648"/>
      <c r="AEV49" s="648"/>
      <c r="AEW49" s="648"/>
      <c r="AEX49" s="648"/>
      <c r="AEY49" s="648"/>
      <c r="AEZ49" s="648"/>
      <c r="AFA49" s="648"/>
      <c r="AFB49" s="648"/>
      <c r="AFC49" s="648"/>
      <c r="AFD49" s="648"/>
      <c r="AFE49" s="648"/>
      <c r="AFF49" s="648"/>
      <c r="AFG49" s="648"/>
      <c r="AFH49" s="648"/>
      <c r="AFI49" s="648"/>
      <c r="AFJ49" s="648"/>
      <c r="AFK49" s="648"/>
      <c r="AFL49" s="648"/>
      <c r="AFM49" s="648"/>
      <c r="AFN49" s="648"/>
      <c r="AFO49" s="648"/>
      <c r="AFP49" s="648"/>
      <c r="AFQ49" s="648"/>
      <c r="AFR49" s="648"/>
      <c r="AFS49" s="648"/>
      <c r="AFT49" s="648"/>
      <c r="AFU49" s="648"/>
      <c r="AFV49" s="648"/>
      <c r="AFW49" s="648"/>
      <c r="AFX49" s="648"/>
      <c r="AFY49" s="648"/>
      <c r="AFZ49" s="648"/>
      <c r="AGA49" s="648"/>
      <c r="AGB49" s="648"/>
      <c r="AGC49" s="648"/>
      <c r="AGD49" s="648"/>
      <c r="AGE49" s="648"/>
      <c r="AGF49" s="648"/>
      <c r="AGG49" s="648"/>
      <c r="AGH49" s="648"/>
      <c r="AGI49" s="648"/>
      <c r="AGJ49" s="648"/>
      <c r="AGK49" s="648"/>
      <c r="AGL49" s="648"/>
      <c r="AGM49" s="648"/>
      <c r="AGN49" s="648"/>
      <c r="AGO49" s="648"/>
      <c r="AGP49" s="648"/>
      <c r="AGQ49" s="648"/>
      <c r="AGR49" s="648"/>
      <c r="AGS49" s="648"/>
      <c r="AGT49" s="648"/>
      <c r="AGU49" s="648"/>
      <c r="AGV49" s="648"/>
      <c r="AGW49" s="648"/>
      <c r="AGX49" s="648"/>
      <c r="AGY49" s="648"/>
      <c r="AGZ49" s="648"/>
      <c r="AHA49" s="648"/>
      <c r="AHB49" s="648"/>
      <c r="AHC49" s="648"/>
      <c r="AHD49" s="648"/>
      <c r="AHE49" s="648"/>
      <c r="AHF49" s="648"/>
      <c r="AHG49" s="648"/>
      <c r="AHH49" s="648"/>
      <c r="AHI49" s="648"/>
      <c r="AHJ49" s="648"/>
      <c r="AHK49" s="648"/>
      <c r="AHL49" s="648"/>
      <c r="AHM49" s="648"/>
      <c r="AHN49" s="648"/>
      <c r="AHO49" s="648"/>
      <c r="AHP49" s="648"/>
      <c r="AHQ49" s="648"/>
      <c r="AHR49" s="648"/>
      <c r="AHS49" s="648"/>
      <c r="AHT49" s="648"/>
      <c r="AHU49" s="648"/>
      <c r="AHV49" s="648"/>
      <c r="AHW49" s="648"/>
      <c r="AHX49" s="648"/>
      <c r="AHY49" s="648"/>
      <c r="AHZ49" s="648"/>
      <c r="AIA49" s="648"/>
      <c r="AIB49" s="648"/>
      <c r="AIC49" s="648"/>
      <c r="AID49" s="648"/>
      <c r="AIE49" s="648"/>
      <c r="AIF49" s="648"/>
      <c r="AIG49" s="648"/>
      <c r="AIH49" s="648"/>
      <c r="AII49" s="648"/>
      <c r="AIJ49" s="648"/>
      <c r="AIK49" s="648"/>
      <c r="AIL49" s="648"/>
      <c r="AIM49" s="648"/>
      <c r="AIN49" s="648"/>
      <c r="AIO49" s="648"/>
      <c r="AIP49" s="648"/>
      <c r="AIQ49" s="648"/>
      <c r="AIR49" s="648"/>
      <c r="AIS49" s="648"/>
      <c r="AIT49" s="648"/>
      <c r="AIU49" s="648"/>
      <c r="AIV49" s="648"/>
      <c r="AIW49" s="648"/>
      <c r="AIX49" s="648"/>
      <c r="AIY49" s="648"/>
      <c r="AIZ49" s="648"/>
      <c r="AJA49" s="648"/>
      <c r="AJB49" s="648"/>
      <c r="AJC49" s="648"/>
      <c r="AJD49" s="648"/>
      <c r="AJE49" s="648"/>
      <c r="AJF49" s="648"/>
      <c r="AJG49" s="648"/>
      <c r="AJH49" s="648"/>
      <c r="AJI49" s="648"/>
      <c r="AJJ49" s="648"/>
      <c r="AJK49" s="648"/>
      <c r="AJL49" s="648"/>
      <c r="AJM49" s="648"/>
      <c r="AJN49" s="648"/>
      <c r="AJO49" s="648"/>
      <c r="AJP49" s="648"/>
      <c r="AJQ49" s="648"/>
      <c r="AJR49" s="648"/>
      <c r="AJS49" s="648"/>
      <c r="AJT49" s="648"/>
      <c r="AJU49" s="648"/>
      <c r="AJV49" s="648"/>
      <c r="AJW49" s="648"/>
      <c r="AJX49" s="648"/>
      <c r="AJY49" s="648"/>
      <c r="AJZ49" s="648"/>
      <c r="AKA49" s="648"/>
      <c r="AKB49" s="648"/>
      <c r="AKC49" s="648"/>
      <c r="AKD49" s="648"/>
      <c r="AKE49" s="648"/>
      <c r="AKF49" s="648"/>
      <c r="AKG49" s="648"/>
      <c r="AKH49" s="648"/>
      <c r="AKI49" s="648"/>
      <c r="AKJ49" s="648"/>
      <c r="AKK49" s="648"/>
      <c r="AKL49" s="648"/>
      <c r="AKM49" s="648"/>
      <c r="AKN49" s="648"/>
      <c r="AKO49" s="648"/>
      <c r="AKP49" s="648"/>
      <c r="AKQ49" s="648"/>
      <c r="AKR49" s="648"/>
      <c r="AKS49" s="648"/>
      <c r="AKT49" s="648"/>
      <c r="AKU49" s="648"/>
      <c r="AKV49" s="648"/>
      <c r="AKW49" s="648"/>
      <c r="AKX49" s="648"/>
      <c r="AKY49" s="648"/>
      <c r="AKZ49" s="648"/>
      <c r="ALA49" s="648"/>
      <c r="ALB49" s="648"/>
      <c r="ALC49" s="648"/>
      <c r="ALD49" s="648"/>
      <c r="ALE49" s="648"/>
      <c r="ALF49" s="648"/>
      <c r="ALG49" s="648"/>
      <c r="ALH49" s="648"/>
      <c r="ALI49" s="648"/>
      <c r="ALJ49" s="648"/>
      <c r="ALK49" s="648"/>
      <c r="ALL49" s="648"/>
      <c r="ALM49" s="648"/>
      <c r="ALN49" s="648"/>
      <c r="ALO49" s="648"/>
      <c r="ALP49" s="648"/>
      <c r="ALQ49" s="648"/>
      <c r="ALR49" s="648"/>
      <c r="ALS49" s="648"/>
      <c r="ALT49" s="648"/>
      <c r="ALU49" s="648"/>
      <c r="ALV49" s="648"/>
      <c r="ALW49" s="648"/>
      <c r="ALX49" s="648"/>
      <c r="ALY49" s="648"/>
      <c r="ALZ49" s="648"/>
      <c r="AMA49" s="648"/>
      <c r="AMB49" s="648"/>
      <c r="AMC49" s="648"/>
      <c r="AMD49" s="648"/>
      <c r="AME49" s="648"/>
      <c r="AMF49" s="648"/>
      <c r="AMG49" s="648"/>
      <c r="AMH49" s="648"/>
      <c r="AMI49" s="648"/>
      <c r="AMJ49" s="648"/>
    </row>
    <row r="50" spans="1:1024" s="666" customFormat="1" ht="38.25" x14ac:dyDescent="0.2">
      <c r="A50" s="648"/>
      <c r="B50" s="667"/>
      <c r="C50" s="668" t="s">
        <v>806</v>
      </c>
      <c r="D50" s="669"/>
      <c r="E50" s="670"/>
      <c r="F50" s="670"/>
      <c r="G50" s="669"/>
      <c r="H50" s="670"/>
      <c r="I50" s="670"/>
      <c r="J50" s="670"/>
      <c r="K50" s="670"/>
      <c r="L50" s="670"/>
      <c r="M50" s="670"/>
      <c r="N50" s="670"/>
      <c r="O50" s="670"/>
      <c r="P50" s="670"/>
      <c r="Q50" s="670"/>
      <c r="R50" s="671"/>
      <c r="S50" s="670"/>
      <c r="T50" s="670"/>
      <c r="U50" s="672" t="s">
        <v>494</v>
      </c>
      <c r="V50" s="661" t="s">
        <v>121</v>
      </c>
      <c r="W50" s="661" t="s">
        <v>495</v>
      </c>
      <c r="X50" s="653">
        <v>879.73050799999987</v>
      </c>
      <c r="Y50" s="653">
        <v>906.12000000000023</v>
      </c>
      <c r="Z50" s="653">
        <v>775.5</v>
      </c>
      <c r="AA50" s="653">
        <v>852.47872000000041</v>
      </c>
      <c r="AB50" s="653">
        <v>775.5</v>
      </c>
      <c r="AC50" s="653">
        <v>775.49999999999977</v>
      </c>
      <c r="AD50" s="653">
        <v>775.5</v>
      </c>
      <c r="AE50" s="653">
        <v>775.49999999999977</v>
      </c>
      <c r="AF50" s="653">
        <v>775.5</v>
      </c>
      <c r="AG50" s="653">
        <v>775.50000000000023</v>
      </c>
      <c r="AH50" s="653">
        <v>775.50000000000023</v>
      </c>
      <c r="AI50" s="653">
        <v>765.79058000000009</v>
      </c>
      <c r="AJ50" s="653">
        <v>503.67977999999982</v>
      </c>
      <c r="AK50" s="653">
        <v>772.14742000000012</v>
      </c>
      <c r="AL50" s="653">
        <v>630.40295000000037</v>
      </c>
      <c r="AM50" s="653">
        <v>245.43199999999999</v>
      </c>
      <c r="AN50" s="653">
        <v>0</v>
      </c>
      <c r="AO50" s="653">
        <v>0</v>
      </c>
      <c r="AP50" s="653">
        <v>0</v>
      </c>
      <c r="AQ50" s="653">
        <v>0</v>
      </c>
      <c r="AR50" s="653">
        <v>0</v>
      </c>
      <c r="AS50" s="653">
        <v>0</v>
      </c>
      <c r="AT50" s="653">
        <v>0</v>
      </c>
      <c r="AU50" s="653">
        <v>0</v>
      </c>
      <c r="AV50" s="653">
        <v>0</v>
      </c>
      <c r="AW50" s="653">
        <v>0</v>
      </c>
      <c r="AX50" s="653">
        <v>0</v>
      </c>
      <c r="AY50" s="653">
        <v>0</v>
      </c>
      <c r="AZ50" s="653">
        <v>0</v>
      </c>
      <c r="BA50" s="653">
        <v>0</v>
      </c>
      <c r="BB50" s="653">
        <v>0</v>
      </c>
      <c r="BC50" s="653">
        <v>0</v>
      </c>
      <c r="BD50" s="653">
        <v>0</v>
      </c>
      <c r="BE50" s="653">
        <v>0</v>
      </c>
      <c r="BF50" s="653">
        <v>0</v>
      </c>
      <c r="BG50" s="653">
        <v>0</v>
      </c>
      <c r="BH50" s="653">
        <v>0</v>
      </c>
      <c r="BI50" s="653">
        <v>0</v>
      </c>
      <c r="BJ50" s="653">
        <v>0</v>
      </c>
      <c r="BK50" s="653">
        <v>0</v>
      </c>
      <c r="BL50" s="653">
        <v>0</v>
      </c>
      <c r="BM50" s="653">
        <v>0</v>
      </c>
      <c r="BN50" s="653">
        <v>0</v>
      </c>
      <c r="BO50" s="653">
        <v>0</v>
      </c>
      <c r="BP50" s="653">
        <v>0</v>
      </c>
      <c r="BQ50" s="653">
        <v>0</v>
      </c>
      <c r="BR50" s="653">
        <v>0</v>
      </c>
      <c r="BS50" s="653">
        <v>0</v>
      </c>
      <c r="BT50" s="653">
        <v>0</v>
      </c>
      <c r="BU50" s="653">
        <v>0</v>
      </c>
      <c r="BV50" s="653">
        <v>0</v>
      </c>
      <c r="BW50" s="653">
        <v>0</v>
      </c>
      <c r="BX50" s="653">
        <v>0</v>
      </c>
      <c r="BY50" s="653">
        <v>0</v>
      </c>
      <c r="BZ50" s="653">
        <v>0</v>
      </c>
      <c r="CA50" s="653">
        <v>0</v>
      </c>
      <c r="CB50" s="653">
        <v>0</v>
      </c>
      <c r="CC50" s="653">
        <v>0</v>
      </c>
      <c r="CD50" s="653">
        <v>0</v>
      </c>
      <c r="CE50" s="653">
        <v>0</v>
      </c>
      <c r="CF50" s="653">
        <v>0</v>
      </c>
      <c r="CG50" s="653">
        <v>0</v>
      </c>
      <c r="CH50" s="653">
        <v>0</v>
      </c>
      <c r="CI50" s="653">
        <v>0</v>
      </c>
      <c r="CJ50" s="653">
        <v>0</v>
      </c>
      <c r="CK50" s="653">
        <v>0</v>
      </c>
      <c r="CL50" s="653">
        <v>0</v>
      </c>
      <c r="CM50" s="653">
        <v>0</v>
      </c>
      <c r="CN50" s="653">
        <v>0</v>
      </c>
      <c r="CO50" s="653">
        <v>0</v>
      </c>
      <c r="CP50" s="653">
        <v>0</v>
      </c>
      <c r="CQ50" s="653">
        <v>0</v>
      </c>
      <c r="CR50" s="653">
        <v>0</v>
      </c>
      <c r="CS50" s="653">
        <v>0</v>
      </c>
      <c r="CT50" s="653">
        <v>0</v>
      </c>
      <c r="CU50" s="653">
        <v>0</v>
      </c>
      <c r="CV50" s="653">
        <v>0</v>
      </c>
      <c r="CW50" s="653">
        <v>0</v>
      </c>
      <c r="CX50" s="653">
        <v>0</v>
      </c>
      <c r="CY50" s="653">
        <v>0</v>
      </c>
      <c r="CZ50" s="662">
        <v>0</v>
      </c>
      <c r="DA50" s="663">
        <v>0</v>
      </c>
      <c r="DB50" s="663">
        <v>0</v>
      </c>
      <c r="DC50" s="663">
        <v>0</v>
      </c>
      <c r="DD50" s="663">
        <v>0</v>
      </c>
      <c r="DE50" s="663">
        <v>0</v>
      </c>
      <c r="DF50" s="663">
        <v>0</v>
      </c>
      <c r="DG50" s="663">
        <v>0</v>
      </c>
      <c r="DH50" s="663">
        <v>0</v>
      </c>
      <c r="DI50" s="663">
        <v>0</v>
      </c>
      <c r="DJ50" s="663">
        <v>0</v>
      </c>
      <c r="DK50" s="663">
        <v>0</v>
      </c>
      <c r="DL50" s="663">
        <v>0</v>
      </c>
      <c r="DM50" s="663">
        <v>0</v>
      </c>
      <c r="DN50" s="663">
        <v>0</v>
      </c>
      <c r="DO50" s="663">
        <v>0</v>
      </c>
      <c r="DP50" s="663">
        <v>0</v>
      </c>
      <c r="DQ50" s="663">
        <v>0</v>
      </c>
      <c r="DR50" s="663">
        <v>0</v>
      </c>
      <c r="DS50" s="663">
        <v>0</v>
      </c>
      <c r="DT50" s="663">
        <v>0</v>
      </c>
      <c r="DU50" s="663">
        <v>0</v>
      </c>
      <c r="DV50" s="663">
        <v>0</v>
      </c>
      <c r="DW50" s="664">
        <v>0</v>
      </c>
      <c r="DX50" s="665"/>
      <c r="DY50" s="648"/>
      <c r="DZ50" s="648"/>
      <c r="EA50" s="648"/>
      <c r="EB50" s="648"/>
      <c r="EC50" s="648"/>
      <c r="ED50" s="648"/>
      <c r="EE50" s="648"/>
      <c r="EF50" s="648"/>
      <c r="EG50" s="648"/>
      <c r="EH50" s="648"/>
      <c r="EI50" s="648"/>
      <c r="EJ50" s="648"/>
      <c r="EK50" s="648"/>
      <c r="EL50" s="648"/>
      <c r="EM50" s="648"/>
      <c r="EN50" s="648"/>
      <c r="EO50" s="648"/>
      <c r="EP50" s="648"/>
      <c r="EQ50" s="648"/>
      <c r="ER50" s="648"/>
      <c r="ES50" s="648"/>
      <c r="ET50" s="648"/>
      <c r="EU50" s="648"/>
      <c r="EV50" s="648"/>
      <c r="EW50" s="648"/>
      <c r="EX50" s="648"/>
      <c r="EY50" s="648"/>
      <c r="EZ50" s="648"/>
      <c r="FA50" s="648"/>
      <c r="FB50" s="648"/>
      <c r="FC50" s="648"/>
      <c r="FD50" s="648"/>
      <c r="FE50" s="648"/>
      <c r="FF50" s="648"/>
      <c r="FG50" s="648"/>
      <c r="FH50" s="648"/>
      <c r="FI50" s="648"/>
      <c r="FJ50" s="648"/>
      <c r="FK50" s="648"/>
      <c r="FL50" s="648"/>
      <c r="FM50" s="648"/>
      <c r="FN50" s="648"/>
      <c r="FO50" s="648"/>
      <c r="FP50" s="648"/>
      <c r="FQ50" s="648"/>
      <c r="FR50" s="648"/>
      <c r="FS50" s="648"/>
      <c r="FT50" s="648"/>
      <c r="FU50" s="648"/>
      <c r="FV50" s="648"/>
      <c r="FW50" s="648"/>
      <c r="FX50" s="648"/>
      <c r="FY50" s="648"/>
      <c r="FZ50" s="648"/>
      <c r="GA50" s="648"/>
      <c r="GB50" s="648"/>
      <c r="GC50" s="648"/>
      <c r="GD50" s="648"/>
      <c r="GE50" s="648"/>
      <c r="GF50" s="648"/>
      <c r="GG50" s="648"/>
      <c r="GH50" s="648"/>
      <c r="GI50" s="648"/>
      <c r="GJ50" s="648"/>
      <c r="GK50" s="648"/>
      <c r="GL50" s="648"/>
      <c r="GM50" s="648"/>
      <c r="GN50" s="648"/>
      <c r="GO50" s="648"/>
      <c r="GP50" s="648"/>
      <c r="GQ50" s="648"/>
      <c r="GR50" s="648"/>
      <c r="GS50" s="648"/>
      <c r="GT50" s="648"/>
      <c r="GU50" s="648"/>
      <c r="GV50" s="648"/>
      <c r="GW50" s="648"/>
      <c r="GX50" s="648"/>
      <c r="GY50" s="648"/>
      <c r="GZ50" s="648"/>
      <c r="HA50" s="648"/>
      <c r="HB50" s="648"/>
      <c r="HC50" s="648"/>
      <c r="HD50" s="648"/>
      <c r="HE50" s="648"/>
      <c r="HF50" s="648"/>
      <c r="HG50" s="648"/>
      <c r="HH50" s="648"/>
      <c r="HI50" s="648"/>
      <c r="HJ50" s="648"/>
      <c r="HK50" s="648"/>
      <c r="HL50" s="648"/>
      <c r="HM50" s="648"/>
      <c r="HN50" s="648"/>
      <c r="HO50" s="648"/>
      <c r="HP50" s="648"/>
      <c r="HQ50" s="648"/>
      <c r="HR50" s="648"/>
      <c r="HS50" s="648"/>
      <c r="HT50" s="648"/>
      <c r="HU50" s="648"/>
      <c r="HV50" s="648"/>
      <c r="HW50" s="648"/>
      <c r="HX50" s="648"/>
      <c r="HY50" s="648"/>
      <c r="HZ50" s="648"/>
      <c r="IA50" s="648"/>
      <c r="IB50" s="648"/>
      <c r="IC50" s="648"/>
      <c r="ID50" s="648"/>
      <c r="IE50" s="648"/>
      <c r="IF50" s="648"/>
      <c r="IG50" s="648"/>
      <c r="IH50" s="648"/>
      <c r="II50" s="648"/>
      <c r="IJ50" s="648"/>
      <c r="IK50" s="648"/>
      <c r="IL50" s="648"/>
      <c r="IM50" s="648"/>
      <c r="IN50" s="648"/>
      <c r="IO50" s="648"/>
      <c r="IP50" s="648"/>
      <c r="IQ50" s="648"/>
      <c r="IR50" s="648"/>
      <c r="IS50" s="648"/>
      <c r="IT50" s="648"/>
      <c r="IU50" s="648"/>
      <c r="IV50" s="648"/>
      <c r="IW50" s="648"/>
      <c r="IX50" s="648"/>
      <c r="IY50" s="648"/>
      <c r="IZ50" s="648"/>
      <c r="JA50" s="648"/>
      <c r="JB50" s="648"/>
      <c r="JC50" s="648"/>
      <c r="JD50" s="648"/>
      <c r="JE50" s="648"/>
      <c r="JF50" s="648"/>
      <c r="JG50" s="648"/>
      <c r="JH50" s="648"/>
      <c r="JI50" s="648"/>
      <c r="JJ50" s="648"/>
      <c r="JK50" s="648"/>
      <c r="JL50" s="648"/>
      <c r="JM50" s="648"/>
      <c r="JN50" s="648"/>
      <c r="JO50" s="648"/>
      <c r="JP50" s="648"/>
      <c r="JQ50" s="648"/>
      <c r="JR50" s="648"/>
      <c r="JS50" s="648"/>
      <c r="JT50" s="648"/>
      <c r="JU50" s="648"/>
      <c r="JV50" s="648"/>
      <c r="JW50" s="648"/>
      <c r="JX50" s="648"/>
      <c r="JY50" s="648"/>
      <c r="JZ50" s="648"/>
      <c r="KA50" s="648"/>
      <c r="KB50" s="648"/>
      <c r="KC50" s="648"/>
      <c r="KD50" s="648"/>
      <c r="KE50" s="648"/>
      <c r="KF50" s="648"/>
      <c r="KG50" s="648"/>
      <c r="KH50" s="648"/>
      <c r="KI50" s="648"/>
      <c r="KJ50" s="648"/>
      <c r="KK50" s="648"/>
      <c r="KL50" s="648"/>
      <c r="KM50" s="648"/>
      <c r="KN50" s="648"/>
      <c r="KO50" s="648"/>
      <c r="KP50" s="648"/>
      <c r="KQ50" s="648"/>
      <c r="KR50" s="648"/>
      <c r="KS50" s="648"/>
      <c r="KT50" s="648"/>
      <c r="KU50" s="648"/>
      <c r="KV50" s="648"/>
      <c r="KW50" s="648"/>
      <c r="KX50" s="648"/>
      <c r="KY50" s="648"/>
      <c r="KZ50" s="648"/>
      <c r="LA50" s="648"/>
      <c r="LB50" s="648"/>
      <c r="LC50" s="648"/>
      <c r="LD50" s="648"/>
      <c r="LE50" s="648"/>
      <c r="LF50" s="648"/>
      <c r="LG50" s="648"/>
      <c r="LH50" s="648"/>
      <c r="LI50" s="648"/>
      <c r="LJ50" s="648"/>
      <c r="LK50" s="648"/>
      <c r="LL50" s="648"/>
      <c r="LM50" s="648"/>
      <c r="LN50" s="648"/>
      <c r="LO50" s="648"/>
      <c r="LP50" s="648"/>
      <c r="LQ50" s="648"/>
      <c r="LR50" s="648"/>
      <c r="LS50" s="648"/>
      <c r="LT50" s="648"/>
      <c r="LU50" s="648"/>
      <c r="LV50" s="648"/>
      <c r="LW50" s="648"/>
      <c r="LX50" s="648"/>
      <c r="LY50" s="648"/>
      <c r="LZ50" s="648"/>
      <c r="MA50" s="648"/>
      <c r="MB50" s="648"/>
      <c r="MC50" s="648"/>
      <c r="MD50" s="648"/>
      <c r="ME50" s="648"/>
      <c r="MF50" s="648"/>
      <c r="MG50" s="648"/>
      <c r="MH50" s="648"/>
      <c r="MI50" s="648"/>
      <c r="MJ50" s="648"/>
      <c r="MK50" s="648"/>
      <c r="ML50" s="648"/>
      <c r="MM50" s="648"/>
      <c r="MN50" s="648"/>
      <c r="MO50" s="648"/>
      <c r="MP50" s="648"/>
      <c r="MQ50" s="648"/>
      <c r="MR50" s="648"/>
      <c r="MS50" s="648"/>
      <c r="MT50" s="648"/>
      <c r="MU50" s="648"/>
      <c r="MV50" s="648"/>
      <c r="MW50" s="648"/>
      <c r="MX50" s="648"/>
      <c r="MY50" s="648"/>
      <c r="MZ50" s="648"/>
      <c r="NA50" s="648"/>
      <c r="NB50" s="648"/>
      <c r="NC50" s="648"/>
      <c r="ND50" s="648"/>
      <c r="NE50" s="648"/>
      <c r="NF50" s="648"/>
      <c r="NG50" s="648"/>
      <c r="NH50" s="648"/>
      <c r="NI50" s="648"/>
      <c r="NJ50" s="648"/>
      <c r="NK50" s="648"/>
      <c r="NL50" s="648"/>
      <c r="NM50" s="648"/>
      <c r="NN50" s="648"/>
      <c r="NO50" s="648"/>
      <c r="NP50" s="648"/>
      <c r="NQ50" s="648"/>
      <c r="NR50" s="648"/>
      <c r="NS50" s="648"/>
      <c r="NT50" s="648"/>
      <c r="NU50" s="648"/>
      <c r="NV50" s="648"/>
      <c r="NW50" s="648"/>
      <c r="NX50" s="648"/>
      <c r="NY50" s="648"/>
      <c r="NZ50" s="648"/>
      <c r="OA50" s="648"/>
      <c r="OB50" s="648"/>
      <c r="OC50" s="648"/>
      <c r="OD50" s="648"/>
      <c r="OE50" s="648"/>
      <c r="OF50" s="648"/>
      <c r="OG50" s="648"/>
      <c r="OH50" s="648"/>
      <c r="OI50" s="648"/>
      <c r="OJ50" s="648"/>
      <c r="OK50" s="648"/>
      <c r="OL50" s="648"/>
      <c r="OM50" s="648"/>
      <c r="ON50" s="648"/>
      <c r="OO50" s="648"/>
      <c r="OP50" s="648"/>
      <c r="OQ50" s="648"/>
      <c r="OR50" s="648"/>
      <c r="OS50" s="648"/>
      <c r="OT50" s="648"/>
      <c r="OU50" s="648"/>
      <c r="OV50" s="648"/>
      <c r="OW50" s="648"/>
      <c r="OX50" s="648"/>
      <c r="OY50" s="648"/>
      <c r="OZ50" s="648"/>
      <c r="PA50" s="648"/>
      <c r="PB50" s="648"/>
      <c r="PC50" s="648"/>
      <c r="PD50" s="648"/>
      <c r="PE50" s="648"/>
      <c r="PF50" s="648"/>
      <c r="PG50" s="648"/>
      <c r="PH50" s="648"/>
      <c r="PI50" s="648"/>
      <c r="PJ50" s="648"/>
      <c r="PK50" s="648"/>
      <c r="PL50" s="648"/>
      <c r="PM50" s="648"/>
      <c r="PN50" s="648"/>
      <c r="PO50" s="648"/>
      <c r="PP50" s="648"/>
      <c r="PQ50" s="648"/>
      <c r="PR50" s="648"/>
      <c r="PS50" s="648"/>
      <c r="PT50" s="648"/>
      <c r="PU50" s="648"/>
      <c r="PV50" s="648"/>
      <c r="PW50" s="648"/>
      <c r="PX50" s="648"/>
      <c r="PY50" s="648"/>
      <c r="PZ50" s="648"/>
      <c r="QA50" s="648"/>
      <c r="QB50" s="648"/>
      <c r="QC50" s="648"/>
      <c r="QD50" s="648"/>
      <c r="QE50" s="648"/>
      <c r="QF50" s="648"/>
      <c r="QG50" s="648"/>
      <c r="QH50" s="648"/>
      <c r="QI50" s="648"/>
      <c r="QJ50" s="648"/>
      <c r="QK50" s="648"/>
      <c r="QL50" s="648"/>
      <c r="QM50" s="648"/>
      <c r="QN50" s="648"/>
      <c r="QO50" s="648"/>
      <c r="QP50" s="648"/>
      <c r="QQ50" s="648"/>
      <c r="QR50" s="648"/>
      <c r="QS50" s="648"/>
      <c r="QT50" s="648"/>
      <c r="QU50" s="648"/>
      <c r="QV50" s="648"/>
      <c r="QW50" s="648"/>
      <c r="QX50" s="648"/>
      <c r="QY50" s="648"/>
      <c r="QZ50" s="648"/>
      <c r="RA50" s="648"/>
      <c r="RB50" s="648"/>
      <c r="RC50" s="648"/>
      <c r="RD50" s="648"/>
      <c r="RE50" s="648"/>
      <c r="RF50" s="648"/>
      <c r="RG50" s="648"/>
      <c r="RH50" s="648"/>
      <c r="RI50" s="648"/>
      <c r="RJ50" s="648"/>
      <c r="RK50" s="648"/>
      <c r="RL50" s="648"/>
      <c r="RM50" s="648"/>
      <c r="RN50" s="648"/>
      <c r="RO50" s="648"/>
      <c r="RP50" s="648"/>
      <c r="RQ50" s="648"/>
      <c r="RR50" s="648"/>
      <c r="RS50" s="648"/>
      <c r="RT50" s="648"/>
      <c r="RU50" s="648"/>
      <c r="RV50" s="648"/>
      <c r="RW50" s="648"/>
      <c r="RX50" s="648"/>
      <c r="RY50" s="648"/>
      <c r="RZ50" s="648"/>
      <c r="SA50" s="648"/>
      <c r="SB50" s="648"/>
      <c r="SC50" s="648"/>
      <c r="SD50" s="648"/>
      <c r="SE50" s="648"/>
      <c r="SF50" s="648"/>
      <c r="SG50" s="648"/>
      <c r="SH50" s="648"/>
      <c r="SI50" s="648"/>
      <c r="SJ50" s="648"/>
      <c r="SK50" s="648"/>
      <c r="SL50" s="648"/>
      <c r="SM50" s="648"/>
      <c r="SN50" s="648"/>
      <c r="SO50" s="648"/>
      <c r="SP50" s="648"/>
      <c r="SQ50" s="648"/>
      <c r="SR50" s="648"/>
      <c r="SS50" s="648"/>
      <c r="ST50" s="648"/>
      <c r="SU50" s="648"/>
      <c r="SV50" s="648"/>
      <c r="SW50" s="648"/>
      <c r="SX50" s="648"/>
      <c r="SY50" s="648"/>
      <c r="SZ50" s="648"/>
      <c r="TA50" s="648"/>
      <c r="TB50" s="648"/>
      <c r="TC50" s="648"/>
      <c r="TD50" s="648"/>
      <c r="TE50" s="648"/>
      <c r="TF50" s="648"/>
      <c r="TG50" s="648"/>
      <c r="TH50" s="648"/>
      <c r="TI50" s="648"/>
      <c r="TJ50" s="648"/>
      <c r="TK50" s="648"/>
      <c r="TL50" s="648"/>
      <c r="TM50" s="648"/>
      <c r="TN50" s="648"/>
      <c r="TO50" s="648"/>
      <c r="TP50" s="648"/>
      <c r="TQ50" s="648"/>
      <c r="TR50" s="648"/>
      <c r="TS50" s="648"/>
      <c r="TT50" s="648"/>
      <c r="TU50" s="648"/>
      <c r="TV50" s="648"/>
      <c r="TW50" s="648"/>
      <c r="TX50" s="648"/>
      <c r="TY50" s="648"/>
      <c r="TZ50" s="648"/>
      <c r="UA50" s="648"/>
      <c r="UB50" s="648"/>
      <c r="UC50" s="648"/>
      <c r="UD50" s="648"/>
      <c r="UE50" s="648"/>
      <c r="UF50" s="648"/>
      <c r="UG50" s="648"/>
      <c r="UH50" s="648"/>
      <c r="UI50" s="648"/>
      <c r="UJ50" s="648"/>
      <c r="UK50" s="648"/>
      <c r="UL50" s="648"/>
      <c r="UM50" s="648"/>
      <c r="UN50" s="648"/>
      <c r="UO50" s="648"/>
      <c r="UP50" s="648"/>
      <c r="UQ50" s="648"/>
      <c r="UR50" s="648"/>
      <c r="US50" s="648"/>
      <c r="UT50" s="648"/>
      <c r="UU50" s="648"/>
      <c r="UV50" s="648"/>
      <c r="UW50" s="648"/>
      <c r="UX50" s="648"/>
      <c r="UY50" s="648"/>
      <c r="UZ50" s="648"/>
      <c r="VA50" s="648"/>
      <c r="VB50" s="648"/>
      <c r="VC50" s="648"/>
      <c r="VD50" s="648"/>
      <c r="VE50" s="648"/>
      <c r="VF50" s="648"/>
      <c r="VG50" s="648"/>
      <c r="VH50" s="648"/>
      <c r="VI50" s="648"/>
      <c r="VJ50" s="648"/>
      <c r="VK50" s="648"/>
      <c r="VL50" s="648"/>
      <c r="VM50" s="648"/>
      <c r="VN50" s="648"/>
      <c r="VO50" s="648"/>
      <c r="VP50" s="648"/>
      <c r="VQ50" s="648"/>
      <c r="VR50" s="648"/>
      <c r="VS50" s="648"/>
      <c r="VT50" s="648"/>
      <c r="VU50" s="648"/>
      <c r="VV50" s="648"/>
      <c r="VW50" s="648"/>
      <c r="VX50" s="648"/>
      <c r="VY50" s="648"/>
      <c r="VZ50" s="648"/>
      <c r="WA50" s="648"/>
      <c r="WB50" s="648"/>
      <c r="WC50" s="648"/>
      <c r="WD50" s="648"/>
      <c r="WE50" s="648"/>
      <c r="WF50" s="648"/>
      <c r="WG50" s="648"/>
      <c r="WH50" s="648"/>
      <c r="WI50" s="648"/>
      <c r="WJ50" s="648"/>
      <c r="WK50" s="648"/>
      <c r="WL50" s="648"/>
      <c r="WM50" s="648"/>
      <c r="WN50" s="648"/>
      <c r="WO50" s="648"/>
      <c r="WP50" s="648"/>
      <c r="WQ50" s="648"/>
      <c r="WR50" s="648"/>
      <c r="WS50" s="648"/>
      <c r="WT50" s="648"/>
      <c r="WU50" s="648"/>
      <c r="WV50" s="648"/>
      <c r="WW50" s="648"/>
      <c r="WX50" s="648"/>
      <c r="WY50" s="648"/>
      <c r="WZ50" s="648"/>
      <c r="XA50" s="648"/>
      <c r="XB50" s="648"/>
      <c r="XC50" s="648"/>
      <c r="XD50" s="648"/>
      <c r="XE50" s="648"/>
      <c r="XF50" s="648"/>
      <c r="XG50" s="648"/>
      <c r="XH50" s="648"/>
      <c r="XI50" s="648"/>
      <c r="XJ50" s="648"/>
      <c r="XK50" s="648"/>
      <c r="XL50" s="648"/>
      <c r="XM50" s="648"/>
      <c r="XN50" s="648"/>
      <c r="XO50" s="648"/>
      <c r="XP50" s="648"/>
      <c r="XQ50" s="648"/>
      <c r="XR50" s="648"/>
      <c r="XS50" s="648"/>
      <c r="XT50" s="648"/>
      <c r="XU50" s="648"/>
      <c r="XV50" s="648"/>
      <c r="XW50" s="648"/>
      <c r="XX50" s="648"/>
      <c r="XY50" s="648"/>
      <c r="XZ50" s="648"/>
      <c r="YA50" s="648"/>
      <c r="YB50" s="648"/>
      <c r="YC50" s="648"/>
      <c r="YD50" s="648"/>
      <c r="YE50" s="648"/>
      <c r="YF50" s="648"/>
      <c r="YG50" s="648"/>
      <c r="YH50" s="648"/>
      <c r="YI50" s="648"/>
      <c r="YJ50" s="648"/>
      <c r="YK50" s="648"/>
      <c r="YL50" s="648"/>
      <c r="YM50" s="648"/>
      <c r="YN50" s="648"/>
      <c r="YO50" s="648"/>
      <c r="YP50" s="648"/>
      <c r="YQ50" s="648"/>
      <c r="YR50" s="648"/>
      <c r="YS50" s="648"/>
      <c r="YT50" s="648"/>
      <c r="YU50" s="648"/>
      <c r="YV50" s="648"/>
      <c r="YW50" s="648"/>
      <c r="YX50" s="648"/>
      <c r="YY50" s="648"/>
      <c r="YZ50" s="648"/>
      <c r="ZA50" s="648"/>
      <c r="ZB50" s="648"/>
      <c r="ZC50" s="648"/>
      <c r="ZD50" s="648"/>
      <c r="ZE50" s="648"/>
      <c r="ZF50" s="648"/>
      <c r="ZG50" s="648"/>
      <c r="ZH50" s="648"/>
      <c r="ZI50" s="648"/>
      <c r="ZJ50" s="648"/>
      <c r="ZK50" s="648"/>
      <c r="ZL50" s="648"/>
      <c r="ZM50" s="648"/>
      <c r="ZN50" s="648"/>
      <c r="ZO50" s="648"/>
      <c r="ZP50" s="648"/>
      <c r="ZQ50" s="648"/>
      <c r="ZR50" s="648"/>
      <c r="ZS50" s="648"/>
      <c r="ZT50" s="648"/>
      <c r="ZU50" s="648"/>
      <c r="ZV50" s="648"/>
      <c r="ZW50" s="648"/>
      <c r="ZX50" s="648"/>
      <c r="ZY50" s="648"/>
      <c r="ZZ50" s="648"/>
      <c r="AAA50" s="648"/>
      <c r="AAB50" s="648"/>
      <c r="AAC50" s="648"/>
      <c r="AAD50" s="648"/>
      <c r="AAE50" s="648"/>
      <c r="AAF50" s="648"/>
      <c r="AAG50" s="648"/>
      <c r="AAH50" s="648"/>
      <c r="AAI50" s="648"/>
      <c r="AAJ50" s="648"/>
      <c r="AAK50" s="648"/>
      <c r="AAL50" s="648"/>
      <c r="AAM50" s="648"/>
      <c r="AAN50" s="648"/>
      <c r="AAO50" s="648"/>
      <c r="AAP50" s="648"/>
      <c r="AAQ50" s="648"/>
      <c r="AAR50" s="648"/>
      <c r="AAS50" s="648"/>
      <c r="AAT50" s="648"/>
      <c r="AAU50" s="648"/>
      <c r="AAV50" s="648"/>
      <c r="AAW50" s="648"/>
      <c r="AAX50" s="648"/>
      <c r="AAY50" s="648"/>
      <c r="AAZ50" s="648"/>
      <c r="ABA50" s="648"/>
      <c r="ABB50" s="648"/>
      <c r="ABC50" s="648"/>
      <c r="ABD50" s="648"/>
      <c r="ABE50" s="648"/>
      <c r="ABF50" s="648"/>
      <c r="ABG50" s="648"/>
      <c r="ABH50" s="648"/>
      <c r="ABI50" s="648"/>
      <c r="ABJ50" s="648"/>
      <c r="ABK50" s="648"/>
      <c r="ABL50" s="648"/>
      <c r="ABM50" s="648"/>
      <c r="ABN50" s="648"/>
      <c r="ABO50" s="648"/>
      <c r="ABP50" s="648"/>
      <c r="ABQ50" s="648"/>
      <c r="ABR50" s="648"/>
      <c r="ABS50" s="648"/>
      <c r="ABT50" s="648"/>
      <c r="ABU50" s="648"/>
      <c r="ABV50" s="648"/>
      <c r="ABW50" s="648"/>
      <c r="ABX50" s="648"/>
      <c r="ABY50" s="648"/>
      <c r="ABZ50" s="648"/>
      <c r="ACA50" s="648"/>
      <c r="ACB50" s="648"/>
      <c r="ACC50" s="648"/>
      <c r="ACD50" s="648"/>
      <c r="ACE50" s="648"/>
      <c r="ACF50" s="648"/>
      <c r="ACG50" s="648"/>
      <c r="ACH50" s="648"/>
      <c r="ACI50" s="648"/>
      <c r="ACJ50" s="648"/>
      <c r="ACK50" s="648"/>
      <c r="ACL50" s="648"/>
      <c r="ACM50" s="648"/>
      <c r="ACN50" s="648"/>
      <c r="ACO50" s="648"/>
      <c r="ACP50" s="648"/>
      <c r="ACQ50" s="648"/>
      <c r="ACR50" s="648"/>
      <c r="ACS50" s="648"/>
      <c r="ACT50" s="648"/>
      <c r="ACU50" s="648"/>
      <c r="ACV50" s="648"/>
      <c r="ACW50" s="648"/>
      <c r="ACX50" s="648"/>
      <c r="ACY50" s="648"/>
      <c r="ACZ50" s="648"/>
      <c r="ADA50" s="648"/>
      <c r="ADB50" s="648"/>
      <c r="ADC50" s="648"/>
      <c r="ADD50" s="648"/>
      <c r="ADE50" s="648"/>
      <c r="ADF50" s="648"/>
      <c r="ADG50" s="648"/>
      <c r="ADH50" s="648"/>
      <c r="ADI50" s="648"/>
      <c r="ADJ50" s="648"/>
      <c r="ADK50" s="648"/>
      <c r="ADL50" s="648"/>
      <c r="ADM50" s="648"/>
      <c r="ADN50" s="648"/>
      <c r="ADO50" s="648"/>
      <c r="ADP50" s="648"/>
      <c r="ADQ50" s="648"/>
      <c r="ADR50" s="648"/>
      <c r="ADS50" s="648"/>
      <c r="ADT50" s="648"/>
      <c r="ADU50" s="648"/>
      <c r="ADV50" s="648"/>
      <c r="ADW50" s="648"/>
      <c r="ADX50" s="648"/>
      <c r="ADY50" s="648"/>
      <c r="ADZ50" s="648"/>
      <c r="AEA50" s="648"/>
      <c r="AEB50" s="648"/>
      <c r="AEC50" s="648"/>
      <c r="AED50" s="648"/>
      <c r="AEE50" s="648"/>
      <c r="AEF50" s="648"/>
      <c r="AEG50" s="648"/>
      <c r="AEH50" s="648"/>
      <c r="AEI50" s="648"/>
      <c r="AEJ50" s="648"/>
      <c r="AEK50" s="648"/>
      <c r="AEL50" s="648"/>
      <c r="AEM50" s="648"/>
      <c r="AEN50" s="648"/>
      <c r="AEO50" s="648"/>
      <c r="AEP50" s="648"/>
      <c r="AEQ50" s="648"/>
      <c r="AER50" s="648"/>
      <c r="AES50" s="648"/>
      <c r="AET50" s="648"/>
      <c r="AEU50" s="648"/>
      <c r="AEV50" s="648"/>
      <c r="AEW50" s="648"/>
      <c r="AEX50" s="648"/>
      <c r="AEY50" s="648"/>
      <c r="AEZ50" s="648"/>
      <c r="AFA50" s="648"/>
      <c r="AFB50" s="648"/>
      <c r="AFC50" s="648"/>
      <c r="AFD50" s="648"/>
      <c r="AFE50" s="648"/>
      <c r="AFF50" s="648"/>
      <c r="AFG50" s="648"/>
      <c r="AFH50" s="648"/>
      <c r="AFI50" s="648"/>
      <c r="AFJ50" s="648"/>
      <c r="AFK50" s="648"/>
      <c r="AFL50" s="648"/>
      <c r="AFM50" s="648"/>
      <c r="AFN50" s="648"/>
      <c r="AFO50" s="648"/>
      <c r="AFP50" s="648"/>
      <c r="AFQ50" s="648"/>
      <c r="AFR50" s="648"/>
      <c r="AFS50" s="648"/>
      <c r="AFT50" s="648"/>
      <c r="AFU50" s="648"/>
      <c r="AFV50" s="648"/>
      <c r="AFW50" s="648"/>
      <c r="AFX50" s="648"/>
      <c r="AFY50" s="648"/>
      <c r="AFZ50" s="648"/>
      <c r="AGA50" s="648"/>
      <c r="AGB50" s="648"/>
      <c r="AGC50" s="648"/>
      <c r="AGD50" s="648"/>
      <c r="AGE50" s="648"/>
      <c r="AGF50" s="648"/>
      <c r="AGG50" s="648"/>
      <c r="AGH50" s="648"/>
      <c r="AGI50" s="648"/>
      <c r="AGJ50" s="648"/>
      <c r="AGK50" s="648"/>
      <c r="AGL50" s="648"/>
      <c r="AGM50" s="648"/>
      <c r="AGN50" s="648"/>
      <c r="AGO50" s="648"/>
      <c r="AGP50" s="648"/>
      <c r="AGQ50" s="648"/>
      <c r="AGR50" s="648"/>
      <c r="AGS50" s="648"/>
      <c r="AGT50" s="648"/>
      <c r="AGU50" s="648"/>
      <c r="AGV50" s="648"/>
      <c r="AGW50" s="648"/>
      <c r="AGX50" s="648"/>
      <c r="AGY50" s="648"/>
      <c r="AGZ50" s="648"/>
      <c r="AHA50" s="648"/>
      <c r="AHB50" s="648"/>
      <c r="AHC50" s="648"/>
      <c r="AHD50" s="648"/>
      <c r="AHE50" s="648"/>
      <c r="AHF50" s="648"/>
      <c r="AHG50" s="648"/>
      <c r="AHH50" s="648"/>
      <c r="AHI50" s="648"/>
      <c r="AHJ50" s="648"/>
      <c r="AHK50" s="648"/>
      <c r="AHL50" s="648"/>
      <c r="AHM50" s="648"/>
      <c r="AHN50" s="648"/>
      <c r="AHO50" s="648"/>
      <c r="AHP50" s="648"/>
      <c r="AHQ50" s="648"/>
      <c r="AHR50" s="648"/>
      <c r="AHS50" s="648"/>
      <c r="AHT50" s="648"/>
      <c r="AHU50" s="648"/>
      <c r="AHV50" s="648"/>
      <c r="AHW50" s="648"/>
      <c r="AHX50" s="648"/>
      <c r="AHY50" s="648"/>
      <c r="AHZ50" s="648"/>
      <c r="AIA50" s="648"/>
      <c r="AIB50" s="648"/>
      <c r="AIC50" s="648"/>
      <c r="AID50" s="648"/>
      <c r="AIE50" s="648"/>
      <c r="AIF50" s="648"/>
      <c r="AIG50" s="648"/>
      <c r="AIH50" s="648"/>
      <c r="AII50" s="648"/>
      <c r="AIJ50" s="648"/>
      <c r="AIK50" s="648"/>
      <c r="AIL50" s="648"/>
      <c r="AIM50" s="648"/>
      <c r="AIN50" s="648"/>
      <c r="AIO50" s="648"/>
      <c r="AIP50" s="648"/>
      <c r="AIQ50" s="648"/>
      <c r="AIR50" s="648"/>
      <c r="AIS50" s="648"/>
      <c r="AIT50" s="648"/>
      <c r="AIU50" s="648"/>
      <c r="AIV50" s="648"/>
      <c r="AIW50" s="648"/>
      <c r="AIX50" s="648"/>
      <c r="AIY50" s="648"/>
      <c r="AIZ50" s="648"/>
      <c r="AJA50" s="648"/>
      <c r="AJB50" s="648"/>
      <c r="AJC50" s="648"/>
      <c r="AJD50" s="648"/>
      <c r="AJE50" s="648"/>
      <c r="AJF50" s="648"/>
      <c r="AJG50" s="648"/>
      <c r="AJH50" s="648"/>
      <c r="AJI50" s="648"/>
      <c r="AJJ50" s="648"/>
      <c r="AJK50" s="648"/>
      <c r="AJL50" s="648"/>
      <c r="AJM50" s="648"/>
      <c r="AJN50" s="648"/>
      <c r="AJO50" s="648"/>
      <c r="AJP50" s="648"/>
      <c r="AJQ50" s="648"/>
      <c r="AJR50" s="648"/>
      <c r="AJS50" s="648"/>
      <c r="AJT50" s="648"/>
      <c r="AJU50" s="648"/>
      <c r="AJV50" s="648"/>
      <c r="AJW50" s="648"/>
      <c r="AJX50" s="648"/>
      <c r="AJY50" s="648"/>
      <c r="AJZ50" s="648"/>
      <c r="AKA50" s="648"/>
      <c r="AKB50" s="648"/>
      <c r="AKC50" s="648"/>
      <c r="AKD50" s="648"/>
      <c r="AKE50" s="648"/>
      <c r="AKF50" s="648"/>
      <c r="AKG50" s="648"/>
      <c r="AKH50" s="648"/>
      <c r="AKI50" s="648"/>
      <c r="AKJ50" s="648"/>
      <c r="AKK50" s="648"/>
      <c r="AKL50" s="648"/>
      <c r="AKM50" s="648"/>
      <c r="AKN50" s="648"/>
      <c r="AKO50" s="648"/>
      <c r="AKP50" s="648"/>
      <c r="AKQ50" s="648"/>
      <c r="AKR50" s="648"/>
      <c r="AKS50" s="648"/>
      <c r="AKT50" s="648"/>
      <c r="AKU50" s="648"/>
      <c r="AKV50" s="648"/>
      <c r="AKW50" s="648"/>
      <c r="AKX50" s="648"/>
      <c r="AKY50" s="648"/>
      <c r="AKZ50" s="648"/>
      <c r="ALA50" s="648"/>
      <c r="ALB50" s="648"/>
      <c r="ALC50" s="648"/>
      <c r="ALD50" s="648"/>
      <c r="ALE50" s="648"/>
      <c r="ALF50" s="648"/>
      <c r="ALG50" s="648"/>
      <c r="ALH50" s="648"/>
      <c r="ALI50" s="648"/>
      <c r="ALJ50" s="648"/>
      <c r="ALK50" s="648"/>
      <c r="ALL50" s="648"/>
      <c r="ALM50" s="648"/>
      <c r="ALN50" s="648"/>
      <c r="ALO50" s="648"/>
      <c r="ALP50" s="648"/>
      <c r="ALQ50" s="648"/>
      <c r="ALR50" s="648"/>
      <c r="ALS50" s="648"/>
      <c r="ALT50" s="648"/>
      <c r="ALU50" s="648"/>
      <c r="ALV50" s="648"/>
      <c r="ALW50" s="648"/>
      <c r="ALX50" s="648"/>
      <c r="ALY50" s="648"/>
      <c r="ALZ50" s="648"/>
      <c r="AMA50" s="648"/>
      <c r="AMB50" s="648"/>
      <c r="AMC50" s="648"/>
      <c r="AMD50" s="648"/>
      <c r="AME50" s="648"/>
      <c r="AMF50" s="648"/>
      <c r="AMG50" s="648"/>
      <c r="AMH50" s="648"/>
      <c r="AMI50" s="648"/>
      <c r="AMJ50" s="648"/>
    </row>
    <row r="51" spans="1:1024" s="666" customFormat="1" x14ac:dyDescent="0.2">
      <c r="A51" s="648"/>
      <c r="B51" s="673"/>
      <c r="C51" s="674"/>
      <c r="D51" s="675"/>
      <c r="E51" s="675"/>
      <c r="F51" s="675"/>
      <c r="G51" s="675"/>
      <c r="H51" s="675"/>
      <c r="I51" s="675"/>
      <c r="J51" s="675"/>
      <c r="K51" s="675"/>
      <c r="L51" s="675"/>
      <c r="M51" s="675"/>
      <c r="N51" s="675"/>
      <c r="O51" s="675"/>
      <c r="P51" s="675"/>
      <c r="Q51" s="675"/>
      <c r="R51" s="676"/>
      <c r="S51" s="675"/>
      <c r="T51" s="675"/>
      <c r="U51" s="672" t="s">
        <v>496</v>
      </c>
      <c r="V51" s="661" t="s">
        <v>121</v>
      </c>
      <c r="W51" s="661" t="s">
        <v>495</v>
      </c>
      <c r="X51" s="653"/>
      <c r="Y51" s="653"/>
      <c r="Z51" s="653"/>
      <c r="AA51" s="653"/>
      <c r="AB51" s="653"/>
      <c r="AC51" s="653"/>
      <c r="AD51" s="653"/>
      <c r="AE51" s="653"/>
      <c r="AF51" s="653"/>
      <c r="AG51" s="653"/>
      <c r="AH51" s="653"/>
      <c r="AI51" s="653"/>
      <c r="AJ51" s="653"/>
      <c r="AK51" s="653"/>
      <c r="AL51" s="653"/>
      <c r="AM51" s="653"/>
      <c r="AN51" s="653"/>
      <c r="AO51" s="653"/>
      <c r="AP51" s="653"/>
      <c r="AQ51" s="653"/>
      <c r="AR51" s="653"/>
      <c r="AS51" s="653"/>
      <c r="AT51" s="653"/>
      <c r="AU51" s="653"/>
      <c r="AV51" s="653"/>
      <c r="AW51" s="653"/>
      <c r="AX51" s="653"/>
      <c r="AY51" s="653"/>
      <c r="AZ51" s="653"/>
      <c r="BA51" s="653"/>
      <c r="BB51" s="653"/>
      <c r="BC51" s="653"/>
      <c r="BD51" s="653"/>
      <c r="BE51" s="653"/>
      <c r="BF51" s="653"/>
      <c r="BG51" s="653"/>
      <c r="BH51" s="653"/>
      <c r="BI51" s="653"/>
      <c r="BJ51" s="653"/>
      <c r="BK51" s="653"/>
      <c r="BL51" s="653"/>
      <c r="BM51" s="653"/>
      <c r="BN51" s="653"/>
      <c r="BO51" s="653"/>
      <c r="BP51" s="653"/>
      <c r="BQ51" s="653"/>
      <c r="BR51" s="653"/>
      <c r="BS51" s="653"/>
      <c r="BT51" s="653"/>
      <c r="BU51" s="653"/>
      <c r="BV51" s="653"/>
      <c r="BW51" s="653"/>
      <c r="BX51" s="653"/>
      <c r="BY51" s="653"/>
      <c r="BZ51" s="653"/>
      <c r="CA51" s="653"/>
      <c r="CB51" s="653"/>
      <c r="CC51" s="653"/>
      <c r="CD51" s="653"/>
      <c r="CE51" s="653"/>
      <c r="CF51" s="653"/>
      <c r="CG51" s="653"/>
      <c r="CH51" s="653"/>
      <c r="CI51" s="653"/>
      <c r="CJ51" s="653"/>
      <c r="CK51" s="653"/>
      <c r="CL51" s="653"/>
      <c r="CM51" s="653"/>
      <c r="CN51" s="653"/>
      <c r="CO51" s="653"/>
      <c r="CP51" s="653"/>
      <c r="CQ51" s="653"/>
      <c r="CR51" s="653"/>
      <c r="CS51" s="653"/>
      <c r="CT51" s="653"/>
      <c r="CU51" s="653"/>
      <c r="CV51" s="653"/>
      <c r="CW51" s="653"/>
      <c r="CX51" s="653"/>
      <c r="CY51" s="653"/>
      <c r="CZ51" s="662">
        <v>0</v>
      </c>
      <c r="DA51" s="663">
        <v>0</v>
      </c>
      <c r="DB51" s="663">
        <v>0</v>
      </c>
      <c r="DC51" s="663">
        <v>0</v>
      </c>
      <c r="DD51" s="663">
        <v>0</v>
      </c>
      <c r="DE51" s="663">
        <v>0</v>
      </c>
      <c r="DF51" s="663">
        <v>0</v>
      </c>
      <c r="DG51" s="663">
        <v>0</v>
      </c>
      <c r="DH51" s="663">
        <v>0</v>
      </c>
      <c r="DI51" s="663">
        <v>0</v>
      </c>
      <c r="DJ51" s="663">
        <v>0</v>
      </c>
      <c r="DK51" s="663">
        <v>0</v>
      </c>
      <c r="DL51" s="663">
        <v>0</v>
      </c>
      <c r="DM51" s="663">
        <v>0</v>
      </c>
      <c r="DN51" s="663">
        <v>0</v>
      </c>
      <c r="DO51" s="663">
        <v>0</v>
      </c>
      <c r="DP51" s="663">
        <v>0</v>
      </c>
      <c r="DQ51" s="663">
        <v>0</v>
      </c>
      <c r="DR51" s="663">
        <v>0</v>
      </c>
      <c r="DS51" s="663">
        <v>0</v>
      </c>
      <c r="DT51" s="663">
        <v>0</v>
      </c>
      <c r="DU51" s="663">
        <v>0</v>
      </c>
      <c r="DV51" s="663">
        <v>0</v>
      </c>
      <c r="DW51" s="664">
        <v>0</v>
      </c>
      <c r="DX51" s="665"/>
      <c r="DY51" s="648"/>
      <c r="DZ51" s="648"/>
      <c r="EA51" s="648"/>
      <c r="EB51" s="648"/>
      <c r="EC51" s="648"/>
      <c r="ED51" s="648"/>
      <c r="EE51" s="648"/>
      <c r="EF51" s="648"/>
      <c r="EG51" s="648"/>
      <c r="EH51" s="648"/>
      <c r="EI51" s="648"/>
      <c r="EJ51" s="648"/>
      <c r="EK51" s="648"/>
      <c r="EL51" s="648"/>
      <c r="EM51" s="648"/>
      <c r="EN51" s="648"/>
      <c r="EO51" s="648"/>
      <c r="EP51" s="648"/>
      <c r="EQ51" s="648"/>
      <c r="ER51" s="648"/>
      <c r="ES51" s="648"/>
      <c r="ET51" s="648"/>
      <c r="EU51" s="648"/>
      <c r="EV51" s="648"/>
      <c r="EW51" s="648"/>
      <c r="EX51" s="648"/>
      <c r="EY51" s="648"/>
      <c r="EZ51" s="648"/>
      <c r="FA51" s="648"/>
      <c r="FB51" s="648"/>
      <c r="FC51" s="648"/>
      <c r="FD51" s="648"/>
      <c r="FE51" s="648"/>
      <c r="FF51" s="648"/>
      <c r="FG51" s="648"/>
      <c r="FH51" s="648"/>
      <c r="FI51" s="648"/>
      <c r="FJ51" s="648"/>
      <c r="FK51" s="648"/>
      <c r="FL51" s="648"/>
      <c r="FM51" s="648"/>
      <c r="FN51" s="648"/>
      <c r="FO51" s="648"/>
      <c r="FP51" s="648"/>
      <c r="FQ51" s="648"/>
      <c r="FR51" s="648"/>
      <c r="FS51" s="648"/>
      <c r="FT51" s="648"/>
      <c r="FU51" s="648"/>
      <c r="FV51" s="648"/>
      <c r="FW51" s="648"/>
      <c r="FX51" s="648"/>
      <c r="FY51" s="648"/>
      <c r="FZ51" s="648"/>
      <c r="GA51" s="648"/>
      <c r="GB51" s="648"/>
      <c r="GC51" s="648"/>
      <c r="GD51" s="648"/>
      <c r="GE51" s="648"/>
      <c r="GF51" s="648"/>
      <c r="GG51" s="648"/>
      <c r="GH51" s="648"/>
      <c r="GI51" s="648"/>
      <c r="GJ51" s="648"/>
      <c r="GK51" s="648"/>
      <c r="GL51" s="648"/>
      <c r="GM51" s="648"/>
      <c r="GN51" s="648"/>
      <c r="GO51" s="648"/>
      <c r="GP51" s="648"/>
      <c r="GQ51" s="648"/>
      <c r="GR51" s="648"/>
      <c r="GS51" s="648"/>
      <c r="GT51" s="648"/>
      <c r="GU51" s="648"/>
      <c r="GV51" s="648"/>
      <c r="GW51" s="648"/>
      <c r="GX51" s="648"/>
      <c r="GY51" s="648"/>
      <c r="GZ51" s="648"/>
      <c r="HA51" s="648"/>
      <c r="HB51" s="648"/>
      <c r="HC51" s="648"/>
      <c r="HD51" s="648"/>
      <c r="HE51" s="648"/>
      <c r="HF51" s="648"/>
      <c r="HG51" s="648"/>
      <c r="HH51" s="648"/>
      <c r="HI51" s="648"/>
      <c r="HJ51" s="648"/>
      <c r="HK51" s="648"/>
      <c r="HL51" s="648"/>
      <c r="HM51" s="648"/>
      <c r="HN51" s="648"/>
      <c r="HO51" s="648"/>
      <c r="HP51" s="648"/>
      <c r="HQ51" s="648"/>
      <c r="HR51" s="648"/>
      <c r="HS51" s="648"/>
      <c r="HT51" s="648"/>
      <c r="HU51" s="648"/>
      <c r="HV51" s="648"/>
      <c r="HW51" s="648"/>
      <c r="HX51" s="648"/>
      <c r="HY51" s="648"/>
      <c r="HZ51" s="648"/>
      <c r="IA51" s="648"/>
      <c r="IB51" s="648"/>
      <c r="IC51" s="648"/>
      <c r="ID51" s="648"/>
      <c r="IE51" s="648"/>
      <c r="IF51" s="648"/>
      <c r="IG51" s="648"/>
      <c r="IH51" s="648"/>
      <c r="II51" s="648"/>
      <c r="IJ51" s="648"/>
      <c r="IK51" s="648"/>
      <c r="IL51" s="648"/>
      <c r="IM51" s="648"/>
      <c r="IN51" s="648"/>
      <c r="IO51" s="648"/>
      <c r="IP51" s="648"/>
      <c r="IQ51" s="648"/>
      <c r="IR51" s="648"/>
      <c r="IS51" s="648"/>
      <c r="IT51" s="648"/>
      <c r="IU51" s="648"/>
      <c r="IV51" s="648"/>
      <c r="IW51" s="648"/>
      <c r="IX51" s="648"/>
      <c r="IY51" s="648"/>
      <c r="IZ51" s="648"/>
      <c r="JA51" s="648"/>
      <c r="JB51" s="648"/>
      <c r="JC51" s="648"/>
      <c r="JD51" s="648"/>
      <c r="JE51" s="648"/>
      <c r="JF51" s="648"/>
      <c r="JG51" s="648"/>
      <c r="JH51" s="648"/>
      <c r="JI51" s="648"/>
      <c r="JJ51" s="648"/>
      <c r="JK51" s="648"/>
      <c r="JL51" s="648"/>
      <c r="JM51" s="648"/>
      <c r="JN51" s="648"/>
      <c r="JO51" s="648"/>
      <c r="JP51" s="648"/>
      <c r="JQ51" s="648"/>
      <c r="JR51" s="648"/>
      <c r="JS51" s="648"/>
      <c r="JT51" s="648"/>
      <c r="JU51" s="648"/>
      <c r="JV51" s="648"/>
      <c r="JW51" s="648"/>
      <c r="JX51" s="648"/>
      <c r="JY51" s="648"/>
      <c r="JZ51" s="648"/>
      <c r="KA51" s="648"/>
      <c r="KB51" s="648"/>
      <c r="KC51" s="648"/>
      <c r="KD51" s="648"/>
      <c r="KE51" s="648"/>
      <c r="KF51" s="648"/>
      <c r="KG51" s="648"/>
      <c r="KH51" s="648"/>
      <c r="KI51" s="648"/>
      <c r="KJ51" s="648"/>
      <c r="KK51" s="648"/>
      <c r="KL51" s="648"/>
      <c r="KM51" s="648"/>
      <c r="KN51" s="648"/>
      <c r="KO51" s="648"/>
      <c r="KP51" s="648"/>
      <c r="KQ51" s="648"/>
      <c r="KR51" s="648"/>
      <c r="KS51" s="648"/>
      <c r="KT51" s="648"/>
      <c r="KU51" s="648"/>
      <c r="KV51" s="648"/>
      <c r="KW51" s="648"/>
      <c r="KX51" s="648"/>
      <c r="KY51" s="648"/>
      <c r="KZ51" s="648"/>
      <c r="LA51" s="648"/>
      <c r="LB51" s="648"/>
      <c r="LC51" s="648"/>
      <c r="LD51" s="648"/>
      <c r="LE51" s="648"/>
      <c r="LF51" s="648"/>
      <c r="LG51" s="648"/>
      <c r="LH51" s="648"/>
      <c r="LI51" s="648"/>
      <c r="LJ51" s="648"/>
      <c r="LK51" s="648"/>
      <c r="LL51" s="648"/>
      <c r="LM51" s="648"/>
      <c r="LN51" s="648"/>
      <c r="LO51" s="648"/>
      <c r="LP51" s="648"/>
      <c r="LQ51" s="648"/>
      <c r="LR51" s="648"/>
      <c r="LS51" s="648"/>
      <c r="LT51" s="648"/>
      <c r="LU51" s="648"/>
      <c r="LV51" s="648"/>
      <c r="LW51" s="648"/>
      <c r="LX51" s="648"/>
      <c r="LY51" s="648"/>
      <c r="LZ51" s="648"/>
      <c r="MA51" s="648"/>
      <c r="MB51" s="648"/>
      <c r="MC51" s="648"/>
      <c r="MD51" s="648"/>
      <c r="ME51" s="648"/>
      <c r="MF51" s="648"/>
      <c r="MG51" s="648"/>
      <c r="MH51" s="648"/>
      <c r="MI51" s="648"/>
      <c r="MJ51" s="648"/>
      <c r="MK51" s="648"/>
      <c r="ML51" s="648"/>
      <c r="MM51" s="648"/>
      <c r="MN51" s="648"/>
      <c r="MO51" s="648"/>
      <c r="MP51" s="648"/>
      <c r="MQ51" s="648"/>
      <c r="MR51" s="648"/>
      <c r="MS51" s="648"/>
      <c r="MT51" s="648"/>
      <c r="MU51" s="648"/>
      <c r="MV51" s="648"/>
      <c r="MW51" s="648"/>
      <c r="MX51" s="648"/>
      <c r="MY51" s="648"/>
      <c r="MZ51" s="648"/>
      <c r="NA51" s="648"/>
      <c r="NB51" s="648"/>
      <c r="NC51" s="648"/>
      <c r="ND51" s="648"/>
      <c r="NE51" s="648"/>
      <c r="NF51" s="648"/>
      <c r="NG51" s="648"/>
      <c r="NH51" s="648"/>
      <c r="NI51" s="648"/>
      <c r="NJ51" s="648"/>
      <c r="NK51" s="648"/>
      <c r="NL51" s="648"/>
      <c r="NM51" s="648"/>
      <c r="NN51" s="648"/>
      <c r="NO51" s="648"/>
      <c r="NP51" s="648"/>
      <c r="NQ51" s="648"/>
      <c r="NR51" s="648"/>
      <c r="NS51" s="648"/>
      <c r="NT51" s="648"/>
      <c r="NU51" s="648"/>
      <c r="NV51" s="648"/>
      <c r="NW51" s="648"/>
      <c r="NX51" s="648"/>
      <c r="NY51" s="648"/>
      <c r="NZ51" s="648"/>
      <c r="OA51" s="648"/>
      <c r="OB51" s="648"/>
      <c r="OC51" s="648"/>
      <c r="OD51" s="648"/>
      <c r="OE51" s="648"/>
      <c r="OF51" s="648"/>
      <c r="OG51" s="648"/>
      <c r="OH51" s="648"/>
      <c r="OI51" s="648"/>
      <c r="OJ51" s="648"/>
      <c r="OK51" s="648"/>
      <c r="OL51" s="648"/>
      <c r="OM51" s="648"/>
      <c r="ON51" s="648"/>
      <c r="OO51" s="648"/>
      <c r="OP51" s="648"/>
      <c r="OQ51" s="648"/>
      <c r="OR51" s="648"/>
      <c r="OS51" s="648"/>
      <c r="OT51" s="648"/>
      <c r="OU51" s="648"/>
      <c r="OV51" s="648"/>
      <c r="OW51" s="648"/>
      <c r="OX51" s="648"/>
      <c r="OY51" s="648"/>
      <c r="OZ51" s="648"/>
      <c r="PA51" s="648"/>
      <c r="PB51" s="648"/>
      <c r="PC51" s="648"/>
      <c r="PD51" s="648"/>
      <c r="PE51" s="648"/>
      <c r="PF51" s="648"/>
      <c r="PG51" s="648"/>
      <c r="PH51" s="648"/>
      <c r="PI51" s="648"/>
      <c r="PJ51" s="648"/>
      <c r="PK51" s="648"/>
      <c r="PL51" s="648"/>
      <c r="PM51" s="648"/>
      <c r="PN51" s="648"/>
      <c r="PO51" s="648"/>
      <c r="PP51" s="648"/>
      <c r="PQ51" s="648"/>
      <c r="PR51" s="648"/>
      <c r="PS51" s="648"/>
      <c r="PT51" s="648"/>
      <c r="PU51" s="648"/>
      <c r="PV51" s="648"/>
      <c r="PW51" s="648"/>
      <c r="PX51" s="648"/>
      <c r="PY51" s="648"/>
      <c r="PZ51" s="648"/>
      <c r="QA51" s="648"/>
      <c r="QB51" s="648"/>
      <c r="QC51" s="648"/>
      <c r="QD51" s="648"/>
      <c r="QE51" s="648"/>
      <c r="QF51" s="648"/>
      <c r="QG51" s="648"/>
      <c r="QH51" s="648"/>
      <c r="QI51" s="648"/>
      <c r="QJ51" s="648"/>
      <c r="QK51" s="648"/>
      <c r="QL51" s="648"/>
      <c r="QM51" s="648"/>
      <c r="QN51" s="648"/>
      <c r="QO51" s="648"/>
      <c r="QP51" s="648"/>
      <c r="QQ51" s="648"/>
      <c r="QR51" s="648"/>
      <c r="QS51" s="648"/>
      <c r="QT51" s="648"/>
      <c r="QU51" s="648"/>
      <c r="QV51" s="648"/>
      <c r="QW51" s="648"/>
      <c r="QX51" s="648"/>
      <c r="QY51" s="648"/>
      <c r="QZ51" s="648"/>
      <c r="RA51" s="648"/>
      <c r="RB51" s="648"/>
      <c r="RC51" s="648"/>
      <c r="RD51" s="648"/>
      <c r="RE51" s="648"/>
      <c r="RF51" s="648"/>
      <c r="RG51" s="648"/>
      <c r="RH51" s="648"/>
      <c r="RI51" s="648"/>
      <c r="RJ51" s="648"/>
      <c r="RK51" s="648"/>
      <c r="RL51" s="648"/>
      <c r="RM51" s="648"/>
      <c r="RN51" s="648"/>
      <c r="RO51" s="648"/>
      <c r="RP51" s="648"/>
      <c r="RQ51" s="648"/>
      <c r="RR51" s="648"/>
      <c r="RS51" s="648"/>
      <c r="RT51" s="648"/>
      <c r="RU51" s="648"/>
      <c r="RV51" s="648"/>
      <c r="RW51" s="648"/>
      <c r="RX51" s="648"/>
      <c r="RY51" s="648"/>
      <c r="RZ51" s="648"/>
      <c r="SA51" s="648"/>
      <c r="SB51" s="648"/>
      <c r="SC51" s="648"/>
      <c r="SD51" s="648"/>
      <c r="SE51" s="648"/>
      <c r="SF51" s="648"/>
      <c r="SG51" s="648"/>
      <c r="SH51" s="648"/>
      <c r="SI51" s="648"/>
      <c r="SJ51" s="648"/>
      <c r="SK51" s="648"/>
      <c r="SL51" s="648"/>
      <c r="SM51" s="648"/>
      <c r="SN51" s="648"/>
      <c r="SO51" s="648"/>
      <c r="SP51" s="648"/>
      <c r="SQ51" s="648"/>
      <c r="SR51" s="648"/>
      <c r="SS51" s="648"/>
      <c r="ST51" s="648"/>
      <c r="SU51" s="648"/>
      <c r="SV51" s="648"/>
      <c r="SW51" s="648"/>
      <c r="SX51" s="648"/>
      <c r="SY51" s="648"/>
      <c r="SZ51" s="648"/>
      <c r="TA51" s="648"/>
      <c r="TB51" s="648"/>
      <c r="TC51" s="648"/>
      <c r="TD51" s="648"/>
      <c r="TE51" s="648"/>
      <c r="TF51" s="648"/>
      <c r="TG51" s="648"/>
      <c r="TH51" s="648"/>
      <c r="TI51" s="648"/>
      <c r="TJ51" s="648"/>
      <c r="TK51" s="648"/>
      <c r="TL51" s="648"/>
      <c r="TM51" s="648"/>
      <c r="TN51" s="648"/>
      <c r="TO51" s="648"/>
      <c r="TP51" s="648"/>
      <c r="TQ51" s="648"/>
      <c r="TR51" s="648"/>
      <c r="TS51" s="648"/>
      <c r="TT51" s="648"/>
      <c r="TU51" s="648"/>
      <c r="TV51" s="648"/>
      <c r="TW51" s="648"/>
      <c r="TX51" s="648"/>
      <c r="TY51" s="648"/>
      <c r="TZ51" s="648"/>
      <c r="UA51" s="648"/>
      <c r="UB51" s="648"/>
      <c r="UC51" s="648"/>
      <c r="UD51" s="648"/>
      <c r="UE51" s="648"/>
      <c r="UF51" s="648"/>
      <c r="UG51" s="648"/>
      <c r="UH51" s="648"/>
      <c r="UI51" s="648"/>
      <c r="UJ51" s="648"/>
      <c r="UK51" s="648"/>
      <c r="UL51" s="648"/>
      <c r="UM51" s="648"/>
      <c r="UN51" s="648"/>
      <c r="UO51" s="648"/>
      <c r="UP51" s="648"/>
      <c r="UQ51" s="648"/>
      <c r="UR51" s="648"/>
      <c r="US51" s="648"/>
      <c r="UT51" s="648"/>
      <c r="UU51" s="648"/>
      <c r="UV51" s="648"/>
      <c r="UW51" s="648"/>
      <c r="UX51" s="648"/>
      <c r="UY51" s="648"/>
      <c r="UZ51" s="648"/>
      <c r="VA51" s="648"/>
      <c r="VB51" s="648"/>
      <c r="VC51" s="648"/>
      <c r="VD51" s="648"/>
      <c r="VE51" s="648"/>
      <c r="VF51" s="648"/>
      <c r="VG51" s="648"/>
      <c r="VH51" s="648"/>
      <c r="VI51" s="648"/>
      <c r="VJ51" s="648"/>
      <c r="VK51" s="648"/>
      <c r="VL51" s="648"/>
      <c r="VM51" s="648"/>
      <c r="VN51" s="648"/>
      <c r="VO51" s="648"/>
      <c r="VP51" s="648"/>
      <c r="VQ51" s="648"/>
      <c r="VR51" s="648"/>
      <c r="VS51" s="648"/>
      <c r="VT51" s="648"/>
      <c r="VU51" s="648"/>
      <c r="VV51" s="648"/>
      <c r="VW51" s="648"/>
      <c r="VX51" s="648"/>
      <c r="VY51" s="648"/>
      <c r="VZ51" s="648"/>
      <c r="WA51" s="648"/>
      <c r="WB51" s="648"/>
      <c r="WC51" s="648"/>
      <c r="WD51" s="648"/>
      <c r="WE51" s="648"/>
      <c r="WF51" s="648"/>
      <c r="WG51" s="648"/>
      <c r="WH51" s="648"/>
      <c r="WI51" s="648"/>
      <c r="WJ51" s="648"/>
      <c r="WK51" s="648"/>
      <c r="WL51" s="648"/>
      <c r="WM51" s="648"/>
      <c r="WN51" s="648"/>
      <c r="WO51" s="648"/>
      <c r="WP51" s="648"/>
      <c r="WQ51" s="648"/>
      <c r="WR51" s="648"/>
      <c r="WS51" s="648"/>
      <c r="WT51" s="648"/>
      <c r="WU51" s="648"/>
      <c r="WV51" s="648"/>
      <c r="WW51" s="648"/>
      <c r="WX51" s="648"/>
      <c r="WY51" s="648"/>
      <c r="WZ51" s="648"/>
      <c r="XA51" s="648"/>
      <c r="XB51" s="648"/>
      <c r="XC51" s="648"/>
      <c r="XD51" s="648"/>
      <c r="XE51" s="648"/>
      <c r="XF51" s="648"/>
      <c r="XG51" s="648"/>
      <c r="XH51" s="648"/>
      <c r="XI51" s="648"/>
      <c r="XJ51" s="648"/>
      <c r="XK51" s="648"/>
      <c r="XL51" s="648"/>
      <c r="XM51" s="648"/>
      <c r="XN51" s="648"/>
      <c r="XO51" s="648"/>
      <c r="XP51" s="648"/>
      <c r="XQ51" s="648"/>
      <c r="XR51" s="648"/>
      <c r="XS51" s="648"/>
      <c r="XT51" s="648"/>
      <c r="XU51" s="648"/>
      <c r="XV51" s="648"/>
      <c r="XW51" s="648"/>
      <c r="XX51" s="648"/>
      <c r="XY51" s="648"/>
      <c r="XZ51" s="648"/>
      <c r="YA51" s="648"/>
      <c r="YB51" s="648"/>
      <c r="YC51" s="648"/>
      <c r="YD51" s="648"/>
      <c r="YE51" s="648"/>
      <c r="YF51" s="648"/>
      <c r="YG51" s="648"/>
      <c r="YH51" s="648"/>
      <c r="YI51" s="648"/>
      <c r="YJ51" s="648"/>
      <c r="YK51" s="648"/>
      <c r="YL51" s="648"/>
      <c r="YM51" s="648"/>
      <c r="YN51" s="648"/>
      <c r="YO51" s="648"/>
      <c r="YP51" s="648"/>
      <c r="YQ51" s="648"/>
      <c r="YR51" s="648"/>
      <c r="YS51" s="648"/>
      <c r="YT51" s="648"/>
      <c r="YU51" s="648"/>
      <c r="YV51" s="648"/>
      <c r="YW51" s="648"/>
      <c r="YX51" s="648"/>
      <c r="YY51" s="648"/>
      <c r="YZ51" s="648"/>
      <c r="ZA51" s="648"/>
      <c r="ZB51" s="648"/>
      <c r="ZC51" s="648"/>
      <c r="ZD51" s="648"/>
      <c r="ZE51" s="648"/>
      <c r="ZF51" s="648"/>
      <c r="ZG51" s="648"/>
      <c r="ZH51" s="648"/>
      <c r="ZI51" s="648"/>
      <c r="ZJ51" s="648"/>
      <c r="ZK51" s="648"/>
      <c r="ZL51" s="648"/>
      <c r="ZM51" s="648"/>
      <c r="ZN51" s="648"/>
      <c r="ZO51" s="648"/>
      <c r="ZP51" s="648"/>
      <c r="ZQ51" s="648"/>
      <c r="ZR51" s="648"/>
      <c r="ZS51" s="648"/>
      <c r="ZT51" s="648"/>
      <c r="ZU51" s="648"/>
      <c r="ZV51" s="648"/>
      <c r="ZW51" s="648"/>
      <c r="ZX51" s="648"/>
      <c r="ZY51" s="648"/>
      <c r="ZZ51" s="648"/>
      <c r="AAA51" s="648"/>
      <c r="AAB51" s="648"/>
      <c r="AAC51" s="648"/>
      <c r="AAD51" s="648"/>
      <c r="AAE51" s="648"/>
      <c r="AAF51" s="648"/>
      <c r="AAG51" s="648"/>
      <c r="AAH51" s="648"/>
      <c r="AAI51" s="648"/>
      <c r="AAJ51" s="648"/>
      <c r="AAK51" s="648"/>
      <c r="AAL51" s="648"/>
      <c r="AAM51" s="648"/>
      <c r="AAN51" s="648"/>
      <c r="AAO51" s="648"/>
      <c r="AAP51" s="648"/>
      <c r="AAQ51" s="648"/>
      <c r="AAR51" s="648"/>
      <c r="AAS51" s="648"/>
      <c r="AAT51" s="648"/>
      <c r="AAU51" s="648"/>
      <c r="AAV51" s="648"/>
      <c r="AAW51" s="648"/>
      <c r="AAX51" s="648"/>
      <c r="AAY51" s="648"/>
      <c r="AAZ51" s="648"/>
      <c r="ABA51" s="648"/>
      <c r="ABB51" s="648"/>
      <c r="ABC51" s="648"/>
      <c r="ABD51" s="648"/>
      <c r="ABE51" s="648"/>
      <c r="ABF51" s="648"/>
      <c r="ABG51" s="648"/>
      <c r="ABH51" s="648"/>
      <c r="ABI51" s="648"/>
      <c r="ABJ51" s="648"/>
      <c r="ABK51" s="648"/>
      <c r="ABL51" s="648"/>
      <c r="ABM51" s="648"/>
      <c r="ABN51" s="648"/>
      <c r="ABO51" s="648"/>
      <c r="ABP51" s="648"/>
      <c r="ABQ51" s="648"/>
      <c r="ABR51" s="648"/>
      <c r="ABS51" s="648"/>
      <c r="ABT51" s="648"/>
      <c r="ABU51" s="648"/>
      <c r="ABV51" s="648"/>
      <c r="ABW51" s="648"/>
      <c r="ABX51" s="648"/>
      <c r="ABY51" s="648"/>
      <c r="ABZ51" s="648"/>
      <c r="ACA51" s="648"/>
      <c r="ACB51" s="648"/>
      <c r="ACC51" s="648"/>
      <c r="ACD51" s="648"/>
      <c r="ACE51" s="648"/>
      <c r="ACF51" s="648"/>
      <c r="ACG51" s="648"/>
      <c r="ACH51" s="648"/>
      <c r="ACI51" s="648"/>
      <c r="ACJ51" s="648"/>
      <c r="ACK51" s="648"/>
      <c r="ACL51" s="648"/>
      <c r="ACM51" s="648"/>
      <c r="ACN51" s="648"/>
      <c r="ACO51" s="648"/>
      <c r="ACP51" s="648"/>
      <c r="ACQ51" s="648"/>
      <c r="ACR51" s="648"/>
      <c r="ACS51" s="648"/>
      <c r="ACT51" s="648"/>
      <c r="ACU51" s="648"/>
      <c r="ACV51" s="648"/>
      <c r="ACW51" s="648"/>
      <c r="ACX51" s="648"/>
      <c r="ACY51" s="648"/>
      <c r="ACZ51" s="648"/>
      <c r="ADA51" s="648"/>
      <c r="ADB51" s="648"/>
      <c r="ADC51" s="648"/>
      <c r="ADD51" s="648"/>
      <c r="ADE51" s="648"/>
      <c r="ADF51" s="648"/>
      <c r="ADG51" s="648"/>
      <c r="ADH51" s="648"/>
      <c r="ADI51" s="648"/>
      <c r="ADJ51" s="648"/>
      <c r="ADK51" s="648"/>
      <c r="ADL51" s="648"/>
      <c r="ADM51" s="648"/>
      <c r="ADN51" s="648"/>
      <c r="ADO51" s="648"/>
      <c r="ADP51" s="648"/>
      <c r="ADQ51" s="648"/>
      <c r="ADR51" s="648"/>
      <c r="ADS51" s="648"/>
      <c r="ADT51" s="648"/>
      <c r="ADU51" s="648"/>
      <c r="ADV51" s="648"/>
      <c r="ADW51" s="648"/>
      <c r="ADX51" s="648"/>
      <c r="ADY51" s="648"/>
      <c r="ADZ51" s="648"/>
      <c r="AEA51" s="648"/>
      <c r="AEB51" s="648"/>
      <c r="AEC51" s="648"/>
      <c r="AED51" s="648"/>
      <c r="AEE51" s="648"/>
      <c r="AEF51" s="648"/>
      <c r="AEG51" s="648"/>
      <c r="AEH51" s="648"/>
      <c r="AEI51" s="648"/>
      <c r="AEJ51" s="648"/>
      <c r="AEK51" s="648"/>
      <c r="AEL51" s="648"/>
      <c r="AEM51" s="648"/>
      <c r="AEN51" s="648"/>
      <c r="AEO51" s="648"/>
      <c r="AEP51" s="648"/>
      <c r="AEQ51" s="648"/>
      <c r="AER51" s="648"/>
      <c r="AES51" s="648"/>
      <c r="AET51" s="648"/>
      <c r="AEU51" s="648"/>
      <c r="AEV51" s="648"/>
      <c r="AEW51" s="648"/>
      <c r="AEX51" s="648"/>
      <c r="AEY51" s="648"/>
      <c r="AEZ51" s="648"/>
      <c r="AFA51" s="648"/>
      <c r="AFB51" s="648"/>
      <c r="AFC51" s="648"/>
      <c r="AFD51" s="648"/>
      <c r="AFE51" s="648"/>
      <c r="AFF51" s="648"/>
      <c r="AFG51" s="648"/>
      <c r="AFH51" s="648"/>
      <c r="AFI51" s="648"/>
      <c r="AFJ51" s="648"/>
      <c r="AFK51" s="648"/>
      <c r="AFL51" s="648"/>
      <c r="AFM51" s="648"/>
      <c r="AFN51" s="648"/>
      <c r="AFO51" s="648"/>
      <c r="AFP51" s="648"/>
      <c r="AFQ51" s="648"/>
      <c r="AFR51" s="648"/>
      <c r="AFS51" s="648"/>
      <c r="AFT51" s="648"/>
      <c r="AFU51" s="648"/>
      <c r="AFV51" s="648"/>
      <c r="AFW51" s="648"/>
      <c r="AFX51" s="648"/>
      <c r="AFY51" s="648"/>
      <c r="AFZ51" s="648"/>
      <c r="AGA51" s="648"/>
      <c r="AGB51" s="648"/>
      <c r="AGC51" s="648"/>
      <c r="AGD51" s="648"/>
      <c r="AGE51" s="648"/>
      <c r="AGF51" s="648"/>
      <c r="AGG51" s="648"/>
      <c r="AGH51" s="648"/>
      <c r="AGI51" s="648"/>
      <c r="AGJ51" s="648"/>
      <c r="AGK51" s="648"/>
      <c r="AGL51" s="648"/>
      <c r="AGM51" s="648"/>
      <c r="AGN51" s="648"/>
      <c r="AGO51" s="648"/>
      <c r="AGP51" s="648"/>
      <c r="AGQ51" s="648"/>
      <c r="AGR51" s="648"/>
      <c r="AGS51" s="648"/>
      <c r="AGT51" s="648"/>
      <c r="AGU51" s="648"/>
      <c r="AGV51" s="648"/>
      <c r="AGW51" s="648"/>
      <c r="AGX51" s="648"/>
      <c r="AGY51" s="648"/>
      <c r="AGZ51" s="648"/>
      <c r="AHA51" s="648"/>
      <c r="AHB51" s="648"/>
      <c r="AHC51" s="648"/>
      <c r="AHD51" s="648"/>
      <c r="AHE51" s="648"/>
      <c r="AHF51" s="648"/>
      <c r="AHG51" s="648"/>
      <c r="AHH51" s="648"/>
      <c r="AHI51" s="648"/>
      <c r="AHJ51" s="648"/>
      <c r="AHK51" s="648"/>
      <c r="AHL51" s="648"/>
      <c r="AHM51" s="648"/>
      <c r="AHN51" s="648"/>
      <c r="AHO51" s="648"/>
      <c r="AHP51" s="648"/>
      <c r="AHQ51" s="648"/>
      <c r="AHR51" s="648"/>
      <c r="AHS51" s="648"/>
      <c r="AHT51" s="648"/>
      <c r="AHU51" s="648"/>
      <c r="AHV51" s="648"/>
      <c r="AHW51" s="648"/>
      <c r="AHX51" s="648"/>
      <c r="AHY51" s="648"/>
      <c r="AHZ51" s="648"/>
      <c r="AIA51" s="648"/>
      <c r="AIB51" s="648"/>
      <c r="AIC51" s="648"/>
      <c r="AID51" s="648"/>
      <c r="AIE51" s="648"/>
      <c r="AIF51" s="648"/>
      <c r="AIG51" s="648"/>
      <c r="AIH51" s="648"/>
      <c r="AII51" s="648"/>
      <c r="AIJ51" s="648"/>
      <c r="AIK51" s="648"/>
      <c r="AIL51" s="648"/>
      <c r="AIM51" s="648"/>
      <c r="AIN51" s="648"/>
      <c r="AIO51" s="648"/>
      <c r="AIP51" s="648"/>
      <c r="AIQ51" s="648"/>
      <c r="AIR51" s="648"/>
      <c r="AIS51" s="648"/>
      <c r="AIT51" s="648"/>
      <c r="AIU51" s="648"/>
      <c r="AIV51" s="648"/>
      <c r="AIW51" s="648"/>
      <c r="AIX51" s="648"/>
      <c r="AIY51" s="648"/>
      <c r="AIZ51" s="648"/>
      <c r="AJA51" s="648"/>
      <c r="AJB51" s="648"/>
      <c r="AJC51" s="648"/>
      <c r="AJD51" s="648"/>
      <c r="AJE51" s="648"/>
      <c r="AJF51" s="648"/>
      <c r="AJG51" s="648"/>
      <c r="AJH51" s="648"/>
      <c r="AJI51" s="648"/>
      <c r="AJJ51" s="648"/>
      <c r="AJK51" s="648"/>
      <c r="AJL51" s="648"/>
      <c r="AJM51" s="648"/>
      <c r="AJN51" s="648"/>
      <c r="AJO51" s="648"/>
      <c r="AJP51" s="648"/>
      <c r="AJQ51" s="648"/>
      <c r="AJR51" s="648"/>
      <c r="AJS51" s="648"/>
      <c r="AJT51" s="648"/>
      <c r="AJU51" s="648"/>
      <c r="AJV51" s="648"/>
      <c r="AJW51" s="648"/>
      <c r="AJX51" s="648"/>
      <c r="AJY51" s="648"/>
      <c r="AJZ51" s="648"/>
      <c r="AKA51" s="648"/>
      <c r="AKB51" s="648"/>
      <c r="AKC51" s="648"/>
      <c r="AKD51" s="648"/>
      <c r="AKE51" s="648"/>
      <c r="AKF51" s="648"/>
      <c r="AKG51" s="648"/>
      <c r="AKH51" s="648"/>
      <c r="AKI51" s="648"/>
      <c r="AKJ51" s="648"/>
      <c r="AKK51" s="648"/>
      <c r="AKL51" s="648"/>
      <c r="AKM51" s="648"/>
      <c r="AKN51" s="648"/>
      <c r="AKO51" s="648"/>
      <c r="AKP51" s="648"/>
      <c r="AKQ51" s="648"/>
      <c r="AKR51" s="648"/>
      <c r="AKS51" s="648"/>
      <c r="AKT51" s="648"/>
      <c r="AKU51" s="648"/>
      <c r="AKV51" s="648"/>
      <c r="AKW51" s="648"/>
      <c r="AKX51" s="648"/>
      <c r="AKY51" s="648"/>
      <c r="AKZ51" s="648"/>
      <c r="ALA51" s="648"/>
      <c r="ALB51" s="648"/>
      <c r="ALC51" s="648"/>
      <c r="ALD51" s="648"/>
      <c r="ALE51" s="648"/>
      <c r="ALF51" s="648"/>
      <c r="ALG51" s="648"/>
      <c r="ALH51" s="648"/>
      <c r="ALI51" s="648"/>
      <c r="ALJ51" s="648"/>
      <c r="ALK51" s="648"/>
      <c r="ALL51" s="648"/>
      <c r="ALM51" s="648"/>
      <c r="ALN51" s="648"/>
      <c r="ALO51" s="648"/>
      <c r="ALP51" s="648"/>
      <c r="ALQ51" s="648"/>
      <c r="ALR51" s="648"/>
      <c r="ALS51" s="648"/>
      <c r="ALT51" s="648"/>
      <c r="ALU51" s="648"/>
      <c r="ALV51" s="648"/>
      <c r="ALW51" s="648"/>
      <c r="ALX51" s="648"/>
      <c r="ALY51" s="648"/>
      <c r="ALZ51" s="648"/>
      <c r="AMA51" s="648"/>
      <c r="AMB51" s="648"/>
      <c r="AMC51" s="648"/>
      <c r="AMD51" s="648"/>
      <c r="AME51" s="648"/>
      <c r="AMF51" s="648"/>
      <c r="AMG51" s="648"/>
      <c r="AMH51" s="648"/>
      <c r="AMI51" s="648"/>
      <c r="AMJ51" s="648"/>
    </row>
    <row r="52" spans="1:1024" s="666" customFormat="1" x14ac:dyDescent="0.2">
      <c r="A52" s="648"/>
      <c r="B52" s="673"/>
      <c r="C52" s="674"/>
      <c r="D52" s="675"/>
      <c r="E52" s="675"/>
      <c r="F52" s="675"/>
      <c r="G52" s="675"/>
      <c r="H52" s="675"/>
      <c r="I52" s="675"/>
      <c r="J52" s="675"/>
      <c r="K52" s="675"/>
      <c r="L52" s="675"/>
      <c r="M52" s="675"/>
      <c r="N52" s="675"/>
      <c r="O52" s="675"/>
      <c r="P52" s="675"/>
      <c r="Q52" s="675"/>
      <c r="R52" s="676"/>
      <c r="S52" s="675"/>
      <c r="T52" s="675"/>
      <c r="U52" s="672" t="s">
        <v>785</v>
      </c>
      <c r="V52" s="661" t="s">
        <v>121</v>
      </c>
      <c r="W52" s="661" t="s">
        <v>495</v>
      </c>
      <c r="X52" s="653"/>
      <c r="Y52" s="653"/>
      <c r="Z52" s="653"/>
      <c r="AA52" s="653"/>
      <c r="AB52" s="653"/>
      <c r="AC52" s="653"/>
      <c r="AD52" s="653"/>
      <c r="AE52" s="653"/>
      <c r="AF52" s="653"/>
      <c r="AG52" s="653"/>
      <c r="AH52" s="653"/>
      <c r="AI52" s="653"/>
      <c r="AJ52" s="653"/>
      <c r="AK52" s="653"/>
      <c r="AL52" s="653"/>
      <c r="AM52" s="653"/>
      <c r="AN52" s="653"/>
      <c r="AO52" s="653"/>
      <c r="AP52" s="653"/>
      <c r="AQ52" s="653"/>
      <c r="AR52" s="653"/>
      <c r="AS52" s="653"/>
      <c r="AT52" s="653"/>
      <c r="AU52" s="653"/>
      <c r="AV52" s="653"/>
      <c r="AW52" s="653"/>
      <c r="AX52" s="653"/>
      <c r="AY52" s="653"/>
      <c r="AZ52" s="653"/>
      <c r="BA52" s="653"/>
      <c r="BB52" s="653"/>
      <c r="BC52" s="653"/>
      <c r="BD52" s="653"/>
      <c r="BE52" s="653"/>
      <c r="BF52" s="653"/>
      <c r="BG52" s="653"/>
      <c r="BH52" s="653"/>
      <c r="BI52" s="653"/>
      <c r="BJ52" s="653"/>
      <c r="BK52" s="653"/>
      <c r="BL52" s="653"/>
      <c r="BM52" s="653"/>
      <c r="BN52" s="653"/>
      <c r="BO52" s="653"/>
      <c r="BP52" s="653"/>
      <c r="BQ52" s="653"/>
      <c r="BR52" s="653"/>
      <c r="BS52" s="653"/>
      <c r="BT52" s="653"/>
      <c r="BU52" s="653"/>
      <c r="BV52" s="653"/>
      <c r="BW52" s="653"/>
      <c r="BX52" s="653"/>
      <c r="BY52" s="653"/>
      <c r="BZ52" s="653"/>
      <c r="CA52" s="653"/>
      <c r="CB52" s="653"/>
      <c r="CC52" s="653"/>
      <c r="CD52" s="653"/>
      <c r="CE52" s="653"/>
      <c r="CF52" s="653"/>
      <c r="CG52" s="653"/>
      <c r="CH52" s="653"/>
      <c r="CI52" s="653"/>
      <c r="CJ52" s="653"/>
      <c r="CK52" s="653"/>
      <c r="CL52" s="653"/>
      <c r="CM52" s="653"/>
      <c r="CN52" s="653"/>
      <c r="CO52" s="653"/>
      <c r="CP52" s="653"/>
      <c r="CQ52" s="653"/>
      <c r="CR52" s="653"/>
      <c r="CS52" s="653"/>
      <c r="CT52" s="653"/>
      <c r="CU52" s="653"/>
      <c r="CV52" s="653"/>
      <c r="CW52" s="653"/>
      <c r="CX52" s="653"/>
      <c r="CY52" s="653"/>
      <c r="CZ52" s="662"/>
      <c r="DA52" s="663"/>
      <c r="DB52" s="663"/>
      <c r="DC52" s="663"/>
      <c r="DD52" s="663"/>
      <c r="DE52" s="663"/>
      <c r="DF52" s="663"/>
      <c r="DG52" s="663"/>
      <c r="DH52" s="663"/>
      <c r="DI52" s="663"/>
      <c r="DJ52" s="663"/>
      <c r="DK52" s="663"/>
      <c r="DL52" s="663"/>
      <c r="DM52" s="663"/>
      <c r="DN52" s="663"/>
      <c r="DO52" s="663"/>
      <c r="DP52" s="663"/>
      <c r="DQ52" s="663"/>
      <c r="DR52" s="663"/>
      <c r="DS52" s="663"/>
      <c r="DT52" s="663"/>
      <c r="DU52" s="663"/>
      <c r="DV52" s="663"/>
      <c r="DW52" s="664"/>
      <c r="DX52" s="665"/>
      <c r="DY52" s="648"/>
      <c r="DZ52" s="648"/>
      <c r="EA52" s="648"/>
      <c r="EB52" s="648"/>
      <c r="EC52" s="648"/>
      <c r="ED52" s="648"/>
      <c r="EE52" s="648"/>
      <c r="EF52" s="648"/>
      <c r="EG52" s="648"/>
      <c r="EH52" s="648"/>
      <c r="EI52" s="648"/>
      <c r="EJ52" s="648"/>
      <c r="EK52" s="648"/>
      <c r="EL52" s="648"/>
      <c r="EM52" s="648"/>
      <c r="EN52" s="648"/>
      <c r="EO52" s="648"/>
      <c r="EP52" s="648"/>
      <c r="EQ52" s="648"/>
      <c r="ER52" s="648"/>
      <c r="ES52" s="648"/>
      <c r="ET52" s="648"/>
      <c r="EU52" s="648"/>
      <c r="EV52" s="648"/>
      <c r="EW52" s="648"/>
      <c r="EX52" s="648"/>
      <c r="EY52" s="648"/>
      <c r="EZ52" s="648"/>
      <c r="FA52" s="648"/>
      <c r="FB52" s="648"/>
      <c r="FC52" s="648"/>
      <c r="FD52" s="648"/>
      <c r="FE52" s="648"/>
      <c r="FF52" s="648"/>
      <c r="FG52" s="648"/>
      <c r="FH52" s="648"/>
      <c r="FI52" s="648"/>
      <c r="FJ52" s="648"/>
      <c r="FK52" s="648"/>
      <c r="FL52" s="648"/>
      <c r="FM52" s="648"/>
      <c r="FN52" s="648"/>
      <c r="FO52" s="648"/>
      <c r="FP52" s="648"/>
      <c r="FQ52" s="648"/>
      <c r="FR52" s="648"/>
      <c r="FS52" s="648"/>
      <c r="FT52" s="648"/>
      <c r="FU52" s="648"/>
      <c r="FV52" s="648"/>
      <c r="FW52" s="648"/>
      <c r="FX52" s="648"/>
      <c r="FY52" s="648"/>
      <c r="FZ52" s="648"/>
      <c r="GA52" s="648"/>
      <c r="GB52" s="648"/>
      <c r="GC52" s="648"/>
      <c r="GD52" s="648"/>
      <c r="GE52" s="648"/>
      <c r="GF52" s="648"/>
      <c r="GG52" s="648"/>
      <c r="GH52" s="648"/>
      <c r="GI52" s="648"/>
      <c r="GJ52" s="648"/>
      <c r="GK52" s="648"/>
      <c r="GL52" s="648"/>
      <c r="GM52" s="648"/>
      <c r="GN52" s="648"/>
      <c r="GO52" s="648"/>
      <c r="GP52" s="648"/>
      <c r="GQ52" s="648"/>
      <c r="GR52" s="648"/>
      <c r="GS52" s="648"/>
      <c r="GT52" s="648"/>
      <c r="GU52" s="648"/>
      <c r="GV52" s="648"/>
      <c r="GW52" s="648"/>
      <c r="GX52" s="648"/>
      <c r="GY52" s="648"/>
      <c r="GZ52" s="648"/>
      <c r="HA52" s="648"/>
      <c r="HB52" s="648"/>
      <c r="HC52" s="648"/>
      <c r="HD52" s="648"/>
      <c r="HE52" s="648"/>
      <c r="HF52" s="648"/>
      <c r="HG52" s="648"/>
      <c r="HH52" s="648"/>
      <c r="HI52" s="648"/>
      <c r="HJ52" s="648"/>
      <c r="HK52" s="648"/>
      <c r="HL52" s="648"/>
      <c r="HM52" s="648"/>
      <c r="HN52" s="648"/>
      <c r="HO52" s="648"/>
      <c r="HP52" s="648"/>
      <c r="HQ52" s="648"/>
      <c r="HR52" s="648"/>
      <c r="HS52" s="648"/>
      <c r="HT52" s="648"/>
      <c r="HU52" s="648"/>
      <c r="HV52" s="648"/>
      <c r="HW52" s="648"/>
      <c r="HX52" s="648"/>
      <c r="HY52" s="648"/>
      <c r="HZ52" s="648"/>
      <c r="IA52" s="648"/>
      <c r="IB52" s="648"/>
      <c r="IC52" s="648"/>
      <c r="ID52" s="648"/>
      <c r="IE52" s="648"/>
      <c r="IF52" s="648"/>
      <c r="IG52" s="648"/>
      <c r="IH52" s="648"/>
      <c r="II52" s="648"/>
      <c r="IJ52" s="648"/>
      <c r="IK52" s="648"/>
      <c r="IL52" s="648"/>
      <c r="IM52" s="648"/>
      <c r="IN52" s="648"/>
      <c r="IO52" s="648"/>
      <c r="IP52" s="648"/>
      <c r="IQ52" s="648"/>
      <c r="IR52" s="648"/>
      <c r="IS52" s="648"/>
      <c r="IT52" s="648"/>
      <c r="IU52" s="648"/>
      <c r="IV52" s="648"/>
      <c r="IW52" s="648"/>
      <c r="IX52" s="648"/>
      <c r="IY52" s="648"/>
      <c r="IZ52" s="648"/>
      <c r="JA52" s="648"/>
      <c r="JB52" s="648"/>
      <c r="JC52" s="648"/>
      <c r="JD52" s="648"/>
      <c r="JE52" s="648"/>
      <c r="JF52" s="648"/>
      <c r="JG52" s="648"/>
      <c r="JH52" s="648"/>
      <c r="JI52" s="648"/>
      <c r="JJ52" s="648"/>
      <c r="JK52" s="648"/>
      <c r="JL52" s="648"/>
      <c r="JM52" s="648"/>
      <c r="JN52" s="648"/>
      <c r="JO52" s="648"/>
      <c r="JP52" s="648"/>
      <c r="JQ52" s="648"/>
      <c r="JR52" s="648"/>
      <c r="JS52" s="648"/>
      <c r="JT52" s="648"/>
      <c r="JU52" s="648"/>
      <c r="JV52" s="648"/>
      <c r="JW52" s="648"/>
      <c r="JX52" s="648"/>
      <c r="JY52" s="648"/>
      <c r="JZ52" s="648"/>
      <c r="KA52" s="648"/>
      <c r="KB52" s="648"/>
      <c r="KC52" s="648"/>
      <c r="KD52" s="648"/>
      <c r="KE52" s="648"/>
      <c r="KF52" s="648"/>
      <c r="KG52" s="648"/>
      <c r="KH52" s="648"/>
      <c r="KI52" s="648"/>
      <c r="KJ52" s="648"/>
      <c r="KK52" s="648"/>
      <c r="KL52" s="648"/>
      <c r="KM52" s="648"/>
      <c r="KN52" s="648"/>
      <c r="KO52" s="648"/>
      <c r="KP52" s="648"/>
      <c r="KQ52" s="648"/>
      <c r="KR52" s="648"/>
      <c r="KS52" s="648"/>
      <c r="KT52" s="648"/>
      <c r="KU52" s="648"/>
      <c r="KV52" s="648"/>
      <c r="KW52" s="648"/>
      <c r="KX52" s="648"/>
      <c r="KY52" s="648"/>
      <c r="KZ52" s="648"/>
      <c r="LA52" s="648"/>
      <c r="LB52" s="648"/>
      <c r="LC52" s="648"/>
      <c r="LD52" s="648"/>
      <c r="LE52" s="648"/>
      <c r="LF52" s="648"/>
      <c r="LG52" s="648"/>
      <c r="LH52" s="648"/>
      <c r="LI52" s="648"/>
      <c r="LJ52" s="648"/>
      <c r="LK52" s="648"/>
      <c r="LL52" s="648"/>
      <c r="LM52" s="648"/>
      <c r="LN52" s="648"/>
      <c r="LO52" s="648"/>
      <c r="LP52" s="648"/>
      <c r="LQ52" s="648"/>
      <c r="LR52" s="648"/>
      <c r="LS52" s="648"/>
      <c r="LT52" s="648"/>
      <c r="LU52" s="648"/>
      <c r="LV52" s="648"/>
      <c r="LW52" s="648"/>
      <c r="LX52" s="648"/>
      <c r="LY52" s="648"/>
      <c r="LZ52" s="648"/>
      <c r="MA52" s="648"/>
      <c r="MB52" s="648"/>
      <c r="MC52" s="648"/>
      <c r="MD52" s="648"/>
      <c r="ME52" s="648"/>
      <c r="MF52" s="648"/>
      <c r="MG52" s="648"/>
      <c r="MH52" s="648"/>
      <c r="MI52" s="648"/>
      <c r="MJ52" s="648"/>
      <c r="MK52" s="648"/>
      <c r="ML52" s="648"/>
      <c r="MM52" s="648"/>
      <c r="MN52" s="648"/>
      <c r="MO52" s="648"/>
      <c r="MP52" s="648"/>
      <c r="MQ52" s="648"/>
      <c r="MR52" s="648"/>
      <c r="MS52" s="648"/>
      <c r="MT52" s="648"/>
      <c r="MU52" s="648"/>
      <c r="MV52" s="648"/>
      <c r="MW52" s="648"/>
      <c r="MX52" s="648"/>
      <c r="MY52" s="648"/>
      <c r="MZ52" s="648"/>
      <c r="NA52" s="648"/>
      <c r="NB52" s="648"/>
      <c r="NC52" s="648"/>
      <c r="ND52" s="648"/>
      <c r="NE52" s="648"/>
      <c r="NF52" s="648"/>
      <c r="NG52" s="648"/>
      <c r="NH52" s="648"/>
      <c r="NI52" s="648"/>
      <c r="NJ52" s="648"/>
      <c r="NK52" s="648"/>
      <c r="NL52" s="648"/>
      <c r="NM52" s="648"/>
      <c r="NN52" s="648"/>
      <c r="NO52" s="648"/>
      <c r="NP52" s="648"/>
      <c r="NQ52" s="648"/>
      <c r="NR52" s="648"/>
      <c r="NS52" s="648"/>
      <c r="NT52" s="648"/>
      <c r="NU52" s="648"/>
      <c r="NV52" s="648"/>
      <c r="NW52" s="648"/>
      <c r="NX52" s="648"/>
      <c r="NY52" s="648"/>
      <c r="NZ52" s="648"/>
      <c r="OA52" s="648"/>
      <c r="OB52" s="648"/>
      <c r="OC52" s="648"/>
      <c r="OD52" s="648"/>
      <c r="OE52" s="648"/>
      <c r="OF52" s="648"/>
      <c r="OG52" s="648"/>
      <c r="OH52" s="648"/>
      <c r="OI52" s="648"/>
      <c r="OJ52" s="648"/>
      <c r="OK52" s="648"/>
      <c r="OL52" s="648"/>
      <c r="OM52" s="648"/>
      <c r="ON52" s="648"/>
      <c r="OO52" s="648"/>
      <c r="OP52" s="648"/>
      <c r="OQ52" s="648"/>
      <c r="OR52" s="648"/>
      <c r="OS52" s="648"/>
      <c r="OT52" s="648"/>
      <c r="OU52" s="648"/>
      <c r="OV52" s="648"/>
      <c r="OW52" s="648"/>
      <c r="OX52" s="648"/>
      <c r="OY52" s="648"/>
      <c r="OZ52" s="648"/>
      <c r="PA52" s="648"/>
      <c r="PB52" s="648"/>
      <c r="PC52" s="648"/>
      <c r="PD52" s="648"/>
      <c r="PE52" s="648"/>
      <c r="PF52" s="648"/>
      <c r="PG52" s="648"/>
      <c r="PH52" s="648"/>
      <c r="PI52" s="648"/>
      <c r="PJ52" s="648"/>
      <c r="PK52" s="648"/>
      <c r="PL52" s="648"/>
      <c r="PM52" s="648"/>
      <c r="PN52" s="648"/>
      <c r="PO52" s="648"/>
      <c r="PP52" s="648"/>
      <c r="PQ52" s="648"/>
      <c r="PR52" s="648"/>
      <c r="PS52" s="648"/>
      <c r="PT52" s="648"/>
      <c r="PU52" s="648"/>
      <c r="PV52" s="648"/>
      <c r="PW52" s="648"/>
      <c r="PX52" s="648"/>
      <c r="PY52" s="648"/>
      <c r="PZ52" s="648"/>
      <c r="QA52" s="648"/>
      <c r="QB52" s="648"/>
      <c r="QC52" s="648"/>
      <c r="QD52" s="648"/>
      <c r="QE52" s="648"/>
      <c r="QF52" s="648"/>
      <c r="QG52" s="648"/>
      <c r="QH52" s="648"/>
      <c r="QI52" s="648"/>
      <c r="QJ52" s="648"/>
      <c r="QK52" s="648"/>
      <c r="QL52" s="648"/>
      <c r="QM52" s="648"/>
      <c r="QN52" s="648"/>
      <c r="QO52" s="648"/>
      <c r="QP52" s="648"/>
      <c r="QQ52" s="648"/>
      <c r="QR52" s="648"/>
      <c r="QS52" s="648"/>
      <c r="QT52" s="648"/>
      <c r="QU52" s="648"/>
      <c r="QV52" s="648"/>
      <c r="QW52" s="648"/>
      <c r="QX52" s="648"/>
      <c r="QY52" s="648"/>
      <c r="QZ52" s="648"/>
      <c r="RA52" s="648"/>
      <c r="RB52" s="648"/>
      <c r="RC52" s="648"/>
      <c r="RD52" s="648"/>
      <c r="RE52" s="648"/>
      <c r="RF52" s="648"/>
      <c r="RG52" s="648"/>
      <c r="RH52" s="648"/>
      <c r="RI52" s="648"/>
      <c r="RJ52" s="648"/>
      <c r="RK52" s="648"/>
      <c r="RL52" s="648"/>
      <c r="RM52" s="648"/>
      <c r="RN52" s="648"/>
      <c r="RO52" s="648"/>
      <c r="RP52" s="648"/>
      <c r="RQ52" s="648"/>
      <c r="RR52" s="648"/>
      <c r="RS52" s="648"/>
      <c r="RT52" s="648"/>
      <c r="RU52" s="648"/>
      <c r="RV52" s="648"/>
      <c r="RW52" s="648"/>
      <c r="RX52" s="648"/>
      <c r="RY52" s="648"/>
      <c r="RZ52" s="648"/>
      <c r="SA52" s="648"/>
      <c r="SB52" s="648"/>
      <c r="SC52" s="648"/>
      <c r="SD52" s="648"/>
      <c r="SE52" s="648"/>
      <c r="SF52" s="648"/>
      <c r="SG52" s="648"/>
      <c r="SH52" s="648"/>
      <c r="SI52" s="648"/>
      <c r="SJ52" s="648"/>
      <c r="SK52" s="648"/>
      <c r="SL52" s="648"/>
      <c r="SM52" s="648"/>
      <c r="SN52" s="648"/>
      <c r="SO52" s="648"/>
      <c r="SP52" s="648"/>
      <c r="SQ52" s="648"/>
      <c r="SR52" s="648"/>
      <c r="SS52" s="648"/>
      <c r="ST52" s="648"/>
      <c r="SU52" s="648"/>
      <c r="SV52" s="648"/>
      <c r="SW52" s="648"/>
      <c r="SX52" s="648"/>
      <c r="SY52" s="648"/>
      <c r="SZ52" s="648"/>
      <c r="TA52" s="648"/>
      <c r="TB52" s="648"/>
      <c r="TC52" s="648"/>
      <c r="TD52" s="648"/>
      <c r="TE52" s="648"/>
      <c r="TF52" s="648"/>
      <c r="TG52" s="648"/>
      <c r="TH52" s="648"/>
      <c r="TI52" s="648"/>
      <c r="TJ52" s="648"/>
      <c r="TK52" s="648"/>
      <c r="TL52" s="648"/>
      <c r="TM52" s="648"/>
      <c r="TN52" s="648"/>
      <c r="TO52" s="648"/>
      <c r="TP52" s="648"/>
      <c r="TQ52" s="648"/>
      <c r="TR52" s="648"/>
      <c r="TS52" s="648"/>
      <c r="TT52" s="648"/>
      <c r="TU52" s="648"/>
      <c r="TV52" s="648"/>
      <c r="TW52" s="648"/>
      <c r="TX52" s="648"/>
      <c r="TY52" s="648"/>
      <c r="TZ52" s="648"/>
      <c r="UA52" s="648"/>
      <c r="UB52" s="648"/>
      <c r="UC52" s="648"/>
      <c r="UD52" s="648"/>
      <c r="UE52" s="648"/>
      <c r="UF52" s="648"/>
      <c r="UG52" s="648"/>
      <c r="UH52" s="648"/>
      <c r="UI52" s="648"/>
      <c r="UJ52" s="648"/>
      <c r="UK52" s="648"/>
      <c r="UL52" s="648"/>
      <c r="UM52" s="648"/>
      <c r="UN52" s="648"/>
      <c r="UO52" s="648"/>
      <c r="UP52" s="648"/>
      <c r="UQ52" s="648"/>
      <c r="UR52" s="648"/>
      <c r="US52" s="648"/>
      <c r="UT52" s="648"/>
      <c r="UU52" s="648"/>
      <c r="UV52" s="648"/>
      <c r="UW52" s="648"/>
      <c r="UX52" s="648"/>
      <c r="UY52" s="648"/>
      <c r="UZ52" s="648"/>
      <c r="VA52" s="648"/>
      <c r="VB52" s="648"/>
      <c r="VC52" s="648"/>
      <c r="VD52" s="648"/>
      <c r="VE52" s="648"/>
      <c r="VF52" s="648"/>
      <c r="VG52" s="648"/>
      <c r="VH52" s="648"/>
      <c r="VI52" s="648"/>
      <c r="VJ52" s="648"/>
      <c r="VK52" s="648"/>
      <c r="VL52" s="648"/>
      <c r="VM52" s="648"/>
      <c r="VN52" s="648"/>
      <c r="VO52" s="648"/>
      <c r="VP52" s="648"/>
      <c r="VQ52" s="648"/>
      <c r="VR52" s="648"/>
      <c r="VS52" s="648"/>
      <c r="VT52" s="648"/>
      <c r="VU52" s="648"/>
      <c r="VV52" s="648"/>
      <c r="VW52" s="648"/>
      <c r="VX52" s="648"/>
      <c r="VY52" s="648"/>
      <c r="VZ52" s="648"/>
      <c r="WA52" s="648"/>
      <c r="WB52" s="648"/>
      <c r="WC52" s="648"/>
      <c r="WD52" s="648"/>
      <c r="WE52" s="648"/>
      <c r="WF52" s="648"/>
      <c r="WG52" s="648"/>
      <c r="WH52" s="648"/>
      <c r="WI52" s="648"/>
      <c r="WJ52" s="648"/>
      <c r="WK52" s="648"/>
      <c r="WL52" s="648"/>
      <c r="WM52" s="648"/>
      <c r="WN52" s="648"/>
      <c r="WO52" s="648"/>
      <c r="WP52" s="648"/>
      <c r="WQ52" s="648"/>
      <c r="WR52" s="648"/>
      <c r="WS52" s="648"/>
      <c r="WT52" s="648"/>
      <c r="WU52" s="648"/>
      <c r="WV52" s="648"/>
      <c r="WW52" s="648"/>
      <c r="WX52" s="648"/>
      <c r="WY52" s="648"/>
      <c r="WZ52" s="648"/>
      <c r="XA52" s="648"/>
      <c r="XB52" s="648"/>
      <c r="XC52" s="648"/>
      <c r="XD52" s="648"/>
      <c r="XE52" s="648"/>
      <c r="XF52" s="648"/>
      <c r="XG52" s="648"/>
      <c r="XH52" s="648"/>
      <c r="XI52" s="648"/>
      <c r="XJ52" s="648"/>
      <c r="XK52" s="648"/>
      <c r="XL52" s="648"/>
      <c r="XM52" s="648"/>
      <c r="XN52" s="648"/>
      <c r="XO52" s="648"/>
      <c r="XP52" s="648"/>
      <c r="XQ52" s="648"/>
      <c r="XR52" s="648"/>
      <c r="XS52" s="648"/>
      <c r="XT52" s="648"/>
      <c r="XU52" s="648"/>
      <c r="XV52" s="648"/>
      <c r="XW52" s="648"/>
      <c r="XX52" s="648"/>
      <c r="XY52" s="648"/>
      <c r="XZ52" s="648"/>
      <c r="YA52" s="648"/>
      <c r="YB52" s="648"/>
      <c r="YC52" s="648"/>
      <c r="YD52" s="648"/>
      <c r="YE52" s="648"/>
      <c r="YF52" s="648"/>
      <c r="YG52" s="648"/>
      <c r="YH52" s="648"/>
      <c r="YI52" s="648"/>
      <c r="YJ52" s="648"/>
      <c r="YK52" s="648"/>
      <c r="YL52" s="648"/>
      <c r="YM52" s="648"/>
      <c r="YN52" s="648"/>
      <c r="YO52" s="648"/>
      <c r="YP52" s="648"/>
      <c r="YQ52" s="648"/>
      <c r="YR52" s="648"/>
      <c r="YS52" s="648"/>
      <c r="YT52" s="648"/>
      <c r="YU52" s="648"/>
      <c r="YV52" s="648"/>
      <c r="YW52" s="648"/>
      <c r="YX52" s="648"/>
      <c r="YY52" s="648"/>
      <c r="YZ52" s="648"/>
      <c r="ZA52" s="648"/>
      <c r="ZB52" s="648"/>
      <c r="ZC52" s="648"/>
      <c r="ZD52" s="648"/>
      <c r="ZE52" s="648"/>
      <c r="ZF52" s="648"/>
      <c r="ZG52" s="648"/>
      <c r="ZH52" s="648"/>
      <c r="ZI52" s="648"/>
      <c r="ZJ52" s="648"/>
      <c r="ZK52" s="648"/>
      <c r="ZL52" s="648"/>
      <c r="ZM52" s="648"/>
      <c r="ZN52" s="648"/>
      <c r="ZO52" s="648"/>
      <c r="ZP52" s="648"/>
      <c r="ZQ52" s="648"/>
      <c r="ZR52" s="648"/>
      <c r="ZS52" s="648"/>
      <c r="ZT52" s="648"/>
      <c r="ZU52" s="648"/>
      <c r="ZV52" s="648"/>
      <c r="ZW52" s="648"/>
      <c r="ZX52" s="648"/>
      <c r="ZY52" s="648"/>
      <c r="ZZ52" s="648"/>
      <c r="AAA52" s="648"/>
      <c r="AAB52" s="648"/>
      <c r="AAC52" s="648"/>
      <c r="AAD52" s="648"/>
      <c r="AAE52" s="648"/>
      <c r="AAF52" s="648"/>
      <c r="AAG52" s="648"/>
      <c r="AAH52" s="648"/>
      <c r="AAI52" s="648"/>
      <c r="AAJ52" s="648"/>
      <c r="AAK52" s="648"/>
      <c r="AAL52" s="648"/>
      <c r="AAM52" s="648"/>
      <c r="AAN52" s="648"/>
      <c r="AAO52" s="648"/>
      <c r="AAP52" s="648"/>
      <c r="AAQ52" s="648"/>
      <c r="AAR52" s="648"/>
      <c r="AAS52" s="648"/>
      <c r="AAT52" s="648"/>
      <c r="AAU52" s="648"/>
      <c r="AAV52" s="648"/>
      <c r="AAW52" s="648"/>
      <c r="AAX52" s="648"/>
      <c r="AAY52" s="648"/>
      <c r="AAZ52" s="648"/>
      <c r="ABA52" s="648"/>
      <c r="ABB52" s="648"/>
      <c r="ABC52" s="648"/>
      <c r="ABD52" s="648"/>
      <c r="ABE52" s="648"/>
      <c r="ABF52" s="648"/>
      <c r="ABG52" s="648"/>
      <c r="ABH52" s="648"/>
      <c r="ABI52" s="648"/>
      <c r="ABJ52" s="648"/>
      <c r="ABK52" s="648"/>
      <c r="ABL52" s="648"/>
      <c r="ABM52" s="648"/>
      <c r="ABN52" s="648"/>
      <c r="ABO52" s="648"/>
      <c r="ABP52" s="648"/>
      <c r="ABQ52" s="648"/>
      <c r="ABR52" s="648"/>
      <c r="ABS52" s="648"/>
      <c r="ABT52" s="648"/>
      <c r="ABU52" s="648"/>
      <c r="ABV52" s="648"/>
      <c r="ABW52" s="648"/>
      <c r="ABX52" s="648"/>
      <c r="ABY52" s="648"/>
      <c r="ABZ52" s="648"/>
      <c r="ACA52" s="648"/>
      <c r="ACB52" s="648"/>
      <c r="ACC52" s="648"/>
      <c r="ACD52" s="648"/>
      <c r="ACE52" s="648"/>
      <c r="ACF52" s="648"/>
      <c r="ACG52" s="648"/>
      <c r="ACH52" s="648"/>
      <c r="ACI52" s="648"/>
      <c r="ACJ52" s="648"/>
      <c r="ACK52" s="648"/>
      <c r="ACL52" s="648"/>
      <c r="ACM52" s="648"/>
      <c r="ACN52" s="648"/>
      <c r="ACO52" s="648"/>
      <c r="ACP52" s="648"/>
      <c r="ACQ52" s="648"/>
      <c r="ACR52" s="648"/>
      <c r="ACS52" s="648"/>
      <c r="ACT52" s="648"/>
      <c r="ACU52" s="648"/>
      <c r="ACV52" s="648"/>
      <c r="ACW52" s="648"/>
      <c r="ACX52" s="648"/>
      <c r="ACY52" s="648"/>
      <c r="ACZ52" s="648"/>
      <c r="ADA52" s="648"/>
      <c r="ADB52" s="648"/>
      <c r="ADC52" s="648"/>
      <c r="ADD52" s="648"/>
      <c r="ADE52" s="648"/>
      <c r="ADF52" s="648"/>
      <c r="ADG52" s="648"/>
      <c r="ADH52" s="648"/>
      <c r="ADI52" s="648"/>
      <c r="ADJ52" s="648"/>
      <c r="ADK52" s="648"/>
      <c r="ADL52" s="648"/>
      <c r="ADM52" s="648"/>
      <c r="ADN52" s="648"/>
      <c r="ADO52" s="648"/>
      <c r="ADP52" s="648"/>
      <c r="ADQ52" s="648"/>
      <c r="ADR52" s="648"/>
      <c r="ADS52" s="648"/>
      <c r="ADT52" s="648"/>
      <c r="ADU52" s="648"/>
      <c r="ADV52" s="648"/>
      <c r="ADW52" s="648"/>
      <c r="ADX52" s="648"/>
      <c r="ADY52" s="648"/>
      <c r="ADZ52" s="648"/>
      <c r="AEA52" s="648"/>
      <c r="AEB52" s="648"/>
      <c r="AEC52" s="648"/>
      <c r="AED52" s="648"/>
      <c r="AEE52" s="648"/>
      <c r="AEF52" s="648"/>
      <c r="AEG52" s="648"/>
      <c r="AEH52" s="648"/>
      <c r="AEI52" s="648"/>
      <c r="AEJ52" s="648"/>
      <c r="AEK52" s="648"/>
      <c r="AEL52" s="648"/>
      <c r="AEM52" s="648"/>
      <c r="AEN52" s="648"/>
      <c r="AEO52" s="648"/>
      <c r="AEP52" s="648"/>
      <c r="AEQ52" s="648"/>
      <c r="AER52" s="648"/>
      <c r="AES52" s="648"/>
      <c r="AET52" s="648"/>
      <c r="AEU52" s="648"/>
      <c r="AEV52" s="648"/>
      <c r="AEW52" s="648"/>
      <c r="AEX52" s="648"/>
      <c r="AEY52" s="648"/>
      <c r="AEZ52" s="648"/>
      <c r="AFA52" s="648"/>
      <c r="AFB52" s="648"/>
      <c r="AFC52" s="648"/>
      <c r="AFD52" s="648"/>
      <c r="AFE52" s="648"/>
      <c r="AFF52" s="648"/>
      <c r="AFG52" s="648"/>
      <c r="AFH52" s="648"/>
      <c r="AFI52" s="648"/>
      <c r="AFJ52" s="648"/>
      <c r="AFK52" s="648"/>
      <c r="AFL52" s="648"/>
      <c r="AFM52" s="648"/>
      <c r="AFN52" s="648"/>
      <c r="AFO52" s="648"/>
      <c r="AFP52" s="648"/>
      <c r="AFQ52" s="648"/>
      <c r="AFR52" s="648"/>
      <c r="AFS52" s="648"/>
      <c r="AFT52" s="648"/>
      <c r="AFU52" s="648"/>
      <c r="AFV52" s="648"/>
      <c r="AFW52" s="648"/>
      <c r="AFX52" s="648"/>
      <c r="AFY52" s="648"/>
      <c r="AFZ52" s="648"/>
      <c r="AGA52" s="648"/>
      <c r="AGB52" s="648"/>
      <c r="AGC52" s="648"/>
      <c r="AGD52" s="648"/>
      <c r="AGE52" s="648"/>
      <c r="AGF52" s="648"/>
      <c r="AGG52" s="648"/>
      <c r="AGH52" s="648"/>
      <c r="AGI52" s="648"/>
      <c r="AGJ52" s="648"/>
      <c r="AGK52" s="648"/>
      <c r="AGL52" s="648"/>
      <c r="AGM52" s="648"/>
      <c r="AGN52" s="648"/>
      <c r="AGO52" s="648"/>
      <c r="AGP52" s="648"/>
      <c r="AGQ52" s="648"/>
      <c r="AGR52" s="648"/>
      <c r="AGS52" s="648"/>
      <c r="AGT52" s="648"/>
      <c r="AGU52" s="648"/>
      <c r="AGV52" s="648"/>
      <c r="AGW52" s="648"/>
      <c r="AGX52" s="648"/>
      <c r="AGY52" s="648"/>
      <c r="AGZ52" s="648"/>
      <c r="AHA52" s="648"/>
      <c r="AHB52" s="648"/>
      <c r="AHC52" s="648"/>
      <c r="AHD52" s="648"/>
      <c r="AHE52" s="648"/>
      <c r="AHF52" s="648"/>
      <c r="AHG52" s="648"/>
      <c r="AHH52" s="648"/>
      <c r="AHI52" s="648"/>
      <c r="AHJ52" s="648"/>
      <c r="AHK52" s="648"/>
      <c r="AHL52" s="648"/>
      <c r="AHM52" s="648"/>
      <c r="AHN52" s="648"/>
      <c r="AHO52" s="648"/>
      <c r="AHP52" s="648"/>
      <c r="AHQ52" s="648"/>
      <c r="AHR52" s="648"/>
      <c r="AHS52" s="648"/>
      <c r="AHT52" s="648"/>
      <c r="AHU52" s="648"/>
      <c r="AHV52" s="648"/>
      <c r="AHW52" s="648"/>
      <c r="AHX52" s="648"/>
      <c r="AHY52" s="648"/>
      <c r="AHZ52" s="648"/>
      <c r="AIA52" s="648"/>
      <c r="AIB52" s="648"/>
      <c r="AIC52" s="648"/>
      <c r="AID52" s="648"/>
      <c r="AIE52" s="648"/>
      <c r="AIF52" s="648"/>
      <c r="AIG52" s="648"/>
      <c r="AIH52" s="648"/>
      <c r="AII52" s="648"/>
      <c r="AIJ52" s="648"/>
      <c r="AIK52" s="648"/>
      <c r="AIL52" s="648"/>
      <c r="AIM52" s="648"/>
      <c r="AIN52" s="648"/>
      <c r="AIO52" s="648"/>
      <c r="AIP52" s="648"/>
      <c r="AIQ52" s="648"/>
      <c r="AIR52" s="648"/>
      <c r="AIS52" s="648"/>
      <c r="AIT52" s="648"/>
      <c r="AIU52" s="648"/>
      <c r="AIV52" s="648"/>
      <c r="AIW52" s="648"/>
      <c r="AIX52" s="648"/>
      <c r="AIY52" s="648"/>
      <c r="AIZ52" s="648"/>
      <c r="AJA52" s="648"/>
      <c r="AJB52" s="648"/>
      <c r="AJC52" s="648"/>
      <c r="AJD52" s="648"/>
      <c r="AJE52" s="648"/>
      <c r="AJF52" s="648"/>
      <c r="AJG52" s="648"/>
      <c r="AJH52" s="648"/>
      <c r="AJI52" s="648"/>
      <c r="AJJ52" s="648"/>
      <c r="AJK52" s="648"/>
      <c r="AJL52" s="648"/>
      <c r="AJM52" s="648"/>
      <c r="AJN52" s="648"/>
      <c r="AJO52" s="648"/>
      <c r="AJP52" s="648"/>
      <c r="AJQ52" s="648"/>
      <c r="AJR52" s="648"/>
      <c r="AJS52" s="648"/>
      <c r="AJT52" s="648"/>
      <c r="AJU52" s="648"/>
      <c r="AJV52" s="648"/>
      <c r="AJW52" s="648"/>
      <c r="AJX52" s="648"/>
      <c r="AJY52" s="648"/>
      <c r="AJZ52" s="648"/>
      <c r="AKA52" s="648"/>
      <c r="AKB52" s="648"/>
      <c r="AKC52" s="648"/>
      <c r="AKD52" s="648"/>
      <c r="AKE52" s="648"/>
      <c r="AKF52" s="648"/>
      <c r="AKG52" s="648"/>
      <c r="AKH52" s="648"/>
      <c r="AKI52" s="648"/>
      <c r="AKJ52" s="648"/>
      <c r="AKK52" s="648"/>
      <c r="AKL52" s="648"/>
      <c r="AKM52" s="648"/>
      <c r="AKN52" s="648"/>
      <c r="AKO52" s="648"/>
      <c r="AKP52" s="648"/>
      <c r="AKQ52" s="648"/>
      <c r="AKR52" s="648"/>
      <c r="AKS52" s="648"/>
      <c r="AKT52" s="648"/>
      <c r="AKU52" s="648"/>
      <c r="AKV52" s="648"/>
      <c r="AKW52" s="648"/>
      <c r="AKX52" s="648"/>
      <c r="AKY52" s="648"/>
      <c r="AKZ52" s="648"/>
      <c r="ALA52" s="648"/>
      <c r="ALB52" s="648"/>
      <c r="ALC52" s="648"/>
      <c r="ALD52" s="648"/>
      <c r="ALE52" s="648"/>
      <c r="ALF52" s="648"/>
      <c r="ALG52" s="648"/>
      <c r="ALH52" s="648"/>
      <c r="ALI52" s="648"/>
      <c r="ALJ52" s="648"/>
      <c r="ALK52" s="648"/>
      <c r="ALL52" s="648"/>
      <c r="ALM52" s="648"/>
      <c r="ALN52" s="648"/>
      <c r="ALO52" s="648"/>
      <c r="ALP52" s="648"/>
      <c r="ALQ52" s="648"/>
      <c r="ALR52" s="648"/>
      <c r="ALS52" s="648"/>
      <c r="ALT52" s="648"/>
      <c r="ALU52" s="648"/>
      <c r="ALV52" s="648"/>
      <c r="ALW52" s="648"/>
      <c r="ALX52" s="648"/>
      <c r="ALY52" s="648"/>
      <c r="ALZ52" s="648"/>
      <c r="AMA52" s="648"/>
      <c r="AMB52" s="648"/>
      <c r="AMC52" s="648"/>
      <c r="AMD52" s="648"/>
      <c r="AME52" s="648"/>
      <c r="AMF52" s="648"/>
      <c r="AMG52" s="648"/>
      <c r="AMH52" s="648"/>
      <c r="AMI52" s="648"/>
      <c r="AMJ52" s="648"/>
    </row>
    <row r="53" spans="1:1024" s="666" customFormat="1" x14ac:dyDescent="0.2">
      <c r="A53" s="648"/>
      <c r="B53" s="677"/>
      <c r="C53" s="678"/>
      <c r="D53" s="679"/>
      <c r="E53" s="679"/>
      <c r="F53" s="679"/>
      <c r="G53" s="679"/>
      <c r="H53" s="679"/>
      <c r="I53" s="679"/>
      <c r="J53" s="679"/>
      <c r="K53" s="679"/>
      <c r="L53" s="679"/>
      <c r="M53" s="679"/>
      <c r="N53" s="679">
        <v>0</v>
      </c>
      <c r="O53" s="679"/>
      <c r="P53" s="679"/>
      <c r="Q53" s="679"/>
      <c r="R53" s="680"/>
      <c r="S53" s="679"/>
      <c r="T53" s="679"/>
      <c r="U53" s="672" t="s">
        <v>497</v>
      </c>
      <c r="V53" s="661" t="s">
        <v>121</v>
      </c>
      <c r="W53" s="681" t="s">
        <v>495</v>
      </c>
      <c r="X53" s="653"/>
      <c r="Y53" s="653"/>
      <c r="Z53" s="653"/>
      <c r="AA53" s="653"/>
      <c r="AB53" s="653"/>
      <c r="AC53" s="653"/>
      <c r="AD53" s="653"/>
      <c r="AE53" s="653"/>
      <c r="AF53" s="653"/>
      <c r="AG53" s="653"/>
      <c r="AH53" s="653"/>
      <c r="AI53" s="653"/>
      <c r="AJ53" s="653"/>
      <c r="AK53" s="653"/>
      <c r="AL53" s="653"/>
      <c r="AM53" s="653"/>
      <c r="AN53" s="653"/>
      <c r="AO53" s="653"/>
      <c r="AP53" s="653"/>
      <c r="AQ53" s="653"/>
      <c r="AR53" s="653"/>
      <c r="AS53" s="653"/>
      <c r="AT53" s="653"/>
      <c r="AU53" s="653"/>
      <c r="AV53" s="653"/>
      <c r="AW53" s="653"/>
      <c r="AX53" s="653"/>
      <c r="AY53" s="653"/>
      <c r="AZ53" s="653"/>
      <c r="BA53" s="653"/>
      <c r="BB53" s="653"/>
      <c r="BC53" s="653"/>
      <c r="BD53" s="653"/>
      <c r="BE53" s="653"/>
      <c r="BF53" s="653"/>
      <c r="BG53" s="653"/>
      <c r="BH53" s="653"/>
      <c r="BI53" s="653"/>
      <c r="BJ53" s="653"/>
      <c r="BK53" s="653"/>
      <c r="BL53" s="653"/>
      <c r="BM53" s="653"/>
      <c r="BN53" s="653"/>
      <c r="BO53" s="653"/>
      <c r="BP53" s="653"/>
      <c r="BQ53" s="653"/>
      <c r="BR53" s="653"/>
      <c r="BS53" s="653"/>
      <c r="BT53" s="653"/>
      <c r="BU53" s="653"/>
      <c r="BV53" s="653"/>
      <c r="BW53" s="653"/>
      <c r="BX53" s="653"/>
      <c r="BY53" s="653"/>
      <c r="BZ53" s="653"/>
      <c r="CA53" s="653"/>
      <c r="CB53" s="653"/>
      <c r="CC53" s="653"/>
      <c r="CD53" s="653"/>
      <c r="CE53" s="653"/>
      <c r="CF53" s="653"/>
      <c r="CG53" s="653"/>
      <c r="CH53" s="653"/>
      <c r="CI53" s="653"/>
      <c r="CJ53" s="653"/>
      <c r="CK53" s="653"/>
      <c r="CL53" s="653"/>
      <c r="CM53" s="653"/>
      <c r="CN53" s="653"/>
      <c r="CO53" s="653"/>
      <c r="CP53" s="653"/>
      <c r="CQ53" s="653"/>
      <c r="CR53" s="653"/>
      <c r="CS53" s="653"/>
      <c r="CT53" s="653"/>
      <c r="CU53" s="653"/>
      <c r="CV53" s="653"/>
      <c r="CW53" s="653"/>
      <c r="CX53" s="653"/>
      <c r="CY53" s="653"/>
      <c r="CZ53" s="662">
        <v>0</v>
      </c>
      <c r="DA53" s="663">
        <v>0</v>
      </c>
      <c r="DB53" s="663">
        <v>0</v>
      </c>
      <c r="DC53" s="663">
        <v>0</v>
      </c>
      <c r="DD53" s="663">
        <v>0</v>
      </c>
      <c r="DE53" s="663">
        <v>0</v>
      </c>
      <c r="DF53" s="663">
        <v>0</v>
      </c>
      <c r="DG53" s="663">
        <v>0</v>
      </c>
      <c r="DH53" s="663">
        <v>0</v>
      </c>
      <c r="DI53" s="663">
        <v>0</v>
      </c>
      <c r="DJ53" s="663">
        <v>0</v>
      </c>
      <c r="DK53" s="663">
        <v>0</v>
      </c>
      <c r="DL53" s="663">
        <v>0</v>
      </c>
      <c r="DM53" s="663">
        <v>0</v>
      </c>
      <c r="DN53" s="663">
        <v>0</v>
      </c>
      <c r="DO53" s="663">
        <v>0</v>
      </c>
      <c r="DP53" s="663">
        <v>0</v>
      </c>
      <c r="DQ53" s="663">
        <v>0</v>
      </c>
      <c r="DR53" s="663">
        <v>0</v>
      </c>
      <c r="DS53" s="663">
        <v>0</v>
      </c>
      <c r="DT53" s="663">
        <v>0</v>
      </c>
      <c r="DU53" s="663">
        <v>0</v>
      </c>
      <c r="DV53" s="663">
        <v>0</v>
      </c>
      <c r="DW53" s="664">
        <v>0</v>
      </c>
      <c r="DX53" s="665"/>
      <c r="DY53" s="648"/>
      <c r="DZ53" s="648"/>
      <c r="EA53" s="648"/>
      <c r="EB53" s="648"/>
      <c r="EC53" s="648"/>
      <c r="ED53" s="648"/>
      <c r="EE53" s="648"/>
      <c r="EF53" s="648"/>
      <c r="EG53" s="648"/>
      <c r="EH53" s="648"/>
      <c r="EI53" s="648"/>
      <c r="EJ53" s="648"/>
      <c r="EK53" s="648"/>
      <c r="EL53" s="648"/>
      <c r="EM53" s="648"/>
      <c r="EN53" s="648"/>
      <c r="EO53" s="648"/>
      <c r="EP53" s="648"/>
      <c r="EQ53" s="648"/>
      <c r="ER53" s="648"/>
      <c r="ES53" s="648"/>
      <c r="ET53" s="648"/>
      <c r="EU53" s="648"/>
      <c r="EV53" s="648"/>
      <c r="EW53" s="648"/>
      <c r="EX53" s="648"/>
      <c r="EY53" s="648"/>
      <c r="EZ53" s="648"/>
      <c r="FA53" s="648"/>
      <c r="FB53" s="648"/>
      <c r="FC53" s="648"/>
      <c r="FD53" s="648"/>
      <c r="FE53" s="648"/>
      <c r="FF53" s="648"/>
      <c r="FG53" s="648"/>
      <c r="FH53" s="648"/>
      <c r="FI53" s="648"/>
      <c r="FJ53" s="648"/>
      <c r="FK53" s="648"/>
      <c r="FL53" s="648"/>
      <c r="FM53" s="648"/>
      <c r="FN53" s="648"/>
      <c r="FO53" s="648"/>
      <c r="FP53" s="648"/>
      <c r="FQ53" s="648"/>
      <c r="FR53" s="648"/>
      <c r="FS53" s="648"/>
      <c r="FT53" s="648"/>
      <c r="FU53" s="648"/>
      <c r="FV53" s="648"/>
      <c r="FW53" s="648"/>
      <c r="FX53" s="648"/>
      <c r="FY53" s="648"/>
      <c r="FZ53" s="648"/>
      <c r="GA53" s="648"/>
      <c r="GB53" s="648"/>
      <c r="GC53" s="648"/>
      <c r="GD53" s="648"/>
      <c r="GE53" s="648"/>
      <c r="GF53" s="648"/>
      <c r="GG53" s="648"/>
      <c r="GH53" s="648"/>
      <c r="GI53" s="648"/>
      <c r="GJ53" s="648"/>
      <c r="GK53" s="648"/>
      <c r="GL53" s="648"/>
      <c r="GM53" s="648"/>
      <c r="GN53" s="648"/>
      <c r="GO53" s="648"/>
      <c r="GP53" s="648"/>
      <c r="GQ53" s="648"/>
      <c r="GR53" s="648"/>
      <c r="GS53" s="648"/>
      <c r="GT53" s="648"/>
      <c r="GU53" s="648"/>
      <c r="GV53" s="648"/>
      <c r="GW53" s="648"/>
      <c r="GX53" s="648"/>
      <c r="GY53" s="648"/>
      <c r="GZ53" s="648"/>
      <c r="HA53" s="648"/>
      <c r="HB53" s="648"/>
      <c r="HC53" s="648"/>
      <c r="HD53" s="648"/>
      <c r="HE53" s="648"/>
      <c r="HF53" s="648"/>
      <c r="HG53" s="648"/>
      <c r="HH53" s="648"/>
      <c r="HI53" s="648"/>
      <c r="HJ53" s="648"/>
      <c r="HK53" s="648"/>
      <c r="HL53" s="648"/>
      <c r="HM53" s="648"/>
      <c r="HN53" s="648"/>
      <c r="HO53" s="648"/>
      <c r="HP53" s="648"/>
      <c r="HQ53" s="648"/>
      <c r="HR53" s="648"/>
      <c r="HS53" s="648"/>
      <c r="HT53" s="648"/>
      <c r="HU53" s="648"/>
      <c r="HV53" s="648"/>
      <c r="HW53" s="648"/>
      <c r="HX53" s="648"/>
      <c r="HY53" s="648"/>
      <c r="HZ53" s="648"/>
      <c r="IA53" s="648"/>
      <c r="IB53" s="648"/>
      <c r="IC53" s="648"/>
      <c r="ID53" s="648"/>
      <c r="IE53" s="648"/>
      <c r="IF53" s="648"/>
      <c r="IG53" s="648"/>
      <c r="IH53" s="648"/>
      <c r="II53" s="648"/>
      <c r="IJ53" s="648"/>
      <c r="IK53" s="648"/>
      <c r="IL53" s="648"/>
      <c r="IM53" s="648"/>
      <c r="IN53" s="648"/>
      <c r="IO53" s="648"/>
      <c r="IP53" s="648"/>
      <c r="IQ53" s="648"/>
      <c r="IR53" s="648"/>
      <c r="IS53" s="648"/>
      <c r="IT53" s="648"/>
      <c r="IU53" s="648"/>
      <c r="IV53" s="648"/>
      <c r="IW53" s="648"/>
      <c r="IX53" s="648"/>
      <c r="IY53" s="648"/>
      <c r="IZ53" s="648"/>
      <c r="JA53" s="648"/>
      <c r="JB53" s="648"/>
      <c r="JC53" s="648"/>
      <c r="JD53" s="648"/>
      <c r="JE53" s="648"/>
      <c r="JF53" s="648"/>
      <c r="JG53" s="648"/>
      <c r="JH53" s="648"/>
      <c r="JI53" s="648"/>
      <c r="JJ53" s="648"/>
      <c r="JK53" s="648"/>
      <c r="JL53" s="648"/>
      <c r="JM53" s="648"/>
      <c r="JN53" s="648"/>
      <c r="JO53" s="648"/>
      <c r="JP53" s="648"/>
      <c r="JQ53" s="648"/>
      <c r="JR53" s="648"/>
      <c r="JS53" s="648"/>
      <c r="JT53" s="648"/>
      <c r="JU53" s="648"/>
      <c r="JV53" s="648"/>
      <c r="JW53" s="648"/>
      <c r="JX53" s="648"/>
      <c r="JY53" s="648"/>
      <c r="JZ53" s="648"/>
      <c r="KA53" s="648"/>
      <c r="KB53" s="648"/>
      <c r="KC53" s="648"/>
      <c r="KD53" s="648"/>
      <c r="KE53" s="648"/>
      <c r="KF53" s="648"/>
      <c r="KG53" s="648"/>
      <c r="KH53" s="648"/>
      <c r="KI53" s="648"/>
      <c r="KJ53" s="648"/>
      <c r="KK53" s="648"/>
      <c r="KL53" s="648"/>
      <c r="KM53" s="648"/>
      <c r="KN53" s="648"/>
      <c r="KO53" s="648"/>
      <c r="KP53" s="648"/>
      <c r="KQ53" s="648"/>
      <c r="KR53" s="648"/>
      <c r="KS53" s="648"/>
      <c r="KT53" s="648"/>
      <c r="KU53" s="648"/>
      <c r="KV53" s="648"/>
      <c r="KW53" s="648"/>
      <c r="KX53" s="648"/>
      <c r="KY53" s="648"/>
      <c r="KZ53" s="648"/>
      <c r="LA53" s="648"/>
      <c r="LB53" s="648"/>
      <c r="LC53" s="648"/>
      <c r="LD53" s="648"/>
      <c r="LE53" s="648"/>
      <c r="LF53" s="648"/>
      <c r="LG53" s="648"/>
      <c r="LH53" s="648"/>
      <c r="LI53" s="648"/>
      <c r="LJ53" s="648"/>
      <c r="LK53" s="648"/>
      <c r="LL53" s="648"/>
      <c r="LM53" s="648"/>
      <c r="LN53" s="648"/>
      <c r="LO53" s="648"/>
      <c r="LP53" s="648"/>
      <c r="LQ53" s="648"/>
      <c r="LR53" s="648"/>
      <c r="LS53" s="648"/>
      <c r="LT53" s="648"/>
      <c r="LU53" s="648"/>
      <c r="LV53" s="648"/>
      <c r="LW53" s="648"/>
      <c r="LX53" s="648"/>
      <c r="LY53" s="648"/>
      <c r="LZ53" s="648"/>
      <c r="MA53" s="648"/>
      <c r="MB53" s="648"/>
      <c r="MC53" s="648"/>
      <c r="MD53" s="648"/>
      <c r="ME53" s="648"/>
      <c r="MF53" s="648"/>
      <c r="MG53" s="648"/>
      <c r="MH53" s="648"/>
      <c r="MI53" s="648"/>
      <c r="MJ53" s="648"/>
      <c r="MK53" s="648"/>
      <c r="ML53" s="648"/>
      <c r="MM53" s="648"/>
      <c r="MN53" s="648"/>
      <c r="MO53" s="648"/>
      <c r="MP53" s="648"/>
      <c r="MQ53" s="648"/>
      <c r="MR53" s="648"/>
      <c r="MS53" s="648"/>
      <c r="MT53" s="648"/>
      <c r="MU53" s="648"/>
      <c r="MV53" s="648"/>
      <c r="MW53" s="648"/>
      <c r="MX53" s="648"/>
      <c r="MY53" s="648"/>
      <c r="MZ53" s="648"/>
      <c r="NA53" s="648"/>
      <c r="NB53" s="648"/>
      <c r="NC53" s="648"/>
      <c r="ND53" s="648"/>
      <c r="NE53" s="648"/>
      <c r="NF53" s="648"/>
      <c r="NG53" s="648"/>
      <c r="NH53" s="648"/>
      <c r="NI53" s="648"/>
      <c r="NJ53" s="648"/>
      <c r="NK53" s="648"/>
      <c r="NL53" s="648"/>
      <c r="NM53" s="648"/>
      <c r="NN53" s="648"/>
      <c r="NO53" s="648"/>
      <c r="NP53" s="648"/>
      <c r="NQ53" s="648"/>
      <c r="NR53" s="648"/>
      <c r="NS53" s="648"/>
      <c r="NT53" s="648"/>
      <c r="NU53" s="648"/>
      <c r="NV53" s="648"/>
      <c r="NW53" s="648"/>
      <c r="NX53" s="648"/>
      <c r="NY53" s="648"/>
      <c r="NZ53" s="648"/>
      <c r="OA53" s="648"/>
      <c r="OB53" s="648"/>
      <c r="OC53" s="648"/>
      <c r="OD53" s="648"/>
      <c r="OE53" s="648"/>
      <c r="OF53" s="648"/>
      <c r="OG53" s="648"/>
      <c r="OH53" s="648"/>
      <c r="OI53" s="648"/>
      <c r="OJ53" s="648"/>
      <c r="OK53" s="648"/>
      <c r="OL53" s="648"/>
      <c r="OM53" s="648"/>
      <c r="ON53" s="648"/>
      <c r="OO53" s="648"/>
      <c r="OP53" s="648"/>
      <c r="OQ53" s="648"/>
      <c r="OR53" s="648"/>
      <c r="OS53" s="648"/>
      <c r="OT53" s="648"/>
      <c r="OU53" s="648"/>
      <c r="OV53" s="648"/>
      <c r="OW53" s="648"/>
      <c r="OX53" s="648"/>
      <c r="OY53" s="648"/>
      <c r="OZ53" s="648"/>
      <c r="PA53" s="648"/>
      <c r="PB53" s="648"/>
      <c r="PC53" s="648"/>
      <c r="PD53" s="648"/>
      <c r="PE53" s="648"/>
      <c r="PF53" s="648"/>
      <c r="PG53" s="648"/>
      <c r="PH53" s="648"/>
      <c r="PI53" s="648"/>
      <c r="PJ53" s="648"/>
      <c r="PK53" s="648"/>
      <c r="PL53" s="648"/>
      <c r="PM53" s="648"/>
      <c r="PN53" s="648"/>
      <c r="PO53" s="648"/>
      <c r="PP53" s="648"/>
      <c r="PQ53" s="648"/>
      <c r="PR53" s="648"/>
      <c r="PS53" s="648"/>
      <c r="PT53" s="648"/>
      <c r="PU53" s="648"/>
      <c r="PV53" s="648"/>
      <c r="PW53" s="648"/>
      <c r="PX53" s="648"/>
      <c r="PY53" s="648"/>
      <c r="PZ53" s="648"/>
      <c r="QA53" s="648"/>
      <c r="QB53" s="648"/>
      <c r="QC53" s="648"/>
      <c r="QD53" s="648"/>
      <c r="QE53" s="648"/>
      <c r="QF53" s="648"/>
      <c r="QG53" s="648"/>
      <c r="QH53" s="648"/>
      <c r="QI53" s="648"/>
      <c r="QJ53" s="648"/>
      <c r="QK53" s="648"/>
      <c r="QL53" s="648"/>
      <c r="QM53" s="648"/>
      <c r="QN53" s="648"/>
      <c r="QO53" s="648"/>
      <c r="QP53" s="648"/>
      <c r="QQ53" s="648"/>
      <c r="QR53" s="648"/>
      <c r="QS53" s="648"/>
      <c r="QT53" s="648"/>
      <c r="QU53" s="648"/>
      <c r="QV53" s="648"/>
      <c r="QW53" s="648"/>
      <c r="QX53" s="648"/>
      <c r="QY53" s="648"/>
      <c r="QZ53" s="648"/>
      <c r="RA53" s="648"/>
      <c r="RB53" s="648"/>
      <c r="RC53" s="648"/>
      <c r="RD53" s="648"/>
      <c r="RE53" s="648"/>
      <c r="RF53" s="648"/>
      <c r="RG53" s="648"/>
      <c r="RH53" s="648"/>
      <c r="RI53" s="648"/>
      <c r="RJ53" s="648"/>
      <c r="RK53" s="648"/>
      <c r="RL53" s="648"/>
      <c r="RM53" s="648"/>
      <c r="RN53" s="648"/>
      <c r="RO53" s="648"/>
      <c r="RP53" s="648"/>
      <c r="RQ53" s="648"/>
      <c r="RR53" s="648"/>
      <c r="RS53" s="648"/>
      <c r="RT53" s="648"/>
      <c r="RU53" s="648"/>
      <c r="RV53" s="648"/>
      <c r="RW53" s="648"/>
      <c r="RX53" s="648"/>
      <c r="RY53" s="648"/>
      <c r="RZ53" s="648"/>
      <c r="SA53" s="648"/>
      <c r="SB53" s="648"/>
      <c r="SC53" s="648"/>
      <c r="SD53" s="648"/>
      <c r="SE53" s="648"/>
      <c r="SF53" s="648"/>
      <c r="SG53" s="648"/>
      <c r="SH53" s="648"/>
      <c r="SI53" s="648"/>
      <c r="SJ53" s="648"/>
      <c r="SK53" s="648"/>
      <c r="SL53" s="648"/>
      <c r="SM53" s="648"/>
      <c r="SN53" s="648"/>
      <c r="SO53" s="648"/>
      <c r="SP53" s="648"/>
      <c r="SQ53" s="648"/>
      <c r="SR53" s="648"/>
      <c r="SS53" s="648"/>
      <c r="ST53" s="648"/>
      <c r="SU53" s="648"/>
      <c r="SV53" s="648"/>
      <c r="SW53" s="648"/>
      <c r="SX53" s="648"/>
      <c r="SY53" s="648"/>
      <c r="SZ53" s="648"/>
      <c r="TA53" s="648"/>
      <c r="TB53" s="648"/>
      <c r="TC53" s="648"/>
      <c r="TD53" s="648"/>
      <c r="TE53" s="648"/>
      <c r="TF53" s="648"/>
      <c r="TG53" s="648"/>
      <c r="TH53" s="648"/>
      <c r="TI53" s="648"/>
      <c r="TJ53" s="648"/>
      <c r="TK53" s="648"/>
      <c r="TL53" s="648"/>
      <c r="TM53" s="648"/>
      <c r="TN53" s="648"/>
      <c r="TO53" s="648"/>
      <c r="TP53" s="648"/>
      <c r="TQ53" s="648"/>
      <c r="TR53" s="648"/>
      <c r="TS53" s="648"/>
      <c r="TT53" s="648"/>
      <c r="TU53" s="648"/>
      <c r="TV53" s="648"/>
      <c r="TW53" s="648"/>
      <c r="TX53" s="648"/>
      <c r="TY53" s="648"/>
      <c r="TZ53" s="648"/>
      <c r="UA53" s="648"/>
      <c r="UB53" s="648"/>
      <c r="UC53" s="648"/>
      <c r="UD53" s="648"/>
      <c r="UE53" s="648"/>
      <c r="UF53" s="648"/>
      <c r="UG53" s="648"/>
      <c r="UH53" s="648"/>
      <c r="UI53" s="648"/>
      <c r="UJ53" s="648"/>
      <c r="UK53" s="648"/>
      <c r="UL53" s="648"/>
      <c r="UM53" s="648"/>
      <c r="UN53" s="648"/>
      <c r="UO53" s="648"/>
      <c r="UP53" s="648"/>
      <c r="UQ53" s="648"/>
      <c r="UR53" s="648"/>
      <c r="US53" s="648"/>
      <c r="UT53" s="648"/>
      <c r="UU53" s="648"/>
      <c r="UV53" s="648"/>
      <c r="UW53" s="648"/>
      <c r="UX53" s="648"/>
      <c r="UY53" s="648"/>
      <c r="UZ53" s="648"/>
      <c r="VA53" s="648"/>
      <c r="VB53" s="648"/>
      <c r="VC53" s="648"/>
      <c r="VD53" s="648"/>
      <c r="VE53" s="648"/>
      <c r="VF53" s="648"/>
      <c r="VG53" s="648"/>
      <c r="VH53" s="648"/>
      <c r="VI53" s="648"/>
      <c r="VJ53" s="648"/>
      <c r="VK53" s="648"/>
      <c r="VL53" s="648"/>
      <c r="VM53" s="648"/>
      <c r="VN53" s="648"/>
      <c r="VO53" s="648"/>
      <c r="VP53" s="648"/>
      <c r="VQ53" s="648"/>
      <c r="VR53" s="648"/>
      <c r="VS53" s="648"/>
      <c r="VT53" s="648"/>
      <c r="VU53" s="648"/>
      <c r="VV53" s="648"/>
      <c r="VW53" s="648"/>
      <c r="VX53" s="648"/>
      <c r="VY53" s="648"/>
      <c r="VZ53" s="648"/>
      <c r="WA53" s="648"/>
      <c r="WB53" s="648"/>
      <c r="WC53" s="648"/>
      <c r="WD53" s="648"/>
      <c r="WE53" s="648"/>
      <c r="WF53" s="648"/>
      <c r="WG53" s="648"/>
      <c r="WH53" s="648"/>
      <c r="WI53" s="648"/>
      <c r="WJ53" s="648"/>
      <c r="WK53" s="648"/>
      <c r="WL53" s="648"/>
      <c r="WM53" s="648"/>
      <c r="WN53" s="648"/>
      <c r="WO53" s="648"/>
      <c r="WP53" s="648"/>
      <c r="WQ53" s="648"/>
      <c r="WR53" s="648"/>
      <c r="WS53" s="648"/>
      <c r="WT53" s="648"/>
      <c r="WU53" s="648"/>
      <c r="WV53" s="648"/>
      <c r="WW53" s="648"/>
      <c r="WX53" s="648"/>
      <c r="WY53" s="648"/>
      <c r="WZ53" s="648"/>
      <c r="XA53" s="648"/>
      <c r="XB53" s="648"/>
      <c r="XC53" s="648"/>
      <c r="XD53" s="648"/>
      <c r="XE53" s="648"/>
      <c r="XF53" s="648"/>
      <c r="XG53" s="648"/>
      <c r="XH53" s="648"/>
      <c r="XI53" s="648"/>
      <c r="XJ53" s="648"/>
      <c r="XK53" s="648"/>
      <c r="XL53" s="648"/>
      <c r="XM53" s="648"/>
      <c r="XN53" s="648"/>
      <c r="XO53" s="648"/>
      <c r="XP53" s="648"/>
      <c r="XQ53" s="648"/>
      <c r="XR53" s="648"/>
      <c r="XS53" s="648"/>
      <c r="XT53" s="648"/>
      <c r="XU53" s="648"/>
      <c r="XV53" s="648"/>
      <c r="XW53" s="648"/>
      <c r="XX53" s="648"/>
      <c r="XY53" s="648"/>
      <c r="XZ53" s="648"/>
      <c r="YA53" s="648"/>
      <c r="YB53" s="648"/>
      <c r="YC53" s="648"/>
      <c r="YD53" s="648"/>
      <c r="YE53" s="648"/>
      <c r="YF53" s="648"/>
      <c r="YG53" s="648"/>
      <c r="YH53" s="648"/>
      <c r="YI53" s="648"/>
      <c r="YJ53" s="648"/>
      <c r="YK53" s="648"/>
      <c r="YL53" s="648"/>
      <c r="YM53" s="648"/>
      <c r="YN53" s="648"/>
      <c r="YO53" s="648"/>
      <c r="YP53" s="648"/>
      <c r="YQ53" s="648"/>
      <c r="YR53" s="648"/>
      <c r="YS53" s="648"/>
      <c r="YT53" s="648"/>
      <c r="YU53" s="648"/>
      <c r="YV53" s="648"/>
      <c r="YW53" s="648"/>
      <c r="YX53" s="648"/>
      <c r="YY53" s="648"/>
      <c r="YZ53" s="648"/>
      <c r="ZA53" s="648"/>
      <c r="ZB53" s="648"/>
      <c r="ZC53" s="648"/>
      <c r="ZD53" s="648"/>
      <c r="ZE53" s="648"/>
      <c r="ZF53" s="648"/>
      <c r="ZG53" s="648"/>
      <c r="ZH53" s="648"/>
      <c r="ZI53" s="648"/>
      <c r="ZJ53" s="648"/>
      <c r="ZK53" s="648"/>
      <c r="ZL53" s="648"/>
      <c r="ZM53" s="648"/>
      <c r="ZN53" s="648"/>
      <c r="ZO53" s="648"/>
      <c r="ZP53" s="648"/>
      <c r="ZQ53" s="648"/>
      <c r="ZR53" s="648"/>
      <c r="ZS53" s="648"/>
      <c r="ZT53" s="648"/>
      <c r="ZU53" s="648"/>
      <c r="ZV53" s="648"/>
      <c r="ZW53" s="648"/>
      <c r="ZX53" s="648"/>
      <c r="ZY53" s="648"/>
      <c r="ZZ53" s="648"/>
      <c r="AAA53" s="648"/>
      <c r="AAB53" s="648"/>
      <c r="AAC53" s="648"/>
      <c r="AAD53" s="648"/>
      <c r="AAE53" s="648"/>
      <c r="AAF53" s="648"/>
      <c r="AAG53" s="648"/>
      <c r="AAH53" s="648"/>
      <c r="AAI53" s="648"/>
      <c r="AAJ53" s="648"/>
      <c r="AAK53" s="648"/>
      <c r="AAL53" s="648"/>
      <c r="AAM53" s="648"/>
      <c r="AAN53" s="648"/>
      <c r="AAO53" s="648"/>
      <c r="AAP53" s="648"/>
      <c r="AAQ53" s="648"/>
      <c r="AAR53" s="648"/>
      <c r="AAS53" s="648"/>
      <c r="AAT53" s="648"/>
      <c r="AAU53" s="648"/>
      <c r="AAV53" s="648"/>
      <c r="AAW53" s="648"/>
      <c r="AAX53" s="648"/>
      <c r="AAY53" s="648"/>
      <c r="AAZ53" s="648"/>
      <c r="ABA53" s="648"/>
      <c r="ABB53" s="648"/>
      <c r="ABC53" s="648"/>
      <c r="ABD53" s="648"/>
      <c r="ABE53" s="648"/>
      <c r="ABF53" s="648"/>
      <c r="ABG53" s="648"/>
      <c r="ABH53" s="648"/>
      <c r="ABI53" s="648"/>
      <c r="ABJ53" s="648"/>
      <c r="ABK53" s="648"/>
      <c r="ABL53" s="648"/>
      <c r="ABM53" s="648"/>
      <c r="ABN53" s="648"/>
      <c r="ABO53" s="648"/>
      <c r="ABP53" s="648"/>
      <c r="ABQ53" s="648"/>
      <c r="ABR53" s="648"/>
      <c r="ABS53" s="648"/>
      <c r="ABT53" s="648"/>
      <c r="ABU53" s="648"/>
      <c r="ABV53" s="648"/>
      <c r="ABW53" s="648"/>
      <c r="ABX53" s="648"/>
      <c r="ABY53" s="648"/>
      <c r="ABZ53" s="648"/>
      <c r="ACA53" s="648"/>
      <c r="ACB53" s="648"/>
      <c r="ACC53" s="648"/>
      <c r="ACD53" s="648"/>
      <c r="ACE53" s="648"/>
      <c r="ACF53" s="648"/>
      <c r="ACG53" s="648"/>
      <c r="ACH53" s="648"/>
      <c r="ACI53" s="648"/>
      <c r="ACJ53" s="648"/>
      <c r="ACK53" s="648"/>
      <c r="ACL53" s="648"/>
      <c r="ACM53" s="648"/>
      <c r="ACN53" s="648"/>
      <c r="ACO53" s="648"/>
      <c r="ACP53" s="648"/>
      <c r="ACQ53" s="648"/>
      <c r="ACR53" s="648"/>
      <c r="ACS53" s="648"/>
      <c r="ACT53" s="648"/>
      <c r="ACU53" s="648"/>
      <c r="ACV53" s="648"/>
      <c r="ACW53" s="648"/>
      <c r="ACX53" s="648"/>
      <c r="ACY53" s="648"/>
      <c r="ACZ53" s="648"/>
      <c r="ADA53" s="648"/>
      <c r="ADB53" s="648"/>
      <c r="ADC53" s="648"/>
      <c r="ADD53" s="648"/>
      <c r="ADE53" s="648"/>
      <c r="ADF53" s="648"/>
      <c r="ADG53" s="648"/>
      <c r="ADH53" s="648"/>
      <c r="ADI53" s="648"/>
      <c r="ADJ53" s="648"/>
      <c r="ADK53" s="648"/>
      <c r="ADL53" s="648"/>
      <c r="ADM53" s="648"/>
      <c r="ADN53" s="648"/>
      <c r="ADO53" s="648"/>
      <c r="ADP53" s="648"/>
      <c r="ADQ53" s="648"/>
      <c r="ADR53" s="648"/>
      <c r="ADS53" s="648"/>
      <c r="ADT53" s="648"/>
      <c r="ADU53" s="648"/>
      <c r="ADV53" s="648"/>
      <c r="ADW53" s="648"/>
      <c r="ADX53" s="648"/>
      <c r="ADY53" s="648"/>
      <c r="ADZ53" s="648"/>
      <c r="AEA53" s="648"/>
      <c r="AEB53" s="648"/>
      <c r="AEC53" s="648"/>
      <c r="AED53" s="648"/>
      <c r="AEE53" s="648"/>
      <c r="AEF53" s="648"/>
      <c r="AEG53" s="648"/>
      <c r="AEH53" s="648"/>
      <c r="AEI53" s="648"/>
      <c r="AEJ53" s="648"/>
      <c r="AEK53" s="648"/>
      <c r="AEL53" s="648"/>
      <c r="AEM53" s="648"/>
      <c r="AEN53" s="648"/>
      <c r="AEO53" s="648"/>
      <c r="AEP53" s="648"/>
      <c r="AEQ53" s="648"/>
      <c r="AER53" s="648"/>
      <c r="AES53" s="648"/>
      <c r="AET53" s="648"/>
      <c r="AEU53" s="648"/>
      <c r="AEV53" s="648"/>
      <c r="AEW53" s="648"/>
      <c r="AEX53" s="648"/>
      <c r="AEY53" s="648"/>
      <c r="AEZ53" s="648"/>
      <c r="AFA53" s="648"/>
      <c r="AFB53" s="648"/>
      <c r="AFC53" s="648"/>
      <c r="AFD53" s="648"/>
      <c r="AFE53" s="648"/>
      <c r="AFF53" s="648"/>
      <c r="AFG53" s="648"/>
      <c r="AFH53" s="648"/>
      <c r="AFI53" s="648"/>
      <c r="AFJ53" s="648"/>
      <c r="AFK53" s="648"/>
      <c r="AFL53" s="648"/>
      <c r="AFM53" s="648"/>
      <c r="AFN53" s="648"/>
      <c r="AFO53" s="648"/>
      <c r="AFP53" s="648"/>
      <c r="AFQ53" s="648"/>
      <c r="AFR53" s="648"/>
      <c r="AFS53" s="648"/>
      <c r="AFT53" s="648"/>
      <c r="AFU53" s="648"/>
      <c r="AFV53" s="648"/>
      <c r="AFW53" s="648"/>
      <c r="AFX53" s="648"/>
      <c r="AFY53" s="648"/>
      <c r="AFZ53" s="648"/>
      <c r="AGA53" s="648"/>
      <c r="AGB53" s="648"/>
      <c r="AGC53" s="648"/>
      <c r="AGD53" s="648"/>
      <c r="AGE53" s="648"/>
      <c r="AGF53" s="648"/>
      <c r="AGG53" s="648"/>
      <c r="AGH53" s="648"/>
      <c r="AGI53" s="648"/>
      <c r="AGJ53" s="648"/>
      <c r="AGK53" s="648"/>
      <c r="AGL53" s="648"/>
      <c r="AGM53" s="648"/>
      <c r="AGN53" s="648"/>
      <c r="AGO53" s="648"/>
      <c r="AGP53" s="648"/>
      <c r="AGQ53" s="648"/>
      <c r="AGR53" s="648"/>
      <c r="AGS53" s="648"/>
      <c r="AGT53" s="648"/>
      <c r="AGU53" s="648"/>
      <c r="AGV53" s="648"/>
      <c r="AGW53" s="648"/>
      <c r="AGX53" s="648"/>
      <c r="AGY53" s="648"/>
      <c r="AGZ53" s="648"/>
      <c r="AHA53" s="648"/>
      <c r="AHB53" s="648"/>
      <c r="AHC53" s="648"/>
      <c r="AHD53" s="648"/>
      <c r="AHE53" s="648"/>
      <c r="AHF53" s="648"/>
      <c r="AHG53" s="648"/>
      <c r="AHH53" s="648"/>
      <c r="AHI53" s="648"/>
      <c r="AHJ53" s="648"/>
      <c r="AHK53" s="648"/>
      <c r="AHL53" s="648"/>
      <c r="AHM53" s="648"/>
      <c r="AHN53" s="648"/>
      <c r="AHO53" s="648"/>
      <c r="AHP53" s="648"/>
      <c r="AHQ53" s="648"/>
      <c r="AHR53" s="648"/>
      <c r="AHS53" s="648"/>
      <c r="AHT53" s="648"/>
      <c r="AHU53" s="648"/>
      <c r="AHV53" s="648"/>
      <c r="AHW53" s="648"/>
      <c r="AHX53" s="648"/>
      <c r="AHY53" s="648"/>
      <c r="AHZ53" s="648"/>
      <c r="AIA53" s="648"/>
      <c r="AIB53" s="648"/>
      <c r="AIC53" s="648"/>
      <c r="AID53" s="648"/>
      <c r="AIE53" s="648"/>
      <c r="AIF53" s="648"/>
      <c r="AIG53" s="648"/>
      <c r="AIH53" s="648"/>
      <c r="AII53" s="648"/>
      <c r="AIJ53" s="648"/>
      <c r="AIK53" s="648"/>
      <c r="AIL53" s="648"/>
      <c r="AIM53" s="648"/>
      <c r="AIN53" s="648"/>
      <c r="AIO53" s="648"/>
      <c r="AIP53" s="648"/>
      <c r="AIQ53" s="648"/>
      <c r="AIR53" s="648"/>
      <c r="AIS53" s="648"/>
      <c r="AIT53" s="648"/>
      <c r="AIU53" s="648"/>
      <c r="AIV53" s="648"/>
      <c r="AIW53" s="648"/>
      <c r="AIX53" s="648"/>
      <c r="AIY53" s="648"/>
      <c r="AIZ53" s="648"/>
      <c r="AJA53" s="648"/>
      <c r="AJB53" s="648"/>
      <c r="AJC53" s="648"/>
      <c r="AJD53" s="648"/>
      <c r="AJE53" s="648"/>
      <c r="AJF53" s="648"/>
      <c r="AJG53" s="648"/>
      <c r="AJH53" s="648"/>
      <c r="AJI53" s="648"/>
      <c r="AJJ53" s="648"/>
      <c r="AJK53" s="648"/>
      <c r="AJL53" s="648"/>
      <c r="AJM53" s="648"/>
      <c r="AJN53" s="648"/>
      <c r="AJO53" s="648"/>
      <c r="AJP53" s="648"/>
      <c r="AJQ53" s="648"/>
      <c r="AJR53" s="648"/>
      <c r="AJS53" s="648"/>
      <c r="AJT53" s="648"/>
      <c r="AJU53" s="648"/>
      <c r="AJV53" s="648"/>
      <c r="AJW53" s="648"/>
      <c r="AJX53" s="648"/>
      <c r="AJY53" s="648"/>
      <c r="AJZ53" s="648"/>
      <c r="AKA53" s="648"/>
      <c r="AKB53" s="648"/>
      <c r="AKC53" s="648"/>
      <c r="AKD53" s="648"/>
      <c r="AKE53" s="648"/>
      <c r="AKF53" s="648"/>
      <c r="AKG53" s="648"/>
      <c r="AKH53" s="648"/>
      <c r="AKI53" s="648"/>
      <c r="AKJ53" s="648"/>
      <c r="AKK53" s="648"/>
      <c r="AKL53" s="648"/>
      <c r="AKM53" s="648"/>
      <c r="AKN53" s="648"/>
      <c r="AKO53" s="648"/>
      <c r="AKP53" s="648"/>
      <c r="AKQ53" s="648"/>
      <c r="AKR53" s="648"/>
      <c r="AKS53" s="648"/>
      <c r="AKT53" s="648"/>
      <c r="AKU53" s="648"/>
      <c r="AKV53" s="648"/>
      <c r="AKW53" s="648"/>
      <c r="AKX53" s="648"/>
      <c r="AKY53" s="648"/>
      <c r="AKZ53" s="648"/>
      <c r="ALA53" s="648"/>
      <c r="ALB53" s="648"/>
      <c r="ALC53" s="648"/>
      <c r="ALD53" s="648"/>
      <c r="ALE53" s="648"/>
      <c r="ALF53" s="648"/>
      <c r="ALG53" s="648"/>
      <c r="ALH53" s="648"/>
      <c r="ALI53" s="648"/>
      <c r="ALJ53" s="648"/>
      <c r="ALK53" s="648"/>
      <c r="ALL53" s="648"/>
      <c r="ALM53" s="648"/>
      <c r="ALN53" s="648"/>
      <c r="ALO53" s="648"/>
      <c r="ALP53" s="648"/>
      <c r="ALQ53" s="648"/>
      <c r="ALR53" s="648"/>
      <c r="ALS53" s="648"/>
      <c r="ALT53" s="648"/>
      <c r="ALU53" s="648"/>
      <c r="ALV53" s="648"/>
      <c r="ALW53" s="648"/>
      <c r="ALX53" s="648"/>
      <c r="ALY53" s="648"/>
      <c r="ALZ53" s="648"/>
      <c r="AMA53" s="648"/>
      <c r="AMB53" s="648"/>
      <c r="AMC53" s="648"/>
      <c r="AMD53" s="648"/>
      <c r="AME53" s="648"/>
      <c r="AMF53" s="648"/>
      <c r="AMG53" s="648"/>
      <c r="AMH53" s="648"/>
      <c r="AMI53" s="648"/>
      <c r="AMJ53" s="648"/>
    </row>
    <row r="54" spans="1:1024" s="666" customFormat="1" x14ac:dyDescent="0.2">
      <c r="A54" s="648"/>
      <c r="B54" s="677"/>
      <c r="C54" s="682"/>
      <c r="D54" s="679"/>
      <c r="E54" s="679"/>
      <c r="F54" s="679"/>
      <c r="G54" s="679"/>
      <c r="H54" s="679"/>
      <c r="I54" s="679"/>
      <c r="J54" s="679"/>
      <c r="K54" s="679"/>
      <c r="L54" s="679"/>
      <c r="M54" s="679"/>
      <c r="N54" s="679"/>
      <c r="O54" s="679"/>
      <c r="P54" s="679"/>
      <c r="Q54" s="679"/>
      <c r="R54" s="680"/>
      <c r="S54" s="679"/>
      <c r="T54" s="679"/>
      <c r="U54" s="672" t="s">
        <v>498</v>
      </c>
      <c r="V54" s="661" t="s">
        <v>121</v>
      </c>
      <c r="W54" s="681" t="s">
        <v>495</v>
      </c>
      <c r="X54" s="653"/>
      <c r="Y54" s="653"/>
      <c r="Z54" s="653"/>
      <c r="AA54" s="653"/>
      <c r="AB54" s="653"/>
      <c r="AC54" s="653"/>
      <c r="AD54" s="653"/>
      <c r="AE54" s="653"/>
      <c r="AF54" s="653"/>
      <c r="AG54" s="653"/>
      <c r="AH54" s="653"/>
      <c r="AI54" s="653"/>
      <c r="AJ54" s="653"/>
      <c r="AK54" s="653"/>
      <c r="AL54" s="653"/>
      <c r="AM54" s="653"/>
      <c r="AN54" s="653"/>
      <c r="AO54" s="653"/>
      <c r="AP54" s="653"/>
      <c r="AQ54" s="653"/>
      <c r="AR54" s="653"/>
      <c r="AS54" s="653"/>
      <c r="AT54" s="653"/>
      <c r="AU54" s="653"/>
      <c r="AV54" s="653"/>
      <c r="AW54" s="653"/>
      <c r="AX54" s="653"/>
      <c r="AY54" s="653"/>
      <c r="AZ54" s="653"/>
      <c r="BA54" s="653"/>
      <c r="BB54" s="653"/>
      <c r="BC54" s="653"/>
      <c r="BD54" s="653"/>
      <c r="BE54" s="653"/>
      <c r="BF54" s="653"/>
      <c r="BG54" s="653"/>
      <c r="BH54" s="653"/>
      <c r="BI54" s="653"/>
      <c r="BJ54" s="653"/>
      <c r="BK54" s="653"/>
      <c r="BL54" s="653"/>
      <c r="BM54" s="653"/>
      <c r="BN54" s="653"/>
      <c r="BO54" s="653"/>
      <c r="BP54" s="653"/>
      <c r="BQ54" s="653"/>
      <c r="BR54" s="653"/>
      <c r="BS54" s="653"/>
      <c r="BT54" s="653"/>
      <c r="BU54" s="653"/>
      <c r="BV54" s="653"/>
      <c r="BW54" s="653"/>
      <c r="BX54" s="653"/>
      <c r="BY54" s="653"/>
      <c r="BZ54" s="653"/>
      <c r="CA54" s="653"/>
      <c r="CB54" s="653"/>
      <c r="CC54" s="653"/>
      <c r="CD54" s="653"/>
      <c r="CE54" s="653"/>
      <c r="CF54" s="653"/>
      <c r="CG54" s="653"/>
      <c r="CH54" s="653"/>
      <c r="CI54" s="653"/>
      <c r="CJ54" s="653"/>
      <c r="CK54" s="653"/>
      <c r="CL54" s="653"/>
      <c r="CM54" s="653"/>
      <c r="CN54" s="653"/>
      <c r="CO54" s="653"/>
      <c r="CP54" s="653"/>
      <c r="CQ54" s="653"/>
      <c r="CR54" s="653"/>
      <c r="CS54" s="653"/>
      <c r="CT54" s="653"/>
      <c r="CU54" s="653"/>
      <c r="CV54" s="653"/>
      <c r="CW54" s="653"/>
      <c r="CX54" s="653"/>
      <c r="CY54" s="653"/>
      <c r="CZ54" s="662">
        <v>0</v>
      </c>
      <c r="DA54" s="663">
        <v>0</v>
      </c>
      <c r="DB54" s="663">
        <v>0</v>
      </c>
      <c r="DC54" s="663">
        <v>0</v>
      </c>
      <c r="DD54" s="663">
        <v>0</v>
      </c>
      <c r="DE54" s="663">
        <v>0</v>
      </c>
      <c r="DF54" s="663">
        <v>0</v>
      </c>
      <c r="DG54" s="663">
        <v>0</v>
      </c>
      <c r="DH54" s="663">
        <v>0</v>
      </c>
      <c r="DI54" s="663">
        <v>0</v>
      </c>
      <c r="DJ54" s="663">
        <v>0</v>
      </c>
      <c r="DK54" s="663">
        <v>0</v>
      </c>
      <c r="DL54" s="663">
        <v>0</v>
      </c>
      <c r="DM54" s="663">
        <v>0</v>
      </c>
      <c r="DN54" s="663">
        <v>0</v>
      </c>
      <c r="DO54" s="663">
        <v>0</v>
      </c>
      <c r="DP54" s="663">
        <v>0</v>
      </c>
      <c r="DQ54" s="663">
        <v>0</v>
      </c>
      <c r="DR54" s="663">
        <v>0</v>
      </c>
      <c r="DS54" s="663">
        <v>0</v>
      </c>
      <c r="DT54" s="663">
        <v>0</v>
      </c>
      <c r="DU54" s="663">
        <v>0</v>
      </c>
      <c r="DV54" s="663">
        <v>0</v>
      </c>
      <c r="DW54" s="664">
        <v>0</v>
      </c>
      <c r="DX54" s="665"/>
      <c r="DY54" s="648"/>
      <c r="DZ54" s="648"/>
      <c r="EA54" s="648"/>
      <c r="EB54" s="648"/>
      <c r="EC54" s="648"/>
      <c r="ED54" s="648"/>
      <c r="EE54" s="648"/>
      <c r="EF54" s="648"/>
      <c r="EG54" s="648"/>
      <c r="EH54" s="648"/>
      <c r="EI54" s="648"/>
      <c r="EJ54" s="648"/>
      <c r="EK54" s="648"/>
      <c r="EL54" s="648"/>
      <c r="EM54" s="648"/>
      <c r="EN54" s="648"/>
      <c r="EO54" s="648"/>
      <c r="EP54" s="648"/>
      <c r="EQ54" s="648"/>
      <c r="ER54" s="648"/>
      <c r="ES54" s="648"/>
      <c r="ET54" s="648"/>
      <c r="EU54" s="648"/>
      <c r="EV54" s="648"/>
      <c r="EW54" s="648"/>
      <c r="EX54" s="648"/>
      <c r="EY54" s="648"/>
      <c r="EZ54" s="648"/>
      <c r="FA54" s="648"/>
      <c r="FB54" s="648"/>
      <c r="FC54" s="648"/>
      <c r="FD54" s="648"/>
      <c r="FE54" s="648"/>
      <c r="FF54" s="648"/>
      <c r="FG54" s="648"/>
      <c r="FH54" s="648"/>
      <c r="FI54" s="648"/>
      <c r="FJ54" s="648"/>
      <c r="FK54" s="648"/>
      <c r="FL54" s="648"/>
      <c r="FM54" s="648"/>
      <c r="FN54" s="648"/>
      <c r="FO54" s="648"/>
      <c r="FP54" s="648"/>
      <c r="FQ54" s="648"/>
      <c r="FR54" s="648"/>
      <c r="FS54" s="648"/>
      <c r="FT54" s="648"/>
      <c r="FU54" s="648"/>
      <c r="FV54" s="648"/>
      <c r="FW54" s="648"/>
      <c r="FX54" s="648"/>
      <c r="FY54" s="648"/>
      <c r="FZ54" s="648"/>
      <c r="GA54" s="648"/>
      <c r="GB54" s="648"/>
      <c r="GC54" s="648"/>
      <c r="GD54" s="648"/>
      <c r="GE54" s="648"/>
      <c r="GF54" s="648"/>
      <c r="GG54" s="648"/>
      <c r="GH54" s="648"/>
      <c r="GI54" s="648"/>
      <c r="GJ54" s="648"/>
      <c r="GK54" s="648"/>
      <c r="GL54" s="648"/>
      <c r="GM54" s="648"/>
      <c r="GN54" s="648"/>
      <c r="GO54" s="648"/>
      <c r="GP54" s="648"/>
      <c r="GQ54" s="648"/>
      <c r="GR54" s="648"/>
      <c r="GS54" s="648"/>
      <c r="GT54" s="648"/>
      <c r="GU54" s="648"/>
      <c r="GV54" s="648"/>
      <c r="GW54" s="648"/>
      <c r="GX54" s="648"/>
      <c r="GY54" s="648"/>
      <c r="GZ54" s="648"/>
      <c r="HA54" s="648"/>
      <c r="HB54" s="648"/>
      <c r="HC54" s="648"/>
      <c r="HD54" s="648"/>
      <c r="HE54" s="648"/>
      <c r="HF54" s="648"/>
      <c r="HG54" s="648"/>
      <c r="HH54" s="648"/>
      <c r="HI54" s="648"/>
      <c r="HJ54" s="648"/>
      <c r="HK54" s="648"/>
      <c r="HL54" s="648"/>
      <c r="HM54" s="648"/>
      <c r="HN54" s="648"/>
      <c r="HO54" s="648"/>
      <c r="HP54" s="648"/>
      <c r="HQ54" s="648"/>
      <c r="HR54" s="648"/>
      <c r="HS54" s="648"/>
      <c r="HT54" s="648"/>
      <c r="HU54" s="648"/>
      <c r="HV54" s="648"/>
      <c r="HW54" s="648"/>
      <c r="HX54" s="648"/>
      <c r="HY54" s="648"/>
      <c r="HZ54" s="648"/>
      <c r="IA54" s="648"/>
      <c r="IB54" s="648"/>
      <c r="IC54" s="648"/>
      <c r="ID54" s="648"/>
      <c r="IE54" s="648"/>
      <c r="IF54" s="648"/>
      <c r="IG54" s="648"/>
      <c r="IH54" s="648"/>
      <c r="II54" s="648"/>
      <c r="IJ54" s="648"/>
      <c r="IK54" s="648"/>
      <c r="IL54" s="648"/>
      <c r="IM54" s="648"/>
      <c r="IN54" s="648"/>
      <c r="IO54" s="648"/>
      <c r="IP54" s="648"/>
      <c r="IQ54" s="648"/>
      <c r="IR54" s="648"/>
      <c r="IS54" s="648"/>
      <c r="IT54" s="648"/>
      <c r="IU54" s="648"/>
      <c r="IV54" s="648"/>
      <c r="IW54" s="648"/>
      <c r="IX54" s="648"/>
      <c r="IY54" s="648"/>
      <c r="IZ54" s="648"/>
      <c r="JA54" s="648"/>
      <c r="JB54" s="648"/>
      <c r="JC54" s="648"/>
      <c r="JD54" s="648"/>
      <c r="JE54" s="648"/>
      <c r="JF54" s="648"/>
      <c r="JG54" s="648"/>
      <c r="JH54" s="648"/>
      <c r="JI54" s="648"/>
      <c r="JJ54" s="648"/>
      <c r="JK54" s="648"/>
      <c r="JL54" s="648"/>
      <c r="JM54" s="648"/>
      <c r="JN54" s="648"/>
      <c r="JO54" s="648"/>
      <c r="JP54" s="648"/>
      <c r="JQ54" s="648"/>
      <c r="JR54" s="648"/>
      <c r="JS54" s="648"/>
      <c r="JT54" s="648"/>
      <c r="JU54" s="648"/>
      <c r="JV54" s="648"/>
      <c r="JW54" s="648"/>
      <c r="JX54" s="648"/>
      <c r="JY54" s="648"/>
      <c r="JZ54" s="648"/>
      <c r="KA54" s="648"/>
      <c r="KB54" s="648"/>
      <c r="KC54" s="648"/>
      <c r="KD54" s="648"/>
      <c r="KE54" s="648"/>
      <c r="KF54" s="648"/>
      <c r="KG54" s="648"/>
      <c r="KH54" s="648"/>
      <c r="KI54" s="648"/>
      <c r="KJ54" s="648"/>
      <c r="KK54" s="648"/>
      <c r="KL54" s="648"/>
      <c r="KM54" s="648"/>
      <c r="KN54" s="648"/>
      <c r="KO54" s="648"/>
      <c r="KP54" s="648"/>
      <c r="KQ54" s="648"/>
      <c r="KR54" s="648"/>
      <c r="KS54" s="648"/>
      <c r="KT54" s="648"/>
      <c r="KU54" s="648"/>
      <c r="KV54" s="648"/>
      <c r="KW54" s="648"/>
      <c r="KX54" s="648"/>
      <c r="KY54" s="648"/>
      <c r="KZ54" s="648"/>
      <c r="LA54" s="648"/>
      <c r="LB54" s="648"/>
      <c r="LC54" s="648"/>
      <c r="LD54" s="648"/>
      <c r="LE54" s="648"/>
      <c r="LF54" s="648"/>
      <c r="LG54" s="648"/>
      <c r="LH54" s="648"/>
      <c r="LI54" s="648"/>
      <c r="LJ54" s="648"/>
      <c r="LK54" s="648"/>
      <c r="LL54" s="648"/>
      <c r="LM54" s="648"/>
      <c r="LN54" s="648"/>
      <c r="LO54" s="648"/>
      <c r="LP54" s="648"/>
      <c r="LQ54" s="648"/>
      <c r="LR54" s="648"/>
      <c r="LS54" s="648"/>
      <c r="LT54" s="648"/>
      <c r="LU54" s="648"/>
      <c r="LV54" s="648"/>
      <c r="LW54" s="648"/>
      <c r="LX54" s="648"/>
      <c r="LY54" s="648"/>
      <c r="LZ54" s="648"/>
      <c r="MA54" s="648"/>
      <c r="MB54" s="648"/>
      <c r="MC54" s="648"/>
      <c r="MD54" s="648"/>
      <c r="ME54" s="648"/>
      <c r="MF54" s="648"/>
      <c r="MG54" s="648"/>
      <c r="MH54" s="648"/>
      <c r="MI54" s="648"/>
      <c r="MJ54" s="648"/>
      <c r="MK54" s="648"/>
      <c r="ML54" s="648"/>
      <c r="MM54" s="648"/>
      <c r="MN54" s="648"/>
      <c r="MO54" s="648"/>
      <c r="MP54" s="648"/>
      <c r="MQ54" s="648"/>
      <c r="MR54" s="648"/>
      <c r="MS54" s="648"/>
      <c r="MT54" s="648"/>
      <c r="MU54" s="648"/>
      <c r="MV54" s="648"/>
      <c r="MW54" s="648"/>
      <c r="MX54" s="648"/>
      <c r="MY54" s="648"/>
      <c r="MZ54" s="648"/>
      <c r="NA54" s="648"/>
      <c r="NB54" s="648"/>
      <c r="NC54" s="648"/>
      <c r="ND54" s="648"/>
      <c r="NE54" s="648"/>
      <c r="NF54" s="648"/>
      <c r="NG54" s="648"/>
      <c r="NH54" s="648"/>
      <c r="NI54" s="648"/>
      <c r="NJ54" s="648"/>
      <c r="NK54" s="648"/>
      <c r="NL54" s="648"/>
      <c r="NM54" s="648"/>
      <c r="NN54" s="648"/>
      <c r="NO54" s="648"/>
      <c r="NP54" s="648"/>
      <c r="NQ54" s="648"/>
      <c r="NR54" s="648"/>
      <c r="NS54" s="648"/>
      <c r="NT54" s="648"/>
      <c r="NU54" s="648"/>
      <c r="NV54" s="648"/>
      <c r="NW54" s="648"/>
      <c r="NX54" s="648"/>
      <c r="NY54" s="648"/>
      <c r="NZ54" s="648"/>
      <c r="OA54" s="648"/>
      <c r="OB54" s="648"/>
      <c r="OC54" s="648"/>
      <c r="OD54" s="648"/>
      <c r="OE54" s="648"/>
      <c r="OF54" s="648"/>
      <c r="OG54" s="648"/>
      <c r="OH54" s="648"/>
      <c r="OI54" s="648"/>
      <c r="OJ54" s="648"/>
      <c r="OK54" s="648"/>
      <c r="OL54" s="648"/>
      <c r="OM54" s="648"/>
      <c r="ON54" s="648"/>
      <c r="OO54" s="648"/>
      <c r="OP54" s="648"/>
      <c r="OQ54" s="648"/>
      <c r="OR54" s="648"/>
      <c r="OS54" s="648"/>
      <c r="OT54" s="648"/>
      <c r="OU54" s="648"/>
      <c r="OV54" s="648"/>
      <c r="OW54" s="648"/>
      <c r="OX54" s="648"/>
      <c r="OY54" s="648"/>
      <c r="OZ54" s="648"/>
      <c r="PA54" s="648"/>
      <c r="PB54" s="648"/>
      <c r="PC54" s="648"/>
      <c r="PD54" s="648"/>
      <c r="PE54" s="648"/>
      <c r="PF54" s="648"/>
      <c r="PG54" s="648"/>
      <c r="PH54" s="648"/>
      <c r="PI54" s="648"/>
      <c r="PJ54" s="648"/>
      <c r="PK54" s="648"/>
      <c r="PL54" s="648"/>
      <c r="PM54" s="648"/>
      <c r="PN54" s="648"/>
      <c r="PO54" s="648"/>
      <c r="PP54" s="648"/>
      <c r="PQ54" s="648"/>
      <c r="PR54" s="648"/>
      <c r="PS54" s="648"/>
      <c r="PT54" s="648"/>
      <c r="PU54" s="648"/>
      <c r="PV54" s="648"/>
      <c r="PW54" s="648"/>
      <c r="PX54" s="648"/>
      <c r="PY54" s="648"/>
      <c r="PZ54" s="648"/>
      <c r="QA54" s="648"/>
      <c r="QB54" s="648"/>
      <c r="QC54" s="648"/>
      <c r="QD54" s="648"/>
      <c r="QE54" s="648"/>
      <c r="QF54" s="648"/>
      <c r="QG54" s="648"/>
      <c r="QH54" s="648"/>
      <c r="QI54" s="648"/>
      <c r="QJ54" s="648"/>
      <c r="QK54" s="648"/>
      <c r="QL54" s="648"/>
      <c r="QM54" s="648"/>
      <c r="QN54" s="648"/>
      <c r="QO54" s="648"/>
      <c r="QP54" s="648"/>
      <c r="QQ54" s="648"/>
      <c r="QR54" s="648"/>
      <c r="QS54" s="648"/>
      <c r="QT54" s="648"/>
      <c r="QU54" s="648"/>
      <c r="QV54" s="648"/>
      <c r="QW54" s="648"/>
      <c r="QX54" s="648"/>
      <c r="QY54" s="648"/>
      <c r="QZ54" s="648"/>
      <c r="RA54" s="648"/>
      <c r="RB54" s="648"/>
      <c r="RC54" s="648"/>
      <c r="RD54" s="648"/>
      <c r="RE54" s="648"/>
      <c r="RF54" s="648"/>
      <c r="RG54" s="648"/>
      <c r="RH54" s="648"/>
      <c r="RI54" s="648"/>
      <c r="RJ54" s="648"/>
      <c r="RK54" s="648"/>
      <c r="RL54" s="648"/>
      <c r="RM54" s="648"/>
      <c r="RN54" s="648"/>
      <c r="RO54" s="648"/>
      <c r="RP54" s="648"/>
      <c r="RQ54" s="648"/>
      <c r="RR54" s="648"/>
      <c r="RS54" s="648"/>
      <c r="RT54" s="648"/>
      <c r="RU54" s="648"/>
      <c r="RV54" s="648"/>
      <c r="RW54" s="648"/>
      <c r="RX54" s="648"/>
      <c r="RY54" s="648"/>
      <c r="RZ54" s="648"/>
      <c r="SA54" s="648"/>
      <c r="SB54" s="648"/>
      <c r="SC54" s="648"/>
      <c r="SD54" s="648"/>
      <c r="SE54" s="648"/>
      <c r="SF54" s="648"/>
      <c r="SG54" s="648"/>
      <c r="SH54" s="648"/>
      <c r="SI54" s="648"/>
      <c r="SJ54" s="648"/>
      <c r="SK54" s="648"/>
      <c r="SL54" s="648"/>
      <c r="SM54" s="648"/>
      <c r="SN54" s="648"/>
      <c r="SO54" s="648"/>
      <c r="SP54" s="648"/>
      <c r="SQ54" s="648"/>
      <c r="SR54" s="648"/>
      <c r="SS54" s="648"/>
      <c r="ST54" s="648"/>
      <c r="SU54" s="648"/>
      <c r="SV54" s="648"/>
      <c r="SW54" s="648"/>
      <c r="SX54" s="648"/>
      <c r="SY54" s="648"/>
      <c r="SZ54" s="648"/>
      <c r="TA54" s="648"/>
      <c r="TB54" s="648"/>
      <c r="TC54" s="648"/>
      <c r="TD54" s="648"/>
      <c r="TE54" s="648"/>
      <c r="TF54" s="648"/>
      <c r="TG54" s="648"/>
      <c r="TH54" s="648"/>
      <c r="TI54" s="648"/>
      <c r="TJ54" s="648"/>
      <c r="TK54" s="648"/>
      <c r="TL54" s="648"/>
      <c r="TM54" s="648"/>
      <c r="TN54" s="648"/>
      <c r="TO54" s="648"/>
      <c r="TP54" s="648"/>
      <c r="TQ54" s="648"/>
      <c r="TR54" s="648"/>
      <c r="TS54" s="648"/>
      <c r="TT54" s="648"/>
      <c r="TU54" s="648"/>
      <c r="TV54" s="648"/>
      <c r="TW54" s="648"/>
      <c r="TX54" s="648"/>
      <c r="TY54" s="648"/>
      <c r="TZ54" s="648"/>
      <c r="UA54" s="648"/>
      <c r="UB54" s="648"/>
      <c r="UC54" s="648"/>
      <c r="UD54" s="648"/>
      <c r="UE54" s="648"/>
      <c r="UF54" s="648"/>
      <c r="UG54" s="648"/>
      <c r="UH54" s="648"/>
      <c r="UI54" s="648"/>
      <c r="UJ54" s="648"/>
      <c r="UK54" s="648"/>
      <c r="UL54" s="648"/>
      <c r="UM54" s="648"/>
      <c r="UN54" s="648"/>
      <c r="UO54" s="648"/>
      <c r="UP54" s="648"/>
      <c r="UQ54" s="648"/>
      <c r="UR54" s="648"/>
      <c r="US54" s="648"/>
      <c r="UT54" s="648"/>
      <c r="UU54" s="648"/>
      <c r="UV54" s="648"/>
      <c r="UW54" s="648"/>
      <c r="UX54" s="648"/>
      <c r="UY54" s="648"/>
      <c r="UZ54" s="648"/>
      <c r="VA54" s="648"/>
      <c r="VB54" s="648"/>
      <c r="VC54" s="648"/>
      <c r="VD54" s="648"/>
      <c r="VE54" s="648"/>
      <c r="VF54" s="648"/>
      <c r="VG54" s="648"/>
      <c r="VH54" s="648"/>
      <c r="VI54" s="648"/>
      <c r="VJ54" s="648"/>
      <c r="VK54" s="648"/>
      <c r="VL54" s="648"/>
      <c r="VM54" s="648"/>
      <c r="VN54" s="648"/>
      <c r="VO54" s="648"/>
      <c r="VP54" s="648"/>
      <c r="VQ54" s="648"/>
      <c r="VR54" s="648"/>
      <c r="VS54" s="648"/>
      <c r="VT54" s="648"/>
      <c r="VU54" s="648"/>
      <c r="VV54" s="648"/>
      <c r="VW54" s="648"/>
      <c r="VX54" s="648"/>
      <c r="VY54" s="648"/>
      <c r="VZ54" s="648"/>
      <c r="WA54" s="648"/>
      <c r="WB54" s="648"/>
      <c r="WC54" s="648"/>
      <c r="WD54" s="648"/>
      <c r="WE54" s="648"/>
      <c r="WF54" s="648"/>
      <c r="WG54" s="648"/>
      <c r="WH54" s="648"/>
      <c r="WI54" s="648"/>
      <c r="WJ54" s="648"/>
      <c r="WK54" s="648"/>
      <c r="WL54" s="648"/>
      <c r="WM54" s="648"/>
      <c r="WN54" s="648"/>
      <c r="WO54" s="648"/>
      <c r="WP54" s="648"/>
      <c r="WQ54" s="648"/>
      <c r="WR54" s="648"/>
      <c r="WS54" s="648"/>
      <c r="WT54" s="648"/>
      <c r="WU54" s="648"/>
      <c r="WV54" s="648"/>
      <c r="WW54" s="648"/>
      <c r="WX54" s="648"/>
      <c r="WY54" s="648"/>
      <c r="WZ54" s="648"/>
      <c r="XA54" s="648"/>
      <c r="XB54" s="648"/>
      <c r="XC54" s="648"/>
      <c r="XD54" s="648"/>
      <c r="XE54" s="648"/>
      <c r="XF54" s="648"/>
      <c r="XG54" s="648"/>
      <c r="XH54" s="648"/>
      <c r="XI54" s="648"/>
      <c r="XJ54" s="648"/>
      <c r="XK54" s="648"/>
      <c r="XL54" s="648"/>
      <c r="XM54" s="648"/>
      <c r="XN54" s="648"/>
      <c r="XO54" s="648"/>
      <c r="XP54" s="648"/>
      <c r="XQ54" s="648"/>
      <c r="XR54" s="648"/>
      <c r="XS54" s="648"/>
      <c r="XT54" s="648"/>
      <c r="XU54" s="648"/>
      <c r="XV54" s="648"/>
      <c r="XW54" s="648"/>
      <c r="XX54" s="648"/>
      <c r="XY54" s="648"/>
      <c r="XZ54" s="648"/>
      <c r="YA54" s="648"/>
      <c r="YB54" s="648"/>
      <c r="YC54" s="648"/>
      <c r="YD54" s="648"/>
      <c r="YE54" s="648"/>
      <c r="YF54" s="648"/>
      <c r="YG54" s="648"/>
      <c r="YH54" s="648"/>
      <c r="YI54" s="648"/>
      <c r="YJ54" s="648"/>
      <c r="YK54" s="648"/>
      <c r="YL54" s="648"/>
      <c r="YM54" s="648"/>
      <c r="YN54" s="648"/>
      <c r="YO54" s="648"/>
      <c r="YP54" s="648"/>
      <c r="YQ54" s="648"/>
      <c r="YR54" s="648"/>
      <c r="YS54" s="648"/>
      <c r="YT54" s="648"/>
      <c r="YU54" s="648"/>
      <c r="YV54" s="648"/>
      <c r="YW54" s="648"/>
      <c r="YX54" s="648"/>
      <c r="YY54" s="648"/>
      <c r="YZ54" s="648"/>
      <c r="ZA54" s="648"/>
      <c r="ZB54" s="648"/>
      <c r="ZC54" s="648"/>
      <c r="ZD54" s="648"/>
      <c r="ZE54" s="648"/>
      <c r="ZF54" s="648"/>
      <c r="ZG54" s="648"/>
      <c r="ZH54" s="648"/>
      <c r="ZI54" s="648"/>
      <c r="ZJ54" s="648"/>
      <c r="ZK54" s="648"/>
      <c r="ZL54" s="648"/>
      <c r="ZM54" s="648"/>
      <c r="ZN54" s="648"/>
      <c r="ZO54" s="648"/>
      <c r="ZP54" s="648"/>
      <c r="ZQ54" s="648"/>
      <c r="ZR54" s="648"/>
      <c r="ZS54" s="648"/>
      <c r="ZT54" s="648"/>
      <c r="ZU54" s="648"/>
      <c r="ZV54" s="648"/>
      <c r="ZW54" s="648"/>
      <c r="ZX54" s="648"/>
      <c r="ZY54" s="648"/>
      <c r="ZZ54" s="648"/>
      <c r="AAA54" s="648"/>
      <c r="AAB54" s="648"/>
      <c r="AAC54" s="648"/>
      <c r="AAD54" s="648"/>
      <c r="AAE54" s="648"/>
      <c r="AAF54" s="648"/>
      <c r="AAG54" s="648"/>
      <c r="AAH54" s="648"/>
      <c r="AAI54" s="648"/>
      <c r="AAJ54" s="648"/>
      <c r="AAK54" s="648"/>
      <c r="AAL54" s="648"/>
      <c r="AAM54" s="648"/>
      <c r="AAN54" s="648"/>
      <c r="AAO54" s="648"/>
      <c r="AAP54" s="648"/>
      <c r="AAQ54" s="648"/>
      <c r="AAR54" s="648"/>
      <c r="AAS54" s="648"/>
      <c r="AAT54" s="648"/>
      <c r="AAU54" s="648"/>
      <c r="AAV54" s="648"/>
      <c r="AAW54" s="648"/>
      <c r="AAX54" s="648"/>
      <c r="AAY54" s="648"/>
      <c r="AAZ54" s="648"/>
      <c r="ABA54" s="648"/>
      <c r="ABB54" s="648"/>
      <c r="ABC54" s="648"/>
      <c r="ABD54" s="648"/>
      <c r="ABE54" s="648"/>
      <c r="ABF54" s="648"/>
      <c r="ABG54" s="648"/>
      <c r="ABH54" s="648"/>
      <c r="ABI54" s="648"/>
      <c r="ABJ54" s="648"/>
      <c r="ABK54" s="648"/>
      <c r="ABL54" s="648"/>
      <c r="ABM54" s="648"/>
      <c r="ABN54" s="648"/>
      <c r="ABO54" s="648"/>
      <c r="ABP54" s="648"/>
      <c r="ABQ54" s="648"/>
      <c r="ABR54" s="648"/>
      <c r="ABS54" s="648"/>
      <c r="ABT54" s="648"/>
      <c r="ABU54" s="648"/>
      <c r="ABV54" s="648"/>
      <c r="ABW54" s="648"/>
      <c r="ABX54" s="648"/>
      <c r="ABY54" s="648"/>
      <c r="ABZ54" s="648"/>
      <c r="ACA54" s="648"/>
      <c r="ACB54" s="648"/>
      <c r="ACC54" s="648"/>
      <c r="ACD54" s="648"/>
      <c r="ACE54" s="648"/>
      <c r="ACF54" s="648"/>
      <c r="ACG54" s="648"/>
      <c r="ACH54" s="648"/>
      <c r="ACI54" s="648"/>
      <c r="ACJ54" s="648"/>
      <c r="ACK54" s="648"/>
      <c r="ACL54" s="648"/>
      <c r="ACM54" s="648"/>
      <c r="ACN54" s="648"/>
      <c r="ACO54" s="648"/>
      <c r="ACP54" s="648"/>
      <c r="ACQ54" s="648"/>
      <c r="ACR54" s="648"/>
      <c r="ACS54" s="648"/>
      <c r="ACT54" s="648"/>
      <c r="ACU54" s="648"/>
      <c r="ACV54" s="648"/>
      <c r="ACW54" s="648"/>
      <c r="ACX54" s="648"/>
      <c r="ACY54" s="648"/>
      <c r="ACZ54" s="648"/>
      <c r="ADA54" s="648"/>
      <c r="ADB54" s="648"/>
      <c r="ADC54" s="648"/>
      <c r="ADD54" s="648"/>
      <c r="ADE54" s="648"/>
      <c r="ADF54" s="648"/>
      <c r="ADG54" s="648"/>
      <c r="ADH54" s="648"/>
      <c r="ADI54" s="648"/>
      <c r="ADJ54" s="648"/>
      <c r="ADK54" s="648"/>
      <c r="ADL54" s="648"/>
      <c r="ADM54" s="648"/>
      <c r="ADN54" s="648"/>
      <c r="ADO54" s="648"/>
      <c r="ADP54" s="648"/>
      <c r="ADQ54" s="648"/>
      <c r="ADR54" s="648"/>
      <c r="ADS54" s="648"/>
      <c r="ADT54" s="648"/>
      <c r="ADU54" s="648"/>
      <c r="ADV54" s="648"/>
      <c r="ADW54" s="648"/>
      <c r="ADX54" s="648"/>
      <c r="ADY54" s="648"/>
      <c r="ADZ54" s="648"/>
      <c r="AEA54" s="648"/>
      <c r="AEB54" s="648"/>
      <c r="AEC54" s="648"/>
      <c r="AED54" s="648"/>
      <c r="AEE54" s="648"/>
      <c r="AEF54" s="648"/>
      <c r="AEG54" s="648"/>
      <c r="AEH54" s="648"/>
      <c r="AEI54" s="648"/>
      <c r="AEJ54" s="648"/>
      <c r="AEK54" s="648"/>
      <c r="AEL54" s="648"/>
      <c r="AEM54" s="648"/>
      <c r="AEN54" s="648"/>
      <c r="AEO54" s="648"/>
      <c r="AEP54" s="648"/>
      <c r="AEQ54" s="648"/>
      <c r="AER54" s="648"/>
      <c r="AES54" s="648"/>
      <c r="AET54" s="648"/>
      <c r="AEU54" s="648"/>
      <c r="AEV54" s="648"/>
      <c r="AEW54" s="648"/>
      <c r="AEX54" s="648"/>
      <c r="AEY54" s="648"/>
      <c r="AEZ54" s="648"/>
      <c r="AFA54" s="648"/>
      <c r="AFB54" s="648"/>
      <c r="AFC54" s="648"/>
      <c r="AFD54" s="648"/>
      <c r="AFE54" s="648"/>
      <c r="AFF54" s="648"/>
      <c r="AFG54" s="648"/>
      <c r="AFH54" s="648"/>
      <c r="AFI54" s="648"/>
      <c r="AFJ54" s="648"/>
      <c r="AFK54" s="648"/>
      <c r="AFL54" s="648"/>
      <c r="AFM54" s="648"/>
      <c r="AFN54" s="648"/>
      <c r="AFO54" s="648"/>
      <c r="AFP54" s="648"/>
      <c r="AFQ54" s="648"/>
      <c r="AFR54" s="648"/>
      <c r="AFS54" s="648"/>
      <c r="AFT54" s="648"/>
      <c r="AFU54" s="648"/>
      <c r="AFV54" s="648"/>
      <c r="AFW54" s="648"/>
      <c r="AFX54" s="648"/>
      <c r="AFY54" s="648"/>
      <c r="AFZ54" s="648"/>
      <c r="AGA54" s="648"/>
      <c r="AGB54" s="648"/>
      <c r="AGC54" s="648"/>
      <c r="AGD54" s="648"/>
      <c r="AGE54" s="648"/>
      <c r="AGF54" s="648"/>
      <c r="AGG54" s="648"/>
      <c r="AGH54" s="648"/>
      <c r="AGI54" s="648"/>
      <c r="AGJ54" s="648"/>
      <c r="AGK54" s="648"/>
      <c r="AGL54" s="648"/>
      <c r="AGM54" s="648"/>
      <c r="AGN54" s="648"/>
      <c r="AGO54" s="648"/>
      <c r="AGP54" s="648"/>
      <c r="AGQ54" s="648"/>
      <c r="AGR54" s="648"/>
      <c r="AGS54" s="648"/>
      <c r="AGT54" s="648"/>
      <c r="AGU54" s="648"/>
      <c r="AGV54" s="648"/>
      <c r="AGW54" s="648"/>
      <c r="AGX54" s="648"/>
      <c r="AGY54" s="648"/>
      <c r="AGZ54" s="648"/>
      <c r="AHA54" s="648"/>
      <c r="AHB54" s="648"/>
      <c r="AHC54" s="648"/>
      <c r="AHD54" s="648"/>
      <c r="AHE54" s="648"/>
      <c r="AHF54" s="648"/>
      <c r="AHG54" s="648"/>
      <c r="AHH54" s="648"/>
      <c r="AHI54" s="648"/>
      <c r="AHJ54" s="648"/>
      <c r="AHK54" s="648"/>
      <c r="AHL54" s="648"/>
      <c r="AHM54" s="648"/>
      <c r="AHN54" s="648"/>
      <c r="AHO54" s="648"/>
      <c r="AHP54" s="648"/>
      <c r="AHQ54" s="648"/>
      <c r="AHR54" s="648"/>
      <c r="AHS54" s="648"/>
      <c r="AHT54" s="648"/>
      <c r="AHU54" s="648"/>
      <c r="AHV54" s="648"/>
      <c r="AHW54" s="648"/>
      <c r="AHX54" s="648"/>
      <c r="AHY54" s="648"/>
      <c r="AHZ54" s="648"/>
      <c r="AIA54" s="648"/>
      <c r="AIB54" s="648"/>
      <c r="AIC54" s="648"/>
      <c r="AID54" s="648"/>
      <c r="AIE54" s="648"/>
      <c r="AIF54" s="648"/>
      <c r="AIG54" s="648"/>
      <c r="AIH54" s="648"/>
      <c r="AII54" s="648"/>
      <c r="AIJ54" s="648"/>
      <c r="AIK54" s="648"/>
      <c r="AIL54" s="648"/>
      <c r="AIM54" s="648"/>
      <c r="AIN54" s="648"/>
      <c r="AIO54" s="648"/>
      <c r="AIP54" s="648"/>
      <c r="AIQ54" s="648"/>
      <c r="AIR54" s="648"/>
      <c r="AIS54" s="648"/>
      <c r="AIT54" s="648"/>
      <c r="AIU54" s="648"/>
      <c r="AIV54" s="648"/>
      <c r="AIW54" s="648"/>
      <c r="AIX54" s="648"/>
      <c r="AIY54" s="648"/>
      <c r="AIZ54" s="648"/>
      <c r="AJA54" s="648"/>
      <c r="AJB54" s="648"/>
      <c r="AJC54" s="648"/>
      <c r="AJD54" s="648"/>
      <c r="AJE54" s="648"/>
      <c r="AJF54" s="648"/>
      <c r="AJG54" s="648"/>
      <c r="AJH54" s="648"/>
      <c r="AJI54" s="648"/>
      <c r="AJJ54" s="648"/>
      <c r="AJK54" s="648"/>
      <c r="AJL54" s="648"/>
      <c r="AJM54" s="648"/>
      <c r="AJN54" s="648"/>
      <c r="AJO54" s="648"/>
      <c r="AJP54" s="648"/>
      <c r="AJQ54" s="648"/>
      <c r="AJR54" s="648"/>
      <c r="AJS54" s="648"/>
      <c r="AJT54" s="648"/>
      <c r="AJU54" s="648"/>
      <c r="AJV54" s="648"/>
      <c r="AJW54" s="648"/>
      <c r="AJX54" s="648"/>
      <c r="AJY54" s="648"/>
      <c r="AJZ54" s="648"/>
      <c r="AKA54" s="648"/>
      <c r="AKB54" s="648"/>
      <c r="AKC54" s="648"/>
      <c r="AKD54" s="648"/>
      <c r="AKE54" s="648"/>
      <c r="AKF54" s="648"/>
      <c r="AKG54" s="648"/>
      <c r="AKH54" s="648"/>
      <c r="AKI54" s="648"/>
      <c r="AKJ54" s="648"/>
      <c r="AKK54" s="648"/>
      <c r="AKL54" s="648"/>
      <c r="AKM54" s="648"/>
      <c r="AKN54" s="648"/>
      <c r="AKO54" s="648"/>
      <c r="AKP54" s="648"/>
      <c r="AKQ54" s="648"/>
      <c r="AKR54" s="648"/>
      <c r="AKS54" s="648"/>
      <c r="AKT54" s="648"/>
      <c r="AKU54" s="648"/>
      <c r="AKV54" s="648"/>
      <c r="AKW54" s="648"/>
      <c r="AKX54" s="648"/>
      <c r="AKY54" s="648"/>
      <c r="AKZ54" s="648"/>
      <c r="ALA54" s="648"/>
      <c r="ALB54" s="648"/>
      <c r="ALC54" s="648"/>
      <c r="ALD54" s="648"/>
      <c r="ALE54" s="648"/>
      <c r="ALF54" s="648"/>
      <c r="ALG54" s="648"/>
      <c r="ALH54" s="648"/>
      <c r="ALI54" s="648"/>
      <c r="ALJ54" s="648"/>
      <c r="ALK54" s="648"/>
      <c r="ALL54" s="648"/>
      <c r="ALM54" s="648"/>
      <c r="ALN54" s="648"/>
      <c r="ALO54" s="648"/>
      <c r="ALP54" s="648"/>
      <c r="ALQ54" s="648"/>
      <c r="ALR54" s="648"/>
      <c r="ALS54" s="648"/>
      <c r="ALT54" s="648"/>
      <c r="ALU54" s="648"/>
      <c r="ALV54" s="648"/>
      <c r="ALW54" s="648"/>
      <c r="ALX54" s="648"/>
      <c r="ALY54" s="648"/>
      <c r="ALZ54" s="648"/>
      <c r="AMA54" s="648"/>
      <c r="AMB54" s="648"/>
      <c r="AMC54" s="648"/>
      <c r="AMD54" s="648"/>
      <c r="AME54" s="648"/>
      <c r="AMF54" s="648"/>
      <c r="AMG54" s="648"/>
      <c r="AMH54" s="648"/>
      <c r="AMI54" s="648"/>
      <c r="AMJ54" s="648"/>
    </row>
    <row r="55" spans="1:1024" s="666" customFormat="1" x14ac:dyDescent="0.2">
      <c r="A55" s="648"/>
      <c r="B55" s="677"/>
      <c r="C55" s="682"/>
      <c r="D55" s="679"/>
      <c r="E55" s="679"/>
      <c r="F55" s="679"/>
      <c r="G55" s="679"/>
      <c r="H55" s="679"/>
      <c r="I55" s="679"/>
      <c r="J55" s="679"/>
      <c r="K55" s="679"/>
      <c r="L55" s="679"/>
      <c r="M55" s="679"/>
      <c r="N55" s="679"/>
      <c r="O55" s="679"/>
      <c r="P55" s="679"/>
      <c r="Q55" s="679"/>
      <c r="R55" s="680"/>
      <c r="S55" s="679"/>
      <c r="T55" s="679"/>
      <c r="U55" s="683" t="s">
        <v>499</v>
      </c>
      <c r="V55" s="684" t="s">
        <v>121</v>
      </c>
      <c r="W55" s="681" t="s">
        <v>495</v>
      </c>
      <c r="X55" s="653">
        <v>24.224937853034135</v>
      </c>
      <c r="Y55" s="653">
        <v>49.788914869345312</v>
      </c>
      <c r="Z55" s="653">
        <v>78.458281006390735</v>
      </c>
      <c r="AA55" s="653">
        <v>97.757197141003786</v>
      </c>
      <c r="AB55" s="653">
        <v>125.50972581037522</v>
      </c>
      <c r="AC55" s="653">
        <v>158.3215067954161</v>
      </c>
      <c r="AD55" s="653">
        <v>199.97440965615689</v>
      </c>
      <c r="AE55" s="653">
        <v>239.19962288744608</v>
      </c>
      <c r="AF55" s="653">
        <v>276.13304565118659</v>
      </c>
      <c r="AG55" s="653">
        <v>310.90306137389496</v>
      </c>
      <c r="AH55" s="653">
        <v>343.65105340313363</v>
      </c>
      <c r="AI55" s="653">
        <v>374.28487847391278</v>
      </c>
      <c r="AJ55" s="653">
        <v>394.59563874200012</v>
      </c>
      <c r="AK55" s="653">
        <v>422.85426683379262</v>
      </c>
      <c r="AL55" s="653">
        <v>446.36062868614215</v>
      </c>
      <c r="AM55" s="653">
        <v>455.61470069801334</v>
      </c>
      <c r="AN55" s="653">
        <v>0</v>
      </c>
      <c r="AO55" s="653">
        <v>0</v>
      </c>
      <c r="AP55" s="653">
        <v>0</v>
      </c>
      <c r="AQ55" s="653">
        <v>0</v>
      </c>
      <c r="AR55" s="653">
        <v>0</v>
      </c>
      <c r="AS55" s="653">
        <v>0</v>
      </c>
      <c r="AT55" s="653">
        <v>0</v>
      </c>
      <c r="AU55" s="653">
        <v>0</v>
      </c>
      <c r="AV55" s="653">
        <v>0</v>
      </c>
      <c r="AW55" s="653">
        <v>0</v>
      </c>
      <c r="AX55" s="653">
        <v>0</v>
      </c>
      <c r="AY55" s="653">
        <v>0</v>
      </c>
      <c r="AZ55" s="653">
        <v>0</v>
      </c>
      <c r="BA55" s="653">
        <v>0</v>
      </c>
      <c r="BB55" s="653">
        <v>0</v>
      </c>
      <c r="BC55" s="653">
        <v>0</v>
      </c>
      <c r="BD55" s="653">
        <v>0</v>
      </c>
      <c r="BE55" s="653">
        <v>0</v>
      </c>
      <c r="BF55" s="653">
        <v>0</v>
      </c>
      <c r="BG55" s="653">
        <v>0</v>
      </c>
      <c r="BH55" s="653">
        <v>0</v>
      </c>
      <c r="BI55" s="653">
        <v>0</v>
      </c>
      <c r="BJ55" s="653">
        <v>0</v>
      </c>
      <c r="BK55" s="653">
        <v>0</v>
      </c>
      <c r="BL55" s="653">
        <v>0</v>
      </c>
      <c r="BM55" s="653">
        <v>0</v>
      </c>
      <c r="BN55" s="653">
        <v>0</v>
      </c>
      <c r="BO55" s="653">
        <v>0</v>
      </c>
      <c r="BP55" s="653">
        <v>0</v>
      </c>
      <c r="BQ55" s="653">
        <v>0</v>
      </c>
      <c r="BR55" s="653">
        <v>0</v>
      </c>
      <c r="BS55" s="653">
        <v>0</v>
      </c>
      <c r="BT55" s="653">
        <v>0</v>
      </c>
      <c r="BU55" s="653">
        <v>0</v>
      </c>
      <c r="BV55" s="653">
        <v>0</v>
      </c>
      <c r="BW55" s="653">
        <v>0</v>
      </c>
      <c r="BX55" s="653">
        <v>0</v>
      </c>
      <c r="BY55" s="653">
        <v>0</v>
      </c>
      <c r="BZ55" s="653">
        <v>0</v>
      </c>
      <c r="CA55" s="653">
        <v>0</v>
      </c>
      <c r="CB55" s="653">
        <v>0</v>
      </c>
      <c r="CC55" s="653">
        <v>0</v>
      </c>
      <c r="CD55" s="653">
        <v>0</v>
      </c>
      <c r="CE55" s="653">
        <v>0</v>
      </c>
      <c r="CF55" s="653">
        <v>0</v>
      </c>
      <c r="CG55" s="653">
        <v>0</v>
      </c>
      <c r="CH55" s="653">
        <v>0</v>
      </c>
      <c r="CI55" s="653">
        <v>0</v>
      </c>
      <c r="CJ55" s="653">
        <v>0</v>
      </c>
      <c r="CK55" s="653">
        <v>0</v>
      </c>
      <c r="CL55" s="653">
        <v>0</v>
      </c>
      <c r="CM55" s="653">
        <v>0</v>
      </c>
      <c r="CN55" s="653">
        <v>0</v>
      </c>
      <c r="CO55" s="653">
        <v>0</v>
      </c>
      <c r="CP55" s="653">
        <v>0</v>
      </c>
      <c r="CQ55" s="653">
        <v>0</v>
      </c>
      <c r="CR55" s="653">
        <v>0</v>
      </c>
      <c r="CS55" s="653">
        <v>0</v>
      </c>
      <c r="CT55" s="653">
        <v>0</v>
      </c>
      <c r="CU55" s="653">
        <v>0</v>
      </c>
      <c r="CV55" s="653">
        <v>0</v>
      </c>
      <c r="CW55" s="653">
        <v>0</v>
      </c>
      <c r="CX55" s="653">
        <v>0</v>
      </c>
      <c r="CY55" s="653">
        <v>0</v>
      </c>
      <c r="CZ55" s="662">
        <v>0</v>
      </c>
      <c r="DA55" s="663">
        <v>0</v>
      </c>
      <c r="DB55" s="663">
        <v>0</v>
      </c>
      <c r="DC55" s="663">
        <v>0</v>
      </c>
      <c r="DD55" s="663">
        <v>0</v>
      </c>
      <c r="DE55" s="663">
        <v>0</v>
      </c>
      <c r="DF55" s="663">
        <v>0</v>
      </c>
      <c r="DG55" s="663">
        <v>0</v>
      </c>
      <c r="DH55" s="663">
        <v>0</v>
      </c>
      <c r="DI55" s="663">
        <v>0</v>
      </c>
      <c r="DJ55" s="663">
        <v>0</v>
      </c>
      <c r="DK55" s="663">
        <v>0</v>
      </c>
      <c r="DL55" s="663">
        <v>0</v>
      </c>
      <c r="DM55" s="663">
        <v>0</v>
      </c>
      <c r="DN55" s="663">
        <v>0</v>
      </c>
      <c r="DO55" s="663">
        <v>0</v>
      </c>
      <c r="DP55" s="663">
        <v>0</v>
      </c>
      <c r="DQ55" s="663">
        <v>0</v>
      </c>
      <c r="DR55" s="663">
        <v>0</v>
      </c>
      <c r="DS55" s="663">
        <v>0</v>
      </c>
      <c r="DT55" s="663">
        <v>0</v>
      </c>
      <c r="DU55" s="663">
        <v>0</v>
      </c>
      <c r="DV55" s="663">
        <v>0</v>
      </c>
      <c r="DW55" s="664">
        <v>0</v>
      </c>
      <c r="DX55" s="665"/>
      <c r="DY55" s="648"/>
      <c r="DZ55" s="648"/>
      <c r="EA55" s="648"/>
      <c r="EB55" s="648"/>
      <c r="EC55" s="648"/>
      <c r="ED55" s="648"/>
      <c r="EE55" s="648"/>
      <c r="EF55" s="648"/>
      <c r="EG55" s="648"/>
      <c r="EH55" s="648"/>
      <c r="EI55" s="648"/>
      <c r="EJ55" s="648"/>
      <c r="EK55" s="648"/>
      <c r="EL55" s="648"/>
      <c r="EM55" s="648"/>
      <c r="EN55" s="648"/>
      <c r="EO55" s="648"/>
      <c r="EP55" s="648"/>
      <c r="EQ55" s="648"/>
      <c r="ER55" s="648"/>
      <c r="ES55" s="648"/>
      <c r="ET55" s="648"/>
      <c r="EU55" s="648"/>
      <c r="EV55" s="648"/>
      <c r="EW55" s="648"/>
      <c r="EX55" s="648"/>
      <c r="EY55" s="648"/>
      <c r="EZ55" s="648"/>
      <c r="FA55" s="648"/>
      <c r="FB55" s="648"/>
      <c r="FC55" s="648"/>
      <c r="FD55" s="648"/>
      <c r="FE55" s="648"/>
      <c r="FF55" s="648"/>
      <c r="FG55" s="648"/>
      <c r="FH55" s="648"/>
      <c r="FI55" s="648"/>
      <c r="FJ55" s="648"/>
      <c r="FK55" s="648"/>
      <c r="FL55" s="648"/>
      <c r="FM55" s="648"/>
      <c r="FN55" s="648"/>
      <c r="FO55" s="648"/>
      <c r="FP55" s="648"/>
      <c r="FQ55" s="648"/>
      <c r="FR55" s="648"/>
      <c r="FS55" s="648"/>
      <c r="FT55" s="648"/>
      <c r="FU55" s="648"/>
      <c r="FV55" s="648"/>
      <c r="FW55" s="648"/>
      <c r="FX55" s="648"/>
      <c r="FY55" s="648"/>
      <c r="FZ55" s="648"/>
      <c r="GA55" s="648"/>
      <c r="GB55" s="648"/>
      <c r="GC55" s="648"/>
      <c r="GD55" s="648"/>
      <c r="GE55" s="648"/>
      <c r="GF55" s="648"/>
      <c r="GG55" s="648"/>
      <c r="GH55" s="648"/>
      <c r="GI55" s="648"/>
      <c r="GJ55" s="648"/>
      <c r="GK55" s="648"/>
      <c r="GL55" s="648"/>
      <c r="GM55" s="648"/>
      <c r="GN55" s="648"/>
      <c r="GO55" s="648"/>
      <c r="GP55" s="648"/>
      <c r="GQ55" s="648"/>
      <c r="GR55" s="648"/>
      <c r="GS55" s="648"/>
      <c r="GT55" s="648"/>
      <c r="GU55" s="648"/>
      <c r="GV55" s="648"/>
      <c r="GW55" s="648"/>
      <c r="GX55" s="648"/>
      <c r="GY55" s="648"/>
      <c r="GZ55" s="648"/>
      <c r="HA55" s="648"/>
      <c r="HB55" s="648"/>
      <c r="HC55" s="648"/>
      <c r="HD55" s="648"/>
      <c r="HE55" s="648"/>
      <c r="HF55" s="648"/>
      <c r="HG55" s="648"/>
      <c r="HH55" s="648"/>
      <c r="HI55" s="648"/>
      <c r="HJ55" s="648"/>
      <c r="HK55" s="648"/>
      <c r="HL55" s="648"/>
      <c r="HM55" s="648"/>
      <c r="HN55" s="648"/>
      <c r="HO55" s="648"/>
      <c r="HP55" s="648"/>
      <c r="HQ55" s="648"/>
      <c r="HR55" s="648"/>
      <c r="HS55" s="648"/>
      <c r="HT55" s="648"/>
      <c r="HU55" s="648"/>
      <c r="HV55" s="648"/>
      <c r="HW55" s="648"/>
      <c r="HX55" s="648"/>
      <c r="HY55" s="648"/>
      <c r="HZ55" s="648"/>
      <c r="IA55" s="648"/>
      <c r="IB55" s="648"/>
      <c r="IC55" s="648"/>
      <c r="ID55" s="648"/>
      <c r="IE55" s="648"/>
      <c r="IF55" s="648"/>
      <c r="IG55" s="648"/>
      <c r="IH55" s="648"/>
      <c r="II55" s="648"/>
      <c r="IJ55" s="648"/>
      <c r="IK55" s="648"/>
      <c r="IL55" s="648"/>
      <c r="IM55" s="648"/>
      <c r="IN55" s="648"/>
      <c r="IO55" s="648"/>
      <c r="IP55" s="648"/>
      <c r="IQ55" s="648"/>
      <c r="IR55" s="648"/>
      <c r="IS55" s="648"/>
      <c r="IT55" s="648"/>
      <c r="IU55" s="648"/>
      <c r="IV55" s="648"/>
      <c r="IW55" s="648"/>
      <c r="IX55" s="648"/>
      <c r="IY55" s="648"/>
      <c r="IZ55" s="648"/>
      <c r="JA55" s="648"/>
      <c r="JB55" s="648"/>
      <c r="JC55" s="648"/>
      <c r="JD55" s="648"/>
      <c r="JE55" s="648"/>
      <c r="JF55" s="648"/>
      <c r="JG55" s="648"/>
      <c r="JH55" s="648"/>
      <c r="JI55" s="648"/>
      <c r="JJ55" s="648"/>
      <c r="JK55" s="648"/>
      <c r="JL55" s="648"/>
      <c r="JM55" s="648"/>
      <c r="JN55" s="648"/>
      <c r="JO55" s="648"/>
      <c r="JP55" s="648"/>
      <c r="JQ55" s="648"/>
      <c r="JR55" s="648"/>
      <c r="JS55" s="648"/>
      <c r="JT55" s="648"/>
      <c r="JU55" s="648"/>
      <c r="JV55" s="648"/>
      <c r="JW55" s="648"/>
      <c r="JX55" s="648"/>
      <c r="JY55" s="648"/>
      <c r="JZ55" s="648"/>
      <c r="KA55" s="648"/>
      <c r="KB55" s="648"/>
      <c r="KC55" s="648"/>
      <c r="KD55" s="648"/>
      <c r="KE55" s="648"/>
      <c r="KF55" s="648"/>
      <c r="KG55" s="648"/>
      <c r="KH55" s="648"/>
      <c r="KI55" s="648"/>
      <c r="KJ55" s="648"/>
      <c r="KK55" s="648"/>
      <c r="KL55" s="648"/>
      <c r="KM55" s="648"/>
      <c r="KN55" s="648"/>
      <c r="KO55" s="648"/>
      <c r="KP55" s="648"/>
      <c r="KQ55" s="648"/>
      <c r="KR55" s="648"/>
      <c r="KS55" s="648"/>
      <c r="KT55" s="648"/>
      <c r="KU55" s="648"/>
      <c r="KV55" s="648"/>
      <c r="KW55" s="648"/>
      <c r="KX55" s="648"/>
      <c r="KY55" s="648"/>
      <c r="KZ55" s="648"/>
      <c r="LA55" s="648"/>
      <c r="LB55" s="648"/>
      <c r="LC55" s="648"/>
      <c r="LD55" s="648"/>
      <c r="LE55" s="648"/>
      <c r="LF55" s="648"/>
      <c r="LG55" s="648"/>
      <c r="LH55" s="648"/>
      <c r="LI55" s="648"/>
      <c r="LJ55" s="648"/>
      <c r="LK55" s="648"/>
      <c r="LL55" s="648"/>
      <c r="LM55" s="648"/>
      <c r="LN55" s="648"/>
      <c r="LO55" s="648"/>
      <c r="LP55" s="648"/>
      <c r="LQ55" s="648"/>
      <c r="LR55" s="648"/>
      <c r="LS55" s="648"/>
      <c r="LT55" s="648"/>
      <c r="LU55" s="648"/>
      <c r="LV55" s="648"/>
      <c r="LW55" s="648"/>
      <c r="LX55" s="648"/>
      <c r="LY55" s="648"/>
      <c r="LZ55" s="648"/>
      <c r="MA55" s="648"/>
      <c r="MB55" s="648"/>
      <c r="MC55" s="648"/>
      <c r="MD55" s="648"/>
      <c r="ME55" s="648"/>
      <c r="MF55" s="648"/>
      <c r="MG55" s="648"/>
      <c r="MH55" s="648"/>
      <c r="MI55" s="648"/>
      <c r="MJ55" s="648"/>
      <c r="MK55" s="648"/>
      <c r="ML55" s="648"/>
      <c r="MM55" s="648"/>
      <c r="MN55" s="648"/>
      <c r="MO55" s="648"/>
      <c r="MP55" s="648"/>
      <c r="MQ55" s="648"/>
      <c r="MR55" s="648"/>
      <c r="MS55" s="648"/>
      <c r="MT55" s="648"/>
      <c r="MU55" s="648"/>
      <c r="MV55" s="648"/>
      <c r="MW55" s="648"/>
      <c r="MX55" s="648"/>
      <c r="MY55" s="648"/>
      <c r="MZ55" s="648"/>
      <c r="NA55" s="648"/>
      <c r="NB55" s="648"/>
      <c r="NC55" s="648"/>
      <c r="ND55" s="648"/>
      <c r="NE55" s="648"/>
      <c r="NF55" s="648"/>
      <c r="NG55" s="648"/>
      <c r="NH55" s="648"/>
      <c r="NI55" s="648"/>
      <c r="NJ55" s="648"/>
      <c r="NK55" s="648"/>
      <c r="NL55" s="648"/>
      <c r="NM55" s="648"/>
      <c r="NN55" s="648"/>
      <c r="NO55" s="648"/>
      <c r="NP55" s="648"/>
      <c r="NQ55" s="648"/>
      <c r="NR55" s="648"/>
      <c r="NS55" s="648"/>
      <c r="NT55" s="648"/>
      <c r="NU55" s="648"/>
      <c r="NV55" s="648"/>
      <c r="NW55" s="648"/>
      <c r="NX55" s="648"/>
      <c r="NY55" s="648"/>
      <c r="NZ55" s="648"/>
      <c r="OA55" s="648"/>
      <c r="OB55" s="648"/>
      <c r="OC55" s="648"/>
      <c r="OD55" s="648"/>
      <c r="OE55" s="648"/>
      <c r="OF55" s="648"/>
      <c r="OG55" s="648"/>
      <c r="OH55" s="648"/>
      <c r="OI55" s="648"/>
      <c r="OJ55" s="648"/>
      <c r="OK55" s="648"/>
      <c r="OL55" s="648"/>
      <c r="OM55" s="648"/>
      <c r="ON55" s="648"/>
      <c r="OO55" s="648"/>
      <c r="OP55" s="648"/>
      <c r="OQ55" s="648"/>
      <c r="OR55" s="648"/>
      <c r="OS55" s="648"/>
      <c r="OT55" s="648"/>
      <c r="OU55" s="648"/>
      <c r="OV55" s="648"/>
      <c r="OW55" s="648"/>
      <c r="OX55" s="648"/>
      <c r="OY55" s="648"/>
      <c r="OZ55" s="648"/>
      <c r="PA55" s="648"/>
      <c r="PB55" s="648"/>
      <c r="PC55" s="648"/>
      <c r="PD55" s="648"/>
      <c r="PE55" s="648"/>
      <c r="PF55" s="648"/>
      <c r="PG55" s="648"/>
      <c r="PH55" s="648"/>
      <c r="PI55" s="648"/>
      <c r="PJ55" s="648"/>
      <c r="PK55" s="648"/>
      <c r="PL55" s="648"/>
      <c r="PM55" s="648"/>
      <c r="PN55" s="648"/>
      <c r="PO55" s="648"/>
      <c r="PP55" s="648"/>
      <c r="PQ55" s="648"/>
      <c r="PR55" s="648"/>
      <c r="PS55" s="648"/>
      <c r="PT55" s="648"/>
      <c r="PU55" s="648"/>
      <c r="PV55" s="648"/>
      <c r="PW55" s="648"/>
      <c r="PX55" s="648"/>
      <c r="PY55" s="648"/>
      <c r="PZ55" s="648"/>
      <c r="QA55" s="648"/>
      <c r="QB55" s="648"/>
      <c r="QC55" s="648"/>
      <c r="QD55" s="648"/>
      <c r="QE55" s="648"/>
      <c r="QF55" s="648"/>
      <c r="QG55" s="648"/>
      <c r="QH55" s="648"/>
      <c r="QI55" s="648"/>
      <c r="QJ55" s="648"/>
      <c r="QK55" s="648"/>
      <c r="QL55" s="648"/>
      <c r="QM55" s="648"/>
      <c r="QN55" s="648"/>
      <c r="QO55" s="648"/>
      <c r="QP55" s="648"/>
      <c r="QQ55" s="648"/>
      <c r="QR55" s="648"/>
      <c r="QS55" s="648"/>
      <c r="QT55" s="648"/>
      <c r="QU55" s="648"/>
      <c r="QV55" s="648"/>
      <c r="QW55" s="648"/>
      <c r="QX55" s="648"/>
      <c r="QY55" s="648"/>
      <c r="QZ55" s="648"/>
      <c r="RA55" s="648"/>
      <c r="RB55" s="648"/>
      <c r="RC55" s="648"/>
      <c r="RD55" s="648"/>
      <c r="RE55" s="648"/>
      <c r="RF55" s="648"/>
      <c r="RG55" s="648"/>
      <c r="RH55" s="648"/>
      <c r="RI55" s="648"/>
      <c r="RJ55" s="648"/>
      <c r="RK55" s="648"/>
      <c r="RL55" s="648"/>
      <c r="RM55" s="648"/>
      <c r="RN55" s="648"/>
      <c r="RO55" s="648"/>
      <c r="RP55" s="648"/>
      <c r="RQ55" s="648"/>
      <c r="RR55" s="648"/>
      <c r="RS55" s="648"/>
      <c r="RT55" s="648"/>
      <c r="RU55" s="648"/>
      <c r="RV55" s="648"/>
      <c r="RW55" s="648"/>
      <c r="RX55" s="648"/>
      <c r="RY55" s="648"/>
      <c r="RZ55" s="648"/>
      <c r="SA55" s="648"/>
      <c r="SB55" s="648"/>
      <c r="SC55" s="648"/>
      <c r="SD55" s="648"/>
      <c r="SE55" s="648"/>
      <c r="SF55" s="648"/>
      <c r="SG55" s="648"/>
      <c r="SH55" s="648"/>
      <c r="SI55" s="648"/>
      <c r="SJ55" s="648"/>
      <c r="SK55" s="648"/>
      <c r="SL55" s="648"/>
      <c r="SM55" s="648"/>
      <c r="SN55" s="648"/>
      <c r="SO55" s="648"/>
      <c r="SP55" s="648"/>
      <c r="SQ55" s="648"/>
      <c r="SR55" s="648"/>
      <c r="SS55" s="648"/>
      <c r="ST55" s="648"/>
      <c r="SU55" s="648"/>
      <c r="SV55" s="648"/>
      <c r="SW55" s="648"/>
      <c r="SX55" s="648"/>
      <c r="SY55" s="648"/>
      <c r="SZ55" s="648"/>
      <c r="TA55" s="648"/>
      <c r="TB55" s="648"/>
      <c r="TC55" s="648"/>
      <c r="TD55" s="648"/>
      <c r="TE55" s="648"/>
      <c r="TF55" s="648"/>
      <c r="TG55" s="648"/>
      <c r="TH55" s="648"/>
      <c r="TI55" s="648"/>
      <c r="TJ55" s="648"/>
      <c r="TK55" s="648"/>
      <c r="TL55" s="648"/>
      <c r="TM55" s="648"/>
      <c r="TN55" s="648"/>
      <c r="TO55" s="648"/>
      <c r="TP55" s="648"/>
      <c r="TQ55" s="648"/>
      <c r="TR55" s="648"/>
      <c r="TS55" s="648"/>
      <c r="TT55" s="648"/>
      <c r="TU55" s="648"/>
      <c r="TV55" s="648"/>
      <c r="TW55" s="648"/>
      <c r="TX55" s="648"/>
      <c r="TY55" s="648"/>
      <c r="TZ55" s="648"/>
      <c r="UA55" s="648"/>
      <c r="UB55" s="648"/>
      <c r="UC55" s="648"/>
      <c r="UD55" s="648"/>
      <c r="UE55" s="648"/>
      <c r="UF55" s="648"/>
      <c r="UG55" s="648"/>
      <c r="UH55" s="648"/>
      <c r="UI55" s="648"/>
      <c r="UJ55" s="648"/>
      <c r="UK55" s="648"/>
      <c r="UL55" s="648"/>
      <c r="UM55" s="648"/>
      <c r="UN55" s="648"/>
      <c r="UO55" s="648"/>
      <c r="UP55" s="648"/>
      <c r="UQ55" s="648"/>
      <c r="UR55" s="648"/>
      <c r="US55" s="648"/>
      <c r="UT55" s="648"/>
      <c r="UU55" s="648"/>
      <c r="UV55" s="648"/>
      <c r="UW55" s="648"/>
      <c r="UX55" s="648"/>
      <c r="UY55" s="648"/>
      <c r="UZ55" s="648"/>
      <c r="VA55" s="648"/>
      <c r="VB55" s="648"/>
      <c r="VC55" s="648"/>
      <c r="VD55" s="648"/>
      <c r="VE55" s="648"/>
      <c r="VF55" s="648"/>
      <c r="VG55" s="648"/>
      <c r="VH55" s="648"/>
      <c r="VI55" s="648"/>
      <c r="VJ55" s="648"/>
      <c r="VK55" s="648"/>
      <c r="VL55" s="648"/>
      <c r="VM55" s="648"/>
      <c r="VN55" s="648"/>
      <c r="VO55" s="648"/>
      <c r="VP55" s="648"/>
      <c r="VQ55" s="648"/>
      <c r="VR55" s="648"/>
      <c r="VS55" s="648"/>
      <c r="VT55" s="648"/>
      <c r="VU55" s="648"/>
      <c r="VV55" s="648"/>
      <c r="VW55" s="648"/>
      <c r="VX55" s="648"/>
      <c r="VY55" s="648"/>
      <c r="VZ55" s="648"/>
      <c r="WA55" s="648"/>
      <c r="WB55" s="648"/>
      <c r="WC55" s="648"/>
      <c r="WD55" s="648"/>
      <c r="WE55" s="648"/>
      <c r="WF55" s="648"/>
      <c r="WG55" s="648"/>
      <c r="WH55" s="648"/>
      <c r="WI55" s="648"/>
      <c r="WJ55" s="648"/>
      <c r="WK55" s="648"/>
      <c r="WL55" s="648"/>
      <c r="WM55" s="648"/>
      <c r="WN55" s="648"/>
      <c r="WO55" s="648"/>
      <c r="WP55" s="648"/>
      <c r="WQ55" s="648"/>
      <c r="WR55" s="648"/>
      <c r="WS55" s="648"/>
      <c r="WT55" s="648"/>
      <c r="WU55" s="648"/>
      <c r="WV55" s="648"/>
      <c r="WW55" s="648"/>
      <c r="WX55" s="648"/>
      <c r="WY55" s="648"/>
      <c r="WZ55" s="648"/>
      <c r="XA55" s="648"/>
      <c r="XB55" s="648"/>
      <c r="XC55" s="648"/>
      <c r="XD55" s="648"/>
      <c r="XE55" s="648"/>
      <c r="XF55" s="648"/>
      <c r="XG55" s="648"/>
      <c r="XH55" s="648"/>
      <c r="XI55" s="648"/>
      <c r="XJ55" s="648"/>
      <c r="XK55" s="648"/>
      <c r="XL55" s="648"/>
      <c r="XM55" s="648"/>
      <c r="XN55" s="648"/>
      <c r="XO55" s="648"/>
      <c r="XP55" s="648"/>
      <c r="XQ55" s="648"/>
      <c r="XR55" s="648"/>
      <c r="XS55" s="648"/>
      <c r="XT55" s="648"/>
      <c r="XU55" s="648"/>
      <c r="XV55" s="648"/>
      <c r="XW55" s="648"/>
      <c r="XX55" s="648"/>
      <c r="XY55" s="648"/>
      <c r="XZ55" s="648"/>
      <c r="YA55" s="648"/>
      <c r="YB55" s="648"/>
      <c r="YC55" s="648"/>
      <c r="YD55" s="648"/>
      <c r="YE55" s="648"/>
      <c r="YF55" s="648"/>
      <c r="YG55" s="648"/>
      <c r="YH55" s="648"/>
      <c r="YI55" s="648"/>
      <c r="YJ55" s="648"/>
      <c r="YK55" s="648"/>
      <c r="YL55" s="648"/>
      <c r="YM55" s="648"/>
      <c r="YN55" s="648"/>
      <c r="YO55" s="648"/>
      <c r="YP55" s="648"/>
      <c r="YQ55" s="648"/>
      <c r="YR55" s="648"/>
      <c r="YS55" s="648"/>
      <c r="YT55" s="648"/>
      <c r="YU55" s="648"/>
      <c r="YV55" s="648"/>
      <c r="YW55" s="648"/>
      <c r="YX55" s="648"/>
      <c r="YY55" s="648"/>
      <c r="YZ55" s="648"/>
      <c r="ZA55" s="648"/>
      <c r="ZB55" s="648"/>
      <c r="ZC55" s="648"/>
      <c r="ZD55" s="648"/>
      <c r="ZE55" s="648"/>
      <c r="ZF55" s="648"/>
      <c r="ZG55" s="648"/>
      <c r="ZH55" s="648"/>
      <c r="ZI55" s="648"/>
      <c r="ZJ55" s="648"/>
      <c r="ZK55" s="648"/>
      <c r="ZL55" s="648"/>
      <c r="ZM55" s="648"/>
      <c r="ZN55" s="648"/>
      <c r="ZO55" s="648"/>
      <c r="ZP55" s="648"/>
      <c r="ZQ55" s="648"/>
      <c r="ZR55" s="648"/>
      <c r="ZS55" s="648"/>
      <c r="ZT55" s="648"/>
      <c r="ZU55" s="648"/>
      <c r="ZV55" s="648"/>
      <c r="ZW55" s="648"/>
      <c r="ZX55" s="648"/>
      <c r="ZY55" s="648"/>
      <c r="ZZ55" s="648"/>
      <c r="AAA55" s="648"/>
      <c r="AAB55" s="648"/>
      <c r="AAC55" s="648"/>
      <c r="AAD55" s="648"/>
      <c r="AAE55" s="648"/>
      <c r="AAF55" s="648"/>
      <c r="AAG55" s="648"/>
      <c r="AAH55" s="648"/>
      <c r="AAI55" s="648"/>
      <c r="AAJ55" s="648"/>
      <c r="AAK55" s="648"/>
      <c r="AAL55" s="648"/>
      <c r="AAM55" s="648"/>
      <c r="AAN55" s="648"/>
      <c r="AAO55" s="648"/>
      <c r="AAP55" s="648"/>
      <c r="AAQ55" s="648"/>
      <c r="AAR55" s="648"/>
      <c r="AAS55" s="648"/>
      <c r="AAT55" s="648"/>
      <c r="AAU55" s="648"/>
      <c r="AAV55" s="648"/>
      <c r="AAW55" s="648"/>
      <c r="AAX55" s="648"/>
      <c r="AAY55" s="648"/>
      <c r="AAZ55" s="648"/>
      <c r="ABA55" s="648"/>
      <c r="ABB55" s="648"/>
      <c r="ABC55" s="648"/>
      <c r="ABD55" s="648"/>
      <c r="ABE55" s="648"/>
      <c r="ABF55" s="648"/>
      <c r="ABG55" s="648"/>
      <c r="ABH55" s="648"/>
      <c r="ABI55" s="648"/>
      <c r="ABJ55" s="648"/>
      <c r="ABK55" s="648"/>
      <c r="ABL55" s="648"/>
      <c r="ABM55" s="648"/>
      <c r="ABN55" s="648"/>
      <c r="ABO55" s="648"/>
      <c r="ABP55" s="648"/>
      <c r="ABQ55" s="648"/>
      <c r="ABR55" s="648"/>
      <c r="ABS55" s="648"/>
      <c r="ABT55" s="648"/>
      <c r="ABU55" s="648"/>
      <c r="ABV55" s="648"/>
      <c r="ABW55" s="648"/>
      <c r="ABX55" s="648"/>
      <c r="ABY55" s="648"/>
      <c r="ABZ55" s="648"/>
      <c r="ACA55" s="648"/>
      <c r="ACB55" s="648"/>
      <c r="ACC55" s="648"/>
      <c r="ACD55" s="648"/>
      <c r="ACE55" s="648"/>
      <c r="ACF55" s="648"/>
      <c r="ACG55" s="648"/>
      <c r="ACH55" s="648"/>
      <c r="ACI55" s="648"/>
      <c r="ACJ55" s="648"/>
      <c r="ACK55" s="648"/>
      <c r="ACL55" s="648"/>
      <c r="ACM55" s="648"/>
      <c r="ACN55" s="648"/>
      <c r="ACO55" s="648"/>
      <c r="ACP55" s="648"/>
      <c r="ACQ55" s="648"/>
      <c r="ACR55" s="648"/>
      <c r="ACS55" s="648"/>
      <c r="ACT55" s="648"/>
      <c r="ACU55" s="648"/>
      <c r="ACV55" s="648"/>
      <c r="ACW55" s="648"/>
      <c r="ACX55" s="648"/>
      <c r="ACY55" s="648"/>
      <c r="ACZ55" s="648"/>
      <c r="ADA55" s="648"/>
      <c r="ADB55" s="648"/>
      <c r="ADC55" s="648"/>
      <c r="ADD55" s="648"/>
      <c r="ADE55" s="648"/>
      <c r="ADF55" s="648"/>
      <c r="ADG55" s="648"/>
      <c r="ADH55" s="648"/>
      <c r="ADI55" s="648"/>
      <c r="ADJ55" s="648"/>
      <c r="ADK55" s="648"/>
      <c r="ADL55" s="648"/>
      <c r="ADM55" s="648"/>
      <c r="ADN55" s="648"/>
      <c r="ADO55" s="648"/>
      <c r="ADP55" s="648"/>
      <c r="ADQ55" s="648"/>
      <c r="ADR55" s="648"/>
      <c r="ADS55" s="648"/>
      <c r="ADT55" s="648"/>
      <c r="ADU55" s="648"/>
      <c r="ADV55" s="648"/>
      <c r="ADW55" s="648"/>
      <c r="ADX55" s="648"/>
      <c r="ADY55" s="648"/>
      <c r="ADZ55" s="648"/>
      <c r="AEA55" s="648"/>
      <c r="AEB55" s="648"/>
      <c r="AEC55" s="648"/>
      <c r="AED55" s="648"/>
      <c r="AEE55" s="648"/>
      <c r="AEF55" s="648"/>
      <c r="AEG55" s="648"/>
      <c r="AEH55" s="648"/>
      <c r="AEI55" s="648"/>
      <c r="AEJ55" s="648"/>
      <c r="AEK55" s="648"/>
      <c r="AEL55" s="648"/>
      <c r="AEM55" s="648"/>
      <c r="AEN55" s="648"/>
      <c r="AEO55" s="648"/>
      <c r="AEP55" s="648"/>
      <c r="AEQ55" s="648"/>
      <c r="AER55" s="648"/>
      <c r="AES55" s="648"/>
      <c r="AET55" s="648"/>
      <c r="AEU55" s="648"/>
      <c r="AEV55" s="648"/>
      <c r="AEW55" s="648"/>
      <c r="AEX55" s="648"/>
      <c r="AEY55" s="648"/>
      <c r="AEZ55" s="648"/>
      <c r="AFA55" s="648"/>
      <c r="AFB55" s="648"/>
      <c r="AFC55" s="648"/>
      <c r="AFD55" s="648"/>
      <c r="AFE55" s="648"/>
      <c r="AFF55" s="648"/>
      <c r="AFG55" s="648"/>
      <c r="AFH55" s="648"/>
      <c r="AFI55" s="648"/>
      <c r="AFJ55" s="648"/>
      <c r="AFK55" s="648"/>
      <c r="AFL55" s="648"/>
      <c r="AFM55" s="648"/>
      <c r="AFN55" s="648"/>
      <c r="AFO55" s="648"/>
      <c r="AFP55" s="648"/>
      <c r="AFQ55" s="648"/>
      <c r="AFR55" s="648"/>
      <c r="AFS55" s="648"/>
      <c r="AFT55" s="648"/>
      <c r="AFU55" s="648"/>
      <c r="AFV55" s="648"/>
      <c r="AFW55" s="648"/>
      <c r="AFX55" s="648"/>
      <c r="AFY55" s="648"/>
      <c r="AFZ55" s="648"/>
      <c r="AGA55" s="648"/>
      <c r="AGB55" s="648"/>
      <c r="AGC55" s="648"/>
      <c r="AGD55" s="648"/>
      <c r="AGE55" s="648"/>
      <c r="AGF55" s="648"/>
      <c r="AGG55" s="648"/>
      <c r="AGH55" s="648"/>
      <c r="AGI55" s="648"/>
      <c r="AGJ55" s="648"/>
      <c r="AGK55" s="648"/>
      <c r="AGL55" s="648"/>
      <c r="AGM55" s="648"/>
      <c r="AGN55" s="648"/>
      <c r="AGO55" s="648"/>
      <c r="AGP55" s="648"/>
      <c r="AGQ55" s="648"/>
      <c r="AGR55" s="648"/>
      <c r="AGS55" s="648"/>
      <c r="AGT55" s="648"/>
      <c r="AGU55" s="648"/>
      <c r="AGV55" s="648"/>
      <c r="AGW55" s="648"/>
      <c r="AGX55" s="648"/>
      <c r="AGY55" s="648"/>
      <c r="AGZ55" s="648"/>
      <c r="AHA55" s="648"/>
      <c r="AHB55" s="648"/>
      <c r="AHC55" s="648"/>
      <c r="AHD55" s="648"/>
      <c r="AHE55" s="648"/>
      <c r="AHF55" s="648"/>
      <c r="AHG55" s="648"/>
      <c r="AHH55" s="648"/>
      <c r="AHI55" s="648"/>
      <c r="AHJ55" s="648"/>
      <c r="AHK55" s="648"/>
      <c r="AHL55" s="648"/>
      <c r="AHM55" s="648"/>
      <c r="AHN55" s="648"/>
      <c r="AHO55" s="648"/>
      <c r="AHP55" s="648"/>
      <c r="AHQ55" s="648"/>
      <c r="AHR55" s="648"/>
      <c r="AHS55" s="648"/>
      <c r="AHT55" s="648"/>
      <c r="AHU55" s="648"/>
      <c r="AHV55" s="648"/>
      <c r="AHW55" s="648"/>
      <c r="AHX55" s="648"/>
      <c r="AHY55" s="648"/>
      <c r="AHZ55" s="648"/>
      <c r="AIA55" s="648"/>
      <c r="AIB55" s="648"/>
      <c r="AIC55" s="648"/>
      <c r="AID55" s="648"/>
      <c r="AIE55" s="648"/>
      <c r="AIF55" s="648"/>
      <c r="AIG55" s="648"/>
      <c r="AIH55" s="648"/>
      <c r="AII55" s="648"/>
      <c r="AIJ55" s="648"/>
      <c r="AIK55" s="648"/>
      <c r="AIL55" s="648"/>
      <c r="AIM55" s="648"/>
      <c r="AIN55" s="648"/>
      <c r="AIO55" s="648"/>
      <c r="AIP55" s="648"/>
      <c r="AIQ55" s="648"/>
      <c r="AIR55" s="648"/>
      <c r="AIS55" s="648"/>
      <c r="AIT55" s="648"/>
      <c r="AIU55" s="648"/>
      <c r="AIV55" s="648"/>
      <c r="AIW55" s="648"/>
      <c r="AIX55" s="648"/>
      <c r="AIY55" s="648"/>
      <c r="AIZ55" s="648"/>
      <c r="AJA55" s="648"/>
      <c r="AJB55" s="648"/>
      <c r="AJC55" s="648"/>
      <c r="AJD55" s="648"/>
      <c r="AJE55" s="648"/>
      <c r="AJF55" s="648"/>
      <c r="AJG55" s="648"/>
      <c r="AJH55" s="648"/>
      <c r="AJI55" s="648"/>
      <c r="AJJ55" s="648"/>
      <c r="AJK55" s="648"/>
      <c r="AJL55" s="648"/>
      <c r="AJM55" s="648"/>
      <c r="AJN55" s="648"/>
      <c r="AJO55" s="648"/>
      <c r="AJP55" s="648"/>
      <c r="AJQ55" s="648"/>
      <c r="AJR55" s="648"/>
      <c r="AJS55" s="648"/>
      <c r="AJT55" s="648"/>
      <c r="AJU55" s="648"/>
      <c r="AJV55" s="648"/>
      <c r="AJW55" s="648"/>
      <c r="AJX55" s="648"/>
      <c r="AJY55" s="648"/>
      <c r="AJZ55" s="648"/>
      <c r="AKA55" s="648"/>
      <c r="AKB55" s="648"/>
      <c r="AKC55" s="648"/>
      <c r="AKD55" s="648"/>
      <c r="AKE55" s="648"/>
      <c r="AKF55" s="648"/>
      <c r="AKG55" s="648"/>
      <c r="AKH55" s="648"/>
      <c r="AKI55" s="648"/>
      <c r="AKJ55" s="648"/>
      <c r="AKK55" s="648"/>
      <c r="AKL55" s="648"/>
      <c r="AKM55" s="648"/>
      <c r="AKN55" s="648"/>
      <c r="AKO55" s="648"/>
      <c r="AKP55" s="648"/>
      <c r="AKQ55" s="648"/>
      <c r="AKR55" s="648"/>
      <c r="AKS55" s="648"/>
      <c r="AKT55" s="648"/>
      <c r="AKU55" s="648"/>
      <c r="AKV55" s="648"/>
      <c r="AKW55" s="648"/>
      <c r="AKX55" s="648"/>
      <c r="AKY55" s="648"/>
      <c r="AKZ55" s="648"/>
      <c r="ALA55" s="648"/>
      <c r="ALB55" s="648"/>
      <c r="ALC55" s="648"/>
      <c r="ALD55" s="648"/>
      <c r="ALE55" s="648"/>
      <c r="ALF55" s="648"/>
      <c r="ALG55" s="648"/>
      <c r="ALH55" s="648"/>
      <c r="ALI55" s="648"/>
      <c r="ALJ55" s="648"/>
      <c r="ALK55" s="648"/>
      <c r="ALL55" s="648"/>
      <c r="ALM55" s="648"/>
      <c r="ALN55" s="648"/>
      <c r="ALO55" s="648"/>
      <c r="ALP55" s="648"/>
      <c r="ALQ55" s="648"/>
      <c r="ALR55" s="648"/>
      <c r="ALS55" s="648"/>
      <c r="ALT55" s="648"/>
      <c r="ALU55" s="648"/>
      <c r="ALV55" s="648"/>
      <c r="ALW55" s="648"/>
      <c r="ALX55" s="648"/>
      <c r="ALY55" s="648"/>
      <c r="ALZ55" s="648"/>
      <c r="AMA55" s="648"/>
      <c r="AMB55" s="648"/>
      <c r="AMC55" s="648"/>
      <c r="AMD55" s="648"/>
      <c r="AME55" s="648"/>
      <c r="AMF55" s="648"/>
      <c r="AMG55" s="648"/>
      <c r="AMH55" s="648"/>
      <c r="AMI55" s="648"/>
      <c r="AMJ55" s="648"/>
    </row>
    <row r="56" spans="1:1024" s="666" customFormat="1" x14ac:dyDescent="0.2">
      <c r="A56" s="648"/>
      <c r="B56" s="677"/>
      <c r="C56" s="682"/>
      <c r="D56" s="679"/>
      <c r="E56" s="679"/>
      <c r="F56" s="679"/>
      <c r="G56" s="679"/>
      <c r="H56" s="679"/>
      <c r="I56" s="679"/>
      <c r="J56" s="679"/>
      <c r="K56" s="679"/>
      <c r="L56" s="679"/>
      <c r="M56" s="679"/>
      <c r="N56" s="679"/>
      <c r="O56" s="679"/>
      <c r="P56" s="679"/>
      <c r="Q56" s="679"/>
      <c r="R56" s="680"/>
      <c r="S56" s="679"/>
      <c r="T56" s="679"/>
      <c r="U56" s="672" t="s">
        <v>500</v>
      </c>
      <c r="V56" s="661" t="s">
        <v>121</v>
      </c>
      <c r="W56" s="681" t="s">
        <v>495</v>
      </c>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3"/>
      <c r="AU56" s="653"/>
      <c r="AV56" s="653"/>
      <c r="AW56" s="653"/>
      <c r="AX56" s="653"/>
      <c r="AY56" s="653"/>
      <c r="AZ56" s="653"/>
      <c r="BA56" s="653"/>
      <c r="BB56" s="653"/>
      <c r="BC56" s="653"/>
      <c r="BD56" s="653"/>
      <c r="BE56" s="653"/>
      <c r="BF56" s="653"/>
      <c r="BG56" s="653"/>
      <c r="BH56" s="653"/>
      <c r="BI56" s="653"/>
      <c r="BJ56" s="653"/>
      <c r="BK56" s="653"/>
      <c r="BL56" s="653"/>
      <c r="BM56" s="653"/>
      <c r="BN56" s="653"/>
      <c r="BO56" s="653"/>
      <c r="BP56" s="653"/>
      <c r="BQ56" s="653"/>
      <c r="BR56" s="653"/>
      <c r="BS56" s="653"/>
      <c r="BT56" s="653"/>
      <c r="BU56" s="653"/>
      <c r="BV56" s="653"/>
      <c r="BW56" s="653"/>
      <c r="BX56" s="653"/>
      <c r="BY56" s="653"/>
      <c r="BZ56" s="653"/>
      <c r="CA56" s="653"/>
      <c r="CB56" s="653"/>
      <c r="CC56" s="653"/>
      <c r="CD56" s="653"/>
      <c r="CE56" s="653"/>
      <c r="CF56" s="653"/>
      <c r="CG56" s="653"/>
      <c r="CH56" s="653"/>
      <c r="CI56" s="653"/>
      <c r="CJ56" s="653"/>
      <c r="CK56" s="653"/>
      <c r="CL56" s="653"/>
      <c r="CM56" s="653"/>
      <c r="CN56" s="653"/>
      <c r="CO56" s="653"/>
      <c r="CP56" s="653"/>
      <c r="CQ56" s="653"/>
      <c r="CR56" s="653"/>
      <c r="CS56" s="653"/>
      <c r="CT56" s="653"/>
      <c r="CU56" s="653"/>
      <c r="CV56" s="653"/>
      <c r="CW56" s="653"/>
      <c r="CX56" s="653"/>
      <c r="CY56" s="653"/>
      <c r="CZ56" s="662">
        <v>0</v>
      </c>
      <c r="DA56" s="663">
        <v>0</v>
      </c>
      <c r="DB56" s="663">
        <v>0</v>
      </c>
      <c r="DC56" s="663">
        <v>0</v>
      </c>
      <c r="DD56" s="663">
        <v>0</v>
      </c>
      <c r="DE56" s="663">
        <v>0</v>
      </c>
      <c r="DF56" s="663">
        <v>0</v>
      </c>
      <c r="DG56" s="663">
        <v>0</v>
      </c>
      <c r="DH56" s="663">
        <v>0</v>
      </c>
      <c r="DI56" s="663">
        <v>0</v>
      </c>
      <c r="DJ56" s="663">
        <v>0</v>
      </c>
      <c r="DK56" s="663">
        <v>0</v>
      </c>
      <c r="DL56" s="663">
        <v>0</v>
      </c>
      <c r="DM56" s="663">
        <v>0</v>
      </c>
      <c r="DN56" s="663">
        <v>0</v>
      </c>
      <c r="DO56" s="663">
        <v>0</v>
      </c>
      <c r="DP56" s="663">
        <v>0</v>
      </c>
      <c r="DQ56" s="663">
        <v>0</v>
      </c>
      <c r="DR56" s="663">
        <v>0</v>
      </c>
      <c r="DS56" s="663">
        <v>0</v>
      </c>
      <c r="DT56" s="663">
        <v>0</v>
      </c>
      <c r="DU56" s="663">
        <v>0</v>
      </c>
      <c r="DV56" s="663">
        <v>0</v>
      </c>
      <c r="DW56" s="664">
        <v>0</v>
      </c>
      <c r="DX56" s="665"/>
      <c r="DY56" s="648"/>
      <c r="DZ56" s="648"/>
      <c r="EA56" s="648"/>
      <c r="EB56" s="648"/>
      <c r="EC56" s="648"/>
      <c r="ED56" s="648"/>
      <c r="EE56" s="648"/>
      <c r="EF56" s="648"/>
      <c r="EG56" s="648"/>
      <c r="EH56" s="648"/>
      <c r="EI56" s="648"/>
      <c r="EJ56" s="648"/>
      <c r="EK56" s="648"/>
      <c r="EL56" s="648"/>
      <c r="EM56" s="648"/>
      <c r="EN56" s="648"/>
      <c r="EO56" s="648"/>
      <c r="EP56" s="648"/>
      <c r="EQ56" s="648"/>
      <c r="ER56" s="648"/>
      <c r="ES56" s="648"/>
      <c r="ET56" s="648"/>
      <c r="EU56" s="648"/>
      <c r="EV56" s="648"/>
      <c r="EW56" s="648"/>
      <c r="EX56" s="648"/>
      <c r="EY56" s="648"/>
      <c r="EZ56" s="648"/>
      <c r="FA56" s="648"/>
      <c r="FB56" s="648"/>
      <c r="FC56" s="648"/>
      <c r="FD56" s="648"/>
      <c r="FE56" s="648"/>
      <c r="FF56" s="648"/>
      <c r="FG56" s="648"/>
      <c r="FH56" s="648"/>
      <c r="FI56" s="648"/>
      <c r="FJ56" s="648"/>
      <c r="FK56" s="648"/>
      <c r="FL56" s="648"/>
      <c r="FM56" s="648"/>
      <c r="FN56" s="648"/>
      <c r="FO56" s="648"/>
      <c r="FP56" s="648"/>
      <c r="FQ56" s="648"/>
      <c r="FR56" s="648"/>
      <c r="FS56" s="648"/>
      <c r="FT56" s="648"/>
      <c r="FU56" s="648"/>
      <c r="FV56" s="648"/>
      <c r="FW56" s="648"/>
      <c r="FX56" s="648"/>
      <c r="FY56" s="648"/>
      <c r="FZ56" s="648"/>
      <c r="GA56" s="648"/>
      <c r="GB56" s="648"/>
      <c r="GC56" s="648"/>
      <c r="GD56" s="648"/>
      <c r="GE56" s="648"/>
      <c r="GF56" s="648"/>
      <c r="GG56" s="648"/>
      <c r="GH56" s="648"/>
      <c r="GI56" s="648"/>
      <c r="GJ56" s="648"/>
      <c r="GK56" s="648"/>
      <c r="GL56" s="648"/>
      <c r="GM56" s="648"/>
      <c r="GN56" s="648"/>
      <c r="GO56" s="648"/>
      <c r="GP56" s="648"/>
      <c r="GQ56" s="648"/>
      <c r="GR56" s="648"/>
      <c r="GS56" s="648"/>
      <c r="GT56" s="648"/>
      <c r="GU56" s="648"/>
      <c r="GV56" s="648"/>
      <c r="GW56" s="648"/>
      <c r="GX56" s="648"/>
      <c r="GY56" s="648"/>
      <c r="GZ56" s="648"/>
      <c r="HA56" s="648"/>
      <c r="HB56" s="648"/>
      <c r="HC56" s="648"/>
      <c r="HD56" s="648"/>
      <c r="HE56" s="648"/>
      <c r="HF56" s="648"/>
      <c r="HG56" s="648"/>
      <c r="HH56" s="648"/>
      <c r="HI56" s="648"/>
      <c r="HJ56" s="648"/>
      <c r="HK56" s="648"/>
      <c r="HL56" s="648"/>
      <c r="HM56" s="648"/>
      <c r="HN56" s="648"/>
      <c r="HO56" s="648"/>
      <c r="HP56" s="648"/>
      <c r="HQ56" s="648"/>
      <c r="HR56" s="648"/>
      <c r="HS56" s="648"/>
      <c r="HT56" s="648"/>
      <c r="HU56" s="648"/>
      <c r="HV56" s="648"/>
      <c r="HW56" s="648"/>
      <c r="HX56" s="648"/>
      <c r="HY56" s="648"/>
      <c r="HZ56" s="648"/>
      <c r="IA56" s="648"/>
      <c r="IB56" s="648"/>
      <c r="IC56" s="648"/>
      <c r="ID56" s="648"/>
      <c r="IE56" s="648"/>
      <c r="IF56" s="648"/>
      <c r="IG56" s="648"/>
      <c r="IH56" s="648"/>
      <c r="II56" s="648"/>
      <c r="IJ56" s="648"/>
      <c r="IK56" s="648"/>
      <c r="IL56" s="648"/>
      <c r="IM56" s="648"/>
      <c r="IN56" s="648"/>
      <c r="IO56" s="648"/>
      <c r="IP56" s="648"/>
      <c r="IQ56" s="648"/>
      <c r="IR56" s="648"/>
      <c r="IS56" s="648"/>
      <c r="IT56" s="648"/>
      <c r="IU56" s="648"/>
      <c r="IV56" s="648"/>
      <c r="IW56" s="648"/>
      <c r="IX56" s="648"/>
      <c r="IY56" s="648"/>
      <c r="IZ56" s="648"/>
      <c r="JA56" s="648"/>
      <c r="JB56" s="648"/>
      <c r="JC56" s="648"/>
      <c r="JD56" s="648"/>
      <c r="JE56" s="648"/>
      <c r="JF56" s="648"/>
      <c r="JG56" s="648"/>
      <c r="JH56" s="648"/>
      <c r="JI56" s="648"/>
      <c r="JJ56" s="648"/>
      <c r="JK56" s="648"/>
      <c r="JL56" s="648"/>
      <c r="JM56" s="648"/>
      <c r="JN56" s="648"/>
      <c r="JO56" s="648"/>
      <c r="JP56" s="648"/>
      <c r="JQ56" s="648"/>
      <c r="JR56" s="648"/>
      <c r="JS56" s="648"/>
      <c r="JT56" s="648"/>
      <c r="JU56" s="648"/>
      <c r="JV56" s="648"/>
      <c r="JW56" s="648"/>
      <c r="JX56" s="648"/>
      <c r="JY56" s="648"/>
      <c r="JZ56" s="648"/>
      <c r="KA56" s="648"/>
      <c r="KB56" s="648"/>
      <c r="KC56" s="648"/>
      <c r="KD56" s="648"/>
      <c r="KE56" s="648"/>
      <c r="KF56" s="648"/>
      <c r="KG56" s="648"/>
      <c r="KH56" s="648"/>
      <c r="KI56" s="648"/>
      <c r="KJ56" s="648"/>
      <c r="KK56" s="648"/>
      <c r="KL56" s="648"/>
      <c r="KM56" s="648"/>
      <c r="KN56" s="648"/>
      <c r="KO56" s="648"/>
      <c r="KP56" s="648"/>
      <c r="KQ56" s="648"/>
      <c r="KR56" s="648"/>
      <c r="KS56" s="648"/>
      <c r="KT56" s="648"/>
      <c r="KU56" s="648"/>
      <c r="KV56" s="648"/>
      <c r="KW56" s="648"/>
      <c r="KX56" s="648"/>
      <c r="KY56" s="648"/>
      <c r="KZ56" s="648"/>
      <c r="LA56" s="648"/>
      <c r="LB56" s="648"/>
      <c r="LC56" s="648"/>
      <c r="LD56" s="648"/>
      <c r="LE56" s="648"/>
      <c r="LF56" s="648"/>
      <c r="LG56" s="648"/>
      <c r="LH56" s="648"/>
      <c r="LI56" s="648"/>
      <c r="LJ56" s="648"/>
      <c r="LK56" s="648"/>
      <c r="LL56" s="648"/>
      <c r="LM56" s="648"/>
      <c r="LN56" s="648"/>
      <c r="LO56" s="648"/>
      <c r="LP56" s="648"/>
      <c r="LQ56" s="648"/>
      <c r="LR56" s="648"/>
      <c r="LS56" s="648"/>
      <c r="LT56" s="648"/>
      <c r="LU56" s="648"/>
      <c r="LV56" s="648"/>
      <c r="LW56" s="648"/>
      <c r="LX56" s="648"/>
      <c r="LY56" s="648"/>
      <c r="LZ56" s="648"/>
      <c r="MA56" s="648"/>
      <c r="MB56" s="648"/>
      <c r="MC56" s="648"/>
      <c r="MD56" s="648"/>
      <c r="ME56" s="648"/>
      <c r="MF56" s="648"/>
      <c r="MG56" s="648"/>
      <c r="MH56" s="648"/>
      <c r="MI56" s="648"/>
      <c r="MJ56" s="648"/>
      <c r="MK56" s="648"/>
      <c r="ML56" s="648"/>
      <c r="MM56" s="648"/>
      <c r="MN56" s="648"/>
      <c r="MO56" s="648"/>
      <c r="MP56" s="648"/>
      <c r="MQ56" s="648"/>
      <c r="MR56" s="648"/>
      <c r="MS56" s="648"/>
      <c r="MT56" s="648"/>
      <c r="MU56" s="648"/>
      <c r="MV56" s="648"/>
      <c r="MW56" s="648"/>
      <c r="MX56" s="648"/>
      <c r="MY56" s="648"/>
      <c r="MZ56" s="648"/>
      <c r="NA56" s="648"/>
      <c r="NB56" s="648"/>
      <c r="NC56" s="648"/>
      <c r="ND56" s="648"/>
      <c r="NE56" s="648"/>
      <c r="NF56" s="648"/>
      <c r="NG56" s="648"/>
      <c r="NH56" s="648"/>
      <c r="NI56" s="648"/>
      <c r="NJ56" s="648"/>
      <c r="NK56" s="648"/>
      <c r="NL56" s="648"/>
      <c r="NM56" s="648"/>
      <c r="NN56" s="648"/>
      <c r="NO56" s="648"/>
      <c r="NP56" s="648"/>
      <c r="NQ56" s="648"/>
      <c r="NR56" s="648"/>
      <c r="NS56" s="648"/>
      <c r="NT56" s="648"/>
      <c r="NU56" s="648"/>
      <c r="NV56" s="648"/>
      <c r="NW56" s="648"/>
      <c r="NX56" s="648"/>
      <c r="NY56" s="648"/>
      <c r="NZ56" s="648"/>
      <c r="OA56" s="648"/>
      <c r="OB56" s="648"/>
      <c r="OC56" s="648"/>
      <c r="OD56" s="648"/>
      <c r="OE56" s="648"/>
      <c r="OF56" s="648"/>
      <c r="OG56" s="648"/>
      <c r="OH56" s="648"/>
      <c r="OI56" s="648"/>
      <c r="OJ56" s="648"/>
      <c r="OK56" s="648"/>
      <c r="OL56" s="648"/>
      <c r="OM56" s="648"/>
      <c r="ON56" s="648"/>
      <c r="OO56" s="648"/>
      <c r="OP56" s="648"/>
      <c r="OQ56" s="648"/>
      <c r="OR56" s="648"/>
      <c r="OS56" s="648"/>
      <c r="OT56" s="648"/>
      <c r="OU56" s="648"/>
      <c r="OV56" s="648"/>
      <c r="OW56" s="648"/>
      <c r="OX56" s="648"/>
      <c r="OY56" s="648"/>
      <c r="OZ56" s="648"/>
      <c r="PA56" s="648"/>
      <c r="PB56" s="648"/>
      <c r="PC56" s="648"/>
      <c r="PD56" s="648"/>
      <c r="PE56" s="648"/>
      <c r="PF56" s="648"/>
      <c r="PG56" s="648"/>
      <c r="PH56" s="648"/>
      <c r="PI56" s="648"/>
      <c r="PJ56" s="648"/>
      <c r="PK56" s="648"/>
      <c r="PL56" s="648"/>
      <c r="PM56" s="648"/>
      <c r="PN56" s="648"/>
      <c r="PO56" s="648"/>
      <c r="PP56" s="648"/>
      <c r="PQ56" s="648"/>
      <c r="PR56" s="648"/>
      <c r="PS56" s="648"/>
      <c r="PT56" s="648"/>
      <c r="PU56" s="648"/>
      <c r="PV56" s="648"/>
      <c r="PW56" s="648"/>
      <c r="PX56" s="648"/>
      <c r="PY56" s="648"/>
      <c r="PZ56" s="648"/>
      <c r="QA56" s="648"/>
      <c r="QB56" s="648"/>
      <c r="QC56" s="648"/>
      <c r="QD56" s="648"/>
      <c r="QE56" s="648"/>
      <c r="QF56" s="648"/>
      <c r="QG56" s="648"/>
      <c r="QH56" s="648"/>
      <c r="QI56" s="648"/>
      <c r="QJ56" s="648"/>
      <c r="QK56" s="648"/>
      <c r="QL56" s="648"/>
      <c r="QM56" s="648"/>
      <c r="QN56" s="648"/>
      <c r="QO56" s="648"/>
      <c r="QP56" s="648"/>
      <c r="QQ56" s="648"/>
      <c r="QR56" s="648"/>
      <c r="QS56" s="648"/>
      <c r="QT56" s="648"/>
      <c r="QU56" s="648"/>
      <c r="QV56" s="648"/>
      <c r="QW56" s="648"/>
      <c r="QX56" s="648"/>
      <c r="QY56" s="648"/>
      <c r="QZ56" s="648"/>
      <c r="RA56" s="648"/>
      <c r="RB56" s="648"/>
      <c r="RC56" s="648"/>
      <c r="RD56" s="648"/>
      <c r="RE56" s="648"/>
      <c r="RF56" s="648"/>
      <c r="RG56" s="648"/>
      <c r="RH56" s="648"/>
      <c r="RI56" s="648"/>
      <c r="RJ56" s="648"/>
      <c r="RK56" s="648"/>
      <c r="RL56" s="648"/>
      <c r="RM56" s="648"/>
      <c r="RN56" s="648"/>
      <c r="RO56" s="648"/>
      <c r="RP56" s="648"/>
      <c r="RQ56" s="648"/>
      <c r="RR56" s="648"/>
      <c r="RS56" s="648"/>
      <c r="RT56" s="648"/>
      <c r="RU56" s="648"/>
      <c r="RV56" s="648"/>
      <c r="RW56" s="648"/>
      <c r="RX56" s="648"/>
      <c r="RY56" s="648"/>
      <c r="RZ56" s="648"/>
      <c r="SA56" s="648"/>
      <c r="SB56" s="648"/>
      <c r="SC56" s="648"/>
      <c r="SD56" s="648"/>
      <c r="SE56" s="648"/>
      <c r="SF56" s="648"/>
      <c r="SG56" s="648"/>
      <c r="SH56" s="648"/>
      <c r="SI56" s="648"/>
      <c r="SJ56" s="648"/>
      <c r="SK56" s="648"/>
      <c r="SL56" s="648"/>
      <c r="SM56" s="648"/>
      <c r="SN56" s="648"/>
      <c r="SO56" s="648"/>
      <c r="SP56" s="648"/>
      <c r="SQ56" s="648"/>
      <c r="SR56" s="648"/>
      <c r="SS56" s="648"/>
      <c r="ST56" s="648"/>
      <c r="SU56" s="648"/>
      <c r="SV56" s="648"/>
      <c r="SW56" s="648"/>
      <c r="SX56" s="648"/>
      <c r="SY56" s="648"/>
      <c r="SZ56" s="648"/>
      <c r="TA56" s="648"/>
      <c r="TB56" s="648"/>
      <c r="TC56" s="648"/>
      <c r="TD56" s="648"/>
      <c r="TE56" s="648"/>
      <c r="TF56" s="648"/>
      <c r="TG56" s="648"/>
      <c r="TH56" s="648"/>
      <c r="TI56" s="648"/>
      <c r="TJ56" s="648"/>
      <c r="TK56" s="648"/>
      <c r="TL56" s="648"/>
      <c r="TM56" s="648"/>
      <c r="TN56" s="648"/>
      <c r="TO56" s="648"/>
      <c r="TP56" s="648"/>
      <c r="TQ56" s="648"/>
      <c r="TR56" s="648"/>
      <c r="TS56" s="648"/>
      <c r="TT56" s="648"/>
      <c r="TU56" s="648"/>
      <c r="TV56" s="648"/>
      <c r="TW56" s="648"/>
      <c r="TX56" s="648"/>
      <c r="TY56" s="648"/>
      <c r="TZ56" s="648"/>
      <c r="UA56" s="648"/>
      <c r="UB56" s="648"/>
      <c r="UC56" s="648"/>
      <c r="UD56" s="648"/>
      <c r="UE56" s="648"/>
      <c r="UF56" s="648"/>
      <c r="UG56" s="648"/>
      <c r="UH56" s="648"/>
      <c r="UI56" s="648"/>
      <c r="UJ56" s="648"/>
      <c r="UK56" s="648"/>
      <c r="UL56" s="648"/>
      <c r="UM56" s="648"/>
      <c r="UN56" s="648"/>
      <c r="UO56" s="648"/>
      <c r="UP56" s="648"/>
      <c r="UQ56" s="648"/>
      <c r="UR56" s="648"/>
      <c r="US56" s="648"/>
      <c r="UT56" s="648"/>
      <c r="UU56" s="648"/>
      <c r="UV56" s="648"/>
      <c r="UW56" s="648"/>
      <c r="UX56" s="648"/>
      <c r="UY56" s="648"/>
      <c r="UZ56" s="648"/>
      <c r="VA56" s="648"/>
      <c r="VB56" s="648"/>
      <c r="VC56" s="648"/>
      <c r="VD56" s="648"/>
      <c r="VE56" s="648"/>
      <c r="VF56" s="648"/>
      <c r="VG56" s="648"/>
      <c r="VH56" s="648"/>
      <c r="VI56" s="648"/>
      <c r="VJ56" s="648"/>
      <c r="VK56" s="648"/>
      <c r="VL56" s="648"/>
      <c r="VM56" s="648"/>
      <c r="VN56" s="648"/>
      <c r="VO56" s="648"/>
      <c r="VP56" s="648"/>
      <c r="VQ56" s="648"/>
      <c r="VR56" s="648"/>
      <c r="VS56" s="648"/>
      <c r="VT56" s="648"/>
      <c r="VU56" s="648"/>
      <c r="VV56" s="648"/>
      <c r="VW56" s="648"/>
      <c r="VX56" s="648"/>
      <c r="VY56" s="648"/>
      <c r="VZ56" s="648"/>
      <c r="WA56" s="648"/>
      <c r="WB56" s="648"/>
      <c r="WC56" s="648"/>
      <c r="WD56" s="648"/>
      <c r="WE56" s="648"/>
      <c r="WF56" s="648"/>
      <c r="WG56" s="648"/>
      <c r="WH56" s="648"/>
      <c r="WI56" s="648"/>
      <c r="WJ56" s="648"/>
      <c r="WK56" s="648"/>
      <c r="WL56" s="648"/>
      <c r="WM56" s="648"/>
      <c r="WN56" s="648"/>
      <c r="WO56" s="648"/>
      <c r="WP56" s="648"/>
      <c r="WQ56" s="648"/>
      <c r="WR56" s="648"/>
      <c r="WS56" s="648"/>
      <c r="WT56" s="648"/>
      <c r="WU56" s="648"/>
      <c r="WV56" s="648"/>
      <c r="WW56" s="648"/>
      <c r="WX56" s="648"/>
      <c r="WY56" s="648"/>
      <c r="WZ56" s="648"/>
      <c r="XA56" s="648"/>
      <c r="XB56" s="648"/>
      <c r="XC56" s="648"/>
      <c r="XD56" s="648"/>
      <c r="XE56" s="648"/>
      <c r="XF56" s="648"/>
      <c r="XG56" s="648"/>
      <c r="XH56" s="648"/>
      <c r="XI56" s="648"/>
      <c r="XJ56" s="648"/>
      <c r="XK56" s="648"/>
      <c r="XL56" s="648"/>
      <c r="XM56" s="648"/>
      <c r="XN56" s="648"/>
      <c r="XO56" s="648"/>
      <c r="XP56" s="648"/>
      <c r="XQ56" s="648"/>
      <c r="XR56" s="648"/>
      <c r="XS56" s="648"/>
      <c r="XT56" s="648"/>
      <c r="XU56" s="648"/>
      <c r="XV56" s="648"/>
      <c r="XW56" s="648"/>
      <c r="XX56" s="648"/>
      <c r="XY56" s="648"/>
      <c r="XZ56" s="648"/>
      <c r="YA56" s="648"/>
      <c r="YB56" s="648"/>
      <c r="YC56" s="648"/>
      <c r="YD56" s="648"/>
      <c r="YE56" s="648"/>
      <c r="YF56" s="648"/>
      <c r="YG56" s="648"/>
      <c r="YH56" s="648"/>
      <c r="YI56" s="648"/>
      <c r="YJ56" s="648"/>
      <c r="YK56" s="648"/>
      <c r="YL56" s="648"/>
      <c r="YM56" s="648"/>
      <c r="YN56" s="648"/>
      <c r="YO56" s="648"/>
      <c r="YP56" s="648"/>
      <c r="YQ56" s="648"/>
      <c r="YR56" s="648"/>
      <c r="YS56" s="648"/>
      <c r="YT56" s="648"/>
      <c r="YU56" s="648"/>
      <c r="YV56" s="648"/>
      <c r="YW56" s="648"/>
      <c r="YX56" s="648"/>
      <c r="YY56" s="648"/>
      <c r="YZ56" s="648"/>
      <c r="ZA56" s="648"/>
      <c r="ZB56" s="648"/>
      <c r="ZC56" s="648"/>
      <c r="ZD56" s="648"/>
      <c r="ZE56" s="648"/>
      <c r="ZF56" s="648"/>
      <c r="ZG56" s="648"/>
      <c r="ZH56" s="648"/>
      <c r="ZI56" s="648"/>
      <c r="ZJ56" s="648"/>
      <c r="ZK56" s="648"/>
      <c r="ZL56" s="648"/>
      <c r="ZM56" s="648"/>
      <c r="ZN56" s="648"/>
      <c r="ZO56" s="648"/>
      <c r="ZP56" s="648"/>
      <c r="ZQ56" s="648"/>
      <c r="ZR56" s="648"/>
      <c r="ZS56" s="648"/>
      <c r="ZT56" s="648"/>
      <c r="ZU56" s="648"/>
      <c r="ZV56" s="648"/>
      <c r="ZW56" s="648"/>
      <c r="ZX56" s="648"/>
      <c r="ZY56" s="648"/>
      <c r="ZZ56" s="648"/>
      <c r="AAA56" s="648"/>
      <c r="AAB56" s="648"/>
      <c r="AAC56" s="648"/>
      <c r="AAD56" s="648"/>
      <c r="AAE56" s="648"/>
      <c r="AAF56" s="648"/>
      <c r="AAG56" s="648"/>
      <c r="AAH56" s="648"/>
      <c r="AAI56" s="648"/>
      <c r="AAJ56" s="648"/>
      <c r="AAK56" s="648"/>
      <c r="AAL56" s="648"/>
      <c r="AAM56" s="648"/>
      <c r="AAN56" s="648"/>
      <c r="AAO56" s="648"/>
      <c r="AAP56" s="648"/>
      <c r="AAQ56" s="648"/>
      <c r="AAR56" s="648"/>
      <c r="AAS56" s="648"/>
      <c r="AAT56" s="648"/>
      <c r="AAU56" s="648"/>
      <c r="AAV56" s="648"/>
      <c r="AAW56" s="648"/>
      <c r="AAX56" s="648"/>
      <c r="AAY56" s="648"/>
      <c r="AAZ56" s="648"/>
      <c r="ABA56" s="648"/>
      <c r="ABB56" s="648"/>
      <c r="ABC56" s="648"/>
      <c r="ABD56" s="648"/>
      <c r="ABE56" s="648"/>
      <c r="ABF56" s="648"/>
      <c r="ABG56" s="648"/>
      <c r="ABH56" s="648"/>
      <c r="ABI56" s="648"/>
      <c r="ABJ56" s="648"/>
      <c r="ABK56" s="648"/>
      <c r="ABL56" s="648"/>
      <c r="ABM56" s="648"/>
      <c r="ABN56" s="648"/>
      <c r="ABO56" s="648"/>
      <c r="ABP56" s="648"/>
      <c r="ABQ56" s="648"/>
      <c r="ABR56" s="648"/>
      <c r="ABS56" s="648"/>
      <c r="ABT56" s="648"/>
      <c r="ABU56" s="648"/>
      <c r="ABV56" s="648"/>
      <c r="ABW56" s="648"/>
      <c r="ABX56" s="648"/>
      <c r="ABY56" s="648"/>
      <c r="ABZ56" s="648"/>
      <c r="ACA56" s="648"/>
      <c r="ACB56" s="648"/>
      <c r="ACC56" s="648"/>
      <c r="ACD56" s="648"/>
      <c r="ACE56" s="648"/>
      <c r="ACF56" s="648"/>
      <c r="ACG56" s="648"/>
      <c r="ACH56" s="648"/>
      <c r="ACI56" s="648"/>
      <c r="ACJ56" s="648"/>
      <c r="ACK56" s="648"/>
      <c r="ACL56" s="648"/>
      <c r="ACM56" s="648"/>
      <c r="ACN56" s="648"/>
      <c r="ACO56" s="648"/>
      <c r="ACP56" s="648"/>
      <c r="ACQ56" s="648"/>
      <c r="ACR56" s="648"/>
      <c r="ACS56" s="648"/>
      <c r="ACT56" s="648"/>
      <c r="ACU56" s="648"/>
      <c r="ACV56" s="648"/>
      <c r="ACW56" s="648"/>
      <c r="ACX56" s="648"/>
      <c r="ACY56" s="648"/>
      <c r="ACZ56" s="648"/>
      <c r="ADA56" s="648"/>
      <c r="ADB56" s="648"/>
      <c r="ADC56" s="648"/>
      <c r="ADD56" s="648"/>
      <c r="ADE56" s="648"/>
      <c r="ADF56" s="648"/>
      <c r="ADG56" s="648"/>
      <c r="ADH56" s="648"/>
      <c r="ADI56" s="648"/>
      <c r="ADJ56" s="648"/>
      <c r="ADK56" s="648"/>
      <c r="ADL56" s="648"/>
      <c r="ADM56" s="648"/>
      <c r="ADN56" s="648"/>
      <c r="ADO56" s="648"/>
      <c r="ADP56" s="648"/>
      <c r="ADQ56" s="648"/>
      <c r="ADR56" s="648"/>
      <c r="ADS56" s="648"/>
      <c r="ADT56" s="648"/>
      <c r="ADU56" s="648"/>
      <c r="ADV56" s="648"/>
      <c r="ADW56" s="648"/>
      <c r="ADX56" s="648"/>
      <c r="ADY56" s="648"/>
      <c r="ADZ56" s="648"/>
      <c r="AEA56" s="648"/>
      <c r="AEB56" s="648"/>
      <c r="AEC56" s="648"/>
      <c r="AED56" s="648"/>
      <c r="AEE56" s="648"/>
      <c r="AEF56" s="648"/>
      <c r="AEG56" s="648"/>
      <c r="AEH56" s="648"/>
      <c r="AEI56" s="648"/>
      <c r="AEJ56" s="648"/>
      <c r="AEK56" s="648"/>
      <c r="AEL56" s="648"/>
      <c r="AEM56" s="648"/>
      <c r="AEN56" s="648"/>
      <c r="AEO56" s="648"/>
      <c r="AEP56" s="648"/>
      <c r="AEQ56" s="648"/>
      <c r="AER56" s="648"/>
      <c r="AES56" s="648"/>
      <c r="AET56" s="648"/>
      <c r="AEU56" s="648"/>
      <c r="AEV56" s="648"/>
      <c r="AEW56" s="648"/>
      <c r="AEX56" s="648"/>
      <c r="AEY56" s="648"/>
      <c r="AEZ56" s="648"/>
      <c r="AFA56" s="648"/>
      <c r="AFB56" s="648"/>
      <c r="AFC56" s="648"/>
      <c r="AFD56" s="648"/>
      <c r="AFE56" s="648"/>
      <c r="AFF56" s="648"/>
      <c r="AFG56" s="648"/>
      <c r="AFH56" s="648"/>
      <c r="AFI56" s="648"/>
      <c r="AFJ56" s="648"/>
      <c r="AFK56" s="648"/>
      <c r="AFL56" s="648"/>
      <c r="AFM56" s="648"/>
      <c r="AFN56" s="648"/>
      <c r="AFO56" s="648"/>
      <c r="AFP56" s="648"/>
      <c r="AFQ56" s="648"/>
      <c r="AFR56" s="648"/>
      <c r="AFS56" s="648"/>
      <c r="AFT56" s="648"/>
      <c r="AFU56" s="648"/>
      <c r="AFV56" s="648"/>
      <c r="AFW56" s="648"/>
      <c r="AFX56" s="648"/>
      <c r="AFY56" s="648"/>
      <c r="AFZ56" s="648"/>
      <c r="AGA56" s="648"/>
      <c r="AGB56" s="648"/>
      <c r="AGC56" s="648"/>
      <c r="AGD56" s="648"/>
      <c r="AGE56" s="648"/>
      <c r="AGF56" s="648"/>
      <c r="AGG56" s="648"/>
      <c r="AGH56" s="648"/>
      <c r="AGI56" s="648"/>
      <c r="AGJ56" s="648"/>
      <c r="AGK56" s="648"/>
      <c r="AGL56" s="648"/>
      <c r="AGM56" s="648"/>
      <c r="AGN56" s="648"/>
      <c r="AGO56" s="648"/>
      <c r="AGP56" s="648"/>
      <c r="AGQ56" s="648"/>
      <c r="AGR56" s="648"/>
      <c r="AGS56" s="648"/>
      <c r="AGT56" s="648"/>
      <c r="AGU56" s="648"/>
      <c r="AGV56" s="648"/>
      <c r="AGW56" s="648"/>
      <c r="AGX56" s="648"/>
      <c r="AGY56" s="648"/>
      <c r="AGZ56" s="648"/>
      <c r="AHA56" s="648"/>
      <c r="AHB56" s="648"/>
      <c r="AHC56" s="648"/>
      <c r="AHD56" s="648"/>
      <c r="AHE56" s="648"/>
      <c r="AHF56" s="648"/>
      <c r="AHG56" s="648"/>
      <c r="AHH56" s="648"/>
      <c r="AHI56" s="648"/>
      <c r="AHJ56" s="648"/>
      <c r="AHK56" s="648"/>
      <c r="AHL56" s="648"/>
      <c r="AHM56" s="648"/>
      <c r="AHN56" s="648"/>
      <c r="AHO56" s="648"/>
      <c r="AHP56" s="648"/>
      <c r="AHQ56" s="648"/>
      <c r="AHR56" s="648"/>
      <c r="AHS56" s="648"/>
      <c r="AHT56" s="648"/>
      <c r="AHU56" s="648"/>
      <c r="AHV56" s="648"/>
      <c r="AHW56" s="648"/>
      <c r="AHX56" s="648"/>
      <c r="AHY56" s="648"/>
      <c r="AHZ56" s="648"/>
      <c r="AIA56" s="648"/>
      <c r="AIB56" s="648"/>
      <c r="AIC56" s="648"/>
      <c r="AID56" s="648"/>
      <c r="AIE56" s="648"/>
      <c r="AIF56" s="648"/>
      <c r="AIG56" s="648"/>
      <c r="AIH56" s="648"/>
      <c r="AII56" s="648"/>
      <c r="AIJ56" s="648"/>
      <c r="AIK56" s="648"/>
      <c r="AIL56" s="648"/>
      <c r="AIM56" s="648"/>
      <c r="AIN56" s="648"/>
      <c r="AIO56" s="648"/>
      <c r="AIP56" s="648"/>
      <c r="AIQ56" s="648"/>
      <c r="AIR56" s="648"/>
      <c r="AIS56" s="648"/>
      <c r="AIT56" s="648"/>
      <c r="AIU56" s="648"/>
      <c r="AIV56" s="648"/>
      <c r="AIW56" s="648"/>
      <c r="AIX56" s="648"/>
      <c r="AIY56" s="648"/>
      <c r="AIZ56" s="648"/>
      <c r="AJA56" s="648"/>
      <c r="AJB56" s="648"/>
      <c r="AJC56" s="648"/>
      <c r="AJD56" s="648"/>
      <c r="AJE56" s="648"/>
      <c r="AJF56" s="648"/>
      <c r="AJG56" s="648"/>
      <c r="AJH56" s="648"/>
      <c r="AJI56" s="648"/>
      <c r="AJJ56" s="648"/>
      <c r="AJK56" s="648"/>
      <c r="AJL56" s="648"/>
      <c r="AJM56" s="648"/>
      <c r="AJN56" s="648"/>
      <c r="AJO56" s="648"/>
      <c r="AJP56" s="648"/>
      <c r="AJQ56" s="648"/>
      <c r="AJR56" s="648"/>
      <c r="AJS56" s="648"/>
      <c r="AJT56" s="648"/>
      <c r="AJU56" s="648"/>
      <c r="AJV56" s="648"/>
      <c r="AJW56" s="648"/>
      <c r="AJX56" s="648"/>
      <c r="AJY56" s="648"/>
      <c r="AJZ56" s="648"/>
      <c r="AKA56" s="648"/>
      <c r="AKB56" s="648"/>
      <c r="AKC56" s="648"/>
      <c r="AKD56" s="648"/>
      <c r="AKE56" s="648"/>
      <c r="AKF56" s="648"/>
      <c r="AKG56" s="648"/>
      <c r="AKH56" s="648"/>
      <c r="AKI56" s="648"/>
      <c r="AKJ56" s="648"/>
      <c r="AKK56" s="648"/>
      <c r="AKL56" s="648"/>
      <c r="AKM56" s="648"/>
      <c r="AKN56" s="648"/>
      <c r="AKO56" s="648"/>
      <c r="AKP56" s="648"/>
      <c r="AKQ56" s="648"/>
      <c r="AKR56" s="648"/>
      <c r="AKS56" s="648"/>
      <c r="AKT56" s="648"/>
      <c r="AKU56" s="648"/>
      <c r="AKV56" s="648"/>
      <c r="AKW56" s="648"/>
      <c r="AKX56" s="648"/>
      <c r="AKY56" s="648"/>
      <c r="AKZ56" s="648"/>
      <c r="ALA56" s="648"/>
      <c r="ALB56" s="648"/>
      <c r="ALC56" s="648"/>
      <c r="ALD56" s="648"/>
      <c r="ALE56" s="648"/>
      <c r="ALF56" s="648"/>
      <c r="ALG56" s="648"/>
      <c r="ALH56" s="648"/>
      <c r="ALI56" s="648"/>
      <c r="ALJ56" s="648"/>
      <c r="ALK56" s="648"/>
      <c r="ALL56" s="648"/>
      <c r="ALM56" s="648"/>
      <c r="ALN56" s="648"/>
      <c r="ALO56" s="648"/>
      <c r="ALP56" s="648"/>
      <c r="ALQ56" s="648"/>
      <c r="ALR56" s="648"/>
      <c r="ALS56" s="648"/>
      <c r="ALT56" s="648"/>
      <c r="ALU56" s="648"/>
      <c r="ALV56" s="648"/>
      <c r="ALW56" s="648"/>
      <c r="ALX56" s="648"/>
      <c r="ALY56" s="648"/>
      <c r="ALZ56" s="648"/>
      <c r="AMA56" s="648"/>
      <c r="AMB56" s="648"/>
      <c r="AMC56" s="648"/>
      <c r="AMD56" s="648"/>
      <c r="AME56" s="648"/>
      <c r="AMF56" s="648"/>
      <c r="AMG56" s="648"/>
      <c r="AMH56" s="648"/>
      <c r="AMI56" s="648"/>
      <c r="AMJ56" s="648"/>
    </row>
    <row r="57" spans="1:1024" s="666" customFormat="1" x14ac:dyDescent="0.2">
      <c r="A57" s="648"/>
      <c r="B57" s="685"/>
      <c r="C57" s="682"/>
      <c r="D57" s="679"/>
      <c r="E57" s="679"/>
      <c r="F57" s="679"/>
      <c r="G57" s="679"/>
      <c r="H57" s="679"/>
      <c r="I57" s="679"/>
      <c r="J57" s="679"/>
      <c r="K57" s="679"/>
      <c r="L57" s="679"/>
      <c r="M57" s="679"/>
      <c r="N57" s="679"/>
      <c r="O57" s="679"/>
      <c r="P57" s="679"/>
      <c r="Q57" s="679"/>
      <c r="R57" s="680"/>
      <c r="S57" s="679"/>
      <c r="T57" s="679"/>
      <c r="U57" s="672" t="s">
        <v>501</v>
      </c>
      <c r="V57" s="661" t="s">
        <v>121</v>
      </c>
      <c r="W57" s="681" t="s">
        <v>495</v>
      </c>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c r="BD57" s="653"/>
      <c r="BE57" s="653"/>
      <c r="BF57" s="653"/>
      <c r="BG57" s="653"/>
      <c r="BH57" s="653"/>
      <c r="BI57" s="653"/>
      <c r="BJ57" s="653"/>
      <c r="BK57" s="653"/>
      <c r="BL57" s="653"/>
      <c r="BM57" s="653"/>
      <c r="BN57" s="653"/>
      <c r="BO57" s="653"/>
      <c r="BP57" s="653"/>
      <c r="BQ57" s="653"/>
      <c r="BR57" s="653"/>
      <c r="BS57" s="653"/>
      <c r="BT57" s="653"/>
      <c r="BU57" s="653"/>
      <c r="BV57" s="653"/>
      <c r="BW57" s="653"/>
      <c r="BX57" s="653"/>
      <c r="BY57" s="653"/>
      <c r="BZ57" s="653"/>
      <c r="CA57" s="653"/>
      <c r="CB57" s="653"/>
      <c r="CC57" s="653"/>
      <c r="CD57" s="653"/>
      <c r="CE57" s="653"/>
      <c r="CF57" s="653"/>
      <c r="CG57" s="653"/>
      <c r="CH57" s="653"/>
      <c r="CI57" s="653"/>
      <c r="CJ57" s="653"/>
      <c r="CK57" s="653"/>
      <c r="CL57" s="653"/>
      <c r="CM57" s="653"/>
      <c r="CN57" s="653"/>
      <c r="CO57" s="653"/>
      <c r="CP57" s="653"/>
      <c r="CQ57" s="653"/>
      <c r="CR57" s="653"/>
      <c r="CS57" s="653"/>
      <c r="CT57" s="653"/>
      <c r="CU57" s="653"/>
      <c r="CV57" s="653"/>
      <c r="CW57" s="653"/>
      <c r="CX57" s="653"/>
      <c r="CY57" s="653"/>
      <c r="CZ57" s="662">
        <v>0</v>
      </c>
      <c r="DA57" s="663">
        <v>0</v>
      </c>
      <c r="DB57" s="663">
        <v>0</v>
      </c>
      <c r="DC57" s="663">
        <v>0</v>
      </c>
      <c r="DD57" s="663">
        <v>0</v>
      </c>
      <c r="DE57" s="663">
        <v>0</v>
      </c>
      <c r="DF57" s="663">
        <v>0</v>
      </c>
      <c r="DG57" s="663">
        <v>0</v>
      </c>
      <c r="DH57" s="663">
        <v>0</v>
      </c>
      <c r="DI57" s="663">
        <v>0</v>
      </c>
      <c r="DJ57" s="663">
        <v>0</v>
      </c>
      <c r="DK57" s="663">
        <v>0</v>
      </c>
      <c r="DL57" s="663">
        <v>0</v>
      </c>
      <c r="DM57" s="663">
        <v>0</v>
      </c>
      <c r="DN57" s="663">
        <v>0</v>
      </c>
      <c r="DO57" s="663">
        <v>0</v>
      </c>
      <c r="DP57" s="663">
        <v>0</v>
      </c>
      <c r="DQ57" s="663">
        <v>0</v>
      </c>
      <c r="DR57" s="663">
        <v>0</v>
      </c>
      <c r="DS57" s="663">
        <v>0</v>
      </c>
      <c r="DT57" s="663">
        <v>0</v>
      </c>
      <c r="DU57" s="663">
        <v>0</v>
      </c>
      <c r="DV57" s="663">
        <v>0</v>
      </c>
      <c r="DW57" s="664">
        <v>0</v>
      </c>
      <c r="DX57" s="665"/>
      <c r="DY57" s="648"/>
      <c r="DZ57" s="648"/>
      <c r="EA57" s="648"/>
      <c r="EB57" s="648"/>
      <c r="EC57" s="648"/>
      <c r="ED57" s="648"/>
      <c r="EE57" s="648"/>
      <c r="EF57" s="648"/>
      <c r="EG57" s="648"/>
      <c r="EH57" s="648"/>
      <c r="EI57" s="648"/>
      <c r="EJ57" s="648"/>
      <c r="EK57" s="648"/>
      <c r="EL57" s="648"/>
      <c r="EM57" s="648"/>
      <c r="EN57" s="648"/>
      <c r="EO57" s="648"/>
      <c r="EP57" s="648"/>
      <c r="EQ57" s="648"/>
      <c r="ER57" s="648"/>
      <c r="ES57" s="648"/>
      <c r="ET57" s="648"/>
      <c r="EU57" s="648"/>
      <c r="EV57" s="648"/>
      <c r="EW57" s="648"/>
      <c r="EX57" s="648"/>
      <c r="EY57" s="648"/>
      <c r="EZ57" s="648"/>
      <c r="FA57" s="648"/>
      <c r="FB57" s="648"/>
      <c r="FC57" s="648"/>
      <c r="FD57" s="648"/>
      <c r="FE57" s="648"/>
      <c r="FF57" s="648"/>
      <c r="FG57" s="648"/>
      <c r="FH57" s="648"/>
      <c r="FI57" s="648"/>
      <c r="FJ57" s="648"/>
      <c r="FK57" s="648"/>
      <c r="FL57" s="648"/>
      <c r="FM57" s="648"/>
      <c r="FN57" s="648"/>
      <c r="FO57" s="648"/>
      <c r="FP57" s="648"/>
      <c r="FQ57" s="648"/>
      <c r="FR57" s="648"/>
      <c r="FS57" s="648"/>
      <c r="FT57" s="648"/>
      <c r="FU57" s="648"/>
      <c r="FV57" s="648"/>
      <c r="FW57" s="648"/>
      <c r="FX57" s="648"/>
      <c r="FY57" s="648"/>
      <c r="FZ57" s="648"/>
      <c r="GA57" s="648"/>
      <c r="GB57" s="648"/>
      <c r="GC57" s="648"/>
      <c r="GD57" s="648"/>
      <c r="GE57" s="648"/>
      <c r="GF57" s="648"/>
      <c r="GG57" s="648"/>
      <c r="GH57" s="648"/>
      <c r="GI57" s="648"/>
      <c r="GJ57" s="648"/>
      <c r="GK57" s="648"/>
      <c r="GL57" s="648"/>
      <c r="GM57" s="648"/>
      <c r="GN57" s="648"/>
      <c r="GO57" s="648"/>
      <c r="GP57" s="648"/>
      <c r="GQ57" s="648"/>
      <c r="GR57" s="648"/>
      <c r="GS57" s="648"/>
      <c r="GT57" s="648"/>
      <c r="GU57" s="648"/>
      <c r="GV57" s="648"/>
      <c r="GW57" s="648"/>
      <c r="GX57" s="648"/>
      <c r="GY57" s="648"/>
      <c r="GZ57" s="648"/>
      <c r="HA57" s="648"/>
      <c r="HB57" s="648"/>
      <c r="HC57" s="648"/>
      <c r="HD57" s="648"/>
      <c r="HE57" s="648"/>
      <c r="HF57" s="648"/>
      <c r="HG57" s="648"/>
      <c r="HH57" s="648"/>
      <c r="HI57" s="648"/>
      <c r="HJ57" s="648"/>
      <c r="HK57" s="648"/>
      <c r="HL57" s="648"/>
      <c r="HM57" s="648"/>
      <c r="HN57" s="648"/>
      <c r="HO57" s="648"/>
      <c r="HP57" s="648"/>
      <c r="HQ57" s="648"/>
      <c r="HR57" s="648"/>
      <c r="HS57" s="648"/>
      <c r="HT57" s="648"/>
      <c r="HU57" s="648"/>
      <c r="HV57" s="648"/>
      <c r="HW57" s="648"/>
      <c r="HX57" s="648"/>
      <c r="HY57" s="648"/>
      <c r="HZ57" s="648"/>
      <c r="IA57" s="648"/>
      <c r="IB57" s="648"/>
      <c r="IC57" s="648"/>
      <c r="ID57" s="648"/>
      <c r="IE57" s="648"/>
      <c r="IF57" s="648"/>
      <c r="IG57" s="648"/>
      <c r="IH57" s="648"/>
      <c r="II57" s="648"/>
      <c r="IJ57" s="648"/>
      <c r="IK57" s="648"/>
      <c r="IL57" s="648"/>
      <c r="IM57" s="648"/>
      <c r="IN57" s="648"/>
      <c r="IO57" s="648"/>
      <c r="IP57" s="648"/>
      <c r="IQ57" s="648"/>
      <c r="IR57" s="648"/>
      <c r="IS57" s="648"/>
      <c r="IT57" s="648"/>
      <c r="IU57" s="648"/>
      <c r="IV57" s="648"/>
      <c r="IW57" s="648"/>
      <c r="IX57" s="648"/>
      <c r="IY57" s="648"/>
      <c r="IZ57" s="648"/>
      <c r="JA57" s="648"/>
      <c r="JB57" s="648"/>
      <c r="JC57" s="648"/>
      <c r="JD57" s="648"/>
      <c r="JE57" s="648"/>
      <c r="JF57" s="648"/>
      <c r="JG57" s="648"/>
      <c r="JH57" s="648"/>
      <c r="JI57" s="648"/>
      <c r="JJ57" s="648"/>
      <c r="JK57" s="648"/>
      <c r="JL57" s="648"/>
      <c r="JM57" s="648"/>
      <c r="JN57" s="648"/>
      <c r="JO57" s="648"/>
      <c r="JP57" s="648"/>
      <c r="JQ57" s="648"/>
      <c r="JR57" s="648"/>
      <c r="JS57" s="648"/>
      <c r="JT57" s="648"/>
      <c r="JU57" s="648"/>
      <c r="JV57" s="648"/>
      <c r="JW57" s="648"/>
      <c r="JX57" s="648"/>
      <c r="JY57" s="648"/>
      <c r="JZ57" s="648"/>
      <c r="KA57" s="648"/>
      <c r="KB57" s="648"/>
      <c r="KC57" s="648"/>
      <c r="KD57" s="648"/>
      <c r="KE57" s="648"/>
      <c r="KF57" s="648"/>
      <c r="KG57" s="648"/>
      <c r="KH57" s="648"/>
      <c r="KI57" s="648"/>
      <c r="KJ57" s="648"/>
      <c r="KK57" s="648"/>
      <c r="KL57" s="648"/>
      <c r="KM57" s="648"/>
      <c r="KN57" s="648"/>
      <c r="KO57" s="648"/>
      <c r="KP57" s="648"/>
      <c r="KQ57" s="648"/>
      <c r="KR57" s="648"/>
      <c r="KS57" s="648"/>
      <c r="KT57" s="648"/>
      <c r="KU57" s="648"/>
      <c r="KV57" s="648"/>
      <c r="KW57" s="648"/>
      <c r="KX57" s="648"/>
      <c r="KY57" s="648"/>
      <c r="KZ57" s="648"/>
      <c r="LA57" s="648"/>
      <c r="LB57" s="648"/>
      <c r="LC57" s="648"/>
      <c r="LD57" s="648"/>
      <c r="LE57" s="648"/>
      <c r="LF57" s="648"/>
      <c r="LG57" s="648"/>
      <c r="LH57" s="648"/>
      <c r="LI57" s="648"/>
      <c r="LJ57" s="648"/>
      <c r="LK57" s="648"/>
      <c r="LL57" s="648"/>
      <c r="LM57" s="648"/>
      <c r="LN57" s="648"/>
      <c r="LO57" s="648"/>
      <c r="LP57" s="648"/>
      <c r="LQ57" s="648"/>
      <c r="LR57" s="648"/>
      <c r="LS57" s="648"/>
      <c r="LT57" s="648"/>
      <c r="LU57" s="648"/>
      <c r="LV57" s="648"/>
      <c r="LW57" s="648"/>
      <c r="LX57" s="648"/>
      <c r="LY57" s="648"/>
      <c r="LZ57" s="648"/>
      <c r="MA57" s="648"/>
      <c r="MB57" s="648"/>
      <c r="MC57" s="648"/>
      <c r="MD57" s="648"/>
      <c r="ME57" s="648"/>
      <c r="MF57" s="648"/>
      <c r="MG57" s="648"/>
      <c r="MH57" s="648"/>
      <c r="MI57" s="648"/>
      <c r="MJ57" s="648"/>
      <c r="MK57" s="648"/>
      <c r="ML57" s="648"/>
      <c r="MM57" s="648"/>
      <c r="MN57" s="648"/>
      <c r="MO57" s="648"/>
      <c r="MP57" s="648"/>
      <c r="MQ57" s="648"/>
      <c r="MR57" s="648"/>
      <c r="MS57" s="648"/>
      <c r="MT57" s="648"/>
      <c r="MU57" s="648"/>
      <c r="MV57" s="648"/>
      <c r="MW57" s="648"/>
      <c r="MX57" s="648"/>
      <c r="MY57" s="648"/>
      <c r="MZ57" s="648"/>
      <c r="NA57" s="648"/>
      <c r="NB57" s="648"/>
      <c r="NC57" s="648"/>
      <c r="ND57" s="648"/>
      <c r="NE57" s="648"/>
      <c r="NF57" s="648"/>
      <c r="NG57" s="648"/>
      <c r="NH57" s="648"/>
      <c r="NI57" s="648"/>
      <c r="NJ57" s="648"/>
      <c r="NK57" s="648"/>
      <c r="NL57" s="648"/>
      <c r="NM57" s="648"/>
      <c r="NN57" s="648"/>
      <c r="NO57" s="648"/>
      <c r="NP57" s="648"/>
      <c r="NQ57" s="648"/>
      <c r="NR57" s="648"/>
      <c r="NS57" s="648"/>
      <c r="NT57" s="648"/>
      <c r="NU57" s="648"/>
      <c r="NV57" s="648"/>
      <c r="NW57" s="648"/>
      <c r="NX57" s="648"/>
      <c r="NY57" s="648"/>
      <c r="NZ57" s="648"/>
      <c r="OA57" s="648"/>
      <c r="OB57" s="648"/>
      <c r="OC57" s="648"/>
      <c r="OD57" s="648"/>
      <c r="OE57" s="648"/>
      <c r="OF57" s="648"/>
      <c r="OG57" s="648"/>
      <c r="OH57" s="648"/>
      <c r="OI57" s="648"/>
      <c r="OJ57" s="648"/>
      <c r="OK57" s="648"/>
      <c r="OL57" s="648"/>
      <c r="OM57" s="648"/>
      <c r="ON57" s="648"/>
      <c r="OO57" s="648"/>
      <c r="OP57" s="648"/>
      <c r="OQ57" s="648"/>
      <c r="OR57" s="648"/>
      <c r="OS57" s="648"/>
      <c r="OT57" s="648"/>
      <c r="OU57" s="648"/>
      <c r="OV57" s="648"/>
      <c r="OW57" s="648"/>
      <c r="OX57" s="648"/>
      <c r="OY57" s="648"/>
      <c r="OZ57" s="648"/>
      <c r="PA57" s="648"/>
      <c r="PB57" s="648"/>
      <c r="PC57" s="648"/>
      <c r="PD57" s="648"/>
      <c r="PE57" s="648"/>
      <c r="PF57" s="648"/>
      <c r="PG57" s="648"/>
      <c r="PH57" s="648"/>
      <c r="PI57" s="648"/>
      <c r="PJ57" s="648"/>
      <c r="PK57" s="648"/>
      <c r="PL57" s="648"/>
      <c r="PM57" s="648"/>
      <c r="PN57" s="648"/>
      <c r="PO57" s="648"/>
      <c r="PP57" s="648"/>
      <c r="PQ57" s="648"/>
      <c r="PR57" s="648"/>
      <c r="PS57" s="648"/>
      <c r="PT57" s="648"/>
      <c r="PU57" s="648"/>
      <c r="PV57" s="648"/>
      <c r="PW57" s="648"/>
      <c r="PX57" s="648"/>
      <c r="PY57" s="648"/>
      <c r="PZ57" s="648"/>
      <c r="QA57" s="648"/>
      <c r="QB57" s="648"/>
      <c r="QC57" s="648"/>
      <c r="QD57" s="648"/>
      <c r="QE57" s="648"/>
      <c r="QF57" s="648"/>
      <c r="QG57" s="648"/>
      <c r="QH57" s="648"/>
      <c r="QI57" s="648"/>
      <c r="QJ57" s="648"/>
      <c r="QK57" s="648"/>
      <c r="QL57" s="648"/>
      <c r="QM57" s="648"/>
      <c r="QN57" s="648"/>
      <c r="QO57" s="648"/>
      <c r="QP57" s="648"/>
      <c r="QQ57" s="648"/>
      <c r="QR57" s="648"/>
      <c r="QS57" s="648"/>
      <c r="QT57" s="648"/>
      <c r="QU57" s="648"/>
      <c r="QV57" s="648"/>
      <c r="QW57" s="648"/>
      <c r="QX57" s="648"/>
      <c r="QY57" s="648"/>
      <c r="QZ57" s="648"/>
      <c r="RA57" s="648"/>
      <c r="RB57" s="648"/>
      <c r="RC57" s="648"/>
      <c r="RD57" s="648"/>
      <c r="RE57" s="648"/>
      <c r="RF57" s="648"/>
      <c r="RG57" s="648"/>
      <c r="RH57" s="648"/>
      <c r="RI57" s="648"/>
      <c r="RJ57" s="648"/>
      <c r="RK57" s="648"/>
      <c r="RL57" s="648"/>
      <c r="RM57" s="648"/>
      <c r="RN57" s="648"/>
      <c r="RO57" s="648"/>
      <c r="RP57" s="648"/>
      <c r="RQ57" s="648"/>
      <c r="RR57" s="648"/>
      <c r="RS57" s="648"/>
      <c r="RT57" s="648"/>
      <c r="RU57" s="648"/>
      <c r="RV57" s="648"/>
      <c r="RW57" s="648"/>
      <c r="RX57" s="648"/>
      <c r="RY57" s="648"/>
      <c r="RZ57" s="648"/>
      <c r="SA57" s="648"/>
      <c r="SB57" s="648"/>
      <c r="SC57" s="648"/>
      <c r="SD57" s="648"/>
      <c r="SE57" s="648"/>
      <c r="SF57" s="648"/>
      <c r="SG57" s="648"/>
      <c r="SH57" s="648"/>
      <c r="SI57" s="648"/>
      <c r="SJ57" s="648"/>
      <c r="SK57" s="648"/>
      <c r="SL57" s="648"/>
      <c r="SM57" s="648"/>
      <c r="SN57" s="648"/>
      <c r="SO57" s="648"/>
      <c r="SP57" s="648"/>
      <c r="SQ57" s="648"/>
      <c r="SR57" s="648"/>
      <c r="SS57" s="648"/>
      <c r="ST57" s="648"/>
      <c r="SU57" s="648"/>
      <c r="SV57" s="648"/>
      <c r="SW57" s="648"/>
      <c r="SX57" s="648"/>
      <c r="SY57" s="648"/>
      <c r="SZ57" s="648"/>
      <c r="TA57" s="648"/>
      <c r="TB57" s="648"/>
      <c r="TC57" s="648"/>
      <c r="TD57" s="648"/>
      <c r="TE57" s="648"/>
      <c r="TF57" s="648"/>
      <c r="TG57" s="648"/>
      <c r="TH57" s="648"/>
      <c r="TI57" s="648"/>
      <c r="TJ57" s="648"/>
      <c r="TK57" s="648"/>
      <c r="TL57" s="648"/>
      <c r="TM57" s="648"/>
      <c r="TN57" s="648"/>
      <c r="TO57" s="648"/>
      <c r="TP57" s="648"/>
      <c r="TQ57" s="648"/>
      <c r="TR57" s="648"/>
      <c r="TS57" s="648"/>
      <c r="TT57" s="648"/>
      <c r="TU57" s="648"/>
      <c r="TV57" s="648"/>
      <c r="TW57" s="648"/>
      <c r="TX57" s="648"/>
      <c r="TY57" s="648"/>
      <c r="TZ57" s="648"/>
      <c r="UA57" s="648"/>
      <c r="UB57" s="648"/>
      <c r="UC57" s="648"/>
      <c r="UD57" s="648"/>
      <c r="UE57" s="648"/>
      <c r="UF57" s="648"/>
      <c r="UG57" s="648"/>
      <c r="UH57" s="648"/>
      <c r="UI57" s="648"/>
      <c r="UJ57" s="648"/>
      <c r="UK57" s="648"/>
      <c r="UL57" s="648"/>
      <c r="UM57" s="648"/>
      <c r="UN57" s="648"/>
      <c r="UO57" s="648"/>
      <c r="UP57" s="648"/>
      <c r="UQ57" s="648"/>
      <c r="UR57" s="648"/>
      <c r="US57" s="648"/>
      <c r="UT57" s="648"/>
      <c r="UU57" s="648"/>
      <c r="UV57" s="648"/>
      <c r="UW57" s="648"/>
      <c r="UX57" s="648"/>
      <c r="UY57" s="648"/>
      <c r="UZ57" s="648"/>
      <c r="VA57" s="648"/>
      <c r="VB57" s="648"/>
      <c r="VC57" s="648"/>
      <c r="VD57" s="648"/>
      <c r="VE57" s="648"/>
      <c r="VF57" s="648"/>
      <c r="VG57" s="648"/>
      <c r="VH57" s="648"/>
      <c r="VI57" s="648"/>
      <c r="VJ57" s="648"/>
      <c r="VK57" s="648"/>
      <c r="VL57" s="648"/>
      <c r="VM57" s="648"/>
      <c r="VN57" s="648"/>
      <c r="VO57" s="648"/>
      <c r="VP57" s="648"/>
      <c r="VQ57" s="648"/>
      <c r="VR57" s="648"/>
      <c r="VS57" s="648"/>
      <c r="VT57" s="648"/>
      <c r="VU57" s="648"/>
      <c r="VV57" s="648"/>
      <c r="VW57" s="648"/>
      <c r="VX57" s="648"/>
      <c r="VY57" s="648"/>
      <c r="VZ57" s="648"/>
      <c r="WA57" s="648"/>
      <c r="WB57" s="648"/>
      <c r="WC57" s="648"/>
      <c r="WD57" s="648"/>
      <c r="WE57" s="648"/>
      <c r="WF57" s="648"/>
      <c r="WG57" s="648"/>
      <c r="WH57" s="648"/>
      <c r="WI57" s="648"/>
      <c r="WJ57" s="648"/>
      <c r="WK57" s="648"/>
      <c r="WL57" s="648"/>
      <c r="WM57" s="648"/>
      <c r="WN57" s="648"/>
      <c r="WO57" s="648"/>
      <c r="WP57" s="648"/>
      <c r="WQ57" s="648"/>
      <c r="WR57" s="648"/>
      <c r="WS57" s="648"/>
      <c r="WT57" s="648"/>
      <c r="WU57" s="648"/>
      <c r="WV57" s="648"/>
      <c r="WW57" s="648"/>
      <c r="WX57" s="648"/>
      <c r="WY57" s="648"/>
      <c r="WZ57" s="648"/>
      <c r="XA57" s="648"/>
      <c r="XB57" s="648"/>
      <c r="XC57" s="648"/>
      <c r="XD57" s="648"/>
      <c r="XE57" s="648"/>
      <c r="XF57" s="648"/>
      <c r="XG57" s="648"/>
      <c r="XH57" s="648"/>
      <c r="XI57" s="648"/>
      <c r="XJ57" s="648"/>
      <c r="XK57" s="648"/>
      <c r="XL57" s="648"/>
      <c r="XM57" s="648"/>
      <c r="XN57" s="648"/>
      <c r="XO57" s="648"/>
      <c r="XP57" s="648"/>
      <c r="XQ57" s="648"/>
      <c r="XR57" s="648"/>
      <c r="XS57" s="648"/>
      <c r="XT57" s="648"/>
      <c r="XU57" s="648"/>
      <c r="XV57" s="648"/>
      <c r="XW57" s="648"/>
      <c r="XX57" s="648"/>
      <c r="XY57" s="648"/>
      <c r="XZ57" s="648"/>
      <c r="YA57" s="648"/>
      <c r="YB57" s="648"/>
      <c r="YC57" s="648"/>
      <c r="YD57" s="648"/>
      <c r="YE57" s="648"/>
      <c r="YF57" s="648"/>
      <c r="YG57" s="648"/>
      <c r="YH57" s="648"/>
      <c r="YI57" s="648"/>
      <c r="YJ57" s="648"/>
      <c r="YK57" s="648"/>
      <c r="YL57" s="648"/>
      <c r="YM57" s="648"/>
      <c r="YN57" s="648"/>
      <c r="YO57" s="648"/>
      <c r="YP57" s="648"/>
      <c r="YQ57" s="648"/>
      <c r="YR57" s="648"/>
      <c r="YS57" s="648"/>
      <c r="YT57" s="648"/>
      <c r="YU57" s="648"/>
      <c r="YV57" s="648"/>
      <c r="YW57" s="648"/>
      <c r="YX57" s="648"/>
      <c r="YY57" s="648"/>
      <c r="YZ57" s="648"/>
      <c r="ZA57" s="648"/>
      <c r="ZB57" s="648"/>
      <c r="ZC57" s="648"/>
      <c r="ZD57" s="648"/>
      <c r="ZE57" s="648"/>
      <c r="ZF57" s="648"/>
      <c r="ZG57" s="648"/>
      <c r="ZH57" s="648"/>
      <c r="ZI57" s="648"/>
      <c r="ZJ57" s="648"/>
      <c r="ZK57" s="648"/>
      <c r="ZL57" s="648"/>
      <c r="ZM57" s="648"/>
      <c r="ZN57" s="648"/>
      <c r="ZO57" s="648"/>
      <c r="ZP57" s="648"/>
      <c r="ZQ57" s="648"/>
      <c r="ZR57" s="648"/>
      <c r="ZS57" s="648"/>
      <c r="ZT57" s="648"/>
      <c r="ZU57" s="648"/>
      <c r="ZV57" s="648"/>
      <c r="ZW57" s="648"/>
      <c r="ZX57" s="648"/>
      <c r="ZY57" s="648"/>
      <c r="ZZ57" s="648"/>
      <c r="AAA57" s="648"/>
      <c r="AAB57" s="648"/>
      <c r="AAC57" s="648"/>
      <c r="AAD57" s="648"/>
      <c r="AAE57" s="648"/>
      <c r="AAF57" s="648"/>
      <c r="AAG57" s="648"/>
      <c r="AAH57" s="648"/>
      <c r="AAI57" s="648"/>
      <c r="AAJ57" s="648"/>
      <c r="AAK57" s="648"/>
      <c r="AAL57" s="648"/>
      <c r="AAM57" s="648"/>
      <c r="AAN57" s="648"/>
      <c r="AAO57" s="648"/>
      <c r="AAP57" s="648"/>
      <c r="AAQ57" s="648"/>
      <c r="AAR57" s="648"/>
      <c r="AAS57" s="648"/>
      <c r="AAT57" s="648"/>
      <c r="AAU57" s="648"/>
      <c r="AAV57" s="648"/>
      <c r="AAW57" s="648"/>
      <c r="AAX57" s="648"/>
      <c r="AAY57" s="648"/>
      <c r="AAZ57" s="648"/>
      <c r="ABA57" s="648"/>
      <c r="ABB57" s="648"/>
      <c r="ABC57" s="648"/>
      <c r="ABD57" s="648"/>
      <c r="ABE57" s="648"/>
      <c r="ABF57" s="648"/>
      <c r="ABG57" s="648"/>
      <c r="ABH57" s="648"/>
      <c r="ABI57" s="648"/>
      <c r="ABJ57" s="648"/>
      <c r="ABK57" s="648"/>
      <c r="ABL57" s="648"/>
      <c r="ABM57" s="648"/>
      <c r="ABN57" s="648"/>
      <c r="ABO57" s="648"/>
      <c r="ABP57" s="648"/>
      <c r="ABQ57" s="648"/>
      <c r="ABR57" s="648"/>
      <c r="ABS57" s="648"/>
      <c r="ABT57" s="648"/>
      <c r="ABU57" s="648"/>
      <c r="ABV57" s="648"/>
      <c r="ABW57" s="648"/>
      <c r="ABX57" s="648"/>
      <c r="ABY57" s="648"/>
      <c r="ABZ57" s="648"/>
      <c r="ACA57" s="648"/>
      <c r="ACB57" s="648"/>
      <c r="ACC57" s="648"/>
      <c r="ACD57" s="648"/>
      <c r="ACE57" s="648"/>
      <c r="ACF57" s="648"/>
      <c r="ACG57" s="648"/>
      <c r="ACH57" s="648"/>
      <c r="ACI57" s="648"/>
      <c r="ACJ57" s="648"/>
      <c r="ACK57" s="648"/>
      <c r="ACL57" s="648"/>
      <c r="ACM57" s="648"/>
      <c r="ACN57" s="648"/>
      <c r="ACO57" s="648"/>
      <c r="ACP57" s="648"/>
      <c r="ACQ57" s="648"/>
      <c r="ACR57" s="648"/>
      <c r="ACS57" s="648"/>
      <c r="ACT57" s="648"/>
      <c r="ACU57" s="648"/>
      <c r="ACV57" s="648"/>
      <c r="ACW57" s="648"/>
      <c r="ACX57" s="648"/>
      <c r="ACY57" s="648"/>
      <c r="ACZ57" s="648"/>
      <c r="ADA57" s="648"/>
      <c r="ADB57" s="648"/>
      <c r="ADC57" s="648"/>
      <c r="ADD57" s="648"/>
      <c r="ADE57" s="648"/>
      <c r="ADF57" s="648"/>
      <c r="ADG57" s="648"/>
      <c r="ADH57" s="648"/>
      <c r="ADI57" s="648"/>
      <c r="ADJ57" s="648"/>
      <c r="ADK57" s="648"/>
      <c r="ADL57" s="648"/>
      <c r="ADM57" s="648"/>
      <c r="ADN57" s="648"/>
      <c r="ADO57" s="648"/>
      <c r="ADP57" s="648"/>
      <c r="ADQ57" s="648"/>
      <c r="ADR57" s="648"/>
      <c r="ADS57" s="648"/>
      <c r="ADT57" s="648"/>
      <c r="ADU57" s="648"/>
      <c r="ADV57" s="648"/>
      <c r="ADW57" s="648"/>
      <c r="ADX57" s="648"/>
      <c r="ADY57" s="648"/>
      <c r="ADZ57" s="648"/>
      <c r="AEA57" s="648"/>
      <c r="AEB57" s="648"/>
      <c r="AEC57" s="648"/>
      <c r="AED57" s="648"/>
      <c r="AEE57" s="648"/>
      <c r="AEF57" s="648"/>
      <c r="AEG57" s="648"/>
      <c r="AEH57" s="648"/>
      <c r="AEI57" s="648"/>
      <c r="AEJ57" s="648"/>
      <c r="AEK57" s="648"/>
      <c r="AEL57" s="648"/>
      <c r="AEM57" s="648"/>
      <c r="AEN57" s="648"/>
      <c r="AEO57" s="648"/>
      <c r="AEP57" s="648"/>
      <c r="AEQ57" s="648"/>
      <c r="AER57" s="648"/>
      <c r="AES57" s="648"/>
      <c r="AET57" s="648"/>
      <c r="AEU57" s="648"/>
      <c r="AEV57" s="648"/>
      <c r="AEW57" s="648"/>
      <c r="AEX57" s="648"/>
      <c r="AEY57" s="648"/>
      <c r="AEZ57" s="648"/>
      <c r="AFA57" s="648"/>
      <c r="AFB57" s="648"/>
      <c r="AFC57" s="648"/>
      <c r="AFD57" s="648"/>
      <c r="AFE57" s="648"/>
      <c r="AFF57" s="648"/>
      <c r="AFG57" s="648"/>
      <c r="AFH57" s="648"/>
      <c r="AFI57" s="648"/>
      <c r="AFJ57" s="648"/>
      <c r="AFK57" s="648"/>
      <c r="AFL57" s="648"/>
      <c r="AFM57" s="648"/>
      <c r="AFN57" s="648"/>
      <c r="AFO57" s="648"/>
      <c r="AFP57" s="648"/>
      <c r="AFQ57" s="648"/>
      <c r="AFR57" s="648"/>
      <c r="AFS57" s="648"/>
      <c r="AFT57" s="648"/>
      <c r="AFU57" s="648"/>
      <c r="AFV57" s="648"/>
      <c r="AFW57" s="648"/>
      <c r="AFX57" s="648"/>
      <c r="AFY57" s="648"/>
      <c r="AFZ57" s="648"/>
      <c r="AGA57" s="648"/>
      <c r="AGB57" s="648"/>
      <c r="AGC57" s="648"/>
      <c r="AGD57" s="648"/>
      <c r="AGE57" s="648"/>
      <c r="AGF57" s="648"/>
      <c r="AGG57" s="648"/>
      <c r="AGH57" s="648"/>
      <c r="AGI57" s="648"/>
      <c r="AGJ57" s="648"/>
      <c r="AGK57" s="648"/>
      <c r="AGL57" s="648"/>
      <c r="AGM57" s="648"/>
      <c r="AGN57" s="648"/>
      <c r="AGO57" s="648"/>
      <c r="AGP57" s="648"/>
      <c r="AGQ57" s="648"/>
      <c r="AGR57" s="648"/>
      <c r="AGS57" s="648"/>
      <c r="AGT57" s="648"/>
      <c r="AGU57" s="648"/>
      <c r="AGV57" s="648"/>
      <c r="AGW57" s="648"/>
      <c r="AGX57" s="648"/>
      <c r="AGY57" s="648"/>
      <c r="AGZ57" s="648"/>
      <c r="AHA57" s="648"/>
      <c r="AHB57" s="648"/>
      <c r="AHC57" s="648"/>
      <c r="AHD57" s="648"/>
      <c r="AHE57" s="648"/>
      <c r="AHF57" s="648"/>
      <c r="AHG57" s="648"/>
      <c r="AHH57" s="648"/>
      <c r="AHI57" s="648"/>
      <c r="AHJ57" s="648"/>
      <c r="AHK57" s="648"/>
      <c r="AHL57" s="648"/>
      <c r="AHM57" s="648"/>
      <c r="AHN57" s="648"/>
      <c r="AHO57" s="648"/>
      <c r="AHP57" s="648"/>
      <c r="AHQ57" s="648"/>
      <c r="AHR57" s="648"/>
      <c r="AHS57" s="648"/>
      <c r="AHT57" s="648"/>
      <c r="AHU57" s="648"/>
      <c r="AHV57" s="648"/>
      <c r="AHW57" s="648"/>
      <c r="AHX57" s="648"/>
      <c r="AHY57" s="648"/>
      <c r="AHZ57" s="648"/>
      <c r="AIA57" s="648"/>
      <c r="AIB57" s="648"/>
      <c r="AIC57" s="648"/>
      <c r="AID57" s="648"/>
      <c r="AIE57" s="648"/>
      <c r="AIF57" s="648"/>
      <c r="AIG57" s="648"/>
      <c r="AIH57" s="648"/>
      <c r="AII57" s="648"/>
      <c r="AIJ57" s="648"/>
      <c r="AIK57" s="648"/>
      <c r="AIL57" s="648"/>
      <c r="AIM57" s="648"/>
      <c r="AIN57" s="648"/>
      <c r="AIO57" s="648"/>
      <c r="AIP57" s="648"/>
      <c r="AIQ57" s="648"/>
      <c r="AIR57" s="648"/>
      <c r="AIS57" s="648"/>
      <c r="AIT57" s="648"/>
      <c r="AIU57" s="648"/>
      <c r="AIV57" s="648"/>
      <c r="AIW57" s="648"/>
      <c r="AIX57" s="648"/>
      <c r="AIY57" s="648"/>
      <c r="AIZ57" s="648"/>
      <c r="AJA57" s="648"/>
      <c r="AJB57" s="648"/>
      <c r="AJC57" s="648"/>
      <c r="AJD57" s="648"/>
      <c r="AJE57" s="648"/>
      <c r="AJF57" s="648"/>
      <c r="AJG57" s="648"/>
      <c r="AJH57" s="648"/>
      <c r="AJI57" s="648"/>
      <c r="AJJ57" s="648"/>
      <c r="AJK57" s="648"/>
      <c r="AJL57" s="648"/>
      <c r="AJM57" s="648"/>
      <c r="AJN57" s="648"/>
      <c r="AJO57" s="648"/>
      <c r="AJP57" s="648"/>
      <c r="AJQ57" s="648"/>
      <c r="AJR57" s="648"/>
      <c r="AJS57" s="648"/>
      <c r="AJT57" s="648"/>
      <c r="AJU57" s="648"/>
      <c r="AJV57" s="648"/>
      <c r="AJW57" s="648"/>
      <c r="AJX57" s="648"/>
      <c r="AJY57" s="648"/>
      <c r="AJZ57" s="648"/>
      <c r="AKA57" s="648"/>
      <c r="AKB57" s="648"/>
      <c r="AKC57" s="648"/>
      <c r="AKD57" s="648"/>
      <c r="AKE57" s="648"/>
      <c r="AKF57" s="648"/>
      <c r="AKG57" s="648"/>
      <c r="AKH57" s="648"/>
      <c r="AKI57" s="648"/>
      <c r="AKJ57" s="648"/>
      <c r="AKK57" s="648"/>
      <c r="AKL57" s="648"/>
      <c r="AKM57" s="648"/>
      <c r="AKN57" s="648"/>
      <c r="AKO57" s="648"/>
      <c r="AKP57" s="648"/>
      <c r="AKQ57" s="648"/>
      <c r="AKR57" s="648"/>
      <c r="AKS57" s="648"/>
      <c r="AKT57" s="648"/>
      <c r="AKU57" s="648"/>
      <c r="AKV57" s="648"/>
      <c r="AKW57" s="648"/>
      <c r="AKX57" s="648"/>
      <c r="AKY57" s="648"/>
      <c r="AKZ57" s="648"/>
      <c r="ALA57" s="648"/>
      <c r="ALB57" s="648"/>
      <c r="ALC57" s="648"/>
      <c r="ALD57" s="648"/>
      <c r="ALE57" s="648"/>
      <c r="ALF57" s="648"/>
      <c r="ALG57" s="648"/>
      <c r="ALH57" s="648"/>
      <c r="ALI57" s="648"/>
      <c r="ALJ57" s="648"/>
      <c r="ALK57" s="648"/>
      <c r="ALL57" s="648"/>
      <c r="ALM57" s="648"/>
      <c r="ALN57" s="648"/>
      <c r="ALO57" s="648"/>
      <c r="ALP57" s="648"/>
      <c r="ALQ57" s="648"/>
      <c r="ALR57" s="648"/>
      <c r="ALS57" s="648"/>
      <c r="ALT57" s="648"/>
      <c r="ALU57" s="648"/>
      <c r="ALV57" s="648"/>
      <c r="ALW57" s="648"/>
      <c r="ALX57" s="648"/>
      <c r="ALY57" s="648"/>
      <c r="ALZ57" s="648"/>
      <c r="AMA57" s="648"/>
      <c r="AMB57" s="648"/>
      <c r="AMC57" s="648"/>
      <c r="AMD57" s="648"/>
      <c r="AME57" s="648"/>
      <c r="AMF57" s="648"/>
      <c r="AMG57" s="648"/>
      <c r="AMH57" s="648"/>
      <c r="AMI57" s="648"/>
      <c r="AMJ57" s="648"/>
    </row>
    <row r="58" spans="1:1024" s="666" customFormat="1" x14ac:dyDescent="0.2">
      <c r="A58" s="648"/>
      <c r="B58" s="685"/>
      <c r="C58" s="682"/>
      <c r="D58" s="679"/>
      <c r="E58" s="679"/>
      <c r="F58" s="679"/>
      <c r="G58" s="679"/>
      <c r="H58" s="679"/>
      <c r="I58" s="679"/>
      <c r="J58" s="679"/>
      <c r="K58" s="679"/>
      <c r="L58" s="679"/>
      <c r="M58" s="679"/>
      <c r="N58" s="679"/>
      <c r="O58" s="679"/>
      <c r="P58" s="679"/>
      <c r="Q58" s="679"/>
      <c r="R58" s="680"/>
      <c r="S58" s="679"/>
      <c r="T58" s="679"/>
      <c r="U58" s="672" t="s">
        <v>502</v>
      </c>
      <c r="V58" s="661" t="s">
        <v>121</v>
      </c>
      <c r="W58" s="681" t="s">
        <v>495</v>
      </c>
      <c r="X58" s="653">
        <v>1.4539941136847998</v>
      </c>
      <c r="Y58" s="653">
        <v>1.4539941136847998</v>
      </c>
      <c r="Z58" s="653">
        <v>1.4539941136847998</v>
      </c>
      <c r="AA58" s="653">
        <v>1.4539941136847998</v>
      </c>
      <c r="AB58" s="653">
        <v>1.4539941136847998</v>
      </c>
      <c r="AC58" s="653">
        <v>1.3077555245775998</v>
      </c>
      <c r="AD58" s="653">
        <v>1.3077555245775998</v>
      </c>
      <c r="AE58" s="653">
        <v>1.3077555245775998</v>
      </c>
      <c r="AF58" s="653">
        <v>1.3077555245775998</v>
      </c>
      <c r="AG58" s="653">
        <v>1.3077555245775998</v>
      </c>
      <c r="AH58" s="653">
        <v>0.41949826352799996</v>
      </c>
      <c r="AI58" s="653">
        <v>0.41949826352799996</v>
      </c>
      <c r="AJ58" s="653">
        <v>0.41949826352799996</v>
      </c>
      <c r="AK58" s="653">
        <v>0.41949826352799996</v>
      </c>
      <c r="AL58" s="653">
        <v>0.41949826352799996</v>
      </c>
      <c r="AM58" s="653">
        <v>0</v>
      </c>
      <c r="AN58" s="653">
        <v>0</v>
      </c>
      <c r="AO58" s="653">
        <v>0</v>
      </c>
      <c r="AP58" s="653">
        <v>0</v>
      </c>
      <c r="AQ58" s="653">
        <v>0</v>
      </c>
      <c r="AR58" s="653">
        <v>0</v>
      </c>
      <c r="AS58" s="653">
        <v>0</v>
      </c>
      <c r="AT58" s="653">
        <v>0</v>
      </c>
      <c r="AU58" s="653">
        <v>0</v>
      </c>
      <c r="AV58" s="653">
        <v>0</v>
      </c>
      <c r="AW58" s="653">
        <v>0</v>
      </c>
      <c r="AX58" s="653">
        <v>0</v>
      </c>
      <c r="AY58" s="653">
        <v>0</v>
      </c>
      <c r="AZ58" s="653">
        <v>0</v>
      </c>
      <c r="BA58" s="653">
        <v>0</v>
      </c>
      <c r="BB58" s="653">
        <v>0</v>
      </c>
      <c r="BC58" s="653">
        <v>0</v>
      </c>
      <c r="BD58" s="653">
        <v>0</v>
      </c>
      <c r="BE58" s="653">
        <v>0</v>
      </c>
      <c r="BF58" s="653">
        <v>0</v>
      </c>
      <c r="BG58" s="653">
        <v>0</v>
      </c>
      <c r="BH58" s="653">
        <v>0</v>
      </c>
      <c r="BI58" s="653">
        <v>0</v>
      </c>
      <c r="BJ58" s="653">
        <v>0</v>
      </c>
      <c r="BK58" s="653">
        <v>0</v>
      </c>
      <c r="BL58" s="653">
        <v>0</v>
      </c>
      <c r="BM58" s="653">
        <v>0</v>
      </c>
      <c r="BN58" s="653">
        <v>0</v>
      </c>
      <c r="BO58" s="653">
        <v>0</v>
      </c>
      <c r="BP58" s="653">
        <v>0</v>
      </c>
      <c r="BQ58" s="653">
        <v>0</v>
      </c>
      <c r="BR58" s="653">
        <v>0</v>
      </c>
      <c r="BS58" s="653">
        <v>0</v>
      </c>
      <c r="BT58" s="653">
        <v>0</v>
      </c>
      <c r="BU58" s="653">
        <v>0</v>
      </c>
      <c r="BV58" s="653">
        <v>0</v>
      </c>
      <c r="BW58" s="653">
        <v>0</v>
      </c>
      <c r="BX58" s="653">
        <v>0</v>
      </c>
      <c r="BY58" s="653">
        <v>0</v>
      </c>
      <c r="BZ58" s="653">
        <v>0</v>
      </c>
      <c r="CA58" s="653">
        <v>0</v>
      </c>
      <c r="CB58" s="653">
        <v>0</v>
      </c>
      <c r="CC58" s="653">
        <v>0</v>
      </c>
      <c r="CD58" s="653">
        <v>0</v>
      </c>
      <c r="CE58" s="653">
        <v>0</v>
      </c>
      <c r="CF58" s="653">
        <v>0</v>
      </c>
      <c r="CG58" s="653">
        <v>0</v>
      </c>
      <c r="CH58" s="653">
        <v>0</v>
      </c>
      <c r="CI58" s="653">
        <v>0</v>
      </c>
      <c r="CJ58" s="653">
        <v>0</v>
      </c>
      <c r="CK58" s="653">
        <v>0</v>
      </c>
      <c r="CL58" s="653">
        <v>0</v>
      </c>
      <c r="CM58" s="653">
        <v>0</v>
      </c>
      <c r="CN58" s="653">
        <v>0</v>
      </c>
      <c r="CO58" s="653">
        <v>0</v>
      </c>
      <c r="CP58" s="653">
        <v>0</v>
      </c>
      <c r="CQ58" s="653">
        <v>0</v>
      </c>
      <c r="CR58" s="653">
        <v>0</v>
      </c>
      <c r="CS58" s="653">
        <v>0</v>
      </c>
      <c r="CT58" s="653">
        <v>0</v>
      </c>
      <c r="CU58" s="653">
        <v>0</v>
      </c>
      <c r="CV58" s="653">
        <v>0</v>
      </c>
      <c r="CW58" s="653">
        <v>0</v>
      </c>
      <c r="CX58" s="653">
        <v>0</v>
      </c>
      <c r="CY58" s="653">
        <v>0</v>
      </c>
      <c r="CZ58" s="662">
        <v>0</v>
      </c>
      <c r="DA58" s="663">
        <v>0</v>
      </c>
      <c r="DB58" s="663">
        <v>0</v>
      </c>
      <c r="DC58" s="663">
        <v>0</v>
      </c>
      <c r="DD58" s="663">
        <v>0</v>
      </c>
      <c r="DE58" s="663">
        <v>0</v>
      </c>
      <c r="DF58" s="663">
        <v>0</v>
      </c>
      <c r="DG58" s="663">
        <v>0</v>
      </c>
      <c r="DH58" s="663">
        <v>0</v>
      </c>
      <c r="DI58" s="663">
        <v>0</v>
      </c>
      <c r="DJ58" s="663">
        <v>0</v>
      </c>
      <c r="DK58" s="663">
        <v>0</v>
      </c>
      <c r="DL58" s="663">
        <v>0</v>
      </c>
      <c r="DM58" s="663">
        <v>0</v>
      </c>
      <c r="DN58" s="663">
        <v>0</v>
      </c>
      <c r="DO58" s="663">
        <v>0</v>
      </c>
      <c r="DP58" s="663">
        <v>0</v>
      </c>
      <c r="DQ58" s="663">
        <v>0</v>
      </c>
      <c r="DR58" s="663">
        <v>0</v>
      </c>
      <c r="DS58" s="663">
        <v>0</v>
      </c>
      <c r="DT58" s="663">
        <v>0</v>
      </c>
      <c r="DU58" s="663">
        <v>0</v>
      </c>
      <c r="DV58" s="663">
        <v>0</v>
      </c>
      <c r="DW58" s="664">
        <v>0</v>
      </c>
      <c r="DX58" s="665"/>
      <c r="DY58" s="648"/>
      <c r="DZ58" s="648"/>
      <c r="EA58" s="648"/>
      <c r="EB58" s="648"/>
      <c r="EC58" s="648"/>
      <c r="ED58" s="648"/>
      <c r="EE58" s="648"/>
      <c r="EF58" s="648"/>
      <c r="EG58" s="648"/>
      <c r="EH58" s="648"/>
      <c r="EI58" s="648"/>
      <c r="EJ58" s="648"/>
      <c r="EK58" s="648"/>
      <c r="EL58" s="648"/>
      <c r="EM58" s="648"/>
      <c r="EN58" s="648"/>
      <c r="EO58" s="648"/>
      <c r="EP58" s="648"/>
      <c r="EQ58" s="648"/>
      <c r="ER58" s="648"/>
      <c r="ES58" s="648"/>
      <c r="ET58" s="648"/>
      <c r="EU58" s="648"/>
      <c r="EV58" s="648"/>
      <c r="EW58" s="648"/>
      <c r="EX58" s="648"/>
      <c r="EY58" s="648"/>
      <c r="EZ58" s="648"/>
      <c r="FA58" s="648"/>
      <c r="FB58" s="648"/>
      <c r="FC58" s="648"/>
      <c r="FD58" s="648"/>
      <c r="FE58" s="648"/>
      <c r="FF58" s="648"/>
      <c r="FG58" s="648"/>
      <c r="FH58" s="648"/>
      <c r="FI58" s="648"/>
      <c r="FJ58" s="648"/>
      <c r="FK58" s="648"/>
      <c r="FL58" s="648"/>
      <c r="FM58" s="648"/>
      <c r="FN58" s="648"/>
      <c r="FO58" s="648"/>
      <c r="FP58" s="648"/>
      <c r="FQ58" s="648"/>
      <c r="FR58" s="648"/>
      <c r="FS58" s="648"/>
      <c r="FT58" s="648"/>
      <c r="FU58" s="648"/>
      <c r="FV58" s="648"/>
      <c r="FW58" s="648"/>
      <c r="FX58" s="648"/>
      <c r="FY58" s="648"/>
      <c r="FZ58" s="648"/>
      <c r="GA58" s="648"/>
      <c r="GB58" s="648"/>
      <c r="GC58" s="648"/>
      <c r="GD58" s="648"/>
      <c r="GE58" s="648"/>
      <c r="GF58" s="648"/>
      <c r="GG58" s="648"/>
      <c r="GH58" s="648"/>
      <c r="GI58" s="648"/>
      <c r="GJ58" s="648"/>
      <c r="GK58" s="648"/>
      <c r="GL58" s="648"/>
      <c r="GM58" s="648"/>
      <c r="GN58" s="648"/>
      <c r="GO58" s="648"/>
      <c r="GP58" s="648"/>
      <c r="GQ58" s="648"/>
      <c r="GR58" s="648"/>
      <c r="GS58" s="648"/>
      <c r="GT58" s="648"/>
      <c r="GU58" s="648"/>
      <c r="GV58" s="648"/>
      <c r="GW58" s="648"/>
      <c r="GX58" s="648"/>
      <c r="GY58" s="648"/>
      <c r="GZ58" s="648"/>
      <c r="HA58" s="648"/>
      <c r="HB58" s="648"/>
      <c r="HC58" s="648"/>
      <c r="HD58" s="648"/>
      <c r="HE58" s="648"/>
      <c r="HF58" s="648"/>
      <c r="HG58" s="648"/>
      <c r="HH58" s="648"/>
      <c r="HI58" s="648"/>
      <c r="HJ58" s="648"/>
      <c r="HK58" s="648"/>
      <c r="HL58" s="648"/>
      <c r="HM58" s="648"/>
      <c r="HN58" s="648"/>
      <c r="HO58" s="648"/>
      <c r="HP58" s="648"/>
      <c r="HQ58" s="648"/>
      <c r="HR58" s="648"/>
      <c r="HS58" s="648"/>
      <c r="HT58" s="648"/>
      <c r="HU58" s="648"/>
      <c r="HV58" s="648"/>
      <c r="HW58" s="648"/>
      <c r="HX58" s="648"/>
      <c r="HY58" s="648"/>
      <c r="HZ58" s="648"/>
      <c r="IA58" s="648"/>
      <c r="IB58" s="648"/>
      <c r="IC58" s="648"/>
      <c r="ID58" s="648"/>
      <c r="IE58" s="648"/>
      <c r="IF58" s="648"/>
      <c r="IG58" s="648"/>
      <c r="IH58" s="648"/>
      <c r="II58" s="648"/>
      <c r="IJ58" s="648"/>
      <c r="IK58" s="648"/>
      <c r="IL58" s="648"/>
      <c r="IM58" s="648"/>
      <c r="IN58" s="648"/>
      <c r="IO58" s="648"/>
      <c r="IP58" s="648"/>
      <c r="IQ58" s="648"/>
      <c r="IR58" s="648"/>
      <c r="IS58" s="648"/>
      <c r="IT58" s="648"/>
      <c r="IU58" s="648"/>
      <c r="IV58" s="648"/>
      <c r="IW58" s="648"/>
      <c r="IX58" s="648"/>
      <c r="IY58" s="648"/>
      <c r="IZ58" s="648"/>
      <c r="JA58" s="648"/>
      <c r="JB58" s="648"/>
      <c r="JC58" s="648"/>
      <c r="JD58" s="648"/>
      <c r="JE58" s="648"/>
      <c r="JF58" s="648"/>
      <c r="JG58" s="648"/>
      <c r="JH58" s="648"/>
      <c r="JI58" s="648"/>
      <c r="JJ58" s="648"/>
      <c r="JK58" s="648"/>
      <c r="JL58" s="648"/>
      <c r="JM58" s="648"/>
      <c r="JN58" s="648"/>
      <c r="JO58" s="648"/>
      <c r="JP58" s="648"/>
      <c r="JQ58" s="648"/>
      <c r="JR58" s="648"/>
      <c r="JS58" s="648"/>
      <c r="JT58" s="648"/>
      <c r="JU58" s="648"/>
      <c r="JV58" s="648"/>
      <c r="JW58" s="648"/>
      <c r="JX58" s="648"/>
      <c r="JY58" s="648"/>
      <c r="JZ58" s="648"/>
      <c r="KA58" s="648"/>
      <c r="KB58" s="648"/>
      <c r="KC58" s="648"/>
      <c r="KD58" s="648"/>
      <c r="KE58" s="648"/>
      <c r="KF58" s="648"/>
      <c r="KG58" s="648"/>
      <c r="KH58" s="648"/>
      <c r="KI58" s="648"/>
      <c r="KJ58" s="648"/>
      <c r="KK58" s="648"/>
      <c r="KL58" s="648"/>
      <c r="KM58" s="648"/>
      <c r="KN58" s="648"/>
      <c r="KO58" s="648"/>
      <c r="KP58" s="648"/>
      <c r="KQ58" s="648"/>
      <c r="KR58" s="648"/>
      <c r="KS58" s="648"/>
      <c r="KT58" s="648"/>
      <c r="KU58" s="648"/>
      <c r="KV58" s="648"/>
      <c r="KW58" s="648"/>
      <c r="KX58" s="648"/>
      <c r="KY58" s="648"/>
      <c r="KZ58" s="648"/>
      <c r="LA58" s="648"/>
      <c r="LB58" s="648"/>
      <c r="LC58" s="648"/>
      <c r="LD58" s="648"/>
      <c r="LE58" s="648"/>
      <c r="LF58" s="648"/>
      <c r="LG58" s="648"/>
      <c r="LH58" s="648"/>
      <c r="LI58" s="648"/>
      <c r="LJ58" s="648"/>
      <c r="LK58" s="648"/>
      <c r="LL58" s="648"/>
      <c r="LM58" s="648"/>
      <c r="LN58" s="648"/>
      <c r="LO58" s="648"/>
      <c r="LP58" s="648"/>
      <c r="LQ58" s="648"/>
      <c r="LR58" s="648"/>
      <c r="LS58" s="648"/>
      <c r="LT58" s="648"/>
      <c r="LU58" s="648"/>
      <c r="LV58" s="648"/>
      <c r="LW58" s="648"/>
      <c r="LX58" s="648"/>
      <c r="LY58" s="648"/>
      <c r="LZ58" s="648"/>
      <c r="MA58" s="648"/>
      <c r="MB58" s="648"/>
      <c r="MC58" s="648"/>
      <c r="MD58" s="648"/>
      <c r="ME58" s="648"/>
      <c r="MF58" s="648"/>
      <c r="MG58" s="648"/>
      <c r="MH58" s="648"/>
      <c r="MI58" s="648"/>
      <c r="MJ58" s="648"/>
      <c r="MK58" s="648"/>
      <c r="ML58" s="648"/>
      <c r="MM58" s="648"/>
      <c r="MN58" s="648"/>
      <c r="MO58" s="648"/>
      <c r="MP58" s="648"/>
      <c r="MQ58" s="648"/>
      <c r="MR58" s="648"/>
      <c r="MS58" s="648"/>
      <c r="MT58" s="648"/>
      <c r="MU58" s="648"/>
      <c r="MV58" s="648"/>
      <c r="MW58" s="648"/>
      <c r="MX58" s="648"/>
      <c r="MY58" s="648"/>
      <c r="MZ58" s="648"/>
      <c r="NA58" s="648"/>
      <c r="NB58" s="648"/>
      <c r="NC58" s="648"/>
      <c r="ND58" s="648"/>
      <c r="NE58" s="648"/>
      <c r="NF58" s="648"/>
      <c r="NG58" s="648"/>
      <c r="NH58" s="648"/>
      <c r="NI58" s="648"/>
      <c r="NJ58" s="648"/>
      <c r="NK58" s="648"/>
      <c r="NL58" s="648"/>
      <c r="NM58" s="648"/>
      <c r="NN58" s="648"/>
      <c r="NO58" s="648"/>
      <c r="NP58" s="648"/>
      <c r="NQ58" s="648"/>
      <c r="NR58" s="648"/>
      <c r="NS58" s="648"/>
      <c r="NT58" s="648"/>
      <c r="NU58" s="648"/>
      <c r="NV58" s="648"/>
      <c r="NW58" s="648"/>
      <c r="NX58" s="648"/>
      <c r="NY58" s="648"/>
      <c r="NZ58" s="648"/>
      <c r="OA58" s="648"/>
      <c r="OB58" s="648"/>
      <c r="OC58" s="648"/>
      <c r="OD58" s="648"/>
      <c r="OE58" s="648"/>
      <c r="OF58" s="648"/>
      <c r="OG58" s="648"/>
      <c r="OH58" s="648"/>
      <c r="OI58" s="648"/>
      <c r="OJ58" s="648"/>
      <c r="OK58" s="648"/>
      <c r="OL58" s="648"/>
      <c r="OM58" s="648"/>
      <c r="ON58" s="648"/>
      <c r="OO58" s="648"/>
      <c r="OP58" s="648"/>
      <c r="OQ58" s="648"/>
      <c r="OR58" s="648"/>
      <c r="OS58" s="648"/>
      <c r="OT58" s="648"/>
      <c r="OU58" s="648"/>
      <c r="OV58" s="648"/>
      <c r="OW58" s="648"/>
      <c r="OX58" s="648"/>
      <c r="OY58" s="648"/>
      <c r="OZ58" s="648"/>
      <c r="PA58" s="648"/>
      <c r="PB58" s="648"/>
      <c r="PC58" s="648"/>
      <c r="PD58" s="648"/>
      <c r="PE58" s="648"/>
      <c r="PF58" s="648"/>
      <c r="PG58" s="648"/>
      <c r="PH58" s="648"/>
      <c r="PI58" s="648"/>
      <c r="PJ58" s="648"/>
      <c r="PK58" s="648"/>
      <c r="PL58" s="648"/>
      <c r="PM58" s="648"/>
      <c r="PN58" s="648"/>
      <c r="PO58" s="648"/>
      <c r="PP58" s="648"/>
      <c r="PQ58" s="648"/>
      <c r="PR58" s="648"/>
      <c r="PS58" s="648"/>
      <c r="PT58" s="648"/>
      <c r="PU58" s="648"/>
      <c r="PV58" s="648"/>
      <c r="PW58" s="648"/>
      <c r="PX58" s="648"/>
      <c r="PY58" s="648"/>
      <c r="PZ58" s="648"/>
      <c r="QA58" s="648"/>
      <c r="QB58" s="648"/>
      <c r="QC58" s="648"/>
      <c r="QD58" s="648"/>
      <c r="QE58" s="648"/>
      <c r="QF58" s="648"/>
      <c r="QG58" s="648"/>
      <c r="QH58" s="648"/>
      <c r="QI58" s="648"/>
      <c r="QJ58" s="648"/>
      <c r="QK58" s="648"/>
      <c r="QL58" s="648"/>
      <c r="QM58" s="648"/>
      <c r="QN58" s="648"/>
      <c r="QO58" s="648"/>
      <c r="QP58" s="648"/>
      <c r="QQ58" s="648"/>
      <c r="QR58" s="648"/>
      <c r="QS58" s="648"/>
      <c r="QT58" s="648"/>
      <c r="QU58" s="648"/>
      <c r="QV58" s="648"/>
      <c r="QW58" s="648"/>
      <c r="QX58" s="648"/>
      <c r="QY58" s="648"/>
      <c r="QZ58" s="648"/>
      <c r="RA58" s="648"/>
      <c r="RB58" s="648"/>
      <c r="RC58" s="648"/>
      <c r="RD58" s="648"/>
      <c r="RE58" s="648"/>
      <c r="RF58" s="648"/>
      <c r="RG58" s="648"/>
      <c r="RH58" s="648"/>
      <c r="RI58" s="648"/>
      <c r="RJ58" s="648"/>
      <c r="RK58" s="648"/>
      <c r="RL58" s="648"/>
      <c r="RM58" s="648"/>
      <c r="RN58" s="648"/>
      <c r="RO58" s="648"/>
      <c r="RP58" s="648"/>
      <c r="RQ58" s="648"/>
      <c r="RR58" s="648"/>
      <c r="RS58" s="648"/>
      <c r="RT58" s="648"/>
      <c r="RU58" s="648"/>
      <c r="RV58" s="648"/>
      <c r="RW58" s="648"/>
      <c r="RX58" s="648"/>
      <c r="RY58" s="648"/>
      <c r="RZ58" s="648"/>
      <c r="SA58" s="648"/>
      <c r="SB58" s="648"/>
      <c r="SC58" s="648"/>
      <c r="SD58" s="648"/>
      <c r="SE58" s="648"/>
      <c r="SF58" s="648"/>
      <c r="SG58" s="648"/>
      <c r="SH58" s="648"/>
      <c r="SI58" s="648"/>
      <c r="SJ58" s="648"/>
      <c r="SK58" s="648"/>
      <c r="SL58" s="648"/>
      <c r="SM58" s="648"/>
      <c r="SN58" s="648"/>
      <c r="SO58" s="648"/>
      <c r="SP58" s="648"/>
      <c r="SQ58" s="648"/>
      <c r="SR58" s="648"/>
      <c r="SS58" s="648"/>
      <c r="ST58" s="648"/>
      <c r="SU58" s="648"/>
      <c r="SV58" s="648"/>
      <c r="SW58" s="648"/>
      <c r="SX58" s="648"/>
      <c r="SY58" s="648"/>
      <c r="SZ58" s="648"/>
      <c r="TA58" s="648"/>
      <c r="TB58" s="648"/>
      <c r="TC58" s="648"/>
      <c r="TD58" s="648"/>
      <c r="TE58" s="648"/>
      <c r="TF58" s="648"/>
      <c r="TG58" s="648"/>
      <c r="TH58" s="648"/>
      <c r="TI58" s="648"/>
      <c r="TJ58" s="648"/>
      <c r="TK58" s="648"/>
      <c r="TL58" s="648"/>
      <c r="TM58" s="648"/>
      <c r="TN58" s="648"/>
      <c r="TO58" s="648"/>
      <c r="TP58" s="648"/>
      <c r="TQ58" s="648"/>
      <c r="TR58" s="648"/>
      <c r="TS58" s="648"/>
      <c r="TT58" s="648"/>
      <c r="TU58" s="648"/>
      <c r="TV58" s="648"/>
      <c r="TW58" s="648"/>
      <c r="TX58" s="648"/>
      <c r="TY58" s="648"/>
      <c r="TZ58" s="648"/>
      <c r="UA58" s="648"/>
      <c r="UB58" s="648"/>
      <c r="UC58" s="648"/>
      <c r="UD58" s="648"/>
      <c r="UE58" s="648"/>
      <c r="UF58" s="648"/>
      <c r="UG58" s="648"/>
      <c r="UH58" s="648"/>
      <c r="UI58" s="648"/>
      <c r="UJ58" s="648"/>
      <c r="UK58" s="648"/>
      <c r="UL58" s="648"/>
      <c r="UM58" s="648"/>
      <c r="UN58" s="648"/>
      <c r="UO58" s="648"/>
      <c r="UP58" s="648"/>
      <c r="UQ58" s="648"/>
      <c r="UR58" s="648"/>
      <c r="US58" s="648"/>
      <c r="UT58" s="648"/>
      <c r="UU58" s="648"/>
      <c r="UV58" s="648"/>
      <c r="UW58" s="648"/>
      <c r="UX58" s="648"/>
      <c r="UY58" s="648"/>
      <c r="UZ58" s="648"/>
      <c r="VA58" s="648"/>
      <c r="VB58" s="648"/>
      <c r="VC58" s="648"/>
      <c r="VD58" s="648"/>
      <c r="VE58" s="648"/>
      <c r="VF58" s="648"/>
      <c r="VG58" s="648"/>
      <c r="VH58" s="648"/>
      <c r="VI58" s="648"/>
      <c r="VJ58" s="648"/>
      <c r="VK58" s="648"/>
      <c r="VL58" s="648"/>
      <c r="VM58" s="648"/>
      <c r="VN58" s="648"/>
      <c r="VO58" s="648"/>
      <c r="VP58" s="648"/>
      <c r="VQ58" s="648"/>
      <c r="VR58" s="648"/>
      <c r="VS58" s="648"/>
      <c r="VT58" s="648"/>
      <c r="VU58" s="648"/>
      <c r="VV58" s="648"/>
      <c r="VW58" s="648"/>
      <c r="VX58" s="648"/>
      <c r="VY58" s="648"/>
      <c r="VZ58" s="648"/>
      <c r="WA58" s="648"/>
      <c r="WB58" s="648"/>
      <c r="WC58" s="648"/>
      <c r="WD58" s="648"/>
      <c r="WE58" s="648"/>
      <c r="WF58" s="648"/>
      <c r="WG58" s="648"/>
      <c r="WH58" s="648"/>
      <c r="WI58" s="648"/>
      <c r="WJ58" s="648"/>
      <c r="WK58" s="648"/>
      <c r="WL58" s="648"/>
      <c r="WM58" s="648"/>
      <c r="WN58" s="648"/>
      <c r="WO58" s="648"/>
      <c r="WP58" s="648"/>
      <c r="WQ58" s="648"/>
      <c r="WR58" s="648"/>
      <c r="WS58" s="648"/>
      <c r="WT58" s="648"/>
      <c r="WU58" s="648"/>
      <c r="WV58" s="648"/>
      <c r="WW58" s="648"/>
      <c r="WX58" s="648"/>
      <c r="WY58" s="648"/>
      <c r="WZ58" s="648"/>
      <c r="XA58" s="648"/>
      <c r="XB58" s="648"/>
      <c r="XC58" s="648"/>
      <c r="XD58" s="648"/>
      <c r="XE58" s="648"/>
      <c r="XF58" s="648"/>
      <c r="XG58" s="648"/>
      <c r="XH58" s="648"/>
      <c r="XI58" s="648"/>
      <c r="XJ58" s="648"/>
      <c r="XK58" s="648"/>
      <c r="XL58" s="648"/>
      <c r="XM58" s="648"/>
      <c r="XN58" s="648"/>
      <c r="XO58" s="648"/>
      <c r="XP58" s="648"/>
      <c r="XQ58" s="648"/>
      <c r="XR58" s="648"/>
      <c r="XS58" s="648"/>
      <c r="XT58" s="648"/>
      <c r="XU58" s="648"/>
      <c r="XV58" s="648"/>
      <c r="XW58" s="648"/>
      <c r="XX58" s="648"/>
      <c r="XY58" s="648"/>
      <c r="XZ58" s="648"/>
      <c r="YA58" s="648"/>
      <c r="YB58" s="648"/>
      <c r="YC58" s="648"/>
      <c r="YD58" s="648"/>
      <c r="YE58" s="648"/>
      <c r="YF58" s="648"/>
      <c r="YG58" s="648"/>
      <c r="YH58" s="648"/>
      <c r="YI58" s="648"/>
      <c r="YJ58" s="648"/>
      <c r="YK58" s="648"/>
      <c r="YL58" s="648"/>
      <c r="YM58" s="648"/>
      <c r="YN58" s="648"/>
      <c r="YO58" s="648"/>
      <c r="YP58" s="648"/>
      <c r="YQ58" s="648"/>
      <c r="YR58" s="648"/>
      <c r="YS58" s="648"/>
      <c r="YT58" s="648"/>
      <c r="YU58" s="648"/>
      <c r="YV58" s="648"/>
      <c r="YW58" s="648"/>
      <c r="YX58" s="648"/>
      <c r="YY58" s="648"/>
      <c r="YZ58" s="648"/>
      <c r="ZA58" s="648"/>
      <c r="ZB58" s="648"/>
      <c r="ZC58" s="648"/>
      <c r="ZD58" s="648"/>
      <c r="ZE58" s="648"/>
      <c r="ZF58" s="648"/>
      <c r="ZG58" s="648"/>
      <c r="ZH58" s="648"/>
      <c r="ZI58" s="648"/>
      <c r="ZJ58" s="648"/>
      <c r="ZK58" s="648"/>
      <c r="ZL58" s="648"/>
      <c r="ZM58" s="648"/>
      <c r="ZN58" s="648"/>
      <c r="ZO58" s="648"/>
      <c r="ZP58" s="648"/>
      <c r="ZQ58" s="648"/>
      <c r="ZR58" s="648"/>
      <c r="ZS58" s="648"/>
      <c r="ZT58" s="648"/>
      <c r="ZU58" s="648"/>
      <c r="ZV58" s="648"/>
      <c r="ZW58" s="648"/>
      <c r="ZX58" s="648"/>
      <c r="ZY58" s="648"/>
      <c r="ZZ58" s="648"/>
      <c r="AAA58" s="648"/>
      <c r="AAB58" s="648"/>
      <c r="AAC58" s="648"/>
      <c r="AAD58" s="648"/>
      <c r="AAE58" s="648"/>
      <c r="AAF58" s="648"/>
      <c r="AAG58" s="648"/>
      <c r="AAH58" s="648"/>
      <c r="AAI58" s="648"/>
      <c r="AAJ58" s="648"/>
      <c r="AAK58" s="648"/>
      <c r="AAL58" s="648"/>
      <c r="AAM58" s="648"/>
      <c r="AAN58" s="648"/>
      <c r="AAO58" s="648"/>
      <c r="AAP58" s="648"/>
      <c r="AAQ58" s="648"/>
      <c r="AAR58" s="648"/>
      <c r="AAS58" s="648"/>
      <c r="AAT58" s="648"/>
      <c r="AAU58" s="648"/>
      <c r="AAV58" s="648"/>
      <c r="AAW58" s="648"/>
      <c r="AAX58" s="648"/>
      <c r="AAY58" s="648"/>
      <c r="AAZ58" s="648"/>
      <c r="ABA58" s="648"/>
      <c r="ABB58" s="648"/>
      <c r="ABC58" s="648"/>
      <c r="ABD58" s="648"/>
      <c r="ABE58" s="648"/>
      <c r="ABF58" s="648"/>
      <c r="ABG58" s="648"/>
      <c r="ABH58" s="648"/>
      <c r="ABI58" s="648"/>
      <c r="ABJ58" s="648"/>
      <c r="ABK58" s="648"/>
      <c r="ABL58" s="648"/>
      <c r="ABM58" s="648"/>
      <c r="ABN58" s="648"/>
      <c r="ABO58" s="648"/>
      <c r="ABP58" s="648"/>
      <c r="ABQ58" s="648"/>
      <c r="ABR58" s="648"/>
      <c r="ABS58" s="648"/>
      <c r="ABT58" s="648"/>
      <c r="ABU58" s="648"/>
      <c r="ABV58" s="648"/>
      <c r="ABW58" s="648"/>
      <c r="ABX58" s="648"/>
      <c r="ABY58" s="648"/>
      <c r="ABZ58" s="648"/>
      <c r="ACA58" s="648"/>
      <c r="ACB58" s="648"/>
      <c r="ACC58" s="648"/>
      <c r="ACD58" s="648"/>
      <c r="ACE58" s="648"/>
      <c r="ACF58" s="648"/>
      <c r="ACG58" s="648"/>
      <c r="ACH58" s="648"/>
      <c r="ACI58" s="648"/>
      <c r="ACJ58" s="648"/>
      <c r="ACK58" s="648"/>
      <c r="ACL58" s="648"/>
      <c r="ACM58" s="648"/>
      <c r="ACN58" s="648"/>
      <c r="ACO58" s="648"/>
      <c r="ACP58" s="648"/>
      <c r="ACQ58" s="648"/>
      <c r="ACR58" s="648"/>
      <c r="ACS58" s="648"/>
      <c r="ACT58" s="648"/>
      <c r="ACU58" s="648"/>
      <c r="ACV58" s="648"/>
      <c r="ACW58" s="648"/>
      <c r="ACX58" s="648"/>
      <c r="ACY58" s="648"/>
      <c r="ACZ58" s="648"/>
      <c r="ADA58" s="648"/>
      <c r="ADB58" s="648"/>
      <c r="ADC58" s="648"/>
      <c r="ADD58" s="648"/>
      <c r="ADE58" s="648"/>
      <c r="ADF58" s="648"/>
      <c r="ADG58" s="648"/>
      <c r="ADH58" s="648"/>
      <c r="ADI58" s="648"/>
      <c r="ADJ58" s="648"/>
      <c r="ADK58" s="648"/>
      <c r="ADL58" s="648"/>
      <c r="ADM58" s="648"/>
      <c r="ADN58" s="648"/>
      <c r="ADO58" s="648"/>
      <c r="ADP58" s="648"/>
      <c r="ADQ58" s="648"/>
      <c r="ADR58" s="648"/>
      <c r="ADS58" s="648"/>
      <c r="ADT58" s="648"/>
      <c r="ADU58" s="648"/>
      <c r="ADV58" s="648"/>
      <c r="ADW58" s="648"/>
      <c r="ADX58" s="648"/>
      <c r="ADY58" s="648"/>
      <c r="ADZ58" s="648"/>
      <c r="AEA58" s="648"/>
      <c r="AEB58" s="648"/>
      <c r="AEC58" s="648"/>
      <c r="AED58" s="648"/>
      <c r="AEE58" s="648"/>
      <c r="AEF58" s="648"/>
      <c r="AEG58" s="648"/>
      <c r="AEH58" s="648"/>
      <c r="AEI58" s="648"/>
      <c r="AEJ58" s="648"/>
      <c r="AEK58" s="648"/>
      <c r="AEL58" s="648"/>
      <c r="AEM58" s="648"/>
      <c r="AEN58" s="648"/>
      <c r="AEO58" s="648"/>
      <c r="AEP58" s="648"/>
      <c r="AEQ58" s="648"/>
      <c r="AER58" s="648"/>
      <c r="AES58" s="648"/>
      <c r="AET58" s="648"/>
      <c r="AEU58" s="648"/>
      <c r="AEV58" s="648"/>
      <c r="AEW58" s="648"/>
      <c r="AEX58" s="648"/>
      <c r="AEY58" s="648"/>
      <c r="AEZ58" s="648"/>
      <c r="AFA58" s="648"/>
      <c r="AFB58" s="648"/>
      <c r="AFC58" s="648"/>
      <c r="AFD58" s="648"/>
      <c r="AFE58" s="648"/>
      <c r="AFF58" s="648"/>
      <c r="AFG58" s="648"/>
      <c r="AFH58" s="648"/>
      <c r="AFI58" s="648"/>
      <c r="AFJ58" s="648"/>
      <c r="AFK58" s="648"/>
      <c r="AFL58" s="648"/>
      <c r="AFM58" s="648"/>
      <c r="AFN58" s="648"/>
      <c r="AFO58" s="648"/>
      <c r="AFP58" s="648"/>
      <c r="AFQ58" s="648"/>
      <c r="AFR58" s="648"/>
      <c r="AFS58" s="648"/>
      <c r="AFT58" s="648"/>
      <c r="AFU58" s="648"/>
      <c r="AFV58" s="648"/>
      <c r="AFW58" s="648"/>
      <c r="AFX58" s="648"/>
      <c r="AFY58" s="648"/>
      <c r="AFZ58" s="648"/>
      <c r="AGA58" s="648"/>
      <c r="AGB58" s="648"/>
      <c r="AGC58" s="648"/>
      <c r="AGD58" s="648"/>
      <c r="AGE58" s="648"/>
      <c r="AGF58" s="648"/>
      <c r="AGG58" s="648"/>
      <c r="AGH58" s="648"/>
      <c r="AGI58" s="648"/>
      <c r="AGJ58" s="648"/>
      <c r="AGK58" s="648"/>
      <c r="AGL58" s="648"/>
      <c r="AGM58" s="648"/>
      <c r="AGN58" s="648"/>
      <c r="AGO58" s="648"/>
      <c r="AGP58" s="648"/>
      <c r="AGQ58" s="648"/>
      <c r="AGR58" s="648"/>
      <c r="AGS58" s="648"/>
      <c r="AGT58" s="648"/>
      <c r="AGU58" s="648"/>
      <c r="AGV58" s="648"/>
      <c r="AGW58" s="648"/>
      <c r="AGX58" s="648"/>
      <c r="AGY58" s="648"/>
      <c r="AGZ58" s="648"/>
      <c r="AHA58" s="648"/>
      <c r="AHB58" s="648"/>
      <c r="AHC58" s="648"/>
      <c r="AHD58" s="648"/>
      <c r="AHE58" s="648"/>
      <c r="AHF58" s="648"/>
      <c r="AHG58" s="648"/>
      <c r="AHH58" s="648"/>
      <c r="AHI58" s="648"/>
      <c r="AHJ58" s="648"/>
      <c r="AHK58" s="648"/>
      <c r="AHL58" s="648"/>
      <c r="AHM58" s="648"/>
      <c r="AHN58" s="648"/>
      <c r="AHO58" s="648"/>
      <c r="AHP58" s="648"/>
      <c r="AHQ58" s="648"/>
      <c r="AHR58" s="648"/>
      <c r="AHS58" s="648"/>
      <c r="AHT58" s="648"/>
      <c r="AHU58" s="648"/>
      <c r="AHV58" s="648"/>
      <c r="AHW58" s="648"/>
      <c r="AHX58" s="648"/>
      <c r="AHY58" s="648"/>
      <c r="AHZ58" s="648"/>
      <c r="AIA58" s="648"/>
      <c r="AIB58" s="648"/>
      <c r="AIC58" s="648"/>
      <c r="AID58" s="648"/>
      <c r="AIE58" s="648"/>
      <c r="AIF58" s="648"/>
      <c r="AIG58" s="648"/>
      <c r="AIH58" s="648"/>
      <c r="AII58" s="648"/>
      <c r="AIJ58" s="648"/>
      <c r="AIK58" s="648"/>
      <c r="AIL58" s="648"/>
      <c r="AIM58" s="648"/>
      <c r="AIN58" s="648"/>
      <c r="AIO58" s="648"/>
      <c r="AIP58" s="648"/>
      <c r="AIQ58" s="648"/>
      <c r="AIR58" s="648"/>
      <c r="AIS58" s="648"/>
      <c r="AIT58" s="648"/>
      <c r="AIU58" s="648"/>
      <c r="AIV58" s="648"/>
      <c r="AIW58" s="648"/>
      <c r="AIX58" s="648"/>
      <c r="AIY58" s="648"/>
      <c r="AIZ58" s="648"/>
      <c r="AJA58" s="648"/>
      <c r="AJB58" s="648"/>
      <c r="AJC58" s="648"/>
      <c r="AJD58" s="648"/>
      <c r="AJE58" s="648"/>
      <c r="AJF58" s="648"/>
      <c r="AJG58" s="648"/>
      <c r="AJH58" s="648"/>
      <c r="AJI58" s="648"/>
      <c r="AJJ58" s="648"/>
      <c r="AJK58" s="648"/>
      <c r="AJL58" s="648"/>
      <c r="AJM58" s="648"/>
      <c r="AJN58" s="648"/>
      <c r="AJO58" s="648"/>
      <c r="AJP58" s="648"/>
      <c r="AJQ58" s="648"/>
      <c r="AJR58" s="648"/>
      <c r="AJS58" s="648"/>
      <c r="AJT58" s="648"/>
      <c r="AJU58" s="648"/>
      <c r="AJV58" s="648"/>
      <c r="AJW58" s="648"/>
      <c r="AJX58" s="648"/>
      <c r="AJY58" s="648"/>
      <c r="AJZ58" s="648"/>
      <c r="AKA58" s="648"/>
      <c r="AKB58" s="648"/>
      <c r="AKC58" s="648"/>
      <c r="AKD58" s="648"/>
      <c r="AKE58" s="648"/>
      <c r="AKF58" s="648"/>
      <c r="AKG58" s="648"/>
      <c r="AKH58" s="648"/>
      <c r="AKI58" s="648"/>
      <c r="AKJ58" s="648"/>
      <c r="AKK58" s="648"/>
      <c r="AKL58" s="648"/>
      <c r="AKM58" s="648"/>
      <c r="AKN58" s="648"/>
      <c r="AKO58" s="648"/>
      <c r="AKP58" s="648"/>
      <c r="AKQ58" s="648"/>
      <c r="AKR58" s="648"/>
      <c r="AKS58" s="648"/>
      <c r="AKT58" s="648"/>
      <c r="AKU58" s="648"/>
      <c r="AKV58" s="648"/>
      <c r="AKW58" s="648"/>
      <c r="AKX58" s="648"/>
      <c r="AKY58" s="648"/>
      <c r="AKZ58" s="648"/>
      <c r="ALA58" s="648"/>
      <c r="ALB58" s="648"/>
      <c r="ALC58" s="648"/>
      <c r="ALD58" s="648"/>
      <c r="ALE58" s="648"/>
      <c r="ALF58" s="648"/>
      <c r="ALG58" s="648"/>
      <c r="ALH58" s="648"/>
      <c r="ALI58" s="648"/>
      <c r="ALJ58" s="648"/>
      <c r="ALK58" s="648"/>
      <c r="ALL58" s="648"/>
      <c r="ALM58" s="648"/>
      <c r="ALN58" s="648"/>
      <c r="ALO58" s="648"/>
      <c r="ALP58" s="648"/>
      <c r="ALQ58" s="648"/>
      <c r="ALR58" s="648"/>
      <c r="ALS58" s="648"/>
      <c r="ALT58" s="648"/>
      <c r="ALU58" s="648"/>
      <c r="ALV58" s="648"/>
      <c r="ALW58" s="648"/>
      <c r="ALX58" s="648"/>
      <c r="ALY58" s="648"/>
      <c r="ALZ58" s="648"/>
      <c r="AMA58" s="648"/>
      <c r="AMB58" s="648"/>
      <c r="AMC58" s="648"/>
      <c r="AMD58" s="648"/>
      <c r="AME58" s="648"/>
      <c r="AMF58" s="648"/>
      <c r="AMG58" s="648"/>
      <c r="AMH58" s="648"/>
      <c r="AMI58" s="648"/>
      <c r="AMJ58" s="648"/>
    </row>
    <row r="59" spans="1:1024" s="666" customFormat="1" x14ac:dyDescent="0.2">
      <c r="A59" s="648"/>
      <c r="B59" s="685"/>
      <c r="C59" s="682"/>
      <c r="D59" s="679"/>
      <c r="E59" s="679"/>
      <c r="F59" s="679"/>
      <c r="G59" s="679"/>
      <c r="H59" s="679"/>
      <c r="I59" s="679"/>
      <c r="J59" s="679"/>
      <c r="K59" s="679"/>
      <c r="L59" s="679"/>
      <c r="M59" s="679"/>
      <c r="N59" s="679"/>
      <c r="O59" s="679"/>
      <c r="P59" s="679"/>
      <c r="Q59" s="679"/>
      <c r="R59" s="680"/>
      <c r="S59" s="679"/>
      <c r="T59" s="679"/>
      <c r="U59" s="672" t="s">
        <v>503</v>
      </c>
      <c r="V59" s="661" t="s">
        <v>121</v>
      </c>
      <c r="W59" s="681" t="s">
        <v>495</v>
      </c>
      <c r="X59" s="653">
        <v>406.63613400000003</v>
      </c>
      <c r="Y59" s="653">
        <v>406.63613400000003</v>
      </c>
      <c r="Z59" s="653">
        <v>406.63613400000003</v>
      </c>
      <c r="AA59" s="653">
        <v>406.63613400000003</v>
      </c>
      <c r="AB59" s="653">
        <v>406.63613400000003</v>
      </c>
      <c r="AC59" s="653">
        <v>365.73696300000006</v>
      </c>
      <c r="AD59" s="653">
        <v>365.73696300000006</v>
      </c>
      <c r="AE59" s="653">
        <v>365.73696300000006</v>
      </c>
      <c r="AF59" s="653">
        <v>365.73696300000006</v>
      </c>
      <c r="AG59" s="653">
        <v>365.73696300000006</v>
      </c>
      <c r="AH59" s="653">
        <v>117.32023500000001</v>
      </c>
      <c r="AI59" s="653">
        <v>117.32023500000001</v>
      </c>
      <c r="AJ59" s="653">
        <v>117.32023500000001</v>
      </c>
      <c r="AK59" s="653">
        <v>117.32023500000001</v>
      </c>
      <c r="AL59" s="653">
        <v>117.32023500000001</v>
      </c>
      <c r="AM59" s="653">
        <v>0</v>
      </c>
      <c r="AN59" s="653">
        <v>0</v>
      </c>
      <c r="AO59" s="653">
        <v>0</v>
      </c>
      <c r="AP59" s="653">
        <v>0</v>
      </c>
      <c r="AQ59" s="653">
        <v>0</v>
      </c>
      <c r="AR59" s="653">
        <v>0</v>
      </c>
      <c r="AS59" s="653">
        <v>0</v>
      </c>
      <c r="AT59" s="653">
        <v>0</v>
      </c>
      <c r="AU59" s="653">
        <v>0</v>
      </c>
      <c r="AV59" s="653">
        <v>0</v>
      </c>
      <c r="AW59" s="653">
        <v>0</v>
      </c>
      <c r="AX59" s="653">
        <v>0</v>
      </c>
      <c r="AY59" s="653">
        <v>0</v>
      </c>
      <c r="AZ59" s="653">
        <v>0</v>
      </c>
      <c r="BA59" s="653">
        <v>0</v>
      </c>
      <c r="BB59" s="653">
        <v>0</v>
      </c>
      <c r="BC59" s="653">
        <v>0</v>
      </c>
      <c r="BD59" s="653">
        <v>0</v>
      </c>
      <c r="BE59" s="653">
        <v>0</v>
      </c>
      <c r="BF59" s="653">
        <v>0</v>
      </c>
      <c r="BG59" s="653">
        <v>0</v>
      </c>
      <c r="BH59" s="653">
        <v>0</v>
      </c>
      <c r="BI59" s="653">
        <v>0</v>
      </c>
      <c r="BJ59" s="653">
        <v>0</v>
      </c>
      <c r="BK59" s="653">
        <v>0</v>
      </c>
      <c r="BL59" s="653">
        <v>0</v>
      </c>
      <c r="BM59" s="653">
        <v>0</v>
      </c>
      <c r="BN59" s="653">
        <v>0</v>
      </c>
      <c r="BO59" s="653">
        <v>0</v>
      </c>
      <c r="BP59" s="653">
        <v>0</v>
      </c>
      <c r="BQ59" s="653">
        <v>0</v>
      </c>
      <c r="BR59" s="653">
        <v>0</v>
      </c>
      <c r="BS59" s="653">
        <v>0</v>
      </c>
      <c r="BT59" s="653">
        <v>0</v>
      </c>
      <c r="BU59" s="653">
        <v>0</v>
      </c>
      <c r="BV59" s="653">
        <v>0</v>
      </c>
      <c r="BW59" s="653">
        <v>0</v>
      </c>
      <c r="BX59" s="653">
        <v>0</v>
      </c>
      <c r="BY59" s="653">
        <v>0</v>
      </c>
      <c r="BZ59" s="653">
        <v>0</v>
      </c>
      <c r="CA59" s="653">
        <v>0</v>
      </c>
      <c r="CB59" s="653">
        <v>0</v>
      </c>
      <c r="CC59" s="653">
        <v>0</v>
      </c>
      <c r="CD59" s="653">
        <v>0</v>
      </c>
      <c r="CE59" s="653">
        <v>0</v>
      </c>
      <c r="CF59" s="653">
        <v>0</v>
      </c>
      <c r="CG59" s="653">
        <v>0</v>
      </c>
      <c r="CH59" s="653">
        <v>0</v>
      </c>
      <c r="CI59" s="653">
        <v>0</v>
      </c>
      <c r="CJ59" s="653">
        <v>0</v>
      </c>
      <c r="CK59" s="653">
        <v>0</v>
      </c>
      <c r="CL59" s="653">
        <v>0</v>
      </c>
      <c r="CM59" s="653">
        <v>0</v>
      </c>
      <c r="CN59" s="653">
        <v>0</v>
      </c>
      <c r="CO59" s="653">
        <v>0</v>
      </c>
      <c r="CP59" s="653">
        <v>0</v>
      </c>
      <c r="CQ59" s="653">
        <v>0</v>
      </c>
      <c r="CR59" s="653">
        <v>0</v>
      </c>
      <c r="CS59" s="653">
        <v>0</v>
      </c>
      <c r="CT59" s="653">
        <v>0</v>
      </c>
      <c r="CU59" s="653">
        <v>0</v>
      </c>
      <c r="CV59" s="653">
        <v>0</v>
      </c>
      <c r="CW59" s="653">
        <v>0</v>
      </c>
      <c r="CX59" s="653">
        <v>0</v>
      </c>
      <c r="CY59" s="653">
        <v>0</v>
      </c>
      <c r="CZ59" s="662">
        <v>0</v>
      </c>
      <c r="DA59" s="663">
        <v>0</v>
      </c>
      <c r="DB59" s="663">
        <v>0</v>
      </c>
      <c r="DC59" s="663">
        <v>0</v>
      </c>
      <c r="DD59" s="663">
        <v>0</v>
      </c>
      <c r="DE59" s="663">
        <v>0</v>
      </c>
      <c r="DF59" s="663">
        <v>0</v>
      </c>
      <c r="DG59" s="663">
        <v>0</v>
      </c>
      <c r="DH59" s="663">
        <v>0</v>
      </c>
      <c r="DI59" s="663">
        <v>0</v>
      </c>
      <c r="DJ59" s="663">
        <v>0</v>
      </c>
      <c r="DK59" s="663">
        <v>0</v>
      </c>
      <c r="DL59" s="663">
        <v>0</v>
      </c>
      <c r="DM59" s="663">
        <v>0</v>
      </c>
      <c r="DN59" s="663">
        <v>0</v>
      </c>
      <c r="DO59" s="663">
        <v>0</v>
      </c>
      <c r="DP59" s="663">
        <v>0</v>
      </c>
      <c r="DQ59" s="663">
        <v>0</v>
      </c>
      <c r="DR59" s="663">
        <v>0</v>
      </c>
      <c r="DS59" s="663">
        <v>0</v>
      </c>
      <c r="DT59" s="663">
        <v>0</v>
      </c>
      <c r="DU59" s="663">
        <v>0</v>
      </c>
      <c r="DV59" s="663">
        <v>0</v>
      </c>
      <c r="DW59" s="664">
        <v>0</v>
      </c>
      <c r="DX59" s="665"/>
      <c r="DY59" s="648"/>
      <c r="DZ59" s="648"/>
      <c r="EA59" s="648"/>
      <c r="EB59" s="648"/>
      <c r="EC59" s="648"/>
      <c r="ED59" s="648"/>
      <c r="EE59" s="648"/>
      <c r="EF59" s="648"/>
      <c r="EG59" s="648"/>
      <c r="EH59" s="648"/>
      <c r="EI59" s="648"/>
      <c r="EJ59" s="648"/>
      <c r="EK59" s="648"/>
      <c r="EL59" s="648"/>
      <c r="EM59" s="648"/>
      <c r="EN59" s="648"/>
      <c r="EO59" s="648"/>
      <c r="EP59" s="648"/>
      <c r="EQ59" s="648"/>
      <c r="ER59" s="648"/>
      <c r="ES59" s="648"/>
      <c r="ET59" s="648"/>
      <c r="EU59" s="648"/>
      <c r="EV59" s="648"/>
      <c r="EW59" s="648"/>
      <c r="EX59" s="648"/>
      <c r="EY59" s="648"/>
      <c r="EZ59" s="648"/>
      <c r="FA59" s="648"/>
      <c r="FB59" s="648"/>
      <c r="FC59" s="648"/>
      <c r="FD59" s="648"/>
      <c r="FE59" s="648"/>
      <c r="FF59" s="648"/>
      <c r="FG59" s="648"/>
      <c r="FH59" s="648"/>
      <c r="FI59" s="648"/>
      <c r="FJ59" s="648"/>
      <c r="FK59" s="648"/>
      <c r="FL59" s="648"/>
      <c r="FM59" s="648"/>
      <c r="FN59" s="648"/>
      <c r="FO59" s="648"/>
      <c r="FP59" s="648"/>
      <c r="FQ59" s="648"/>
      <c r="FR59" s="648"/>
      <c r="FS59" s="648"/>
      <c r="FT59" s="648"/>
      <c r="FU59" s="648"/>
      <c r="FV59" s="648"/>
      <c r="FW59" s="648"/>
      <c r="FX59" s="648"/>
      <c r="FY59" s="648"/>
      <c r="FZ59" s="648"/>
      <c r="GA59" s="648"/>
      <c r="GB59" s="648"/>
      <c r="GC59" s="648"/>
      <c r="GD59" s="648"/>
      <c r="GE59" s="648"/>
      <c r="GF59" s="648"/>
      <c r="GG59" s="648"/>
      <c r="GH59" s="648"/>
      <c r="GI59" s="648"/>
      <c r="GJ59" s="648"/>
      <c r="GK59" s="648"/>
      <c r="GL59" s="648"/>
      <c r="GM59" s="648"/>
      <c r="GN59" s="648"/>
      <c r="GO59" s="648"/>
      <c r="GP59" s="648"/>
      <c r="GQ59" s="648"/>
      <c r="GR59" s="648"/>
      <c r="GS59" s="648"/>
      <c r="GT59" s="648"/>
      <c r="GU59" s="648"/>
      <c r="GV59" s="648"/>
      <c r="GW59" s="648"/>
      <c r="GX59" s="648"/>
      <c r="GY59" s="648"/>
      <c r="GZ59" s="648"/>
      <c r="HA59" s="648"/>
      <c r="HB59" s="648"/>
      <c r="HC59" s="648"/>
      <c r="HD59" s="648"/>
      <c r="HE59" s="648"/>
      <c r="HF59" s="648"/>
      <c r="HG59" s="648"/>
      <c r="HH59" s="648"/>
      <c r="HI59" s="648"/>
      <c r="HJ59" s="648"/>
      <c r="HK59" s="648"/>
      <c r="HL59" s="648"/>
      <c r="HM59" s="648"/>
      <c r="HN59" s="648"/>
      <c r="HO59" s="648"/>
      <c r="HP59" s="648"/>
      <c r="HQ59" s="648"/>
      <c r="HR59" s="648"/>
      <c r="HS59" s="648"/>
      <c r="HT59" s="648"/>
      <c r="HU59" s="648"/>
      <c r="HV59" s="648"/>
      <c r="HW59" s="648"/>
      <c r="HX59" s="648"/>
      <c r="HY59" s="648"/>
      <c r="HZ59" s="648"/>
      <c r="IA59" s="648"/>
      <c r="IB59" s="648"/>
      <c r="IC59" s="648"/>
      <c r="ID59" s="648"/>
      <c r="IE59" s="648"/>
      <c r="IF59" s="648"/>
      <c r="IG59" s="648"/>
      <c r="IH59" s="648"/>
      <c r="II59" s="648"/>
      <c r="IJ59" s="648"/>
      <c r="IK59" s="648"/>
      <c r="IL59" s="648"/>
      <c r="IM59" s="648"/>
      <c r="IN59" s="648"/>
      <c r="IO59" s="648"/>
      <c r="IP59" s="648"/>
      <c r="IQ59" s="648"/>
      <c r="IR59" s="648"/>
      <c r="IS59" s="648"/>
      <c r="IT59" s="648"/>
      <c r="IU59" s="648"/>
      <c r="IV59" s="648"/>
      <c r="IW59" s="648"/>
      <c r="IX59" s="648"/>
      <c r="IY59" s="648"/>
      <c r="IZ59" s="648"/>
      <c r="JA59" s="648"/>
      <c r="JB59" s="648"/>
      <c r="JC59" s="648"/>
      <c r="JD59" s="648"/>
      <c r="JE59" s="648"/>
      <c r="JF59" s="648"/>
      <c r="JG59" s="648"/>
      <c r="JH59" s="648"/>
      <c r="JI59" s="648"/>
      <c r="JJ59" s="648"/>
      <c r="JK59" s="648"/>
      <c r="JL59" s="648"/>
      <c r="JM59" s="648"/>
      <c r="JN59" s="648"/>
      <c r="JO59" s="648"/>
      <c r="JP59" s="648"/>
      <c r="JQ59" s="648"/>
      <c r="JR59" s="648"/>
      <c r="JS59" s="648"/>
      <c r="JT59" s="648"/>
      <c r="JU59" s="648"/>
      <c r="JV59" s="648"/>
      <c r="JW59" s="648"/>
      <c r="JX59" s="648"/>
      <c r="JY59" s="648"/>
      <c r="JZ59" s="648"/>
      <c r="KA59" s="648"/>
      <c r="KB59" s="648"/>
      <c r="KC59" s="648"/>
      <c r="KD59" s="648"/>
      <c r="KE59" s="648"/>
      <c r="KF59" s="648"/>
      <c r="KG59" s="648"/>
      <c r="KH59" s="648"/>
      <c r="KI59" s="648"/>
      <c r="KJ59" s="648"/>
      <c r="KK59" s="648"/>
      <c r="KL59" s="648"/>
      <c r="KM59" s="648"/>
      <c r="KN59" s="648"/>
      <c r="KO59" s="648"/>
      <c r="KP59" s="648"/>
      <c r="KQ59" s="648"/>
      <c r="KR59" s="648"/>
      <c r="KS59" s="648"/>
      <c r="KT59" s="648"/>
      <c r="KU59" s="648"/>
      <c r="KV59" s="648"/>
      <c r="KW59" s="648"/>
      <c r="KX59" s="648"/>
      <c r="KY59" s="648"/>
      <c r="KZ59" s="648"/>
      <c r="LA59" s="648"/>
      <c r="LB59" s="648"/>
      <c r="LC59" s="648"/>
      <c r="LD59" s="648"/>
      <c r="LE59" s="648"/>
      <c r="LF59" s="648"/>
      <c r="LG59" s="648"/>
      <c r="LH59" s="648"/>
      <c r="LI59" s="648"/>
      <c r="LJ59" s="648"/>
      <c r="LK59" s="648"/>
      <c r="LL59" s="648"/>
      <c r="LM59" s="648"/>
      <c r="LN59" s="648"/>
      <c r="LO59" s="648"/>
      <c r="LP59" s="648"/>
      <c r="LQ59" s="648"/>
      <c r="LR59" s="648"/>
      <c r="LS59" s="648"/>
      <c r="LT59" s="648"/>
      <c r="LU59" s="648"/>
      <c r="LV59" s="648"/>
      <c r="LW59" s="648"/>
      <c r="LX59" s="648"/>
      <c r="LY59" s="648"/>
      <c r="LZ59" s="648"/>
      <c r="MA59" s="648"/>
      <c r="MB59" s="648"/>
      <c r="MC59" s="648"/>
      <c r="MD59" s="648"/>
      <c r="ME59" s="648"/>
      <c r="MF59" s="648"/>
      <c r="MG59" s="648"/>
      <c r="MH59" s="648"/>
      <c r="MI59" s="648"/>
      <c r="MJ59" s="648"/>
      <c r="MK59" s="648"/>
      <c r="ML59" s="648"/>
      <c r="MM59" s="648"/>
      <c r="MN59" s="648"/>
      <c r="MO59" s="648"/>
      <c r="MP59" s="648"/>
      <c r="MQ59" s="648"/>
      <c r="MR59" s="648"/>
      <c r="MS59" s="648"/>
      <c r="MT59" s="648"/>
      <c r="MU59" s="648"/>
      <c r="MV59" s="648"/>
      <c r="MW59" s="648"/>
      <c r="MX59" s="648"/>
      <c r="MY59" s="648"/>
      <c r="MZ59" s="648"/>
      <c r="NA59" s="648"/>
      <c r="NB59" s="648"/>
      <c r="NC59" s="648"/>
      <c r="ND59" s="648"/>
      <c r="NE59" s="648"/>
      <c r="NF59" s="648"/>
      <c r="NG59" s="648"/>
      <c r="NH59" s="648"/>
      <c r="NI59" s="648"/>
      <c r="NJ59" s="648"/>
      <c r="NK59" s="648"/>
      <c r="NL59" s="648"/>
      <c r="NM59" s="648"/>
      <c r="NN59" s="648"/>
      <c r="NO59" s="648"/>
      <c r="NP59" s="648"/>
      <c r="NQ59" s="648"/>
      <c r="NR59" s="648"/>
      <c r="NS59" s="648"/>
      <c r="NT59" s="648"/>
      <c r="NU59" s="648"/>
      <c r="NV59" s="648"/>
      <c r="NW59" s="648"/>
      <c r="NX59" s="648"/>
      <c r="NY59" s="648"/>
      <c r="NZ59" s="648"/>
      <c r="OA59" s="648"/>
      <c r="OB59" s="648"/>
      <c r="OC59" s="648"/>
      <c r="OD59" s="648"/>
      <c r="OE59" s="648"/>
      <c r="OF59" s="648"/>
      <c r="OG59" s="648"/>
      <c r="OH59" s="648"/>
      <c r="OI59" s="648"/>
      <c r="OJ59" s="648"/>
      <c r="OK59" s="648"/>
      <c r="OL59" s="648"/>
      <c r="OM59" s="648"/>
      <c r="ON59" s="648"/>
      <c r="OO59" s="648"/>
      <c r="OP59" s="648"/>
      <c r="OQ59" s="648"/>
      <c r="OR59" s="648"/>
      <c r="OS59" s="648"/>
      <c r="OT59" s="648"/>
      <c r="OU59" s="648"/>
      <c r="OV59" s="648"/>
      <c r="OW59" s="648"/>
      <c r="OX59" s="648"/>
      <c r="OY59" s="648"/>
      <c r="OZ59" s="648"/>
      <c r="PA59" s="648"/>
      <c r="PB59" s="648"/>
      <c r="PC59" s="648"/>
      <c r="PD59" s="648"/>
      <c r="PE59" s="648"/>
      <c r="PF59" s="648"/>
      <c r="PG59" s="648"/>
      <c r="PH59" s="648"/>
      <c r="PI59" s="648"/>
      <c r="PJ59" s="648"/>
      <c r="PK59" s="648"/>
      <c r="PL59" s="648"/>
      <c r="PM59" s="648"/>
      <c r="PN59" s="648"/>
      <c r="PO59" s="648"/>
      <c r="PP59" s="648"/>
      <c r="PQ59" s="648"/>
      <c r="PR59" s="648"/>
      <c r="PS59" s="648"/>
      <c r="PT59" s="648"/>
      <c r="PU59" s="648"/>
      <c r="PV59" s="648"/>
      <c r="PW59" s="648"/>
      <c r="PX59" s="648"/>
      <c r="PY59" s="648"/>
      <c r="PZ59" s="648"/>
      <c r="QA59" s="648"/>
      <c r="QB59" s="648"/>
      <c r="QC59" s="648"/>
      <c r="QD59" s="648"/>
      <c r="QE59" s="648"/>
      <c r="QF59" s="648"/>
      <c r="QG59" s="648"/>
      <c r="QH59" s="648"/>
      <c r="QI59" s="648"/>
      <c r="QJ59" s="648"/>
      <c r="QK59" s="648"/>
      <c r="QL59" s="648"/>
      <c r="QM59" s="648"/>
      <c r="QN59" s="648"/>
      <c r="QO59" s="648"/>
      <c r="QP59" s="648"/>
      <c r="QQ59" s="648"/>
      <c r="QR59" s="648"/>
      <c r="QS59" s="648"/>
      <c r="QT59" s="648"/>
      <c r="QU59" s="648"/>
      <c r="QV59" s="648"/>
      <c r="QW59" s="648"/>
      <c r="QX59" s="648"/>
      <c r="QY59" s="648"/>
      <c r="QZ59" s="648"/>
      <c r="RA59" s="648"/>
      <c r="RB59" s="648"/>
      <c r="RC59" s="648"/>
      <c r="RD59" s="648"/>
      <c r="RE59" s="648"/>
      <c r="RF59" s="648"/>
      <c r="RG59" s="648"/>
      <c r="RH59" s="648"/>
      <c r="RI59" s="648"/>
      <c r="RJ59" s="648"/>
      <c r="RK59" s="648"/>
      <c r="RL59" s="648"/>
      <c r="RM59" s="648"/>
      <c r="RN59" s="648"/>
      <c r="RO59" s="648"/>
      <c r="RP59" s="648"/>
      <c r="RQ59" s="648"/>
      <c r="RR59" s="648"/>
      <c r="RS59" s="648"/>
      <c r="RT59" s="648"/>
      <c r="RU59" s="648"/>
      <c r="RV59" s="648"/>
      <c r="RW59" s="648"/>
      <c r="RX59" s="648"/>
      <c r="RY59" s="648"/>
      <c r="RZ59" s="648"/>
      <c r="SA59" s="648"/>
      <c r="SB59" s="648"/>
      <c r="SC59" s="648"/>
      <c r="SD59" s="648"/>
      <c r="SE59" s="648"/>
      <c r="SF59" s="648"/>
      <c r="SG59" s="648"/>
      <c r="SH59" s="648"/>
      <c r="SI59" s="648"/>
      <c r="SJ59" s="648"/>
      <c r="SK59" s="648"/>
      <c r="SL59" s="648"/>
      <c r="SM59" s="648"/>
      <c r="SN59" s="648"/>
      <c r="SO59" s="648"/>
      <c r="SP59" s="648"/>
      <c r="SQ59" s="648"/>
      <c r="SR59" s="648"/>
      <c r="SS59" s="648"/>
      <c r="ST59" s="648"/>
      <c r="SU59" s="648"/>
      <c r="SV59" s="648"/>
      <c r="SW59" s="648"/>
      <c r="SX59" s="648"/>
      <c r="SY59" s="648"/>
      <c r="SZ59" s="648"/>
      <c r="TA59" s="648"/>
      <c r="TB59" s="648"/>
      <c r="TC59" s="648"/>
      <c r="TD59" s="648"/>
      <c r="TE59" s="648"/>
      <c r="TF59" s="648"/>
      <c r="TG59" s="648"/>
      <c r="TH59" s="648"/>
      <c r="TI59" s="648"/>
      <c r="TJ59" s="648"/>
      <c r="TK59" s="648"/>
      <c r="TL59" s="648"/>
      <c r="TM59" s="648"/>
      <c r="TN59" s="648"/>
      <c r="TO59" s="648"/>
      <c r="TP59" s="648"/>
      <c r="TQ59" s="648"/>
      <c r="TR59" s="648"/>
      <c r="TS59" s="648"/>
      <c r="TT59" s="648"/>
      <c r="TU59" s="648"/>
      <c r="TV59" s="648"/>
      <c r="TW59" s="648"/>
      <c r="TX59" s="648"/>
      <c r="TY59" s="648"/>
      <c r="TZ59" s="648"/>
      <c r="UA59" s="648"/>
      <c r="UB59" s="648"/>
      <c r="UC59" s="648"/>
      <c r="UD59" s="648"/>
      <c r="UE59" s="648"/>
      <c r="UF59" s="648"/>
      <c r="UG59" s="648"/>
      <c r="UH59" s="648"/>
      <c r="UI59" s="648"/>
      <c r="UJ59" s="648"/>
      <c r="UK59" s="648"/>
      <c r="UL59" s="648"/>
      <c r="UM59" s="648"/>
      <c r="UN59" s="648"/>
      <c r="UO59" s="648"/>
      <c r="UP59" s="648"/>
      <c r="UQ59" s="648"/>
      <c r="UR59" s="648"/>
      <c r="US59" s="648"/>
      <c r="UT59" s="648"/>
      <c r="UU59" s="648"/>
      <c r="UV59" s="648"/>
      <c r="UW59" s="648"/>
      <c r="UX59" s="648"/>
      <c r="UY59" s="648"/>
      <c r="UZ59" s="648"/>
      <c r="VA59" s="648"/>
      <c r="VB59" s="648"/>
      <c r="VC59" s="648"/>
      <c r="VD59" s="648"/>
      <c r="VE59" s="648"/>
      <c r="VF59" s="648"/>
      <c r="VG59" s="648"/>
      <c r="VH59" s="648"/>
      <c r="VI59" s="648"/>
      <c r="VJ59" s="648"/>
      <c r="VK59" s="648"/>
      <c r="VL59" s="648"/>
      <c r="VM59" s="648"/>
      <c r="VN59" s="648"/>
      <c r="VO59" s="648"/>
      <c r="VP59" s="648"/>
      <c r="VQ59" s="648"/>
      <c r="VR59" s="648"/>
      <c r="VS59" s="648"/>
      <c r="VT59" s="648"/>
      <c r="VU59" s="648"/>
      <c r="VV59" s="648"/>
      <c r="VW59" s="648"/>
      <c r="VX59" s="648"/>
      <c r="VY59" s="648"/>
      <c r="VZ59" s="648"/>
      <c r="WA59" s="648"/>
      <c r="WB59" s="648"/>
      <c r="WC59" s="648"/>
      <c r="WD59" s="648"/>
      <c r="WE59" s="648"/>
      <c r="WF59" s="648"/>
      <c r="WG59" s="648"/>
      <c r="WH59" s="648"/>
      <c r="WI59" s="648"/>
      <c r="WJ59" s="648"/>
      <c r="WK59" s="648"/>
      <c r="WL59" s="648"/>
      <c r="WM59" s="648"/>
      <c r="WN59" s="648"/>
      <c r="WO59" s="648"/>
      <c r="WP59" s="648"/>
      <c r="WQ59" s="648"/>
      <c r="WR59" s="648"/>
      <c r="WS59" s="648"/>
      <c r="WT59" s="648"/>
      <c r="WU59" s="648"/>
      <c r="WV59" s="648"/>
      <c r="WW59" s="648"/>
      <c r="WX59" s="648"/>
      <c r="WY59" s="648"/>
      <c r="WZ59" s="648"/>
      <c r="XA59" s="648"/>
      <c r="XB59" s="648"/>
      <c r="XC59" s="648"/>
      <c r="XD59" s="648"/>
      <c r="XE59" s="648"/>
      <c r="XF59" s="648"/>
      <c r="XG59" s="648"/>
      <c r="XH59" s="648"/>
      <c r="XI59" s="648"/>
      <c r="XJ59" s="648"/>
      <c r="XK59" s="648"/>
      <c r="XL59" s="648"/>
      <c r="XM59" s="648"/>
      <c r="XN59" s="648"/>
      <c r="XO59" s="648"/>
      <c r="XP59" s="648"/>
      <c r="XQ59" s="648"/>
      <c r="XR59" s="648"/>
      <c r="XS59" s="648"/>
      <c r="XT59" s="648"/>
      <c r="XU59" s="648"/>
      <c r="XV59" s="648"/>
      <c r="XW59" s="648"/>
      <c r="XX59" s="648"/>
      <c r="XY59" s="648"/>
      <c r="XZ59" s="648"/>
      <c r="YA59" s="648"/>
      <c r="YB59" s="648"/>
      <c r="YC59" s="648"/>
      <c r="YD59" s="648"/>
      <c r="YE59" s="648"/>
      <c r="YF59" s="648"/>
      <c r="YG59" s="648"/>
      <c r="YH59" s="648"/>
      <c r="YI59" s="648"/>
      <c r="YJ59" s="648"/>
      <c r="YK59" s="648"/>
      <c r="YL59" s="648"/>
      <c r="YM59" s="648"/>
      <c r="YN59" s="648"/>
      <c r="YO59" s="648"/>
      <c r="YP59" s="648"/>
      <c r="YQ59" s="648"/>
      <c r="YR59" s="648"/>
      <c r="YS59" s="648"/>
      <c r="YT59" s="648"/>
      <c r="YU59" s="648"/>
      <c r="YV59" s="648"/>
      <c r="YW59" s="648"/>
      <c r="YX59" s="648"/>
      <c r="YY59" s="648"/>
      <c r="YZ59" s="648"/>
      <c r="ZA59" s="648"/>
      <c r="ZB59" s="648"/>
      <c r="ZC59" s="648"/>
      <c r="ZD59" s="648"/>
      <c r="ZE59" s="648"/>
      <c r="ZF59" s="648"/>
      <c r="ZG59" s="648"/>
      <c r="ZH59" s="648"/>
      <c r="ZI59" s="648"/>
      <c r="ZJ59" s="648"/>
      <c r="ZK59" s="648"/>
      <c r="ZL59" s="648"/>
      <c r="ZM59" s="648"/>
      <c r="ZN59" s="648"/>
      <c r="ZO59" s="648"/>
      <c r="ZP59" s="648"/>
      <c r="ZQ59" s="648"/>
      <c r="ZR59" s="648"/>
      <c r="ZS59" s="648"/>
      <c r="ZT59" s="648"/>
      <c r="ZU59" s="648"/>
      <c r="ZV59" s="648"/>
      <c r="ZW59" s="648"/>
      <c r="ZX59" s="648"/>
      <c r="ZY59" s="648"/>
      <c r="ZZ59" s="648"/>
      <c r="AAA59" s="648"/>
      <c r="AAB59" s="648"/>
      <c r="AAC59" s="648"/>
      <c r="AAD59" s="648"/>
      <c r="AAE59" s="648"/>
      <c r="AAF59" s="648"/>
      <c r="AAG59" s="648"/>
      <c r="AAH59" s="648"/>
      <c r="AAI59" s="648"/>
      <c r="AAJ59" s="648"/>
      <c r="AAK59" s="648"/>
      <c r="AAL59" s="648"/>
      <c r="AAM59" s="648"/>
      <c r="AAN59" s="648"/>
      <c r="AAO59" s="648"/>
      <c r="AAP59" s="648"/>
      <c r="AAQ59" s="648"/>
      <c r="AAR59" s="648"/>
      <c r="AAS59" s="648"/>
      <c r="AAT59" s="648"/>
      <c r="AAU59" s="648"/>
      <c r="AAV59" s="648"/>
      <c r="AAW59" s="648"/>
      <c r="AAX59" s="648"/>
      <c r="AAY59" s="648"/>
      <c r="AAZ59" s="648"/>
      <c r="ABA59" s="648"/>
      <c r="ABB59" s="648"/>
      <c r="ABC59" s="648"/>
      <c r="ABD59" s="648"/>
      <c r="ABE59" s="648"/>
      <c r="ABF59" s="648"/>
      <c r="ABG59" s="648"/>
      <c r="ABH59" s="648"/>
      <c r="ABI59" s="648"/>
      <c r="ABJ59" s="648"/>
      <c r="ABK59" s="648"/>
      <c r="ABL59" s="648"/>
      <c r="ABM59" s="648"/>
      <c r="ABN59" s="648"/>
      <c r="ABO59" s="648"/>
      <c r="ABP59" s="648"/>
      <c r="ABQ59" s="648"/>
      <c r="ABR59" s="648"/>
      <c r="ABS59" s="648"/>
      <c r="ABT59" s="648"/>
      <c r="ABU59" s="648"/>
      <c r="ABV59" s="648"/>
      <c r="ABW59" s="648"/>
      <c r="ABX59" s="648"/>
      <c r="ABY59" s="648"/>
      <c r="ABZ59" s="648"/>
      <c r="ACA59" s="648"/>
      <c r="ACB59" s="648"/>
      <c r="ACC59" s="648"/>
      <c r="ACD59" s="648"/>
      <c r="ACE59" s="648"/>
      <c r="ACF59" s="648"/>
      <c r="ACG59" s="648"/>
      <c r="ACH59" s="648"/>
      <c r="ACI59" s="648"/>
      <c r="ACJ59" s="648"/>
      <c r="ACK59" s="648"/>
      <c r="ACL59" s="648"/>
      <c r="ACM59" s="648"/>
      <c r="ACN59" s="648"/>
      <c r="ACO59" s="648"/>
      <c r="ACP59" s="648"/>
      <c r="ACQ59" s="648"/>
      <c r="ACR59" s="648"/>
      <c r="ACS59" s="648"/>
      <c r="ACT59" s="648"/>
      <c r="ACU59" s="648"/>
      <c r="ACV59" s="648"/>
      <c r="ACW59" s="648"/>
      <c r="ACX59" s="648"/>
      <c r="ACY59" s="648"/>
      <c r="ACZ59" s="648"/>
      <c r="ADA59" s="648"/>
      <c r="ADB59" s="648"/>
      <c r="ADC59" s="648"/>
      <c r="ADD59" s="648"/>
      <c r="ADE59" s="648"/>
      <c r="ADF59" s="648"/>
      <c r="ADG59" s="648"/>
      <c r="ADH59" s="648"/>
      <c r="ADI59" s="648"/>
      <c r="ADJ59" s="648"/>
      <c r="ADK59" s="648"/>
      <c r="ADL59" s="648"/>
      <c r="ADM59" s="648"/>
      <c r="ADN59" s="648"/>
      <c r="ADO59" s="648"/>
      <c r="ADP59" s="648"/>
      <c r="ADQ59" s="648"/>
      <c r="ADR59" s="648"/>
      <c r="ADS59" s="648"/>
      <c r="ADT59" s="648"/>
      <c r="ADU59" s="648"/>
      <c r="ADV59" s="648"/>
      <c r="ADW59" s="648"/>
      <c r="ADX59" s="648"/>
      <c r="ADY59" s="648"/>
      <c r="ADZ59" s="648"/>
      <c r="AEA59" s="648"/>
      <c r="AEB59" s="648"/>
      <c r="AEC59" s="648"/>
      <c r="AED59" s="648"/>
      <c r="AEE59" s="648"/>
      <c r="AEF59" s="648"/>
      <c r="AEG59" s="648"/>
      <c r="AEH59" s="648"/>
      <c r="AEI59" s="648"/>
      <c r="AEJ59" s="648"/>
      <c r="AEK59" s="648"/>
      <c r="AEL59" s="648"/>
      <c r="AEM59" s="648"/>
      <c r="AEN59" s="648"/>
      <c r="AEO59" s="648"/>
      <c r="AEP59" s="648"/>
      <c r="AEQ59" s="648"/>
      <c r="AER59" s="648"/>
      <c r="AES59" s="648"/>
      <c r="AET59" s="648"/>
      <c r="AEU59" s="648"/>
      <c r="AEV59" s="648"/>
      <c r="AEW59" s="648"/>
      <c r="AEX59" s="648"/>
      <c r="AEY59" s="648"/>
      <c r="AEZ59" s="648"/>
      <c r="AFA59" s="648"/>
      <c r="AFB59" s="648"/>
      <c r="AFC59" s="648"/>
      <c r="AFD59" s="648"/>
      <c r="AFE59" s="648"/>
      <c r="AFF59" s="648"/>
      <c r="AFG59" s="648"/>
      <c r="AFH59" s="648"/>
      <c r="AFI59" s="648"/>
      <c r="AFJ59" s="648"/>
      <c r="AFK59" s="648"/>
      <c r="AFL59" s="648"/>
      <c r="AFM59" s="648"/>
      <c r="AFN59" s="648"/>
      <c r="AFO59" s="648"/>
      <c r="AFP59" s="648"/>
      <c r="AFQ59" s="648"/>
      <c r="AFR59" s="648"/>
      <c r="AFS59" s="648"/>
      <c r="AFT59" s="648"/>
      <c r="AFU59" s="648"/>
      <c r="AFV59" s="648"/>
      <c r="AFW59" s="648"/>
      <c r="AFX59" s="648"/>
      <c r="AFY59" s="648"/>
      <c r="AFZ59" s="648"/>
      <c r="AGA59" s="648"/>
      <c r="AGB59" s="648"/>
      <c r="AGC59" s="648"/>
      <c r="AGD59" s="648"/>
      <c r="AGE59" s="648"/>
      <c r="AGF59" s="648"/>
      <c r="AGG59" s="648"/>
      <c r="AGH59" s="648"/>
      <c r="AGI59" s="648"/>
      <c r="AGJ59" s="648"/>
      <c r="AGK59" s="648"/>
      <c r="AGL59" s="648"/>
      <c r="AGM59" s="648"/>
      <c r="AGN59" s="648"/>
      <c r="AGO59" s="648"/>
      <c r="AGP59" s="648"/>
      <c r="AGQ59" s="648"/>
      <c r="AGR59" s="648"/>
      <c r="AGS59" s="648"/>
      <c r="AGT59" s="648"/>
      <c r="AGU59" s="648"/>
      <c r="AGV59" s="648"/>
      <c r="AGW59" s="648"/>
      <c r="AGX59" s="648"/>
      <c r="AGY59" s="648"/>
      <c r="AGZ59" s="648"/>
      <c r="AHA59" s="648"/>
      <c r="AHB59" s="648"/>
      <c r="AHC59" s="648"/>
      <c r="AHD59" s="648"/>
      <c r="AHE59" s="648"/>
      <c r="AHF59" s="648"/>
      <c r="AHG59" s="648"/>
      <c r="AHH59" s="648"/>
      <c r="AHI59" s="648"/>
      <c r="AHJ59" s="648"/>
      <c r="AHK59" s="648"/>
      <c r="AHL59" s="648"/>
      <c r="AHM59" s="648"/>
      <c r="AHN59" s="648"/>
      <c r="AHO59" s="648"/>
      <c r="AHP59" s="648"/>
      <c r="AHQ59" s="648"/>
      <c r="AHR59" s="648"/>
      <c r="AHS59" s="648"/>
      <c r="AHT59" s="648"/>
      <c r="AHU59" s="648"/>
      <c r="AHV59" s="648"/>
      <c r="AHW59" s="648"/>
      <c r="AHX59" s="648"/>
      <c r="AHY59" s="648"/>
      <c r="AHZ59" s="648"/>
      <c r="AIA59" s="648"/>
      <c r="AIB59" s="648"/>
      <c r="AIC59" s="648"/>
      <c r="AID59" s="648"/>
      <c r="AIE59" s="648"/>
      <c r="AIF59" s="648"/>
      <c r="AIG59" s="648"/>
      <c r="AIH59" s="648"/>
      <c r="AII59" s="648"/>
      <c r="AIJ59" s="648"/>
      <c r="AIK59" s="648"/>
      <c r="AIL59" s="648"/>
      <c r="AIM59" s="648"/>
      <c r="AIN59" s="648"/>
      <c r="AIO59" s="648"/>
      <c r="AIP59" s="648"/>
      <c r="AIQ59" s="648"/>
      <c r="AIR59" s="648"/>
      <c r="AIS59" s="648"/>
      <c r="AIT59" s="648"/>
      <c r="AIU59" s="648"/>
      <c r="AIV59" s="648"/>
      <c r="AIW59" s="648"/>
      <c r="AIX59" s="648"/>
      <c r="AIY59" s="648"/>
      <c r="AIZ59" s="648"/>
      <c r="AJA59" s="648"/>
      <c r="AJB59" s="648"/>
      <c r="AJC59" s="648"/>
      <c r="AJD59" s="648"/>
      <c r="AJE59" s="648"/>
      <c r="AJF59" s="648"/>
      <c r="AJG59" s="648"/>
      <c r="AJH59" s="648"/>
      <c r="AJI59" s="648"/>
      <c r="AJJ59" s="648"/>
      <c r="AJK59" s="648"/>
      <c r="AJL59" s="648"/>
      <c r="AJM59" s="648"/>
      <c r="AJN59" s="648"/>
      <c r="AJO59" s="648"/>
      <c r="AJP59" s="648"/>
      <c r="AJQ59" s="648"/>
      <c r="AJR59" s="648"/>
      <c r="AJS59" s="648"/>
      <c r="AJT59" s="648"/>
      <c r="AJU59" s="648"/>
      <c r="AJV59" s="648"/>
      <c r="AJW59" s="648"/>
      <c r="AJX59" s="648"/>
      <c r="AJY59" s="648"/>
      <c r="AJZ59" s="648"/>
      <c r="AKA59" s="648"/>
      <c r="AKB59" s="648"/>
      <c r="AKC59" s="648"/>
      <c r="AKD59" s="648"/>
      <c r="AKE59" s="648"/>
      <c r="AKF59" s="648"/>
      <c r="AKG59" s="648"/>
      <c r="AKH59" s="648"/>
      <c r="AKI59" s="648"/>
      <c r="AKJ59" s="648"/>
      <c r="AKK59" s="648"/>
      <c r="AKL59" s="648"/>
      <c r="AKM59" s="648"/>
      <c r="AKN59" s="648"/>
      <c r="AKO59" s="648"/>
      <c r="AKP59" s="648"/>
      <c r="AKQ59" s="648"/>
      <c r="AKR59" s="648"/>
      <c r="AKS59" s="648"/>
      <c r="AKT59" s="648"/>
      <c r="AKU59" s="648"/>
      <c r="AKV59" s="648"/>
      <c r="AKW59" s="648"/>
      <c r="AKX59" s="648"/>
      <c r="AKY59" s="648"/>
      <c r="AKZ59" s="648"/>
      <c r="ALA59" s="648"/>
      <c r="ALB59" s="648"/>
      <c r="ALC59" s="648"/>
      <c r="ALD59" s="648"/>
      <c r="ALE59" s="648"/>
      <c r="ALF59" s="648"/>
      <c r="ALG59" s="648"/>
      <c r="ALH59" s="648"/>
      <c r="ALI59" s="648"/>
      <c r="ALJ59" s="648"/>
      <c r="ALK59" s="648"/>
      <c r="ALL59" s="648"/>
      <c r="ALM59" s="648"/>
      <c r="ALN59" s="648"/>
      <c r="ALO59" s="648"/>
      <c r="ALP59" s="648"/>
      <c r="ALQ59" s="648"/>
      <c r="ALR59" s="648"/>
      <c r="ALS59" s="648"/>
      <c r="ALT59" s="648"/>
      <c r="ALU59" s="648"/>
      <c r="ALV59" s="648"/>
      <c r="ALW59" s="648"/>
      <c r="ALX59" s="648"/>
      <c r="ALY59" s="648"/>
      <c r="ALZ59" s="648"/>
      <c r="AMA59" s="648"/>
      <c r="AMB59" s="648"/>
      <c r="AMC59" s="648"/>
      <c r="AMD59" s="648"/>
      <c r="AME59" s="648"/>
      <c r="AMF59" s="648"/>
      <c r="AMG59" s="648"/>
      <c r="AMH59" s="648"/>
      <c r="AMI59" s="648"/>
      <c r="AMJ59" s="648"/>
    </row>
    <row r="60" spans="1:1024" s="666" customFormat="1" x14ac:dyDescent="0.2">
      <c r="A60" s="648"/>
      <c r="B60" s="685"/>
      <c r="C60" s="682"/>
      <c r="D60" s="679"/>
      <c r="E60" s="679"/>
      <c r="F60" s="679"/>
      <c r="G60" s="679"/>
      <c r="H60" s="679"/>
      <c r="I60" s="679"/>
      <c r="J60" s="679"/>
      <c r="K60" s="679"/>
      <c r="L60" s="679"/>
      <c r="M60" s="679"/>
      <c r="N60" s="679"/>
      <c r="O60" s="679"/>
      <c r="P60" s="679"/>
      <c r="Q60" s="679"/>
      <c r="R60" s="680"/>
      <c r="S60" s="679"/>
      <c r="T60" s="679"/>
      <c r="U60" s="686" t="s">
        <v>504</v>
      </c>
      <c r="V60" s="661" t="s">
        <v>121</v>
      </c>
      <c r="W60" s="681" t="s">
        <v>495</v>
      </c>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c r="BA60" s="653"/>
      <c r="BB60" s="653"/>
      <c r="BC60" s="653"/>
      <c r="BD60" s="653"/>
      <c r="BE60" s="653"/>
      <c r="BF60" s="653"/>
      <c r="BG60" s="653"/>
      <c r="BH60" s="653"/>
      <c r="BI60" s="653"/>
      <c r="BJ60" s="653"/>
      <c r="BK60" s="653"/>
      <c r="BL60" s="653"/>
      <c r="BM60" s="653"/>
      <c r="BN60" s="653"/>
      <c r="BO60" s="653"/>
      <c r="BP60" s="653"/>
      <c r="BQ60" s="653"/>
      <c r="BR60" s="653"/>
      <c r="BS60" s="653"/>
      <c r="BT60" s="653"/>
      <c r="BU60" s="653"/>
      <c r="BV60" s="653"/>
      <c r="BW60" s="653"/>
      <c r="BX60" s="653"/>
      <c r="BY60" s="653"/>
      <c r="BZ60" s="653"/>
      <c r="CA60" s="653"/>
      <c r="CB60" s="653"/>
      <c r="CC60" s="653"/>
      <c r="CD60" s="653"/>
      <c r="CE60" s="653"/>
      <c r="CF60" s="653"/>
      <c r="CG60" s="653"/>
      <c r="CH60" s="653"/>
      <c r="CI60" s="653"/>
      <c r="CJ60" s="653"/>
      <c r="CK60" s="653"/>
      <c r="CL60" s="653"/>
      <c r="CM60" s="653"/>
      <c r="CN60" s="653"/>
      <c r="CO60" s="653"/>
      <c r="CP60" s="653"/>
      <c r="CQ60" s="653"/>
      <c r="CR60" s="653"/>
      <c r="CS60" s="653"/>
      <c r="CT60" s="653"/>
      <c r="CU60" s="653"/>
      <c r="CV60" s="653"/>
      <c r="CW60" s="653"/>
      <c r="CX60" s="653"/>
      <c r="CY60" s="653"/>
      <c r="CZ60" s="662">
        <v>0</v>
      </c>
      <c r="DA60" s="663">
        <v>0</v>
      </c>
      <c r="DB60" s="663">
        <v>0</v>
      </c>
      <c r="DC60" s="663">
        <v>0</v>
      </c>
      <c r="DD60" s="663">
        <v>0</v>
      </c>
      <c r="DE60" s="663">
        <v>0</v>
      </c>
      <c r="DF60" s="663">
        <v>0</v>
      </c>
      <c r="DG60" s="663">
        <v>0</v>
      </c>
      <c r="DH60" s="663">
        <v>0</v>
      </c>
      <c r="DI60" s="663">
        <v>0</v>
      </c>
      <c r="DJ60" s="663">
        <v>0</v>
      </c>
      <c r="DK60" s="663">
        <v>0</v>
      </c>
      <c r="DL60" s="663">
        <v>0</v>
      </c>
      <c r="DM60" s="663">
        <v>0</v>
      </c>
      <c r="DN60" s="663">
        <v>0</v>
      </c>
      <c r="DO60" s="663">
        <v>0</v>
      </c>
      <c r="DP60" s="663">
        <v>0</v>
      </c>
      <c r="DQ60" s="663">
        <v>0</v>
      </c>
      <c r="DR60" s="663">
        <v>0</v>
      </c>
      <c r="DS60" s="663">
        <v>0</v>
      </c>
      <c r="DT60" s="663">
        <v>0</v>
      </c>
      <c r="DU60" s="663">
        <v>0</v>
      </c>
      <c r="DV60" s="663">
        <v>0</v>
      </c>
      <c r="DW60" s="664">
        <v>0</v>
      </c>
      <c r="DX60" s="665"/>
      <c r="DY60" s="648"/>
      <c r="DZ60" s="648"/>
      <c r="EA60" s="648"/>
      <c r="EB60" s="648"/>
      <c r="EC60" s="648"/>
      <c r="ED60" s="648"/>
      <c r="EE60" s="648"/>
      <c r="EF60" s="648"/>
      <c r="EG60" s="648"/>
      <c r="EH60" s="648"/>
      <c r="EI60" s="648"/>
      <c r="EJ60" s="648"/>
      <c r="EK60" s="648"/>
      <c r="EL60" s="648"/>
      <c r="EM60" s="648"/>
      <c r="EN60" s="648"/>
      <c r="EO60" s="648"/>
      <c r="EP60" s="648"/>
      <c r="EQ60" s="648"/>
      <c r="ER60" s="648"/>
      <c r="ES60" s="648"/>
      <c r="ET60" s="648"/>
      <c r="EU60" s="648"/>
      <c r="EV60" s="648"/>
      <c r="EW60" s="648"/>
      <c r="EX60" s="648"/>
      <c r="EY60" s="648"/>
      <c r="EZ60" s="648"/>
      <c r="FA60" s="648"/>
      <c r="FB60" s="648"/>
      <c r="FC60" s="648"/>
      <c r="FD60" s="648"/>
      <c r="FE60" s="648"/>
      <c r="FF60" s="648"/>
      <c r="FG60" s="648"/>
      <c r="FH60" s="648"/>
      <c r="FI60" s="648"/>
      <c r="FJ60" s="648"/>
      <c r="FK60" s="648"/>
      <c r="FL60" s="648"/>
      <c r="FM60" s="648"/>
      <c r="FN60" s="648"/>
      <c r="FO60" s="648"/>
      <c r="FP60" s="648"/>
      <c r="FQ60" s="648"/>
      <c r="FR60" s="648"/>
      <c r="FS60" s="648"/>
      <c r="FT60" s="648"/>
      <c r="FU60" s="648"/>
      <c r="FV60" s="648"/>
      <c r="FW60" s="648"/>
      <c r="FX60" s="648"/>
      <c r="FY60" s="648"/>
      <c r="FZ60" s="648"/>
      <c r="GA60" s="648"/>
      <c r="GB60" s="648"/>
      <c r="GC60" s="648"/>
      <c r="GD60" s="648"/>
      <c r="GE60" s="648"/>
      <c r="GF60" s="648"/>
      <c r="GG60" s="648"/>
      <c r="GH60" s="648"/>
      <c r="GI60" s="648"/>
      <c r="GJ60" s="648"/>
      <c r="GK60" s="648"/>
      <c r="GL60" s="648"/>
      <c r="GM60" s="648"/>
      <c r="GN60" s="648"/>
      <c r="GO60" s="648"/>
      <c r="GP60" s="648"/>
      <c r="GQ60" s="648"/>
      <c r="GR60" s="648"/>
      <c r="GS60" s="648"/>
      <c r="GT60" s="648"/>
      <c r="GU60" s="648"/>
      <c r="GV60" s="648"/>
      <c r="GW60" s="648"/>
      <c r="GX60" s="648"/>
      <c r="GY60" s="648"/>
      <c r="GZ60" s="648"/>
      <c r="HA60" s="648"/>
      <c r="HB60" s="648"/>
      <c r="HC60" s="648"/>
      <c r="HD60" s="648"/>
      <c r="HE60" s="648"/>
      <c r="HF60" s="648"/>
      <c r="HG60" s="648"/>
      <c r="HH60" s="648"/>
      <c r="HI60" s="648"/>
      <c r="HJ60" s="648"/>
      <c r="HK60" s="648"/>
      <c r="HL60" s="648"/>
      <c r="HM60" s="648"/>
      <c r="HN60" s="648"/>
      <c r="HO60" s="648"/>
      <c r="HP60" s="648"/>
      <c r="HQ60" s="648"/>
      <c r="HR60" s="648"/>
      <c r="HS60" s="648"/>
      <c r="HT60" s="648"/>
      <c r="HU60" s="648"/>
      <c r="HV60" s="648"/>
      <c r="HW60" s="648"/>
      <c r="HX60" s="648"/>
      <c r="HY60" s="648"/>
      <c r="HZ60" s="648"/>
      <c r="IA60" s="648"/>
      <c r="IB60" s="648"/>
      <c r="IC60" s="648"/>
      <c r="ID60" s="648"/>
      <c r="IE60" s="648"/>
      <c r="IF60" s="648"/>
      <c r="IG60" s="648"/>
      <c r="IH60" s="648"/>
      <c r="II60" s="648"/>
      <c r="IJ60" s="648"/>
      <c r="IK60" s="648"/>
      <c r="IL60" s="648"/>
      <c r="IM60" s="648"/>
      <c r="IN60" s="648"/>
      <c r="IO60" s="648"/>
      <c r="IP60" s="648"/>
      <c r="IQ60" s="648"/>
      <c r="IR60" s="648"/>
      <c r="IS60" s="648"/>
      <c r="IT60" s="648"/>
      <c r="IU60" s="648"/>
      <c r="IV60" s="648"/>
      <c r="IW60" s="648"/>
      <c r="IX60" s="648"/>
      <c r="IY60" s="648"/>
      <c r="IZ60" s="648"/>
      <c r="JA60" s="648"/>
      <c r="JB60" s="648"/>
      <c r="JC60" s="648"/>
      <c r="JD60" s="648"/>
      <c r="JE60" s="648"/>
      <c r="JF60" s="648"/>
      <c r="JG60" s="648"/>
      <c r="JH60" s="648"/>
      <c r="JI60" s="648"/>
      <c r="JJ60" s="648"/>
      <c r="JK60" s="648"/>
      <c r="JL60" s="648"/>
      <c r="JM60" s="648"/>
      <c r="JN60" s="648"/>
      <c r="JO60" s="648"/>
      <c r="JP60" s="648"/>
      <c r="JQ60" s="648"/>
      <c r="JR60" s="648"/>
      <c r="JS60" s="648"/>
      <c r="JT60" s="648"/>
      <c r="JU60" s="648"/>
      <c r="JV60" s="648"/>
      <c r="JW60" s="648"/>
      <c r="JX60" s="648"/>
      <c r="JY60" s="648"/>
      <c r="JZ60" s="648"/>
      <c r="KA60" s="648"/>
      <c r="KB60" s="648"/>
      <c r="KC60" s="648"/>
      <c r="KD60" s="648"/>
      <c r="KE60" s="648"/>
      <c r="KF60" s="648"/>
      <c r="KG60" s="648"/>
      <c r="KH60" s="648"/>
      <c r="KI60" s="648"/>
      <c r="KJ60" s="648"/>
      <c r="KK60" s="648"/>
      <c r="KL60" s="648"/>
      <c r="KM60" s="648"/>
      <c r="KN60" s="648"/>
      <c r="KO60" s="648"/>
      <c r="KP60" s="648"/>
      <c r="KQ60" s="648"/>
      <c r="KR60" s="648"/>
      <c r="KS60" s="648"/>
      <c r="KT60" s="648"/>
      <c r="KU60" s="648"/>
      <c r="KV60" s="648"/>
      <c r="KW60" s="648"/>
      <c r="KX60" s="648"/>
      <c r="KY60" s="648"/>
      <c r="KZ60" s="648"/>
      <c r="LA60" s="648"/>
      <c r="LB60" s="648"/>
      <c r="LC60" s="648"/>
      <c r="LD60" s="648"/>
      <c r="LE60" s="648"/>
      <c r="LF60" s="648"/>
      <c r="LG60" s="648"/>
      <c r="LH60" s="648"/>
      <c r="LI60" s="648"/>
      <c r="LJ60" s="648"/>
      <c r="LK60" s="648"/>
      <c r="LL60" s="648"/>
      <c r="LM60" s="648"/>
      <c r="LN60" s="648"/>
      <c r="LO60" s="648"/>
      <c r="LP60" s="648"/>
      <c r="LQ60" s="648"/>
      <c r="LR60" s="648"/>
      <c r="LS60" s="648"/>
      <c r="LT60" s="648"/>
      <c r="LU60" s="648"/>
      <c r="LV60" s="648"/>
      <c r="LW60" s="648"/>
      <c r="LX60" s="648"/>
      <c r="LY60" s="648"/>
      <c r="LZ60" s="648"/>
      <c r="MA60" s="648"/>
      <c r="MB60" s="648"/>
      <c r="MC60" s="648"/>
      <c r="MD60" s="648"/>
      <c r="ME60" s="648"/>
      <c r="MF60" s="648"/>
      <c r="MG60" s="648"/>
      <c r="MH60" s="648"/>
      <c r="MI60" s="648"/>
      <c r="MJ60" s="648"/>
      <c r="MK60" s="648"/>
      <c r="ML60" s="648"/>
      <c r="MM60" s="648"/>
      <c r="MN60" s="648"/>
      <c r="MO60" s="648"/>
      <c r="MP60" s="648"/>
      <c r="MQ60" s="648"/>
      <c r="MR60" s="648"/>
      <c r="MS60" s="648"/>
      <c r="MT60" s="648"/>
      <c r="MU60" s="648"/>
      <c r="MV60" s="648"/>
      <c r="MW60" s="648"/>
      <c r="MX60" s="648"/>
      <c r="MY60" s="648"/>
      <c r="MZ60" s="648"/>
      <c r="NA60" s="648"/>
      <c r="NB60" s="648"/>
      <c r="NC60" s="648"/>
      <c r="ND60" s="648"/>
      <c r="NE60" s="648"/>
      <c r="NF60" s="648"/>
      <c r="NG60" s="648"/>
      <c r="NH60" s="648"/>
      <c r="NI60" s="648"/>
      <c r="NJ60" s="648"/>
      <c r="NK60" s="648"/>
      <c r="NL60" s="648"/>
      <c r="NM60" s="648"/>
      <c r="NN60" s="648"/>
      <c r="NO60" s="648"/>
      <c r="NP60" s="648"/>
      <c r="NQ60" s="648"/>
      <c r="NR60" s="648"/>
      <c r="NS60" s="648"/>
      <c r="NT60" s="648"/>
      <c r="NU60" s="648"/>
      <c r="NV60" s="648"/>
      <c r="NW60" s="648"/>
      <c r="NX60" s="648"/>
      <c r="NY60" s="648"/>
      <c r="NZ60" s="648"/>
      <c r="OA60" s="648"/>
      <c r="OB60" s="648"/>
      <c r="OC60" s="648"/>
      <c r="OD60" s="648"/>
      <c r="OE60" s="648"/>
      <c r="OF60" s="648"/>
      <c r="OG60" s="648"/>
      <c r="OH60" s="648"/>
      <c r="OI60" s="648"/>
      <c r="OJ60" s="648"/>
      <c r="OK60" s="648"/>
      <c r="OL60" s="648"/>
      <c r="OM60" s="648"/>
      <c r="ON60" s="648"/>
      <c r="OO60" s="648"/>
      <c r="OP60" s="648"/>
      <c r="OQ60" s="648"/>
      <c r="OR60" s="648"/>
      <c r="OS60" s="648"/>
      <c r="OT60" s="648"/>
      <c r="OU60" s="648"/>
      <c r="OV60" s="648"/>
      <c r="OW60" s="648"/>
      <c r="OX60" s="648"/>
      <c r="OY60" s="648"/>
      <c r="OZ60" s="648"/>
      <c r="PA60" s="648"/>
      <c r="PB60" s="648"/>
      <c r="PC60" s="648"/>
      <c r="PD60" s="648"/>
      <c r="PE60" s="648"/>
      <c r="PF60" s="648"/>
      <c r="PG60" s="648"/>
      <c r="PH60" s="648"/>
      <c r="PI60" s="648"/>
      <c r="PJ60" s="648"/>
      <c r="PK60" s="648"/>
      <c r="PL60" s="648"/>
      <c r="PM60" s="648"/>
      <c r="PN60" s="648"/>
      <c r="PO60" s="648"/>
      <c r="PP60" s="648"/>
      <c r="PQ60" s="648"/>
      <c r="PR60" s="648"/>
      <c r="PS60" s="648"/>
      <c r="PT60" s="648"/>
      <c r="PU60" s="648"/>
      <c r="PV60" s="648"/>
      <c r="PW60" s="648"/>
      <c r="PX60" s="648"/>
      <c r="PY60" s="648"/>
      <c r="PZ60" s="648"/>
      <c r="QA60" s="648"/>
      <c r="QB60" s="648"/>
      <c r="QC60" s="648"/>
      <c r="QD60" s="648"/>
      <c r="QE60" s="648"/>
      <c r="QF60" s="648"/>
      <c r="QG60" s="648"/>
      <c r="QH60" s="648"/>
      <c r="QI60" s="648"/>
      <c r="QJ60" s="648"/>
      <c r="QK60" s="648"/>
      <c r="QL60" s="648"/>
      <c r="QM60" s="648"/>
      <c r="QN60" s="648"/>
      <c r="QO60" s="648"/>
      <c r="QP60" s="648"/>
      <c r="QQ60" s="648"/>
      <c r="QR60" s="648"/>
      <c r="QS60" s="648"/>
      <c r="QT60" s="648"/>
      <c r="QU60" s="648"/>
      <c r="QV60" s="648"/>
      <c r="QW60" s="648"/>
      <c r="QX60" s="648"/>
      <c r="QY60" s="648"/>
      <c r="QZ60" s="648"/>
      <c r="RA60" s="648"/>
      <c r="RB60" s="648"/>
      <c r="RC60" s="648"/>
      <c r="RD60" s="648"/>
      <c r="RE60" s="648"/>
      <c r="RF60" s="648"/>
      <c r="RG60" s="648"/>
      <c r="RH60" s="648"/>
      <c r="RI60" s="648"/>
      <c r="RJ60" s="648"/>
      <c r="RK60" s="648"/>
      <c r="RL60" s="648"/>
      <c r="RM60" s="648"/>
      <c r="RN60" s="648"/>
      <c r="RO60" s="648"/>
      <c r="RP60" s="648"/>
      <c r="RQ60" s="648"/>
      <c r="RR60" s="648"/>
      <c r="RS60" s="648"/>
      <c r="RT60" s="648"/>
      <c r="RU60" s="648"/>
      <c r="RV60" s="648"/>
      <c r="RW60" s="648"/>
      <c r="RX60" s="648"/>
      <c r="RY60" s="648"/>
      <c r="RZ60" s="648"/>
      <c r="SA60" s="648"/>
      <c r="SB60" s="648"/>
      <c r="SC60" s="648"/>
      <c r="SD60" s="648"/>
      <c r="SE60" s="648"/>
      <c r="SF60" s="648"/>
      <c r="SG60" s="648"/>
      <c r="SH60" s="648"/>
      <c r="SI60" s="648"/>
      <c r="SJ60" s="648"/>
      <c r="SK60" s="648"/>
      <c r="SL60" s="648"/>
      <c r="SM60" s="648"/>
      <c r="SN60" s="648"/>
      <c r="SO60" s="648"/>
      <c r="SP60" s="648"/>
      <c r="SQ60" s="648"/>
      <c r="SR60" s="648"/>
      <c r="SS60" s="648"/>
      <c r="ST60" s="648"/>
      <c r="SU60" s="648"/>
      <c r="SV60" s="648"/>
      <c r="SW60" s="648"/>
      <c r="SX60" s="648"/>
      <c r="SY60" s="648"/>
      <c r="SZ60" s="648"/>
      <c r="TA60" s="648"/>
      <c r="TB60" s="648"/>
      <c r="TC60" s="648"/>
      <c r="TD60" s="648"/>
      <c r="TE60" s="648"/>
      <c r="TF60" s="648"/>
      <c r="TG60" s="648"/>
      <c r="TH60" s="648"/>
      <c r="TI60" s="648"/>
      <c r="TJ60" s="648"/>
      <c r="TK60" s="648"/>
      <c r="TL60" s="648"/>
      <c r="TM60" s="648"/>
      <c r="TN60" s="648"/>
      <c r="TO60" s="648"/>
      <c r="TP60" s="648"/>
      <c r="TQ60" s="648"/>
      <c r="TR60" s="648"/>
      <c r="TS60" s="648"/>
      <c r="TT60" s="648"/>
      <c r="TU60" s="648"/>
      <c r="TV60" s="648"/>
      <c r="TW60" s="648"/>
      <c r="TX60" s="648"/>
      <c r="TY60" s="648"/>
      <c r="TZ60" s="648"/>
      <c r="UA60" s="648"/>
      <c r="UB60" s="648"/>
      <c r="UC60" s="648"/>
      <c r="UD60" s="648"/>
      <c r="UE60" s="648"/>
      <c r="UF60" s="648"/>
      <c r="UG60" s="648"/>
      <c r="UH60" s="648"/>
      <c r="UI60" s="648"/>
      <c r="UJ60" s="648"/>
      <c r="UK60" s="648"/>
      <c r="UL60" s="648"/>
      <c r="UM60" s="648"/>
      <c r="UN60" s="648"/>
      <c r="UO60" s="648"/>
      <c r="UP60" s="648"/>
      <c r="UQ60" s="648"/>
      <c r="UR60" s="648"/>
      <c r="US60" s="648"/>
      <c r="UT60" s="648"/>
      <c r="UU60" s="648"/>
      <c r="UV60" s="648"/>
      <c r="UW60" s="648"/>
      <c r="UX60" s="648"/>
      <c r="UY60" s="648"/>
      <c r="UZ60" s="648"/>
      <c r="VA60" s="648"/>
      <c r="VB60" s="648"/>
      <c r="VC60" s="648"/>
      <c r="VD60" s="648"/>
      <c r="VE60" s="648"/>
      <c r="VF60" s="648"/>
      <c r="VG60" s="648"/>
      <c r="VH60" s="648"/>
      <c r="VI60" s="648"/>
      <c r="VJ60" s="648"/>
      <c r="VK60" s="648"/>
      <c r="VL60" s="648"/>
      <c r="VM60" s="648"/>
      <c r="VN60" s="648"/>
      <c r="VO60" s="648"/>
      <c r="VP60" s="648"/>
      <c r="VQ60" s="648"/>
      <c r="VR60" s="648"/>
      <c r="VS60" s="648"/>
      <c r="VT60" s="648"/>
      <c r="VU60" s="648"/>
      <c r="VV60" s="648"/>
      <c r="VW60" s="648"/>
      <c r="VX60" s="648"/>
      <c r="VY60" s="648"/>
      <c r="VZ60" s="648"/>
      <c r="WA60" s="648"/>
      <c r="WB60" s="648"/>
      <c r="WC60" s="648"/>
      <c r="WD60" s="648"/>
      <c r="WE60" s="648"/>
      <c r="WF60" s="648"/>
      <c r="WG60" s="648"/>
      <c r="WH60" s="648"/>
      <c r="WI60" s="648"/>
      <c r="WJ60" s="648"/>
      <c r="WK60" s="648"/>
      <c r="WL60" s="648"/>
      <c r="WM60" s="648"/>
      <c r="WN60" s="648"/>
      <c r="WO60" s="648"/>
      <c r="WP60" s="648"/>
      <c r="WQ60" s="648"/>
      <c r="WR60" s="648"/>
      <c r="WS60" s="648"/>
      <c r="WT60" s="648"/>
      <c r="WU60" s="648"/>
      <c r="WV60" s="648"/>
      <c r="WW60" s="648"/>
      <c r="WX60" s="648"/>
      <c r="WY60" s="648"/>
      <c r="WZ60" s="648"/>
      <c r="XA60" s="648"/>
      <c r="XB60" s="648"/>
      <c r="XC60" s="648"/>
      <c r="XD60" s="648"/>
      <c r="XE60" s="648"/>
      <c r="XF60" s="648"/>
      <c r="XG60" s="648"/>
      <c r="XH60" s="648"/>
      <c r="XI60" s="648"/>
      <c r="XJ60" s="648"/>
      <c r="XK60" s="648"/>
      <c r="XL60" s="648"/>
      <c r="XM60" s="648"/>
      <c r="XN60" s="648"/>
      <c r="XO60" s="648"/>
      <c r="XP60" s="648"/>
      <c r="XQ60" s="648"/>
      <c r="XR60" s="648"/>
      <c r="XS60" s="648"/>
      <c r="XT60" s="648"/>
      <c r="XU60" s="648"/>
      <c r="XV60" s="648"/>
      <c r="XW60" s="648"/>
      <c r="XX60" s="648"/>
      <c r="XY60" s="648"/>
      <c r="XZ60" s="648"/>
      <c r="YA60" s="648"/>
      <c r="YB60" s="648"/>
      <c r="YC60" s="648"/>
      <c r="YD60" s="648"/>
      <c r="YE60" s="648"/>
      <c r="YF60" s="648"/>
      <c r="YG60" s="648"/>
      <c r="YH60" s="648"/>
      <c r="YI60" s="648"/>
      <c r="YJ60" s="648"/>
      <c r="YK60" s="648"/>
      <c r="YL60" s="648"/>
      <c r="YM60" s="648"/>
      <c r="YN60" s="648"/>
      <c r="YO60" s="648"/>
      <c r="YP60" s="648"/>
      <c r="YQ60" s="648"/>
      <c r="YR60" s="648"/>
      <c r="YS60" s="648"/>
      <c r="YT60" s="648"/>
      <c r="YU60" s="648"/>
      <c r="YV60" s="648"/>
      <c r="YW60" s="648"/>
      <c r="YX60" s="648"/>
      <c r="YY60" s="648"/>
      <c r="YZ60" s="648"/>
      <c r="ZA60" s="648"/>
      <c r="ZB60" s="648"/>
      <c r="ZC60" s="648"/>
      <c r="ZD60" s="648"/>
      <c r="ZE60" s="648"/>
      <c r="ZF60" s="648"/>
      <c r="ZG60" s="648"/>
      <c r="ZH60" s="648"/>
      <c r="ZI60" s="648"/>
      <c r="ZJ60" s="648"/>
      <c r="ZK60" s="648"/>
      <c r="ZL60" s="648"/>
      <c r="ZM60" s="648"/>
      <c r="ZN60" s="648"/>
      <c r="ZO60" s="648"/>
      <c r="ZP60" s="648"/>
      <c r="ZQ60" s="648"/>
      <c r="ZR60" s="648"/>
      <c r="ZS60" s="648"/>
      <c r="ZT60" s="648"/>
      <c r="ZU60" s="648"/>
      <c r="ZV60" s="648"/>
      <c r="ZW60" s="648"/>
      <c r="ZX60" s="648"/>
      <c r="ZY60" s="648"/>
      <c r="ZZ60" s="648"/>
      <c r="AAA60" s="648"/>
      <c r="AAB60" s="648"/>
      <c r="AAC60" s="648"/>
      <c r="AAD60" s="648"/>
      <c r="AAE60" s="648"/>
      <c r="AAF60" s="648"/>
      <c r="AAG60" s="648"/>
      <c r="AAH60" s="648"/>
      <c r="AAI60" s="648"/>
      <c r="AAJ60" s="648"/>
      <c r="AAK60" s="648"/>
      <c r="AAL60" s="648"/>
      <c r="AAM60" s="648"/>
      <c r="AAN60" s="648"/>
      <c r="AAO60" s="648"/>
      <c r="AAP60" s="648"/>
      <c r="AAQ60" s="648"/>
      <c r="AAR60" s="648"/>
      <c r="AAS60" s="648"/>
      <c r="AAT60" s="648"/>
      <c r="AAU60" s="648"/>
      <c r="AAV60" s="648"/>
      <c r="AAW60" s="648"/>
      <c r="AAX60" s="648"/>
      <c r="AAY60" s="648"/>
      <c r="AAZ60" s="648"/>
      <c r="ABA60" s="648"/>
      <c r="ABB60" s="648"/>
      <c r="ABC60" s="648"/>
      <c r="ABD60" s="648"/>
      <c r="ABE60" s="648"/>
      <c r="ABF60" s="648"/>
      <c r="ABG60" s="648"/>
      <c r="ABH60" s="648"/>
      <c r="ABI60" s="648"/>
      <c r="ABJ60" s="648"/>
      <c r="ABK60" s="648"/>
      <c r="ABL60" s="648"/>
      <c r="ABM60" s="648"/>
      <c r="ABN60" s="648"/>
      <c r="ABO60" s="648"/>
      <c r="ABP60" s="648"/>
      <c r="ABQ60" s="648"/>
      <c r="ABR60" s="648"/>
      <c r="ABS60" s="648"/>
      <c r="ABT60" s="648"/>
      <c r="ABU60" s="648"/>
      <c r="ABV60" s="648"/>
      <c r="ABW60" s="648"/>
      <c r="ABX60" s="648"/>
      <c r="ABY60" s="648"/>
      <c r="ABZ60" s="648"/>
      <c r="ACA60" s="648"/>
      <c r="ACB60" s="648"/>
      <c r="ACC60" s="648"/>
      <c r="ACD60" s="648"/>
      <c r="ACE60" s="648"/>
      <c r="ACF60" s="648"/>
      <c r="ACG60" s="648"/>
      <c r="ACH60" s="648"/>
      <c r="ACI60" s="648"/>
      <c r="ACJ60" s="648"/>
      <c r="ACK60" s="648"/>
      <c r="ACL60" s="648"/>
      <c r="ACM60" s="648"/>
      <c r="ACN60" s="648"/>
      <c r="ACO60" s="648"/>
      <c r="ACP60" s="648"/>
      <c r="ACQ60" s="648"/>
      <c r="ACR60" s="648"/>
      <c r="ACS60" s="648"/>
      <c r="ACT60" s="648"/>
      <c r="ACU60" s="648"/>
      <c r="ACV60" s="648"/>
      <c r="ACW60" s="648"/>
      <c r="ACX60" s="648"/>
      <c r="ACY60" s="648"/>
      <c r="ACZ60" s="648"/>
      <c r="ADA60" s="648"/>
      <c r="ADB60" s="648"/>
      <c r="ADC60" s="648"/>
      <c r="ADD60" s="648"/>
      <c r="ADE60" s="648"/>
      <c r="ADF60" s="648"/>
      <c r="ADG60" s="648"/>
      <c r="ADH60" s="648"/>
      <c r="ADI60" s="648"/>
      <c r="ADJ60" s="648"/>
      <c r="ADK60" s="648"/>
      <c r="ADL60" s="648"/>
      <c r="ADM60" s="648"/>
      <c r="ADN60" s="648"/>
      <c r="ADO60" s="648"/>
      <c r="ADP60" s="648"/>
      <c r="ADQ60" s="648"/>
      <c r="ADR60" s="648"/>
      <c r="ADS60" s="648"/>
      <c r="ADT60" s="648"/>
      <c r="ADU60" s="648"/>
      <c r="ADV60" s="648"/>
      <c r="ADW60" s="648"/>
      <c r="ADX60" s="648"/>
      <c r="ADY60" s="648"/>
      <c r="ADZ60" s="648"/>
      <c r="AEA60" s="648"/>
      <c r="AEB60" s="648"/>
      <c r="AEC60" s="648"/>
      <c r="AED60" s="648"/>
      <c r="AEE60" s="648"/>
      <c r="AEF60" s="648"/>
      <c r="AEG60" s="648"/>
      <c r="AEH60" s="648"/>
      <c r="AEI60" s="648"/>
      <c r="AEJ60" s="648"/>
      <c r="AEK60" s="648"/>
      <c r="AEL60" s="648"/>
      <c r="AEM60" s="648"/>
      <c r="AEN60" s="648"/>
      <c r="AEO60" s="648"/>
      <c r="AEP60" s="648"/>
      <c r="AEQ60" s="648"/>
      <c r="AER60" s="648"/>
      <c r="AES60" s="648"/>
      <c r="AET60" s="648"/>
      <c r="AEU60" s="648"/>
      <c r="AEV60" s="648"/>
      <c r="AEW60" s="648"/>
      <c r="AEX60" s="648"/>
      <c r="AEY60" s="648"/>
      <c r="AEZ60" s="648"/>
      <c r="AFA60" s="648"/>
      <c r="AFB60" s="648"/>
      <c r="AFC60" s="648"/>
      <c r="AFD60" s="648"/>
      <c r="AFE60" s="648"/>
      <c r="AFF60" s="648"/>
      <c r="AFG60" s="648"/>
      <c r="AFH60" s="648"/>
      <c r="AFI60" s="648"/>
      <c r="AFJ60" s="648"/>
      <c r="AFK60" s="648"/>
      <c r="AFL60" s="648"/>
      <c r="AFM60" s="648"/>
      <c r="AFN60" s="648"/>
      <c r="AFO60" s="648"/>
      <c r="AFP60" s="648"/>
      <c r="AFQ60" s="648"/>
      <c r="AFR60" s="648"/>
      <c r="AFS60" s="648"/>
      <c r="AFT60" s="648"/>
      <c r="AFU60" s="648"/>
      <c r="AFV60" s="648"/>
      <c r="AFW60" s="648"/>
      <c r="AFX60" s="648"/>
      <c r="AFY60" s="648"/>
      <c r="AFZ60" s="648"/>
      <c r="AGA60" s="648"/>
      <c r="AGB60" s="648"/>
      <c r="AGC60" s="648"/>
      <c r="AGD60" s="648"/>
      <c r="AGE60" s="648"/>
      <c r="AGF60" s="648"/>
      <c r="AGG60" s="648"/>
      <c r="AGH60" s="648"/>
      <c r="AGI60" s="648"/>
      <c r="AGJ60" s="648"/>
      <c r="AGK60" s="648"/>
      <c r="AGL60" s="648"/>
      <c r="AGM60" s="648"/>
      <c r="AGN60" s="648"/>
      <c r="AGO60" s="648"/>
      <c r="AGP60" s="648"/>
      <c r="AGQ60" s="648"/>
      <c r="AGR60" s="648"/>
      <c r="AGS60" s="648"/>
      <c r="AGT60" s="648"/>
      <c r="AGU60" s="648"/>
      <c r="AGV60" s="648"/>
      <c r="AGW60" s="648"/>
      <c r="AGX60" s="648"/>
      <c r="AGY60" s="648"/>
      <c r="AGZ60" s="648"/>
      <c r="AHA60" s="648"/>
      <c r="AHB60" s="648"/>
      <c r="AHC60" s="648"/>
      <c r="AHD60" s="648"/>
      <c r="AHE60" s="648"/>
      <c r="AHF60" s="648"/>
      <c r="AHG60" s="648"/>
      <c r="AHH60" s="648"/>
      <c r="AHI60" s="648"/>
      <c r="AHJ60" s="648"/>
      <c r="AHK60" s="648"/>
      <c r="AHL60" s="648"/>
      <c r="AHM60" s="648"/>
      <c r="AHN60" s="648"/>
      <c r="AHO60" s="648"/>
      <c r="AHP60" s="648"/>
      <c r="AHQ60" s="648"/>
      <c r="AHR60" s="648"/>
      <c r="AHS60" s="648"/>
      <c r="AHT60" s="648"/>
      <c r="AHU60" s="648"/>
      <c r="AHV60" s="648"/>
      <c r="AHW60" s="648"/>
      <c r="AHX60" s="648"/>
      <c r="AHY60" s="648"/>
      <c r="AHZ60" s="648"/>
      <c r="AIA60" s="648"/>
      <c r="AIB60" s="648"/>
      <c r="AIC60" s="648"/>
      <c r="AID60" s="648"/>
      <c r="AIE60" s="648"/>
      <c r="AIF60" s="648"/>
      <c r="AIG60" s="648"/>
      <c r="AIH60" s="648"/>
      <c r="AII60" s="648"/>
      <c r="AIJ60" s="648"/>
      <c r="AIK60" s="648"/>
      <c r="AIL60" s="648"/>
      <c r="AIM60" s="648"/>
      <c r="AIN60" s="648"/>
      <c r="AIO60" s="648"/>
      <c r="AIP60" s="648"/>
      <c r="AIQ60" s="648"/>
      <c r="AIR60" s="648"/>
      <c r="AIS60" s="648"/>
      <c r="AIT60" s="648"/>
      <c r="AIU60" s="648"/>
      <c r="AIV60" s="648"/>
      <c r="AIW60" s="648"/>
      <c r="AIX60" s="648"/>
      <c r="AIY60" s="648"/>
      <c r="AIZ60" s="648"/>
      <c r="AJA60" s="648"/>
      <c r="AJB60" s="648"/>
      <c r="AJC60" s="648"/>
      <c r="AJD60" s="648"/>
      <c r="AJE60" s="648"/>
      <c r="AJF60" s="648"/>
      <c r="AJG60" s="648"/>
      <c r="AJH60" s="648"/>
      <c r="AJI60" s="648"/>
      <c r="AJJ60" s="648"/>
      <c r="AJK60" s="648"/>
      <c r="AJL60" s="648"/>
      <c r="AJM60" s="648"/>
      <c r="AJN60" s="648"/>
      <c r="AJO60" s="648"/>
      <c r="AJP60" s="648"/>
      <c r="AJQ60" s="648"/>
      <c r="AJR60" s="648"/>
      <c r="AJS60" s="648"/>
      <c r="AJT60" s="648"/>
      <c r="AJU60" s="648"/>
      <c r="AJV60" s="648"/>
      <c r="AJW60" s="648"/>
      <c r="AJX60" s="648"/>
      <c r="AJY60" s="648"/>
      <c r="AJZ60" s="648"/>
      <c r="AKA60" s="648"/>
      <c r="AKB60" s="648"/>
      <c r="AKC60" s="648"/>
      <c r="AKD60" s="648"/>
      <c r="AKE60" s="648"/>
      <c r="AKF60" s="648"/>
      <c r="AKG60" s="648"/>
      <c r="AKH60" s="648"/>
      <c r="AKI60" s="648"/>
      <c r="AKJ60" s="648"/>
      <c r="AKK60" s="648"/>
      <c r="AKL60" s="648"/>
      <c r="AKM60" s="648"/>
      <c r="AKN60" s="648"/>
      <c r="AKO60" s="648"/>
      <c r="AKP60" s="648"/>
      <c r="AKQ60" s="648"/>
      <c r="AKR60" s="648"/>
      <c r="AKS60" s="648"/>
      <c r="AKT60" s="648"/>
      <c r="AKU60" s="648"/>
      <c r="AKV60" s="648"/>
      <c r="AKW60" s="648"/>
      <c r="AKX60" s="648"/>
      <c r="AKY60" s="648"/>
      <c r="AKZ60" s="648"/>
      <c r="ALA60" s="648"/>
      <c r="ALB60" s="648"/>
      <c r="ALC60" s="648"/>
      <c r="ALD60" s="648"/>
      <c r="ALE60" s="648"/>
      <c r="ALF60" s="648"/>
      <c r="ALG60" s="648"/>
      <c r="ALH60" s="648"/>
      <c r="ALI60" s="648"/>
      <c r="ALJ60" s="648"/>
      <c r="ALK60" s="648"/>
      <c r="ALL60" s="648"/>
      <c r="ALM60" s="648"/>
      <c r="ALN60" s="648"/>
      <c r="ALO60" s="648"/>
      <c r="ALP60" s="648"/>
      <c r="ALQ60" s="648"/>
      <c r="ALR60" s="648"/>
      <c r="ALS60" s="648"/>
      <c r="ALT60" s="648"/>
      <c r="ALU60" s="648"/>
      <c r="ALV60" s="648"/>
      <c r="ALW60" s="648"/>
      <c r="ALX60" s="648"/>
      <c r="ALY60" s="648"/>
      <c r="ALZ60" s="648"/>
      <c r="AMA60" s="648"/>
      <c r="AMB60" s="648"/>
      <c r="AMC60" s="648"/>
      <c r="AMD60" s="648"/>
      <c r="AME60" s="648"/>
      <c r="AMF60" s="648"/>
      <c r="AMG60" s="648"/>
      <c r="AMH60" s="648"/>
      <c r="AMI60" s="648"/>
      <c r="AMJ60" s="648"/>
    </row>
    <row r="61" spans="1:1024" s="666" customFormat="1" ht="15.75" thickBot="1" x14ac:dyDescent="0.25">
      <c r="A61" s="648"/>
      <c r="B61" s="687"/>
      <c r="C61" s="688"/>
      <c r="D61" s="689"/>
      <c r="E61" s="689"/>
      <c r="F61" s="689"/>
      <c r="G61" s="689"/>
      <c r="H61" s="689"/>
      <c r="I61" s="689"/>
      <c r="J61" s="689"/>
      <c r="K61" s="689"/>
      <c r="L61" s="689"/>
      <c r="M61" s="689"/>
      <c r="N61" s="689"/>
      <c r="O61" s="689"/>
      <c r="P61" s="689"/>
      <c r="Q61" s="689"/>
      <c r="R61" s="690"/>
      <c r="S61" s="689"/>
      <c r="T61" s="689"/>
      <c r="U61" s="691" t="s">
        <v>124</v>
      </c>
      <c r="V61" s="692" t="s">
        <v>505</v>
      </c>
      <c r="W61" s="693" t="s">
        <v>495</v>
      </c>
      <c r="X61" s="694">
        <f>SUM(X50:X60)</f>
        <v>1312.0455739667188</v>
      </c>
      <c r="Y61" s="694">
        <f t="shared" ref="Y61:CJ61" si="64">SUM(Y50:Y60)</f>
        <v>1363.9990429830302</v>
      </c>
      <c r="Z61" s="694">
        <f t="shared" si="64"/>
        <v>1262.0484091200756</v>
      </c>
      <c r="AA61" s="694">
        <f t="shared" si="64"/>
        <v>1358.326045254689</v>
      </c>
      <c r="AB61" s="694">
        <f t="shared" si="64"/>
        <v>1309.09985392406</v>
      </c>
      <c r="AC61" s="694">
        <f t="shared" si="64"/>
        <v>1300.8662253199936</v>
      </c>
      <c r="AD61" s="694">
        <f t="shared" si="64"/>
        <v>1342.5191281807347</v>
      </c>
      <c r="AE61" s="694">
        <f t="shared" si="64"/>
        <v>1381.7443414120235</v>
      </c>
      <c r="AF61" s="694">
        <f t="shared" si="64"/>
        <v>1418.6777641757642</v>
      </c>
      <c r="AG61" s="694">
        <f t="shared" si="64"/>
        <v>1453.4477798984726</v>
      </c>
      <c r="AH61" s="694">
        <f t="shared" si="64"/>
        <v>1236.8907866666618</v>
      </c>
      <c r="AI61" s="694">
        <f t="shared" si="64"/>
        <v>1257.815191737441</v>
      </c>
      <c r="AJ61" s="694">
        <f t="shared" si="64"/>
        <v>1016.015152005528</v>
      </c>
      <c r="AK61" s="694">
        <f t="shared" si="64"/>
        <v>1312.7414200973208</v>
      </c>
      <c r="AL61" s="694">
        <f t="shared" si="64"/>
        <v>1194.5033119496704</v>
      </c>
      <c r="AM61" s="694">
        <f t="shared" si="64"/>
        <v>701.0467006980133</v>
      </c>
      <c r="AN61" s="694">
        <f t="shared" si="64"/>
        <v>0</v>
      </c>
      <c r="AO61" s="694">
        <f t="shared" si="64"/>
        <v>0</v>
      </c>
      <c r="AP61" s="694">
        <f t="shared" si="64"/>
        <v>0</v>
      </c>
      <c r="AQ61" s="694">
        <f t="shared" si="64"/>
        <v>0</v>
      </c>
      <c r="AR61" s="694">
        <f t="shared" si="64"/>
        <v>0</v>
      </c>
      <c r="AS61" s="694">
        <f t="shared" si="64"/>
        <v>0</v>
      </c>
      <c r="AT61" s="694">
        <f t="shared" si="64"/>
        <v>0</v>
      </c>
      <c r="AU61" s="694">
        <f t="shared" si="64"/>
        <v>0</v>
      </c>
      <c r="AV61" s="694">
        <f t="shared" si="64"/>
        <v>0</v>
      </c>
      <c r="AW61" s="694">
        <f t="shared" si="64"/>
        <v>0</v>
      </c>
      <c r="AX61" s="694">
        <f t="shared" si="64"/>
        <v>0</v>
      </c>
      <c r="AY61" s="694">
        <f t="shared" si="64"/>
        <v>0</v>
      </c>
      <c r="AZ61" s="694">
        <f t="shared" si="64"/>
        <v>0</v>
      </c>
      <c r="BA61" s="694">
        <f t="shared" si="64"/>
        <v>0</v>
      </c>
      <c r="BB61" s="694">
        <f t="shared" si="64"/>
        <v>0</v>
      </c>
      <c r="BC61" s="694">
        <f t="shared" si="64"/>
        <v>0</v>
      </c>
      <c r="BD61" s="694">
        <f t="shared" si="64"/>
        <v>0</v>
      </c>
      <c r="BE61" s="694">
        <f t="shared" si="64"/>
        <v>0</v>
      </c>
      <c r="BF61" s="694">
        <f t="shared" si="64"/>
        <v>0</v>
      </c>
      <c r="BG61" s="694">
        <f t="shared" si="64"/>
        <v>0</v>
      </c>
      <c r="BH61" s="694">
        <f t="shared" si="64"/>
        <v>0</v>
      </c>
      <c r="BI61" s="694">
        <f t="shared" si="64"/>
        <v>0</v>
      </c>
      <c r="BJ61" s="694">
        <f t="shared" si="64"/>
        <v>0</v>
      </c>
      <c r="BK61" s="694">
        <f t="shared" si="64"/>
        <v>0</v>
      </c>
      <c r="BL61" s="694">
        <f t="shared" si="64"/>
        <v>0</v>
      </c>
      <c r="BM61" s="694">
        <f t="shared" si="64"/>
        <v>0</v>
      </c>
      <c r="BN61" s="694">
        <f t="shared" si="64"/>
        <v>0</v>
      </c>
      <c r="BO61" s="694">
        <f t="shared" si="64"/>
        <v>0</v>
      </c>
      <c r="BP61" s="694">
        <f t="shared" si="64"/>
        <v>0</v>
      </c>
      <c r="BQ61" s="694">
        <f t="shared" si="64"/>
        <v>0</v>
      </c>
      <c r="BR61" s="694">
        <f t="shared" si="64"/>
        <v>0</v>
      </c>
      <c r="BS61" s="694">
        <f t="shared" si="64"/>
        <v>0</v>
      </c>
      <c r="BT61" s="694">
        <f t="shared" si="64"/>
        <v>0</v>
      </c>
      <c r="BU61" s="694">
        <f t="shared" si="64"/>
        <v>0</v>
      </c>
      <c r="BV61" s="694">
        <f t="shared" si="64"/>
        <v>0</v>
      </c>
      <c r="BW61" s="694">
        <f t="shared" si="64"/>
        <v>0</v>
      </c>
      <c r="BX61" s="694">
        <f t="shared" si="64"/>
        <v>0</v>
      </c>
      <c r="BY61" s="694">
        <f t="shared" si="64"/>
        <v>0</v>
      </c>
      <c r="BZ61" s="694">
        <f t="shared" si="64"/>
        <v>0</v>
      </c>
      <c r="CA61" s="694">
        <f t="shared" si="64"/>
        <v>0</v>
      </c>
      <c r="CB61" s="694">
        <f t="shared" si="64"/>
        <v>0</v>
      </c>
      <c r="CC61" s="694">
        <f t="shared" si="64"/>
        <v>0</v>
      </c>
      <c r="CD61" s="694">
        <f t="shared" si="64"/>
        <v>0</v>
      </c>
      <c r="CE61" s="694">
        <f t="shared" si="64"/>
        <v>0</v>
      </c>
      <c r="CF61" s="694">
        <f t="shared" si="64"/>
        <v>0</v>
      </c>
      <c r="CG61" s="694">
        <f t="shared" si="64"/>
        <v>0</v>
      </c>
      <c r="CH61" s="694">
        <f t="shared" si="64"/>
        <v>0</v>
      </c>
      <c r="CI61" s="694">
        <f t="shared" si="64"/>
        <v>0</v>
      </c>
      <c r="CJ61" s="694">
        <f t="shared" si="64"/>
        <v>0</v>
      </c>
      <c r="CK61" s="694">
        <f t="shared" ref="CK61:DW61" si="65">SUM(CK50:CK60)</f>
        <v>0</v>
      </c>
      <c r="CL61" s="694">
        <f t="shared" si="65"/>
        <v>0</v>
      </c>
      <c r="CM61" s="694">
        <f t="shared" si="65"/>
        <v>0</v>
      </c>
      <c r="CN61" s="694">
        <f t="shared" si="65"/>
        <v>0</v>
      </c>
      <c r="CO61" s="694">
        <f t="shared" si="65"/>
        <v>0</v>
      </c>
      <c r="CP61" s="694">
        <f t="shared" si="65"/>
        <v>0</v>
      </c>
      <c r="CQ61" s="694">
        <f t="shared" si="65"/>
        <v>0</v>
      </c>
      <c r="CR61" s="694">
        <f t="shared" si="65"/>
        <v>0</v>
      </c>
      <c r="CS61" s="694">
        <f t="shared" si="65"/>
        <v>0</v>
      </c>
      <c r="CT61" s="694">
        <f t="shared" si="65"/>
        <v>0</v>
      </c>
      <c r="CU61" s="694">
        <f t="shared" si="65"/>
        <v>0</v>
      </c>
      <c r="CV61" s="694">
        <f t="shared" si="65"/>
        <v>0</v>
      </c>
      <c r="CW61" s="694">
        <f t="shared" si="65"/>
        <v>0</v>
      </c>
      <c r="CX61" s="694">
        <f t="shared" si="65"/>
        <v>0</v>
      </c>
      <c r="CY61" s="695">
        <f t="shared" si="65"/>
        <v>0</v>
      </c>
      <c r="CZ61" s="696">
        <f t="shared" si="65"/>
        <v>0</v>
      </c>
      <c r="DA61" s="697">
        <f t="shared" si="65"/>
        <v>0</v>
      </c>
      <c r="DB61" s="697">
        <f t="shared" si="65"/>
        <v>0</v>
      </c>
      <c r="DC61" s="697">
        <f t="shared" si="65"/>
        <v>0</v>
      </c>
      <c r="DD61" s="697">
        <f t="shared" si="65"/>
        <v>0</v>
      </c>
      <c r="DE61" s="697">
        <f t="shared" si="65"/>
        <v>0</v>
      </c>
      <c r="DF61" s="697">
        <f t="shared" si="65"/>
        <v>0</v>
      </c>
      <c r="DG61" s="697">
        <f t="shared" si="65"/>
        <v>0</v>
      </c>
      <c r="DH61" s="697">
        <f t="shared" si="65"/>
        <v>0</v>
      </c>
      <c r="DI61" s="697">
        <f t="shared" si="65"/>
        <v>0</v>
      </c>
      <c r="DJ61" s="697">
        <f t="shared" si="65"/>
        <v>0</v>
      </c>
      <c r="DK61" s="697">
        <f t="shared" si="65"/>
        <v>0</v>
      </c>
      <c r="DL61" s="697">
        <f t="shared" si="65"/>
        <v>0</v>
      </c>
      <c r="DM61" s="697">
        <f t="shared" si="65"/>
        <v>0</v>
      </c>
      <c r="DN61" s="697">
        <f t="shared" si="65"/>
        <v>0</v>
      </c>
      <c r="DO61" s="697">
        <f t="shared" si="65"/>
        <v>0</v>
      </c>
      <c r="DP61" s="697">
        <f t="shared" si="65"/>
        <v>0</v>
      </c>
      <c r="DQ61" s="697">
        <f t="shared" si="65"/>
        <v>0</v>
      </c>
      <c r="DR61" s="697">
        <f t="shared" si="65"/>
        <v>0</v>
      </c>
      <c r="DS61" s="697">
        <f t="shared" si="65"/>
        <v>0</v>
      </c>
      <c r="DT61" s="697">
        <f t="shared" si="65"/>
        <v>0</v>
      </c>
      <c r="DU61" s="697">
        <f t="shared" si="65"/>
        <v>0</v>
      </c>
      <c r="DV61" s="697">
        <f t="shared" si="65"/>
        <v>0</v>
      </c>
      <c r="DW61" s="698">
        <f t="shared" si="65"/>
        <v>0</v>
      </c>
      <c r="DX61" s="665"/>
      <c r="DY61" s="648"/>
      <c r="DZ61" s="648"/>
      <c r="EA61" s="648"/>
      <c r="EB61" s="648"/>
      <c r="EC61" s="648"/>
      <c r="ED61" s="648"/>
      <c r="EE61" s="648"/>
      <c r="EF61" s="648"/>
      <c r="EG61" s="648"/>
      <c r="EH61" s="648"/>
      <c r="EI61" s="648"/>
      <c r="EJ61" s="648"/>
      <c r="EK61" s="648"/>
      <c r="EL61" s="648"/>
      <c r="EM61" s="648"/>
      <c r="EN61" s="648"/>
      <c r="EO61" s="648"/>
      <c r="EP61" s="648"/>
      <c r="EQ61" s="648"/>
      <c r="ER61" s="648"/>
      <c r="ES61" s="648"/>
      <c r="ET61" s="648"/>
      <c r="EU61" s="648"/>
      <c r="EV61" s="648"/>
      <c r="EW61" s="648"/>
      <c r="EX61" s="648"/>
      <c r="EY61" s="648"/>
      <c r="EZ61" s="648"/>
      <c r="FA61" s="648"/>
      <c r="FB61" s="648"/>
      <c r="FC61" s="648"/>
      <c r="FD61" s="648"/>
      <c r="FE61" s="648"/>
      <c r="FF61" s="648"/>
      <c r="FG61" s="648"/>
      <c r="FH61" s="648"/>
      <c r="FI61" s="648"/>
      <c r="FJ61" s="648"/>
      <c r="FK61" s="648"/>
      <c r="FL61" s="648"/>
      <c r="FM61" s="648"/>
      <c r="FN61" s="648"/>
      <c r="FO61" s="648"/>
      <c r="FP61" s="648"/>
      <c r="FQ61" s="648"/>
      <c r="FR61" s="648"/>
      <c r="FS61" s="648"/>
      <c r="FT61" s="648"/>
      <c r="FU61" s="648"/>
      <c r="FV61" s="648"/>
      <c r="FW61" s="648"/>
      <c r="FX61" s="648"/>
      <c r="FY61" s="648"/>
      <c r="FZ61" s="648"/>
      <c r="GA61" s="648"/>
      <c r="GB61" s="648"/>
      <c r="GC61" s="648"/>
      <c r="GD61" s="648"/>
      <c r="GE61" s="648"/>
      <c r="GF61" s="648"/>
      <c r="GG61" s="648"/>
      <c r="GH61" s="648"/>
      <c r="GI61" s="648"/>
      <c r="GJ61" s="648"/>
      <c r="GK61" s="648"/>
      <c r="GL61" s="648"/>
      <c r="GM61" s="648"/>
      <c r="GN61" s="648"/>
      <c r="GO61" s="648"/>
      <c r="GP61" s="648"/>
      <c r="GQ61" s="648"/>
      <c r="GR61" s="648"/>
      <c r="GS61" s="648"/>
      <c r="GT61" s="648"/>
      <c r="GU61" s="648"/>
      <c r="GV61" s="648"/>
      <c r="GW61" s="648"/>
      <c r="GX61" s="648"/>
      <c r="GY61" s="648"/>
      <c r="GZ61" s="648"/>
      <c r="HA61" s="648"/>
      <c r="HB61" s="648"/>
      <c r="HC61" s="648"/>
      <c r="HD61" s="648"/>
      <c r="HE61" s="648"/>
      <c r="HF61" s="648"/>
      <c r="HG61" s="648"/>
      <c r="HH61" s="648"/>
      <c r="HI61" s="648"/>
      <c r="HJ61" s="648"/>
      <c r="HK61" s="648"/>
      <c r="HL61" s="648"/>
      <c r="HM61" s="648"/>
      <c r="HN61" s="648"/>
      <c r="HO61" s="648"/>
      <c r="HP61" s="648"/>
      <c r="HQ61" s="648"/>
      <c r="HR61" s="648"/>
      <c r="HS61" s="648"/>
      <c r="HT61" s="648"/>
      <c r="HU61" s="648"/>
      <c r="HV61" s="648"/>
      <c r="HW61" s="648"/>
      <c r="HX61" s="648"/>
      <c r="HY61" s="648"/>
      <c r="HZ61" s="648"/>
      <c r="IA61" s="648"/>
      <c r="IB61" s="648"/>
      <c r="IC61" s="648"/>
      <c r="ID61" s="648"/>
      <c r="IE61" s="648"/>
      <c r="IF61" s="648"/>
      <c r="IG61" s="648"/>
      <c r="IH61" s="648"/>
      <c r="II61" s="648"/>
      <c r="IJ61" s="648"/>
      <c r="IK61" s="648"/>
      <c r="IL61" s="648"/>
      <c r="IM61" s="648"/>
      <c r="IN61" s="648"/>
      <c r="IO61" s="648"/>
      <c r="IP61" s="648"/>
      <c r="IQ61" s="648"/>
      <c r="IR61" s="648"/>
      <c r="IS61" s="648"/>
      <c r="IT61" s="648"/>
      <c r="IU61" s="648"/>
      <c r="IV61" s="648"/>
      <c r="IW61" s="648"/>
      <c r="IX61" s="648"/>
      <c r="IY61" s="648"/>
      <c r="IZ61" s="648"/>
      <c r="JA61" s="648"/>
      <c r="JB61" s="648"/>
      <c r="JC61" s="648"/>
      <c r="JD61" s="648"/>
      <c r="JE61" s="648"/>
      <c r="JF61" s="648"/>
      <c r="JG61" s="648"/>
      <c r="JH61" s="648"/>
      <c r="JI61" s="648"/>
      <c r="JJ61" s="648"/>
      <c r="JK61" s="648"/>
      <c r="JL61" s="648"/>
      <c r="JM61" s="648"/>
      <c r="JN61" s="648"/>
      <c r="JO61" s="648"/>
      <c r="JP61" s="648"/>
      <c r="JQ61" s="648"/>
      <c r="JR61" s="648"/>
      <c r="JS61" s="648"/>
      <c r="JT61" s="648"/>
      <c r="JU61" s="648"/>
      <c r="JV61" s="648"/>
      <c r="JW61" s="648"/>
      <c r="JX61" s="648"/>
      <c r="JY61" s="648"/>
      <c r="JZ61" s="648"/>
      <c r="KA61" s="648"/>
      <c r="KB61" s="648"/>
      <c r="KC61" s="648"/>
      <c r="KD61" s="648"/>
      <c r="KE61" s="648"/>
      <c r="KF61" s="648"/>
      <c r="KG61" s="648"/>
      <c r="KH61" s="648"/>
      <c r="KI61" s="648"/>
      <c r="KJ61" s="648"/>
      <c r="KK61" s="648"/>
      <c r="KL61" s="648"/>
      <c r="KM61" s="648"/>
      <c r="KN61" s="648"/>
      <c r="KO61" s="648"/>
      <c r="KP61" s="648"/>
      <c r="KQ61" s="648"/>
      <c r="KR61" s="648"/>
      <c r="KS61" s="648"/>
      <c r="KT61" s="648"/>
      <c r="KU61" s="648"/>
      <c r="KV61" s="648"/>
      <c r="KW61" s="648"/>
      <c r="KX61" s="648"/>
      <c r="KY61" s="648"/>
      <c r="KZ61" s="648"/>
      <c r="LA61" s="648"/>
      <c r="LB61" s="648"/>
      <c r="LC61" s="648"/>
      <c r="LD61" s="648"/>
      <c r="LE61" s="648"/>
      <c r="LF61" s="648"/>
      <c r="LG61" s="648"/>
      <c r="LH61" s="648"/>
      <c r="LI61" s="648"/>
      <c r="LJ61" s="648"/>
      <c r="LK61" s="648"/>
      <c r="LL61" s="648"/>
      <c r="LM61" s="648"/>
      <c r="LN61" s="648"/>
      <c r="LO61" s="648"/>
      <c r="LP61" s="648"/>
      <c r="LQ61" s="648"/>
      <c r="LR61" s="648"/>
      <c r="LS61" s="648"/>
      <c r="LT61" s="648"/>
      <c r="LU61" s="648"/>
      <c r="LV61" s="648"/>
      <c r="LW61" s="648"/>
      <c r="LX61" s="648"/>
      <c r="LY61" s="648"/>
      <c r="LZ61" s="648"/>
      <c r="MA61" s="648"/>
      <c r="MB61" s="648"/>
      <c r="MC61" s="648"/>
      <c r="MD61" s="648"/>
      <c r="ME61" s="648"/>
      <c r="MF61" s="648"/>
      <c r="MG61" s="648"/>
      <c r="MH61" s="648"/>
      <c r="MI61" s="648"/>
      <c r="MJ61" s="648"/>
      <c r="MK61" s="648"/>
      <c r="ML61" s="648"/>
      <c r="MM61" s="648"/>
      <c r="MN61" s="648"/>
      <c r="MO61" s="648"/>
      <c r="MP61" s="648"/>
      <c r="MQ61" s="648"/>
      <c r="MR61" s="648"/>
      <c r="MS61" s="648"/>
      <c r="MT61" s="648"/>
      <c r="MU61" s="648"/>
      <c r="MV61" s="648"/>
      <c r="MW61" s="648"/>
      <c r="MX61" s="648"/>
      <c r="MY61" s="648"/>
      <c r="MZ61" s="648"/>
      <c r="NA61" s="648"/>
      <c r="NB61" s="648"/>
      <c r="NC61" s="648"/>
      <c r="ND61" s="648"/>
      <c r="NE61" s="648"/>
      <c r="NF61" s="648"/>
      <c r="NG61" s="648"/>
      <c r="NH61" s="648"/>
      <c r="NI61" s="648"/>
      <c r="NJ61" s="648"/>
      <c r="NK61" s="648"/>
      <c r="NL61" s="648"/>
      <c r="NM61" s="648"/>
      <c r="NN61" s="648"/>
      <c r="NO61" s="648"/>
      <c r="NP61" s="648"/>
      <c r="NQ61" s="648"/>
      <c r="NR61" s="648"/>
      <c r="NS61" s="648"/>
      <c r="NT61" s="648"/>
      <c r="NU61" s="648"/>
      <c r="NV61" s="648"/>
      <c r="NW61" s="648"/>
      <c r="NX61" s="648"/>
      <c r="NY61" s="648"/>
      <c r="NZ61" s="648"/>
      <c r="OA61" s="648"/>
      <c r="OB61" s="648"/>
      <c r="OC61" s="648"/>
      <c r="OD61" s="648"/>
      <c r="OE61" s="648"/>
      <c r="OF61" s="648"/>
      <c r="OG61" s="648"/>
      <c r="OH61" s="648"/>
      <c r="OI61" s="648"/>
      <c r="OJ61" s="648"/>
      <c r="OK61" s="648"/>
      <c r="OL61" s="648"/>
      <c r="OM61" s="648"/>
      <c r="ON61" s="648"/>
      <c r="OO61" s="648"/>
      <c r="OP61" s="648"/>
      <c r="OQ61" s="648"/>
      <c r="OR61" s="648"/>
      <c r="OS61" s="648"/>
      <c r="OT61" s="648"/>
      <c r="OU61" s="648"/>
      <c r="OV61" s="648"/>
      <c r="OW61" s="648"/>
      <c r="OX61" s="648"/>
      <c r="OY61" s="648"/>
      <c r="OZ61" s="648"/>
      <c r="PA61" s="648"/>
      <c r="PB61" s="648"/>
      <c r="PC61" s="648"/>
      <c r="PD61" s="648"/>
      <c r="PE61" s="648"/>
      <c r="PF61" s="648"/>
      <c r="PG61" s="648"/>
      <c r="PH61" s="648"/>
      <c r="PI61" s="648"/>
      <c r="PJ61" s="648"/>
      <c r="PK61" s="648"/>
      <c r="PL61" s="648"/>
      <c r="PM61" s="648"/>
      <c r="PN61" s="648"/>
      <c r="PO61" s="648"/>
      <c r="PP61" s="648"/>
      <c r="PQ61" s="648"/>
      <c r="PR61" s="648"/>
      <c r="PS61" s="648"/>
      <c r="PT61" s="648"/>
      <c r="PU61" s="648"/>
      <c r="PV61" s="648"/>
      <c r="PW61" s="648"/>
      <c r="PX61" s="648"/>
      <c r="PY61" s="648"/>
      <c r="PZ61" s="648"/>
      <c r="QA61" s="648"/>
      <c r="QB61" s="648"/>
      <c r="QC61" s="648"/>
      <c r="QD61" s="648"/>
      <c r="QE61" s="648"/>
      <c r="QF61" s="648"/>
      <c r="QG61" s="648"/>
      <c r="QH61" s="648"/>
      <c r="QI61" s="648"/>
      <c r="QJ61" s="648"/>
      <c r="QK61" s="648"/>
      <c r="QL61" s="648"/>
      <c r="QM61" s="648"/>
      <c r="QN61" s="648"/>
      <c r="QO61" s="648"/>
      <c r="QP61" s="648"/>
      <c r="QQ61" s="648"/>
      <c r="QR61" s="648"/>
      <c r="QS61" s="648"/>
      <c r="QT61" s="648"/>
      <c r="QU61" s="648"/>
      <c r="QV61" s="648"/>
      <c r="QW61" s="648"/>
      <c r="QX61" s="648"/>
      <c r="QY61" s="648"/>
      <c r="QZ61" s="648"/>
      <c r="RA61" s="648"/>
      <c r="RB61" s="648"/>
      <c r="RC61" s="648"/>
      <c r="RD61" s="648"/>
      <c r="RE61" s="648"/>
      <c r="RF61" s="648"/>
      <c r="RG61" s="648"/>
      <c r="RH61" s="648"/>
      <c r="RI61" s="648"/>
      <c r="RJ61" s="648"/>
      <c r="RK61" s="648"/>
      <c r="RL61" s="648"/>
      <c r="RM61" s="648"/>
      <c r="RN61" s="648"/>
      <c r="RO61" s="648"/>
      <c r="RP61" s="648"/>
      <c r="RQ61" s="648"/>
      <c r="RR61" s="648"/>
      <c r="RS61" s="648"/>
      <c r="RT61" s="648"/>
      <c r="RU61" s="648"/>
      <c r="RV61" s="648"/>
      <c r="RW61" s="648"/>
      <c r="RX61" s="648"/>
      <c r="RY61" s="648"/>
      <c r="RZ61" s="648"/>
      <c r="SA61" s="648"/>
      <c r="SB61" s="648"/>
      <c r="SC61" s="648"/>
      <c r="SD61" s="648"/>
      <c r="SE61" s="648"/>
      <c r="SF61" s="648"/>
      <c r="SG61" s="648"/>
      <c r="SH61" s="648"/>
      <c r="SI61" s="648"/>
      <c r="SJ61" s="648"/>
      <c r="SK61" s="648"/>
      <c r="SL61" s="648"/>
      <c r="SM61" s="648"/>
      <c r="SN61" s="648"/>
      <c r="SO61" s="648"/>
      <c r="SP61" s="648"/>
      <c r="SQ61" s="648"/>
      <c r="SR61" s="648"/>
      <c r="SS61" s="648"/>
      <c r="ST61" s="648"/>
      <c r="SU61" s="648"/>
      <c r="SV61" s="648"/>
      <c r="SW61" s="648"/>
      <c r="SX61" s="648"/>
      <c r="SY61" s="648"/>
      <c r="SZ61" s="648"/>
      <c r="TA61" s="648"/>
      <c r="TB61" s="648"/>
      <c r="TC61" s="648"/>
      <c r="TD61" s="648"/>
      <c r="TE61" s="648"/>
      <c r="TF61" s="648"/>
      <c r="TG61" s="648"/>
      <c r="TH61" s="648"/>
      <c r="TI61" s="648"/>
      <c r="TJ61" s="648"/>
      <c r="TK61" s="648"/>
      <c r="TL61" s="648"/>
      <c r="TM61" s="648"/>
      <c r="TN61" s="648"/>
      <c r="TO61" s="648"/>
      <c r="TP61" s="648"/>
      <c r="TQ61" s="648"/>
      <c r="TR61" s="648"/>
      <c r="TS61" s="648"/>
      <c r="TT61" s="648"/>
      <c r="TU61" s="648"/>
      <c r="TV61" s="648"/>
      <c r="TW61" s="648"/>
      <c r="TX61" s="648"/>
      <c r="TY61" s="648"/>
      <c r="TZ61" s="648"/>
      <c r="UA61" s="648"/>
      <c r="UB61" s="648"/>
      <c r="UC61" s="648"/>
      <c r="UD61" s="648"/>
      <c r="UE61" s="648"/>
      <c r="UF61" s="648"/>
      <c r="UG61" s="648"/>
      <c r="UH61" s="648"/>
      <c r="UI61" s="648"/>
      <c r="UJ61" s="648"/>
      <c r="UK61" s="648"/>
      <c r="UL61" s="648"/>
      <c r="UM61" s="648"/>
      <c r="UN61" s="648"/>
      <c r="UO61" s="648"/>
      <c r="UP61" s="648"/>
      <c r="UQ61" s="648"/>
      <c r="UR61" s="648"/>
      <c r="US61" s="648"/>
      <c r="UT61" s="648"/>
      <c r="UU61" s="648"/>
      <c r="UV61" s="648"/>
      <c r="UW61" s="648"/>
      <c r="UX61" s="648"/>
      <c r="UY61" s="648"/>
      <c r="UZ61" s="648"/>
      <c r="VA61" s="648"/>
      <c r="VB61" s="648"/>
      <c r="VC61" s="648"/>
      <c r="VD61" s="648"/>
      <c r="VE61" s="648"/>
      <c r="VF61" s="648"/>
      <c r="VG61" s="648"/>
      <c r="VH61" s="648"/>
      <c r="VI61" s="648"/>
      <c r="VJ61" s="648"/>
      <c r="VK61" s="648"/>
      <c r="VL61" s="648"/>
      <c r="VM61" s="648"/>
      <c r="VN61" s="648"/>
      <c r="VO61" s="648"/>
      <c r="VP61" s="648"/>
      <c r="VQ61" s="648"/>
      <c r="VR61" s="648"/>
      <c r="VS61" s="648"/>
      <c r="VT61" s="648"/>
      <c r="VU61" s="648"/>
      <c r="VV61" s="648"/>
      <c r="VW61" s="648"/>
      <c r="VX61" s="648"/>
      <c r="VY61" s="648"/>
      <c r="VZ61" s="648"/>
      <c r="WA61" s="648"/>
      <c r="WB61" s="648"/>
      <c r="WC61" s="648"/>
      <c r="WD61" s="648"/>
      <c r="WE61" s="648"/>
      <c r="WF61" s="648"/>
      <c r="WG61" s="648"/>
      <c r="WH61" s="648"/>
      <c r="WI61" s="648"/>
      <c r="WJ61" s="648"/>
      <c r="WK61" s="648"/>
      <c r="WL61" s="648"/>
      <c r="WM61" s="648"/>
      <c r="WN61" s="648"/>
      <c r="WO61" s="648"/>
      <c r="WP61" s="648"/>
      <c r="WQ61" s="648"/>
      <c r="WR61" s="648"/>
      <c r="WS61" s="648"/>
      <c r="WT61" s="648"/>
      <c r="WU61" s="648"/>
      <c r="WV61" s="648"/>
      <c r="WW61" s="648"/>
      <c r="WX61" s="648"/>
      <c r="WY61" s="648"/>
      <c r="WZ61" s="648"/>
      <c r="XA61" s="648"/>
      <c r="XB61" s="648"/>
      <c r="XC61" s="648"/>
      <c r="XD61" s="648"/>
      <c r="XE61" s="648"/>
      <c r="XF61" s="648"/>
      <c r="XG61" s="648"/>
      <c r="XH61" s="648"/>
      <c r="XI61" s="648"/>
      <c r="XJ61" s="648"/>
      <c r="XK61" s="648"/>
      <c r="XL61" s="648"/>
      <c r="XM61" s="648"/>
      <c r="XN61" s="648"/>
      <c r="XO61" s="648"/>
      <c r="XP61" s="648"/>
      <c r="XQ61" s="648"/>
      <c r="XR61" s="648"/>
      <c r="XS61" s="648"/>
      <c r="XT61" s="648"/>
      <c r="XU61" s="648"/>
      <c r="XV61" s="648"/>
      <c r="XW61" s="648"/>
      <c r="XX61" s="648"/>
      <c r="XY61" s="648"/>
      <c r="XZ61" s="648"/>
      <c r="YA61" s="648"/>
      <c r="YB61" s="648"/>
      <c r="YC61" s="648"/>
      <c r="YD61" s="648"/>
      <c r="YE61" s="648"/>
      <c r="YF61" s="648"/>
      <c r="YG61" s="648"/>
      <c r="YH61" s="648"/>
      <c r="YI61" s="648"/>
      <c r="YJ61" s="648"/>
      <c r="YK61" s="648"/>
      <c r="YL61" s="648"/>
      <c r="YM61" s="648"/>
      <c r="YN61" s="648"/>
      <c r="YO61" s="648"/>
      <c r="YP61" s="648"/>
      <c r="YQ61" s="648"/>
      <c r="YR61" s="648"/>
      <c r="YS61" s="648"/>
      <c r="YT61" s="648"/>
      <c r="YU61" s="648"/>
      <c r="YV61" s="648"/>
      <c r="YW61" s="648"/>
      <c r="YX61" s="648"/>
      <c r="YY61" s="648"/>
      <c r="YZ61" s="648"/>
      <c r="ZA61" s="648"/>
      <c r="ZB61" s="648"/>
      <c r="ZC61" s="648"/>
      <c r="ZD61" s="648"/>
      <c r="ZE61" s="648"/>
      <c r="ZF61" s="648"/>
      <c r="ZG61" s="648"/>
      <c r="ZH61" s="648"/>
      <c r="ZI61" s="648"/>
      <c r="ZJ61" s="648"/>
      <c r="ZK61" s="648"/>
      <c r="ZL61" s="648"/>
      <c r="ZM61" s="648"/>
      <c r="ZN61" s="648"/>
      <c r="ZO61" s="648"/>
      <c r="ZP61" s="648"/>
      <c r="ZQ61" s="648"/>
      <c r="ZR61" s="648"/>
      <c r="ZS61" s="648"/>
      <c r="ZT61" s="648"/>
      <c r="ZU61" s="648"/>
      <c r="ZV61" s="648"/>
      <c r="ZW61" s="648"/>
      <c r="ZX61" s="648"/>
      <c r="ZY61" s="648"/>
      <c r="ZZ61" s="648"/>
      <c r="AAA61" s="648"/>
      <c r="AAB61" s="648"/>
      <c r="AAC61" s="648"/>
      <c r="AAD61" s="648"/>
      <c r="AAE61" s="648"/>
      <c r="AAF61" s="648"/>
      <c r="AAG61" s="648"/>
      <c r="AAH61" s="648"/>
      <c r="AAI61" s="648"/>
      <c r="AAJ61" s="648"/>
      <c r="AAK61" s="648"/>
      <c r="AAL61" s="648"/>
      <c r="AAM61" s="648"/>
      <c r="AAN61" s="648"/>
      <c r="AAO61" s="648"/>
      <c r="AAP61" s="648"/>
      <c r="AAQ61" s="648"/>
      <c r="AAR61" s="648"/>
      <c r="AAS61" s="648"/>
      <c r="AAT61" s="648"/>
      <c r="AAU61" s="648"/>
      <c r="AAV61" s="648"/>
      <c r="AAW61" s="648"/>
      <c r="AAX61" s="648"/>
      <c r="AAY61" s="648"/>
      <c r="AAZ61" s="648"/>
      <c r="ABA61" s="648"/>
      <c r="ABB61" s="648"/>
      <c r="ABC61" s="648"/>
      <c r="ABD61" s="648"/>
      <c r="ABE61" s="648"/>
      <c r="ABF61" s="648"/>
      <c r="ABG61" s="648"/>
      <c r="ABH61" s="648"/>
      <c r="ABI61" s="648"/>
      <c r="ABJ61" s="648"/>
      <c r="ABK61" s="648"/>
      <c r="ABL61" s="648"/>
      <c r="ABM61" s="648"/>
      <c r="ABN61" s="648"/>
      <c r="ABO61" s="648"/>
      <c r="ABP61" s="648"/>
      <c r="ABQ61" s="648"/>
      <c r="ABR61" s="648"/>
      <c r="ABS61" s="648"/>
      <c r="ABT61" s="648"/>
      <c r="ABU61" s="648"/>
      <c r="ABV61" s="648"/>
      <c r="ABW61" s="648"/>
      <c r="ABX61" s="648"/>
      <c r="ABY61" s="648"/>
      <c r="ABZ61" s="648"/>
      <c r="ACA61" s="648"/>
      <c r="ACB61" s="648"/>
      <c r="ACC61" s="648"/>
      <c r="ACD61" s="648"/>
      <c r="ACE61" s="648"/>
      <c r="ACF61" s="648"/>
      <c r="ACG61" s="648"/>
      <c r="ACH61" s="648"/>
      <c r="ACI61" s="648"/>
      <c r="ACJ61" s="648"/>
      <c r="ACK61" s="648"/>
      <c r="ACL61" s="648"/>
      <c r="ACM61" s="648"/>
      <c r="ACN61" s="648"/>
      <c r="ACO61" s="648"/>
      <c r="ACP61" s="648"/>
      <c r="ACQ61" s="648"/>
      <c r="ACR61" s="648"/>
      <c r="ACS61" s="648"/>
      <c r="ACT61" s="648"/>
      <c r="ACU61" s="648"/>
      <c r="ACV61" s="648"/>
      <c r="ACW61" s="648"/>
      <c r="ACX61" s="648"/>
      <c r="ACY61" s="648"/>
      <c r="ACZ61" s="648"/>
      <c r="ADA61" s="648"/>
      <c r="ADB61" s="648"/>
      <c r="ADC61" s="648"/>
      <c r="ADD61" s="648"/>
      <c r="ADE61" s="648"/>
      <c r="ADF61" s="648"/>
      <c r="ADG61" s="648"/>
      <c r="ADH61" s="648"/>
      <c r="ADI61" s="648"/>
      <c r="ADJ61" s="648"/>
      <c r="ADK61" s="648"/>
      <c r="ADL61" s="648"/>
      <c r="ADM61" s="648"/>
      <c r="ADN61" s="648"/>
      <c r="ADO61" s="648"/>
      <c r="ADP61" s="648"/>
      <c r="ADQ61" s="648"/>
      <c r="ADR61" s="648"/>
      <c r="ADS61" s="648"/>
      <c r="ADT61" s="648"/>
      <c r="ADU61" s="648"/>
      <c r="ADV61" s="648"/>
      <c r="ADW61" s="648"/>
      <c r="ADX61" s="648"/>
      <c r="ADY61" s="648"/>
      <c r="ADZ61" s="648"/>
      <c r="AEA61" s="648"/>
      <c r="AEB61" s="648"/>
      <c r="AEC61" s="648"/>
      <c r="AED61" s="648"/>
      <c r="AEE61" s="648"/>
      <c r="AEF61" s="648"/>
      <c r="AEG61" s="648"/>
      <c r="AEH61" s="648"/>
      <c r="AEI61" s="648"/>
      <c r="AEJ61" s="648"/>
      <c r="AEK61" s="648"/>
      <c r="AEL61" s="648"/>
      <c r="AEM61" s="648"/>
      <c r="AEN61" s="648"/>
      <c r="AEO61" s="648"/>
      <c r="AEP61" s="648"/>
      <c r="AEQ61" s="648"/>
      <c r="AER61" s="648"/>
      <c r="AES61" s="648"/>
      <c r="AET61" s="648"/>
      <c r="AEU61" s="648"/>
      <c r="AEV61" s="648"/>
      <c r="AEW61" s="648"/>
      <c r="AEX61" s="648"/>
      <c r="AEY61" s="648"/>
      <c r="AEZ61" s="648"/>
      <c r="AFA61" s="648"/>
      <c r="AFB61" s="648"/>
      <c r="AFC61" s="648"/>
      <c r="AFD61" s="648"/>
      <c r="AFE61" s="648"/>
      <c r="AFF61" s="648"/>
      <c r="AFG61" s="648"/>
      <c r="AFH61" s="648"/>
      <c r="AFI61" s="648"/>
      <c r="AFJ61" s="648"/>
      <c r="AFK61" s="648"/>
      <c r="AFL61" s="648"/>
      <c r="AFM61" s="648"/>
      <c r="AFN61" s="648"/>
      <c r="AFO61" s="648"/>
      <c r="AFP61" s="648"/>
      <c r="AFQ61" s="648"/>
      <c r="AFR61" s="648"/>
      <c r="AFS61" s="648"/>
      <c r="AFT61" s="648"/>
      <c r="AFU61" s="648"/>
      <c r="AFV61" s="648"/>
      <c r="AFW61" s="648"/>
      <c r="AFX61" s="648"/>
      <c r="AFY61" s="648"/>
      <c r="AFZ61" s="648"/>
      <c r="AGA61" s="648"/>
      <c r="AGB61" s="648"/>
      <c r="AGC61" s="648"/>
      <c r="AGD61" s="648"/>
      <c r="AGE61" s="648"/>
      <c r="AGF61" s="648"/>
      <c r="AGG61" s="648"/>
      <c r="AGH61" s="648"/>
      <c r="AGI61" s="648"/>
      <c r="AGJ61" s="648"/>
      <c r="AGK61" s="648"/>
      <c r="AGL61" s="648"/>
      <c r="AGM61" s="648"/>
      <c r="AGN61" s="648"/>
      <c r="AGO61" s="648"/>
      <c r="AGP61" s="648"/>
      <c r="AGQ61" s="648"/>
      <c r="AGR61" s="648"/>
      <c r="AGS61" s="648"/>
      <c r="AGT61" s="648"/>
      <c r="AGU61" s="648"/>
      <c r="AGV61" s="648"/>
      <c r="AGW61" s="648"/>
      <c r="AGX61" s="648"/>
      <c r="AGY61" s="648"/>
      <c r="AGZ61" s="648"/>
      <c r="AHA61" s="648"/>
      <c r="AHB61" s="648"/>
      <c r="AHC61" s="648"/>
      <c r="AHD61" s="648"/>
      <c r="AHE61" s="648"/>
      <c r="AHF61" s="648"/>
      <c r="AHG61" s="648"/>
      <c r="AHH61" s="648"/>
      <c r="AHI61" s="648"/>
      <c r="AHJ61" s="648"/>
      <c r="AHK61" s="648"/>
      <c r="AHL61" s="648"/>
      <c r="AHM61" s="648"/>
      <c r="AHN61" s="648"/>
      <c r="AHO61" s="648"/>
      <c r="AHP61" s="648"/>
      <c r="AHQ61" s="648"/>
      <c r="AHR61" s="648"/>
      <c r="AHS61" s="648"/>
      <c r="AHT61" s="648"/>
      <c r="AHU61" s="648"/>
      <c r="AHV61" s="648"/>
      <c r="AHW61" s="648"/>
      <c r="AHX61" s="648"/>
      <c r="AHY61" s="648"/>
      <c r="AHZ61" s="648"/>
      <c r="AIA61" s="648"/>
      <c r="AIB61" s="648"/>
      <c r="AIC61" s="648"/>
      <c r="AID61" s="648"/>
      <c r="AIE61" s="648"/>
      <c r="AIF61" s="648"/>
      <c r="AIG61" s="648"/>
      <c r="AIH61" s="648"/>
      <c r="AII61" s="648"/>
      <c r="AIJ61" s="648"/>
      <c r="AIK61" s="648"/>
      <c r="AIL61" s="648"/>
      <c r="AIM61" s="648"/>
      <c r="AIN61" s="648"/>
      <c r="AIO61" s="648"/>
      <c r="AIP61" s="648"/>
      <c r="AIQ61" s="648"/>
      <c r="AIR61" s="648"/>
      <c r="AIS61" s="648"/>
      <c r="AIT61" s="648"/>
      <c r="AIU61" s="648"/>
      <c r="AIV61" s="648"/>
      <c r="AIW61" s="648"/>
      <c r="AIX61" s="648"/>
      <c r="AIY61" s="648"/>
      <c r="AIZ61" s="648"/>
      <c r="AJA61" s="648"/>
      <c r="AJB61" s="648"/>
      <c r="AJC61" s="648"/>
      <c r="AJD61" s="648"/>
      <c r="AJE61" s="648"/>
      <c r="AJF61" s="648"/>
      <c r="AJG61" s="648"/>
      <c r="AJH61" s="648"/>
      <c r="AJI61" s="648"/>
      <c r="AJJ61" s="648"/>
      <c r="AJK61" s="648"/>
      <c r="AJL61" s="648"/>
      <c r="AJM61" s="648"/>
      <c r="AJN61" s="648"/>
      <c r="AJO61" s="648"/>
      <c r="AJP61" s="648"/>
      <c r="AJQ61" s="648"/>
      <c r="AJR61" s="648"/>
      <c r="AJS61" s="648"/>
      <c r="AJT61" s="648"/>
      <c r="AJU61" s="648"/>
      <c r="AJV61" s="648"/>
      <c r="AJW61" s="648"/>
      <c r="AJX61" s="648"/>
      <c r="AJY61" s="648"/>
      <c r="AJZ61" s="648"/>
      <c r="AKA61" s="648"/>
      <c r="AKB61" s="648"/>
      <c r="AKC61" s="648"/>
      <c r="AKD61" s="648"/>
      <c r="AKE61" s="648"/>
      <c r="AKF61" s="648"/>
      <c r="AKG61" s="648"/>
      <c r="AKH61" s="648"/>
      <c r="AKI61" s="648"/>
      <c r="AKJ61" s="648"/>
      <c r="AKK61" s="648"/>
      <c r="AKL61" s="648"/>
      <c r="AKM61" s="648"/>
      <c r="AKN61" s="648"/>
      <c r="AKO61" s="648"/>
      <c r="AKP61" s="648"/>
      <c r="AKQ61" s="648"/>
      <c r="AKR61" s="648"/>
      <c r="AKS61" s="648"/>
      <c r="AKT61" s="648"/>
      <c r="AKU61" s="648"/>
      <c r="AKV61" s="648"/>
      <c r="AKW61" s="648"/>
      <c r="AKX61" s="648"/>
      <c r="AKY61" s="648"/>
      <c r="AKZ61" s="648"/>
      <c r="ALA61" s="648"/>
      <c r="ALB61" s="648"/>
      <c r="ALC61" s="648"/>
      <c r="ALD61" s="648"/>
      <c r="ALE61" s="648"/>
      <c r="ALF61" s="648"/>
      <c r="ALG61" s="648"/>
      <c r="ALH61" s="648"/>
      <c r="ALI61" s="648"/>
      <c r="ALJ61" s="648"/>
      <c r="ALK61" s="648"/>
      <c r="ALL61" s="648"/>
      <c r="ALM61" s="648"/>
      <c r="ALN61" s="648"/>
      <c r="ALO61" s="648"/>
      <c r="ALP61" s="648"/>
      <c r="ALQ61" s="648"/>
      <c r="ALR61" s="648"/>
      <c r="ALS61" s="648"/>
      <c r="ALT61" s="648"/>
      <c r="ALU61" s="648"/>
      <c r="ALV61" s="648"/>
      <c r="ALW61" s="648"/>
      <c r="ALX61" s="648"/>
      <c r="ALY61" s="648"/>
      <c r="ALZ61" s="648"/>
      <c r="AMA61" s="648"/>
      <c r="AMB61" s="648"/>
      <c r="AMC61" s="648"/>
      <c r="AMD61" s="648"/>
      <c r="AME61" s="648"/>
      <c r="AMF61" s="648"/>
      <c r="AMG61" s="648"/>
      <c r="AMH61" s="648"/>
      <c r="AMI61" s="648"/>
      <c r="AMJ61" s="648"/>
    </row>
    <row r="62" spans="1:1024" x14ac:dyDescent="0.2">
      <c r="B62" s="562" t="s">
        <v>538</v>
      </c>
      <c r="C62" s="623" t="s">
        <v>535</v>
      </c>
      <c r="D62" s="536"/>
      <c r="E62" s="536"/>
      <c r="F62" s="536"/>
      <c r="G62" s="536"/>
      <c r="H62" s="536"/>
      <c r="I62" s="536"/>
      <c r="J62" s="536"/>
      <c r="K62" s="536"/>
      <c r="L62" s="536"/>
      <c r="M62" s="536"/>
      <c r="N62" s="536"/>
      <c r="O62" s="536"/>
      <c r="P62" s="536"/>
      <c r="Q62" s="536"/>
      <c r="R62" s="538"/>
      <c r="S62" s="553"/>
      <c r="T62" s="538"/>
      <c r="U62" s="553"/>
      <c r="V62" s="536"/>
      <c r="W62" s="536"/>
      <c r="X62" s="534">
        <f t="shared" ref="X62:BC62" si="66">SUMIF($C:$C,"61.4x",X:X)</f>
        <v>0</v>
      </c>
      <c r="Y62" s="534">
        <f t="shared" si="66"/>
        <v>0</v>
      </c>
      <c r="Z62" s="534">
        <f t="shared" si="66"/>
        <v>0</v>
      </c>
      <c r="AA62" s="534">
        <f t="shared" si="66"/>
        <v>0</v>
      </c>
      <c r="AB62" s="534">
        <f t="shared" si="66"/>
        <v>0</v>
      </c>
      <c r="AC62" s="534">
        <f t="shared" si="66"/>
        <v>0</v>
      </c>
      <c r="AD62" s="534">
        <f t="shared" si="66"/>
        <v>0</v>
      </c>
      <c r="AE62" s="534">
        <f t="shared" si="66"/>
        <v>0</v>
      </c>
      <c r="AF62" s="534">
        <f t="shared" si="66"/>
        <v>0</v>
      </c>
      <c r="AG62" s="534">
        <f t="shared" si="66"/>
        <v>0</v>
      </c>
      <c r="AH62" s="534">
        <f t="shared" si="66"/>
        <v>0</v>
      </c>
      <c r="AI62" s="534">
        <f t="shared" si="66"/>
        <v>0</v>
      </c>
      <c r="AJ62" s="534">
        <f t="shared" si="66"/>
        <v>0</v>
      </c>
      <c r="AK62" s="534">
        <f t="shared" si="66"/>
        <v>0</v>
      </c>
      <c r="AL62" s="534">
        <f t="shared" si="66"/>
        <v>0</v>
      </c>
      <c r="AM62" s="534">
        <f t="shared" si="66"/>
        <v>0</v>
      </c>
      <c r="AN62" s="534">
        <f t="shared" si="66"/>
        <v>0</v>
      </c>
      <c r="AO62" s="534">
        <f t="shared" si="66"/>
        <v>0</v>
      </c>
      <c r="AP62" s="534">
        <f t="shared" si="66"/>
        <v>0</v>
      </c>
      <c r="AQ62" s="534">
        <f t="shared" si="66"/>
        <v>0</v>
      </c>
      <c r="AR62" s="534">
        <f t="shared" si="66"/>
        <v>0</v>
      </c>
      <c r="AS62" s="534">
        <f t="shared" si="66"/>
        <v>0</v>
      </c>
      <c r="AT62" s="534">
        <f t="shared" si="66"/>
        <v>0</v>
      </c>
      <c r="AU62" s="534">
        <f t="shared" si="66"/>
        <v>0</v>
      </c>
      <c r="AV62" s="534">
        <f t="shared" si="66"/>
        <v>0</v>
      </c>
      <c r="AW62" s="534">
        <f t="shared" si="66"/>
        <v>0</v>
      </c>
      <c r="AX62" s="534">
        <f t="shared" si="66"/>
        <v>0</v>
      </c>
      <c r="AY62" s="534">
        <f t="shared" si="66"/>
        <v>0</v>
      </c>
      <c r="AZ62" s="534">
        <f t="shared" si="66"/>
        <v>0</v>
      </c>
      <c r="BA62" s="534">
        <f t="shared" si="66"/>
        <v>0</v>
      </c>
      <c r="BB62" s="534">
        <f t="shared" si="66"/>
        <v>0</v>
      </c>
      <c r="BC62" s="534">
        <f t="shared" si="66"/>
        <v>0</v>
      </c>
      <c r="BD62" s="534">
        <f t="shared" ref="BD62:CI62" si="67">SUMIF($C:$C,"61.4x",BD:BD)</f>
        <v>0</v>
      </c>
      <c r="BE62" s="534">
        <f t="shared" si="67"/>
        <v>0</v>
      </c>
      <c r="BF62" s="534">
        <f t="shared" si="67"/>
        <v>0</v>
      </c>
      <c r="BG62" s="534">
        <f t="shared" si="67"/>
        <v>0</v>
      </c>
      <c r="BH62" s="534">
        <f t="shared" si="67"/>
        <v>0</v>
      </c>
      <c r="BI62" s="534">
        <f t="shared" si="67"/>
        <v>0</v>
      </c>
      <c r="BJ62" s="534">
        <f t="shared" si="67"/>
        <v>0</v>
      </c>
      <c r="BK62" s="534">
        <f t="shared" si="67"/>
        <v>0</v>
      </c>
      <c r="BL62" s="534">
        <f t="shared" si="67"/>
        <v>0</v>
      </c>
      <c r="BM62" s="534">
        <f t="shared" si="67"/>
        <v>0</v>
      </c>
      <c r="BN62" s="534">
        <f t="shared" si="67"/>
        <v>0</v>
      </c>
      <c r="BO62" s="534">
        <f t="shared" si="67"/>
        <v>0</v>
      </c>
      <c r="BP62" s="534">
        <f t="shared" si="67"/>
        <v>0</v>
      </c>
      <c r="BQ62" s="534">
        <f t="shared" si="67"/>
        <v>0</v>
      </c>
      <c r="BR62" s="534">
        <f t="shared" si="67"/>
        <v>0</v>
      </c>
      <c r="BS62" s="534">
        <f t="shared" si="67"/>
        <v>0</v>
      </c>
      <c r="BT62" s="534">
        <f t="shared" si="67"/>
        <v>0</v>
      </c>
      <c r="BU62" s="534">
        <f t="shared" si="67"/>
        <v>0</v>
      </c>
      <c r="BV62" s="534">
        <f t="shared" si="67"/>
        <v>0</v>
      </c>
      <c r="BW62" s="534">
        <f t="shared" si="67"/>
        <v>0</v>
      </c>
      <c r="BX62" s="534">
        <f t="shared" si="67"/>
        <v>0</v>
      </c>
      <c r="BY62" s="534">
        <f t="shared" si="67"/>
        <v>0</v>
      </c>
      <c r="BZ62" s="534">
        <f t="shared" si="67"/>
        <v>0</v>
      </c>
      <c r="CA62" s="534">
        <f t="shared" si="67"/>
        <v>0</v>
      </c>
      <c r="CB62" s="534">
        <f t="shared" si="67"/>
        <v>0</v>
      </c>
      <c r="CC62" s="534">
        <f t="shared" si="67"/>
        <v>0</v>
      </c>
      <c r="CD62" s="534">
        <f t="shared" si="67"/>
        <v>0</v>
      </c>
      <c r="CE62" s="534">
        <f t="shared" si="67"/>
        <v>0</v>
      </c>
      <c r="CF62" s="534">
        <f t="shared" si="67"/>
        <v>0</v>
      </c>
      <c r="CG62" s="534">
        <f t="shared" si="67"/>
        <v>0</v>
      </c>
      <c r="CH62" s="534">
        <f t="shared" si="67"/>
        <v>0</v>
      </c>
      <c r="CI62" s="534">
        <f t="shared" si="67"/>
        <v>0</v>
      </c>
      <c r="CJ62" s="534">
        <f t="shared" ref="CJ62:DO62" si="68">SUMIF($C:$C,"61.4x",CJ:CJ)</f>
        <v>0</v>
      </c>
      <c r="CK62" s="534">
        <f t="shared" si="68"/>
        <v>0</v>
      </c>
      <c r="CL62" s="534">
        <f t="shared" si="68"/>
        <v>0</v>
      </c>
      <c r="CM62" s="534">
        <f t="shared" si="68"/>
        <v>0</v>
      </c>
      <c r="CN62" s="534">
        <f t="shared" si="68"/>
        <v>0</v>
      </c>
      <c r="CO62" s="534">
        <f t="shared" si="68"/>
        <v>0</v>
      </c>
      <c r="CP62" s="534">
        <f t="shared" si="68"/>
        <v>0</v>
      </c>
      <c r="CQ62" s="534">
        <f t="shared" si="68"/>
        <v>0</v>
      </c>
      <c r="CR62" s="534">
        <f t="shared" si="68"/>
        <v>0</v>
      </c>
      <c r="CS62" s="534">
        <f t="shared" si="68"/>
        <v>0</v>
      </c>
      <c r="CT62" s="534">
        <f t="shared" si="68"/>
        <v>0</v>
      </c>
      <c r="CU62" s="534">
        <f t="shared" si="68"/>
        <v>0</v>
      </c>
      <c r="CV62" s="534">
        <f t="shared" si="68"/>
        <v>0</v>
      </c>
      <c r="CW62" s="534">
        <f t="shared" si="68"/>
        <v>0</v>
      </c>
      <c r="CX62" s="534">
        <f t="shared" si="68"/>
        <v>0</v>
      </c>
      <c r="CY62" s="549">
        <f t="shared" si="68"/>
        <v>0</v>
      </c>
      <c r="CZ62" s="550">
        <f t="shared" si="68"/>
        <v>0</v>
      </c>
      <c r="DA62" s="550">
        <f t="shared" si="68"/>
        <v>0</v>
      </c>
      <c r="DB62" s="550">
        <f t="shared" si="68"/>
        <v>0</v>
      </c>
      <c r="DC62" s="550">
        <f t="shared" si="68"/>
        <v>0</v>
      </c>
      <c r="DD62" s="550">
        <f t="shared" si="68"/>
        <v>0</v>
      </c>
      <c r="DE62" s="550">
        <f t="shared" si="68"/>
        <v>0</v>
      </c>
      <c r="DF62" s="550">
        <f t="shared" si="68"/>
        <v>0</v>
      </c>
      <c r="DG62" s="550">
        <f t="shared" si="68"/>
        <v>0</v>
      </c>
      <c r="DH62" s="550">
        <f t="shared" si="68"/>
        <v>0</v>
      </c>
      <c r="DI62" s="550">
        <f t="shared" si="68"/>
        <v>0</v>
      </c>
      <c r="DJ62" s="550">
        <f t="shared" si="68"/>
        <v>0</v>
      </c>
      <c r="DK62" s="550">
        <f t="shared" si="68"/>
        <v>0</v>
      </c>
      <c r="DL62" s="550">
        <f t="shared" si="68"/>
        <v>0</v>
      </c>
      <c r="DM62" s="550">
        <f t="shared" si="68"/>
        <v>0</v>
      </c>
      <c r="DN62" s="550">
        <f t="shared" si="68"/>
        <v>0</v>
      </c>
      <c r="DO62" s="550">
        <f t="shared" si="68"/>
        <v>0</v>
      </c>
      <c r="DP62" s="550">
        <f t="shared" ref="DP62:DW62" si="69">SUMIF($C:$C,"61.4x",DP:DP)</f>
        <v>0</v>
      </c>
      <c r="DQ62" s="550">
        <f t="shared" si="69"/>
        <v>0</v>
      </c>
      <c r="DR62" s="550">
        <f t="shared" si="69"/>
        <v>0</v>
      </c>
      <c r="DS62" s="550">
        <f t="shared" si="69"/>
        <v>0</v>
      </c>
      <c r="DT62" s="550">
        <f t="shared" si="69"/>
        <v>0</v>
      </c>
      <c r="DU62" s="550">
        <f t="shared" si="69"/>
        <v>0</v>
      </c>
      <c r="DV62" s="550">
        <f t="shared" si="69"/>
        <v>0</v>
      </c>
      <c r="DW62" s="554">
        <f t="shared" si="69"/>
        <v>0</v>
      </c>
      <c r="DX62" s="540"/>
    </row>
    <row r="63" spans="1:1024" s="666" customFormat="1" ht="38.25" x14ac:dyDescent="0.2">
      <c r="A63" s="648"/>
      <c r="B63" s="649" t="s">
        <v>490</v>
      </c>
      <c r="C63" s="650" t="s">
        <v>792</v>
      </c>
      <c r="D63" s="651" t="s">
        <v>815</v>
      </c>
      <c r="E63" s="652" t="s">
        <v>586</v>
      </c>
      <c r="F63" s="653" t="s">
        <v>795</v>
      </c>
      <c r="G63" s="654" t="s">
        <v>51</v>
      </c>
      <c r="H63" s="655" t="s">
        <v>492</v>
      </c>
      <c r="I63" s="656">
        <f>MAX(X63:AV63)</f>
        <v>41.539999999999992</v>
      </c>
      <c r="J63" s="655">
        <f>SUMPRODUCT($X$2:$CY$2,$X63:$CY63)*365</f>
        <v>260373.73527183887</v>
      </c>
      <c r="K63" s="655">
        <f>SUMPRODUCT($X$2:$CY$2,$X64:$CY64)+SUMPRODUCT($X$2:$CY$2,$X65:$CY65)+SUMPRODUCT($X$2:$CY$2,$X66:$CY66)</f>
        <v>439070.70841890108</v>
      </c>
      <c r="L63" s="655">
        <f>SUMPRODUCT($X$2:$CY$2,$X67:$CY67) +SUMPRODUCT($X$2:$CY$2,$X68:$CY68)</f>
        <v>328248.26351906266</v>
      </c>
      <c r="M63" s="655">
        <f>SUMPRODUCT($X$2:$CY$2,$X69:$CY69)*-1</f>
        <v>-30851.627717166957</v>
      </c>
      <c r="N63" s="655">
        <f>SUMPRODUCT($X$2:$CY$2,$X72:$CY72) +SUMPRODUCT($X$2:$CY$2,$X73:$CY73)</f>
        <v>11101.600819128873</v>
      </c>
      <c r="O63" s="655">
        <f>SUMPRODUCT($X$2:$CY$2,$X70:$CY70) +SUMPRODUCT($X$2:$CY$2,$X71:$CY71) +SUMPRODUCT($X$2:$CY$2,$X74:$CY74)</f>
        <v>185038.02405995835</v>
      </c>
      <c r="P63" s="655">
        <f>SUM(K63:O63)</f>
        <v>932606.96909988415</v>
      </c>
      <c r="Q63" s="655">
        <f>(SUM(K63:M63)*100000)/(J63*1000)</f>
        <v>282.85008987250586</v>
      </c>
      <c r="R63" s="657">
        <f>(P63*100000)/(J63*1000)</f>
        <v>358.18012447615399</v>
      </c>
      <c r="S63" s="658">
        <v>3</v>
      </c>
      <c r="T63" s="659">
        <v>3</v>
      </c>
      <c r="U63" s="660" t="s">
        <v>493</v>
      </c>
      <c r="V63" s="661" t="s">
        <v>121</v>
      </c>
      <c r="W63" s="661" t="s">
        <v>72</v>
      </c>
      <c r="X63" s="653">
        <v>1.5099999999999998</v>
      </c>
      <c r="Y63" s="653">
        <v>3.5399999999999991</v>
      </c>
      <c r="Z63" s="653">
        <v>5.7399999999999993</v>
      </c>
      <c r="AA63" s="653">
        <v>8.2899999999999991</v>
      </c>
      <c r="AB63" s="653">
        <v>11.36999999999999</v>
      </c>
      <c r="AC63" s="653">
        <v>15.379999999999988</v>
      </c>
      <c r="AD63" s="653">
        <v>19.559999999999988</v>
      </c>
      <c r="AE63" s="653">
        <v>23.95000000000001</v>
      </c>
      <c r="AF63" s="653">
        <v>28.20000000000001</v>
      </c>
      <c r="AG63" s="653">
        <v>32.149999999999991</v>
      </c>
      <c r="AH63" s="653">
        <v>36.749999999999993</v>
      </c>
      <c r="AI63" s="653">
        <v>39.710000000000015</v>
      </c>
      <c r="AJ63" s="653">
        <v>41.539999999999992</v>
      </c>
      <c r="AK63" s="653">
        <v>41.39</v>
      </c>
      <c r="AL63" s="653">
        <v>40.009999999999984</v>
      </c>
      <c r="AM63" s="653">
        <v>38.400000000000041</v>
      </c>
      <c r="AN63" s="653">
        <v>36.849999999999966</v>
      </c>
      <c r="AO63" s="653">
        <v>35.36</v>
      </c>
      <c r="AP63" s="653">
        <v>33.879999999999995</v>
      </c>
      <c r="AQ63" s="653">
        <v>32.42</v>
      </c>
      <c r="AR63" s="653">
        <v>30.980000000000025</v>
      </c>
      <c r="AS63" s="653">
        <v>29.61</v>
      </c>
      <c r="AT63" s="653">
        <v>28.259999999999977</v>
      </c>
      <c r="AU63" s="653">
        <v>26.93</v>
      </c>
      <c r="AV63" s="653">
        <v>25.750000000000007</v>
      </c>
      <c r="AW63" s="653">
        <v>25.750000000000007</v>
      </c>
      <c r="AX63" s="653">
        <v>25.750000000000007</v>
      </c>
      <c r="AY63" s="653">
        <v>25.750000000000007</v>
      </c>
      <c r="AZ63" s="653">
        <v>25.750000000000007</v>
      </c>
      <c r="BA63" s="653">
        <v>25.750000000000007</v>
      </c>
      <c r="BB63" s="653">
        <v>25.750000000000007</v>
      </c>
      <c r="BC63" s="653">
        <v>25.750000000000007</v>
      </c>
      <c r="BD63" s="653">
        <v>25.750000000000007</v>
      </c>
      <c r="BE63" s="653">
        <v>25.750000000000007</v>
      </c>
      <c r="BF63" s="653">
        <v>25.750000000000007</v>
      </c>
      <c r="BG63" s="653">
        <v>25.750000000000007</v>
      </c>
      <c r="BH63" s="653">
        <v>25.750000000000007</v>
      </c>
      <c r="BI63" s="653">
        <v>25.750000000000007</v>
      </c>
      <c r="BJ63" s="653">
        <v>25.750000000000007</v>
      </c>
      <c r="BK63" s="653">
        <v>25.750000000000007</v>
      </c>
      <c r="BL63" s="653">
        <v>25.750000000000007</v>
      </c>
      <c r="BM63" s="653">
        <v>25.750000000000007</v>
      </c>
      <c r="BN63" s="653">
        <v>25.750000000000007</v>
      </c>
      <c r="BO63" s="653">
        <v>25.750000000000007</v>
      </c>
      <c r="BP63" s="653">
        <v>25.750000000000007</v>
      </c>
      <c r="BQ63" s="653">
        <v>25.750000000000007</v>
      </c>
      <c r="BR63" s="653">
        <v>25.750000000000007</v>
      </c>
      <c r="BS63" s="653">
        <v>25.750000000000007</v>
      </c>
      <c r="BT63" s="653">
        <v>25.750000000000007</v>
      </c>
      <c r="BU63" s="653">
        <v>25.750000000000007</v>
      </c>
      <c r="BV63" s="653">
        <v>25.750000000000007</v>
      </c>
      <c r="BW63" s="653">
        <v>25.750000000000007</v>
      </c>
      <c r="BX63" s="653">
        <v>25.750000000000007</v>
      </c>
      <c r="BY63" s="653">
        <v>25.750000000000007</v>
      </c>
      <c r="BZ63" s="653">
        <v>25.750000000000007</v>
      </c>
      <c r="CA63" s="653">
        <v>25.750000000000007</v>
      </c>
      <c r="CB63" s="653">
        <v>25.750000000000007</v>
      </c>
      <c r="CC63" s="653">
        <v>25.750000000000007</v>
      </c>
      <c r="CD63" s="653">
        <v>25.750000000000007</v>
      </c>
      <c r="CE63" s="653">
        <v>25.750000000000007</v>
      </c>
      <c r="CF63" s="653">
        <v>25.750000000000007</v>
      </c>
      <c r="CG63" s="653">
        <v>25.750000000000007</v>
      </c>
      <c r="CH63" s="653">
        <v>25.750000000000007</v>
      </c>
      <c r="CI63" s="653">
        <v>25.750000000000007</v>
      </c>
      <c r="CJ63" s="653">
        <v>25.750000000000007</v>
      </c>
      <c r="CK63" s="653">
        <v>25.750000000000007</v>
      </c>
      <c r="CL63" s="653">
        <v>25.750000000000007</v>
      </c>
      <c r="CM63" s="653">
        <v>25.750000000000007</v>
      </c>
      <c r="CN63" s="653">
        <v>25.750000000000007</v>
      </c>
      <c r="CO63" s="653">
        <v>25.750000000000007</v>
      </c>
      <c r="CP63" s="653">
        <v>25.750000000000007</v>
      </c>
      <c r="CQ63" s="653">
        <v>25.750000000000007</v>
      </c>
      <c r="CR63" s="653">
        <v>25.750000000000007</v>
      </c>
      <c r="CS63" s="653">
        <v>25.750000000000007</v>
      </c>
      <c r="CT63" s="653">
        <v>25.750000000000007</v>
      </c>
      <c r="CU63" s="653">
        <v>25.750000000000007</v>
      </c>
      <c r="CV63" s="653">
        <v>25.750000000000007</v>
      </c>
      <c r="CW63" s="653">
        <v>25.750000000000007</v>
      </c>
      <c r="CX63" s="653">
        <v>25.750000000000007</v>
      </c>
      <c r="CY63" s="653">
        <v>25.750000000000007</v>
      </c>
      <c r="CZ63" s="662">
        <v>0</v>
      </c>
      <c r="DA63" s="663">
        <v>0</v>
      </c>
      <c r="DB63" s="663">
        <v>0</v>
      </c>
      <c r="DC63" s="663">
        <v>0</v>
      </c>
      <c r="DD63" s="663">
        <v>0</v>
      </c>
      <c r="DE63" s="663">
        <v>0</v>
      </c>
      <c r="DF63" s="663">
        <v>0</v>
      </c>
      <c r="DG63" s="663">
        <v>0</v>
      </c>
      <c r="DH63" s="663">
        <v>0</v>
      </c>
      <c r="DI63" s="663">
        <v>0</v>
      </c>
      <c r="DJ63" s="663">
        <v>0</v>
      </c>
      <c r="DK63" s="663">
        <v>0</v>
      </c>
      <c r="DL63" s="663">
        <v>0</v>
      </c>
      <c r="DM63" s="663">
        <v>0</v>
      </c>
      <c r="DN63" s="663">
        <v>0</v>
      </c>
      <c r="DO63" s="663">
        <v>0</v>
      </c>
      <c r="DP63" s="663">
        <v>0</v>
      </c>
      <c r="DQ63" s="663">
        <v>0</v>
      </c>
      <c r="DR63" s="663">
        <v>0</v>
      </c>
      <c r="DS63" s="663">
        <v>0</v>
      </c>
      <c r="DT63" s="663">
        <v>0</v>
      </c>
      <c r="DU63" s="663">
        <v>0</v>
      </c>
      <c r="DV63" s="663">
        <v>0</v>
      </c>
      <c r="DW63" s="664">
        <v>0</v>
      </c>
      <c r="DX63" s="665"/>
      <c r="DY63" s="648"/>
      <c r="DZ63" s="648"/>
      <c r="EA63" s="648"/>
      <c r="EB63" s="648"/>
      <c r="EC63" s="648"/>
      <c r="ED63" s="648"/>
      <c r="EE63" s="648"/>
      <c r="EF63" s="648"/>
      <c r="EG63" s="648"/>
      <c r="EH63" s="648"/>
      <c r="EI63" s="648"/>
      <c r="EJ63" s="648"/>
      <c r="EK63" s="648"/>
      <c r="EL63" s="648"/>
      <c r="EM63" s="648"/>
      <c r="EN63" s="648"/>
      <c r="EO63" s="648"/>
      <c r="EP63" s="648"/>
      <c r="EQ63" s="648"/>
      <c r="ER63" s="648"/>
      <c r="ES63" s="648"/>
      <c r="ET63" s="648"/>
      <c r="EU63" s="648"/>
      <c r="EV63" s="648"/>
      <c r="EW63" s="648"/>
      <c r="EX63" s="648"/>
      <c r="EY63" s="648"/>
      <c r="EZ63" s="648"/>
      <c r="FA63" s="648"/>
      <c r="FB63" s="648"/>
      <c r="FC63" s="648"/>
      <c r="FD63" s="648"/>
      <c r="FE63" s="648"/>
      <c r="FF63" s="648"/>
      <c r="FG63" s="648"/>
      <c r="FH63" s="648"/>
      <c r="FI63" s="648"/>
      <c r="FJ63" s="648"/>
      <c r="FK63" s="648"/>
      <c r="FL63" s="648"/>
      <c r="FM63" s="648"/>
      <c r="FN63" s="648"/>
      <c r="FO63" s="648"/>
      <c r="FP63" s="648"/>
      <c r="FQ63" s="648"/>
      <c r="FR63" s="648"/>
      <c r="FS63" s="648"/>
      <c r="FT63" s="648"/>
      <c r="FU63" s="648"/>
      <c r="FV63" s="648"/>
      <c r="FW63" s="648"/>
      <c r="FX63" s="648"/>
      <c r="FY63" s="648"/>
      <c r="FZ63" s="648"/>
      <c r="GA63" s="648"/>
      <c r="GB63" s="648"/>
      <c r="GC63" s="648"/>
      <c r="GD63" s="648"/>
      <c r="GE63" s="648"/>
      <c r="GF63" s="648"/>
      <c r="GG63" s="648"/>
      <c r="GH63" s="648"/>
      <c r="GI63" s="648"/>
      <c r="GJ63" s="648"/>
      <c r="GK63" s="648"/>
      <c r="GL63" s="648"/>
      <c r="GM63" s="648"/>
      <c r="GN63" s="648"/>
      <c r="GO63" s="648"/>
      <c r="GP63" s="648"/>
      <c r="GQ63" s="648"/>
      <c r="GR63" s="648"/>
      <c r="GS63" s="648"/>
      <c r="GT63" s="648"/>
      <c r="GU63" s="648"/>
      <c r="GV63" s="648"/>
      <c r="GW63" s="648"/>
      <c r="GX63" s="648"/>
      <c r="GY63" s="648"/>
      <c r="GZ63" s="648"/>
      <c r="HA63" s="648"/>
      <c r="HB63" s="648"/>
      <c r="HC63" s="648"/>
      <c r="HD63" s="648"/>
      <c r="HE63" s="648"/>
      <c r="HF63" s="648"/>
      <c r="HG63" s="648"/>
      <c r="HH63" s="648"/>
      <c r="HI63" s="648"/>
      <c r="HJ63" s="648"/>
      <c r="HK63" s="648"/>
      <c r="HL63" s="648"/>
      <c r="HM63" s="648"/>
      <c r="HN63" s="648"/>
      <c r="HO63" s="648"/>
      <c r="HP63" s="648"/>
      <c r="HQ63" s="648"/>
      <c r="HR63" s="648"/>
      <c r="HS63" s="648"/>
      <c r="HT63" s="648"/>
      <c r="HU63" s="648"/>
      <c r="HV63" s="648"/>
      <c r="HW63" s="648"/>
      <c r="HX63" s="648"/>
      <c r="HY63" s="648"/>
      <c r="HZ63" s="648"/>
      <c r="IA63" s="648"/>
      <c r="IB63" s="648"/>
      <c r="IC63" s="648"/>
      <c r="ID63" s="648"/>
      <c r="IE63" s="648"/>
      <c r="IF63" s="648"/>
      <c r="IG63" s="648"/>
      <c r="IH63" s="648"/>
      <c r="II63" s="648"/>
      <c r="IJ63" s="648"/>
      <c r="IK63" s="648"/>
      <c r="IL63" s="648"/>
      <c r="IM63" s="648"/>
      <c r="IN63" s="648"/>
      <c r="IO63" s="648"/>
      <c r="IP63" s="648"/>
      <c r="IQ63" s="648"/>
      <c r="IR63" s="648"/>
      <c r="IS63" s="648"/>
      <c r="IT63" s="648"/>
      <c r="IU63" s="648"/>
      <c r="IV63" s="648"/>
      <c r="IW63" s="648"/>
      <c r="IX63" s="648"/>
      <c r="IY63" s="648"/>
      <c r="IZ63" s="648"/>
      <c r="JA63" s="648"/>
      <c r="JB63" s="648"/>
      <c r="JC63" s="648"/>
      <c r="JD63" s="648"/>
      <c r="JE63" s="648"/>
      <c r="JF63" s="648"/>
      <c r="JG63" s="648"/>
      <c r="JH63" s="648"/>
      <c r="JI63" s="648"/>
      <c r="JJ63" s="648"/>
      <c r="JK63" s="648"/>
      <c r="JL63" s="648"/>
      <c r="JM63" s="648"/>
      <c r="JN63" s="648"/>
      <c r="JO63" s="648"/>
      <c r="JP63" s="648"/>
      <c r="JQ63" s="648"/>
      <c r="JR63" s="648"/>
      <c r="JS63" s="648"/>
      <c r="JT63" s="648"/>
      <c r="JU63" s="648"/>
      <c r="JV63" s="648"/>
      <c r="JW63" s="648"/>
      <c r="JX63" s="648"/>
      <c r="JY63" s="648"/>
      <c r="JZ63" s="648"/>
      <c r="KA63" s="648"/>
      <c r="KB63" s="648"/>
      <c r="KC63" s="648"/>
      <c r="KD63" s="648"/>
      <c r="KE63" s="648"/>
      <c r="KF63" s="648"/>
      <c r="KG63" s="648"/>
      <c r="KH63" s="648"/>
      <c r="KI63" s="648"/>
      <c r="KJ63" s="648"/>
      <c r="KK63" s="648"/>
      <c r="KL63" s="648"/>
      <c r="KM63" s="648"/>
      <c r="KN63" s="648"/>
      <c r="KO63" s="648"/>
      <c r="KP63" s="648"/>
      <c r="KQ63" s="648"/>
      <c r="KR63" s="648"/>
      <c r="KS63" s="648"/>
      <c r="KT63" s="648"/>
      <c r="KU63" s="648"/>
      <c r="KV63" s="648"/>
      <c r="KW63" s="648"/>
      <c r="KX63" s="648"/>
      <c r="KY63" s="648"/>
      <c r="KZ63" s="648"/>
      <c r="LA63" s="648"/>
      <c r="LB63" s="648"/>
      <c r="LC63" s="648"/>
      <c r="LD63" s="648"/>
      <c r="LE63" s="648"/>
      <c r="LF63" s="648"/>
      <c r="LG63" s="648"/>
      <c r="LH63" s="648"/>
      <c r="LI63" s="648"/>
      <c r="LJ63" s="648"/>
      <c r="LK63" s="648"/>
      <c r="LL63" s="648"/>
      <c r="LM63" s="648"/>
      <c r="LN63" s="648"/>
      <c r="LO63" s="648"/>
      <c r="LP63" s="648"/>
      <c r="LQ63" s="648"/>
      <c r="LR63" s="648"/>
      <c r="LS63" s="648"/>
      <c r="LT63" s="648"/>
      <c r="LU63" s="648"/>
      <c r="LV63" s="648"/>
      <c r="LW63" s="648"/>
      <c r="LX63" s="648"/>
      <c r="LY63" s="648"/>
      <c r="LZ63" s="648"/>
      <c r="MA63" s="648"/>
      <c r="MB63" s="648"/>
      <c r="MC63" s="648"/>
      <c r="MD63" s="648"/>
      <c r="ME63" s="648"/>
      <c r="MF63" s="648"/>
      <c r="MG63" s="648"/>
      <c r="MH63" s="648"/>
      <c r="MI63" s="648"/>
      <c r="MJ63" s="648"/>
      <c r="MK63" s="648"/>
      <c r="ML63" s="648"/>
      <c r="MM63" s="648"/>
      <c r="MN63" s="648"/>
      <c r="MO63" s="648"/>
      <c r="MP63" s="648"/>
      <c r="MQ63" s="648"/>
      <c r="MR63" s="648"/>
      <c r="MS63" s="648"/>
      <c r="MT63" s="648"/>
      <c r="MU63" s="648"/>
      <c r="MV63" s="648"/>
      <c r="MW63" s="648"/>
      <c r="MX63" s="648"/>
      <c r="MY63" s="648"/>
      <c r="MZ63" s="648"/>
      <c r="NA63" s="648"/>
      <c r="NB63" s="648"/>
      <c r="NC63" s="648"/>
      <c r="ND63" s="648"/>
      <c r="NE63" s="648"/>
      <c r="NF63" s="648"/>
      <c r="NG63" s="648"/>
      <c r="NH63" s="648"/>
      <c r="NI63" s="648"/>
      <c r="NJ63" s="648"/>
      <c r="NK63" s="648"/>
      <c r="NL63" s="648"/>
      <c r="NM63" s="648"/>
      <c r="NN63" s="648"/>
      <c r="NO63" s="648"/>
      <c r="NP63" s="648"/>
      <c r="NQ63" s="648"/>
      <c r="NR63" s="648"/>
      <c r="NS63" s="648"/>
      <c r="NT63" s="648"/>
      <c r="NU63" s="648"/>
      <c r="NV63" s="648"/>
      <c r="NW63" s="648"/>
      <c r="NX63" s="648"/>
      <c r="NY63" s="648"/>
      <c r="NZ63" s="648"/>
      <c r="OA63" s="648"/>
      <c r="OB63" s="648"/>
      <c r="OC63" s="648"/>
      <c r="OD63" s="648"/>
      <c r="OE63" s="648"/>
      <c r="OF63" s="648"/>
      <c r="OG63" s="648"/>
      <c r="OH63" s="648"/>
      <c r="OI63" s="648"/>
      <c r="OJ63" s="648"/>
      <c r="OK63" s="648"/>
      <c r="OL63" s="648"/>
      <c r="OM63" s="648"/>
      <c r="ON63" s="648"/>
      <c r="OO63" s="648"/>
      <c r="OP63" s="648"/>
      <c r="OQ63" s="648"/>
      <c r="OR63" s="648"/>
      <c r="OS63" s="648"/>
      <c r="OT63" s="648"/>
      <c r="OU63" s="648"/>
      <c r="OV63" s="648"/>
      <c r="OW63" s="648"/>
      <c r="OX63" s="648"/>
      <c r="OY63" s="648"/>
      <c r="OZ63" s="648"/>
      <c r="PA63" s="648"/>
      <c r="PB63" s="648"/>
      <c r="PC63" s="648"/>
      <c r="PD63" s="648"/>
      <c r="PE63" s="648"/>
      <c r="PF63" s="648"/>
      <c r="PG63" s="648"/>
      <c r="PH63" s="648"/>
      <c r="PI63" s="648"/>
      <c r="PJ63" s="648"/>
      <c r="PK63" s="648"/>
      <c r="PL63" s="648"/>
      <c r="PM63" s="648"/>
      <c r="PN63" s="648"/>
      <c r="PO63" s="648"/>
      <c r="PP63" s="648"/>
      <c r="PQ63" s="648"/>
      <c r="PR63" s="648"/>
      <c r="PS63" s="648"/>
      <c r="PT63" s="648"/>
      <c r="PU63" s="648"/>
      <c r="PV63" s="648"/>
      <c r="PW63" s="648"/>
      <c r="PX63" s="648"/>
      <c r="PY63" s="648"/>
      <c r="PZ63" s="648"/>
      <c r="QA63" s="648"/>
      <c r="QB63" s="648"/>
      <c r="QC63" s="648"/>
      <c r="QD63" s="648"/>
      <c r="QE63" s="648"/>
      <c r="QF63" s="648"/>
      <c r="QG63" s="648"/>
      <c r="QH63" s="648"/>
      <c r="QI63" s="648"/>
      <c r="QJ63" s="648"/>
      <c r="QK63" s="648"/>
      <c r="QL63" s="648"/>
      <c r="QM63" s="648"/>
      <c r="QN63" s="648"/>
      <c r="QO63" s="648"/>
      <c r="QP63" s="648"/>
      <c r="QQ63" s="648"/>
      <c r="QR63" s="648"/>
      <c r="QS63" s="648"/>
      <c r="QT63" s="648"/>
      <c r="QU63" s="648"/>
      <c r="QV63" s="648"/>
      <c r="QW63" s="648"/>
      <c r="QX63" s="648"/>
      <c r="QY63" s="648"/>
      <c r="QZ63" s="648"/>
      <c r="RA63" s="648"/>
      <c r="RB63" s="648"/>
      <c r="RC63" s="648"/>
      <c r="RD63" s="648"/>
      <c r="RE63" s="648"/>
      <c r="RF63" s="648"/>
      <c r="RG63" s="648"/>
      <c r="RH63" s="648"/>
      <c r="RI63" s="648"/>
      <c r="RJ63" s="648"/>
      <c r="RK63" s="648"/>
      <c r="RL63" s="648"/>
      <c r="RM63" s="648"/>
      <c r="RN63" s="648"/>
      <c r="RO63" s="648"/>
      <c r="RP63" s="648"/>
      <c r="RQ63" s="648"/>
      <c r="RR63" s="648"/>
      <c r="RS63" s="648"/>
      <c r="RT63" s="648"/>
      <c r="RU63" s="648"/>
      <c r="RV63" s="648"/>
      <c r="RW63" s="648"/>
      <c r="RX63" s="648"/>
      <c r="RY63" s="648"/>
      <c r="RZ63" s="648"/>
      <c r="SA63" s="648"/>
      <c r="SB63" s="648"/>
      <c r="SC63" s="648"/>
      <c r="SD63" s="648"/>
      <c r="SE63" s="648"/>
      <c r="SF63" s="648"/>
      <c r="SG63" s="648"/>
      <c r="SH63" s="648"/>
      <c r="SI63" s="648"/>
      <c r="SJ63" s="648"/>
      <c r="SK63" s="648"/>
      <c r="SL63" s="648"/>
      <c r="SM63" s="648"/>
      <c r="SN63" s="648"/>
      <c r="SO63" s="648"/>
      <c r="SP63" s="648"/>
      <c r="SQ63" s="648"/>
      <c r="SR63" s="648"/>
      <c r="SS63" s="648"/>
      <c r="ST63" s="648"/>
      <c r="SU63" s="648"/>
      <c r="SV63" s="648"/>
      <c r="SW63" s="648"/>
      <c r="SX63" s="648"/>
      <c r="SY63" s="648"/>
      <c r="SZ63" s="648"/>
      <c r="TA63" s="648"/>
      <c r="TB63" s="648"/>
      <c r="TC63" s="648"/>
      <c r="TD63" s="648"/>
      <c r="TE63" s="648"/>
      <c r="TF63" s="648"/>
      <c r="TG63" s="648"/>
      <c r="TH63" s="648"/>
      <c r="TI63" s="648"/>
      <c r="TJ63" s="648"/>
      <c r="TK63" s="648"/>
      <c r="TL63" s="648"/>
      <c r="TM63" s="648"/>
      <c r="TN63" s="648"/>
      <c r="TO63" s="648"/>
      <c r="TP63" s="648"/>
      <c r="TQ63" s="648"/>
      <c r="TR63" s="648"/>
      <c r="TS63" s="648"/>
      <c r="TT63" s="648"/>
      <c r="TU63" s="648"/>
      <c r="TV63" s="648"/>
      <c r="TW63" s="648"/>
      <c r="TX63" s="648"/>
      <c r="TY63" s="648"/>
      <c r="TZ63" s="648"/>
      <c r="UA63" s="648"/>
      <c r="UB63" s="648"/>
      <c r="UC63" s="648"/>
      <c r="UD63" s="648"/>
      <c r="UE63" s="648"/>
      <c r="UF63" s="648"/>
      <c r="UG63" s="648"/>
      <c r="UH63" s="648"/>
      <c r="UI63" s="648"/>
      <c r="UJ63" s="648"/>
      <c r="UK63" s="648"/>
      <c r="UL63" s="648"/>
      <c r="UM63" s="648"/>
      <c r="UN63" s="648"/>
      <c r="UO63" s="648"/>
      <c r="UP63" s="648"/>
      <c r="UQ63" s="648"/>
      <c r="UR63" s="648"/>
      <c r="US63" s="648"/>
      <c r="UT63" s="648"/>
      <c r="UU63" s="648"/>
      <c r="UV63" s="648"/>
      <c r="UW63" s="648"/>
      <c r="UX63" s="648"/>
      <c r="UY63" s="648"/>
      <c r="UZ63" s="648"/>
      <c r="VA63" s="648"/>
      <c r="VB63" s="648"/>
      <c r="VC63" s="648"/>
      <c r="VD63" s="648"/>
      <c r="VE63" s="648"/>
      <c r="VF63" s="648"/>
      <c r="VG63" s="648"/>
      <c r="VH63" s="648"/>
      <c r="VI63" s="648"/>
      <c r="VJ63" s="648"/>
      <c r="VK63" s="648"/>
      <c r="VL63" s="648"/>
      <c r="VM63" s="648"/>
      <c r="VN63" s="648"/>
      <c r="VO63" s="648"/>
      <c r="VP63" s="648"/>
      <c r="VQ63" s="648"/>
      <c r="VR63" s="648"/>
      <c r="VS63" s="648"/>
      <c r="VT63" s="648"/>
      <c r="VU63" s="648"/>
      <c r="VV63" s="648"/>
      <c r="VW63" s="648"/>
      <c r="VX63" s="648"/>
      <c r="VY63" s="648"/>
      <c r="VZ63" s="648"/>
      <c r="WA63" s="648"/>
      <c r="WB63" s="648"/>
      <c r="WC63" s="648"/>
      <c r="WD63" s="648"/>
      <c r="WE63" s="648"/>
      <c r="WF63" s="648"/>
      <c r="WG63" s="648"/>
      <c r="WH63" s="648"/>
      <c r="WI63" s="648"/>
      <c r="WJ63" s="648"/>
      <c r="WK63" s="648"/>
      <c r="WL63" s="648"/>
      <c r="WM63" s="648"/>
      <c r="WN63" s="648"/>
      <c r="WO63" s="648"/>
      <c r="WP63" s="648"/>
      <c r="WQ63" s="648"/>
      <c r="WR63" s="648"/>
      <c r="WS63" s="648"/>
      <c r="WT63" s="648"/>
      <c r="WU63" s="648"/>
      <c r="WV63" s="648"/>
      <c r="WW63" s="648"/>
      <c r="WX63" s="648"/>
      <c r="WY63" s="648"/>
      <c r="WZ63" s="648"/>
      <c r="XA63" s="648"/>
      <c r="XB63" s="648"/>
      <c r="XC63" s="648"/>
      <c r="XD63" s="648"/>
      <c r="XE63" s="648"/>
      <c r="XF63" s="648"/>
      <c r="XG63" s="648"/>
      <c r="XH63" s="648"/>
      <c r="XI63" s="648"/>
      <c r="XJ63" s="648"/>
      <c r="XK63" s="648"/>
      <c r="XL63" s="648"/>
      <c r="XM63" s="648"/>
      <c r="XN63" s="648"/>
      <c r="XO63" s="648"/>
      <c r="XP63" s="648"/>
      <c r="XQ63" s="648"/>
      <c r="XR63" s="648"/>
      <c r="XS63" s="648"/>
      <c r="XT63" s="648"/>
      <c r="XU63" s="648"/>
      <c r="XV63" s="648"/>
      <c r="XW63" s="648"/>
      <c r="XX63" s="648"/>
      <c r="XY63" s="648"/>
      <c r="XZ63" s="648"/>
      <c r="YA63" s="648"/>
      <c r="YB63" s="648"/>
      <c r="YC63" s="648"/>
      <c r="YD63" s="648"/>
      <c r="YE63" s="648"/>
      <c r="YF63" s="648"/>
      <c r="YG63" s="648"/>
      <c r="YH63" s="648"/>
      <c r="YI63" s="648"/>
      <c r="YJ63" s="648"/>
      <c r="YK63" s="648"/>
      <c r="YL63" s="648"/>
      <c r="YM63" s="648"/>
      <c r="YN63" s="648"/>
      <c r="YO63" s="648"/>
      <c r="YP63" s="648"/>
      <c r="YQ63" s="648"/>
      <c r="YR63" s="648"/>
      <c r="YS63" s="648"/>
      <c r="YT63" s="648"/>
      <c r="YU63" s="648"/>
      <c r="YV63" s="648"/>
      <c r="YW63" s="648"/>
      <c r="YX63" s="648"/>
      <c r="YY63" s="648"/>
      <c r="YZ63" s="648"/>
      <c r="ZA63" s="648"/>
      <c r="ZB63" s="648"/>
      <c r="ZC63" s="648"/>
      <c r="ZD63" s="648"/>
      <c r="ZE63" s="648"/>
      <c r="ZF63" s="648"/>
      <c r="ZG63" s="648"/>
      <c r="ZH63" s="648"/>
      <c r="ZI63" s="648"/>
      <c r="ZJ63" s="648"/>
      <c r="ZK63" s="648"/>
      <c r="ZL63" s="648"/>
      <c r="ZM63" s="648"/>
      <c r="ZN63" s="648"/>
      <c r="ZO63" s="648"/>
      <c r="ZP63" s="648"/>
      <c r="ZQ63" s="648"/>
      <c r="ZR63" s="648"/>
      <c r="ZS63" s="648"/>
      <c r="ZT63" s="648"/>
      <c r="ZU63" s="648"/>
      <c r="ZV63" s="648"/>
      <c r="ZW63" s="648"/>
      <c r="ZX63" s="648"/>
      <c r="ZY63" s="648"/>
      <c r="ZZ63" s="648"/>
      <c r="AAA63" s="648"/>
      <c r="AAB63" s="648"/>
      <c r="AAC63" s="648"/>
      <c r="AAD63" s="648"/>
      <c r="AAE63" s="648"/>
      <c r="AAF63" s="648"/>
      <c r="AAG63" s="648"/>
      <c r="AAH63" s="648"/>
      <c r="AAI63" s="648"/>
      <c r="AAJ63" s="648"/>
      <c r="AAK63" s="648"/>
      <c r="AAL63" s="648"/>
      <c r="AAM63" s="648"/>
      <c r="AAN63" s="648"/>
      <c r="AAO63" s="648"/>
      <c r="AAP63" s="648"/>
      <c r="AAQ63" s="648"/>
      <c r="AAR63" s="648"/>
      <c r="AAS63" s="648"/>
      <c r="AAT63" s="648"/>
      <c r="AAU63" s="648"/>
      <c r="AAV63" s="648"/>
      <c r="AAW63" s="648"/>
      <c r="AAX63" s="648"/>
      <c r="AAY63" s="648"/>
      <c r="AAZ63" s="648"/>
      <c r="ABA63" s="648"/>
      <c r="ABB63" s="648"/>
      <c r="ABC63" s="648"/>
      <c r="ABD63" s="648"/>
      <c r="ABE63" s="648"/>
      <c r="ABF63" s="648"/>
      <c r="ABG63" s="648"/>
      <c r="ABH63" s="648"/>
      <c r="ABI63" s="648"/>
      <c r="ABJ63" s="648"/>
      <c r="ABK63" s="648"/>
      <c r="ABL63" s="648"/>
      <c r="ABM63" s="648"/>
      <c r="ABN63" s="648"/>
      <c r="ABO63" s="648"/>
      <c r="ABP63" s="648"/>
      <c r="ABQ63" s="648"/>
      <c r="ABR63" s="648"/>
      <c r="ABS63" s="648"/>
      <c r="ABT63" s="648"/>
      <c r="ABU63" s="648"/>
      <c r="ABV63" s="648"/>
      <c r="ABW63" s="648"/>
      <c r="ABX63" s="648"/>
      <c r="ABY63" s="648"/>
      <c r="ABZ63" s="648"/>
      <c r="ACA63" s="648"/>
      <c r="ACB63" s="648"/>
      <c r="ACC63" s="648"/>
      <c r="ACD63" s="648"/>
      <c r="ACE63" s="648"/>
      <c r="ACF63" s="648"/>
      <c r="ACG63" s="648"/>
      <c r="ACH63" s="648"/>
      <c r="ACI63" s="648"/>
      <c r="ACJ63" s="648"/>
      <c r="ACK63" s="648"/>
      <c r="ACL63" s="648"/>
      <c r="ACM63" s="648"/>
      <c r="ACN63" s="648"/>
      <c r="ACO63" s="648"/>
      <c r="ACP63" s="648"/>
      <c r="ACQ63" s="648"/>
      <c r="ACR63" s="648"/>
      <c r="ACS63" s="648"/>
      <c r="ACT63" s="648"/>
      <c r="ACU63" s="648"/>
      <c r="ACV63" s="648"/>
      <c r="ACW63" s="648"/>
      <c r="ACX63" s="648"/>
      <c r="ACY63" s="648"/>
      <c r="ACZ63" s="648"/>
      <c r="ADA63" s="648"/>
      <c r="ADB63" s="648"/>
      <c r="ADC63" s="648"/>
      <c r="ADD63" s="648"/>
      <c r="ADE63" s="648"/>
      <c r="ADF63" s="648"/>
      <c r="ADG63" s="648"/>
      <c r="ADH63" s="648"/>
      <c r="ADI63" s="648"/>
      <c r="ADJ63" s="648"/>
      <c r="ADK63" s="648"/>
      <c r="ADL63" s="648"/>
      <c r="ADM63" s="648"/>
      <c r="ADN63" s="648"/>
      <c r="ADO63" s="648"/>
      <c r="ADP63" s="648"/>
      <c r="ADQ63" s="648"/>
      <c r="ADR63" s="648"/>
      <c r="ADS63" s="648"/>
      <c r="ADT63" s="648"/>
      <c r="ADU63" s="648"/>
      <c r="ADV63" s="648"/>
      <c r="ADW63" s="648"/>
      <c r="ADX63" s="648"/>
      <c r="ADY63" s="648"/>
      <c r="ADZ63" s="648"/>
      <c r="AEA63" s="648"/>
      <c r="AEB63" s="648"/>
      <c r="AEC63" s="648"/>
      <c r="AED63" s="648"/>
      <c r="AEE63" s="648"/>
      <c r="AEF63" s="648"/>
      <c r="AEG63" s="648"/>
      <c r="AEH63" s="648"/>
      <c r="AEI63" s="648"/>
      <c r="AEJ63" s="648"/>
      <c r="AEK63" s="648"/>
      <c r="AEL63" s="648"/>
      <c r="AEM63" s="648"/>
      <c r="AEN63" s="648"/>
      <c r="AEO63" s="648"/>
      <c r="AEP63" s="648"/>
      <c r="AEQ63" s="648"/>
      <c r="AER63" s="648"/>
      <c r="AES63" s="648"/>
      <c r="AET63" s="648"/>
      <c r="AEU63" s="648"/>
      <c r="AEV63" s="648"/>
      <c r="AEW63" s="648"/>
      <c r="AEX63" s="648"/>
      <c r="AEY63" s="648"/>
      <c r="AEZ63" s="648"/>
      <c r="AFA63" s="648"/>
      <c r="AFB63" s="648"/>
      <c r="AFC63" s="648"/>
      <c r="AFD63" s="648"/>
      <c r="AFE63" s="648"/>
      <c r="AFF63" s="648"/>
      <c r="AFG63" s="648"/>
      <c r="AFH63" s="648"/>
      <c r="AFI63" s="648"/>
      <c r="AFJ63" s="648"/>
      <c r="AFK63" s="648"/>
      <c r="AFL63" s="648"/>
      <c r="AFM63" s="648"/>
      <c r="AFN63" s="648"/>
      <c r="AFO63" s="648"/>
      <c r="AFP63" s="648"/>
      <c r="AFQ63" s="648"/>
      <c r="AFR63" s="648"/>
      <c r="AFS63" s="648"/>
      <c r="AFT63" s="648"/>
      <c r="AFU63" s="648"/>
      <c r="AFV63" s="648"/>
      <c r="AFW63" s="648"/>
      <c r="AFX63" s="648"/>
      <c r="AFY63" s="648"/>
      <c r="AFZ63" s="648"/>
      <c r="AGA63" s="648"/>
      <c r="AGB63" s="648"/>
      <c r="AGC63" s="648"/>
      <c r="AGD63" s="648"/>
      <c r="AGE63" s="648"/>
      <c r="AGF63" s="648"/>
      <c r="AGG63" s="648"/>
      <c r="AGH63" s="648"/>
      <c r="AGI63" s="648"/>
      <c r="AGJ63" s="648"/>
      <c r="AGK63" s="648"/>
      <c r="AGL63" s="648"/>
      <c r="AGM63" s="648"/>
      <c r="AGN63" s="648"/>
      <c r="AGO63" s="648"/>
      <c r="AGP63" s="648"/>
      <c r="AGQ63" s="648"/>
      <c r="AGR63" s="648"/>
      <c r="AGS63" s="648"/>
      <c r="AGT63" s="648"/>
      <c r="AGU63" s="648"/>
      <c r="AGV63" s="648"/>
      <c r="AGW63" s="648"/>
      <c r="AGX63" s="648"/>
      <c r="AGY63" s="648"/>
      <c r="AGZ63" s="648"/>
      <c r="AHA63" s="648"/>
      <c r="AHB63" s="648"/>
      <c r="AHC63" s="648"/>
      <c r="AHD63" s="648"/>
      <c r="AHE63" s="648"/>
      <c r="AHF63" s="648"/>
      <c r="AHG63" s="648"/>
      <c r="AHH63" s="648"/>
      <c r="AHI63" s="648"/>
      <c r="AHJ63" s="648"/>
      <c r="AHK63" s="648"/>
      <c r="AHL63" s="648"/>
      <c r="AHM63" s="648"/>
      <c r="AHN63" s="648"/>
      <c r="AHO63" s="648"/>
      <c r="AHP63" s="648"/>
      <c r="AHQ63" s="648"/>
      <c r="AHR63" s="648"/>
      <c r="AHS63" s="648"/>
      <c r="AHT63" s="648"/>
      <c r="AHU63" s="648"/>
      <c r="AHV63" s="648"/>
      <c r="AHW63" s="648"/>
      <c r="AHX63" s="648"/>
      <c r="AHY63" s="648"/>
      <c r="AHZ63" s="648"/>
      <c r="AIA63" s="648"/>
      <c r="AIB63" s="648"/>
      <c r="AIC63" s="648"/>
      <c r="AID63" s="648"/>
      <c r="AIE63" s="648"/>
      <c r="AIF63" s="648"/>
      <c r="AIG63" s="648"/>
      <c r="AIH63" s="648"/>
      <c r="AII63" s="648"/>
      <c r="AIJ63" s="648"/>
      <c r="AIK63" s="648"/>
      <c r="AIL63" s="648"/>
      <c r="AIM63" s="648"/>
      <c r="AIN63" s="648"/>
      <c r="AIO63" s="648"/>
      <c r="AIP63" s="648"/>
      <c r="AIQ63" s="648"/>
      <c r="AIR63" s="648"/>
      <c r="AIS63" s="648"/>
      <c r="AIT63" s="648"/>
      <c r="AIU63" s="648"/>
      <c r="AIV63" s="648"/>
      <c r="AIW63" s="648"/>
      <c r="AIX63" s="648"/>
      <c r="AIY63" s="648"/>
      <c r="AIZ63" s="648"/>
      <c r="AJA63" s="648"/>
      <c r="AJB63" s="648"/>
      <c r="AJC63" s="648"/>
      <c r="AJD63" s="648"/>
      <c r="AJE63" s="648"/>
      <c r="AJF63" s="648"/>
      <c r="AJG63" s="648"/>
      <c r="AJH63" s="648"/>
      <c r="AJI63" s="648"/>
      <c r="AJJ63" s="648"/>
      <c r="AJK63" s="648"/>
      <c r="AJL63" s="648"/>
      <c r="AJM63" s="648"/>
      <c r="AJN63" s="648"/>
      <c r="AJO63" s="648"/>
      <c r="AJP63" s="648"/>
      <c r="AJQ63" s="648"/>
      <c r="AJR63" s="648"/>
      <c r="AJS63" s="648"/>
      <c r="AJT63" s="648"/>
      <c r="AJU63" s="648"/>
      <c r="AJV63" s="648"/>
      <c r="AJW63" s="648"/>
      <c r="AJX63" s="648"/>
      <c r="AJY63" s="648"/>
      <c r="AJZ63" s="648"/>
      <c r="AKA63" s="648"/>
      <c r="AKB63" s="648"/>
      <c r="AKC63" s="648"/>
      <c r="AKD63" s="648"/>
      <c r="AKE63" s="648"/>
      <c r="AKF63" s="648"/>
      <c r="AKG63" s="648"/>
      <c r="AKH63" s="648"/>
      <c r="AKI63" s="648"/>
      <c r="AKJ63" s="648"/>
      <c r="AKK63" s="648"/>
      <c r="AKL63" s="648"/>
      <c r="AKM63" s="648"/>
      <c r="AKN63" s="648"/>
      <c r="AKO63" s="648"/>
      <c r="AKP63" s="648"/>
      <c r="AKQ63" s="648"/>
      <c r="AKR63" s="648"/>
      <c r="AKS63" s="648"/>
      <c r="AKT63" s="648"/>
      <c r="AKU63" s="648"/>
      <c r="AKV63" s="648"/>
      <c r="AKW63" s="648"/>
      <c r="AKX63" s="648"/>
      <c r="AKY63" s="648"/>
      <c r="AKZ63" s="648"/>
      <c r="ALA63" s="648"/>
      <c r="ALB63" s="648"/>
      <c r="ALC63" s="648"/>
      <c r="ALD63" s="648"/>
      <c r="ALE63" s="648"/>
      <c r="ALF63" s="648"/>
      <c r="ALG63" s="648"/>
      <c r="ALH63" s="648"/>
      <c r="ALI63" s="648"/>
      <c r="ALJ63" s="648"/>
      <c r="ALK63" s="648"/>
      <c r="ALL63" s="648"/>
      <c r="ALM63" s="648"/>
      <c r="ALN63" s="648"/>
      <c r="ALO63" s="648"/>
      <c r="ALP63" s="648"/>
      <c r="ALQ63" s="648"/>
      <c r="ALR63" s="648"/>
      <c r="ALS63" s="648"/>
      <c r="ALT63" s="648"/>
      <c r="ALU63" s="648"/>
      <c r="ALV63" s="648"/>
      <c r="ALW63" s="648"/>
      <c r="ALX63" s="648"/>
      <c r="ALY63" s="648"/>
      <c r="ALZ63" s="648"/>
      <c r="AMA63" s="648"/>
      <c r="AMB63" s="648"/>
      <c r="AMC63" s="648"/>
      <c r="AMD63" s="648"/>
      <c r="AME63" s="648"/>
      <c r="AMF63" s="648"/>
      <c r="AMG63" s="648"/>
      <c r="AMH63" s="648"/>
      <c r="AMI63" s="648"/>
      <c r="AMJ63" s="648"/>
    </row>
    <row r="64" spans="1:1024" s="666" customFormat="1" x14ac:dyDescent="0.2">
      <c r="A64" s="648"/>
      <c r="B64" s="667"/>
      <c r="C64" s="699" t="s">
        <v>814</v>
      </c>
      <c r="D64" s="669"/>
      <c r="E64" s="670"/>
      <c r="F64" s="670"/>
      <c r="G64" s="669"/>
      <c r="H64" s="670"/>
      <c r="I64" s="670"/>
      <c r="J64" s="670"/>
      <c r="K64" s="670"/>
      <c r="L64" s="670"/>
      <c r="M64" s="670"/>
      <c r="N64" s="670"/>
      <c r="O64" s="670"/>
      <c r="P64" s="670"/>
      <c r="Q64" s="670"/>
      <c r="R64" s="671"/>
      <c r="S64" s="670"/>
      <c r="T64" s="670"/>
      <c r="U64" s="672" t="s">
        <v>494</v>
      </c>
      <c r="V64" s="661" t="s">
        <v>121</v>
      </c>
      <c r="W64" s="661" t="s">
        <v>495</v>
      </c>
      <c r="X64" s="653">
        <v>9026.9182008486332</v>
      </c>
      <c r="Y64" s="653">
        <v>12461.605833292959</v>
      </c>
      <c r="Z64" s="653">
        <v>14080.549845413656</v>
      </c>
      <c r="AA64" s="653">
        <v>16727.138330808692</v>
      </c>
      <c r="AB64" s="653">
        <v>21293.653991805961</v>
      </c>
      <c r="AC64" s="653">
        <v>25773.682614984791</v>
      </c>
      <c r="AD64" s="653">
        <v>26309.13715573616</v>
      </c>
      <c r="AE64" s="653">
        <v>28939.351630688208</v>
      </c>
      <c r="AF64" s="653">
        <v>29699.787385720003</v>
      </c>
      <c r="AG64" s="653">
        <v>30103.871697770479</v>
      </c>
      <c r="AH64" s="653">
        <v>36925.223977296286</v>
      </c>
      <c r="AI64" s="653">
        <v>27676.424742998886</v>
      </c>
      <c r="AJ64" s="653">
        <v>19952.762448560457</v>
      </c>
      <c r="AK64" s="653">
        <v>15944.265197170687</v>
      </c>
      <c r="AL64" s="653">
        <v>5189.7767467233634</v>
      </c>
      <c r="AM64" s="653">
        <v>6281.6677102083331</v>
      </c>
      <c r="AN64" s="653">
        <v>6412.1708885537801</v>
      </c>
      <c r="AO64" s="653">
        <v>7053.2175556149668</v>
      </c>
      <c r="AP64" s="653">
        <v>7238.5540788983672</v>
      </c>
      <c r="AQ64" s="653">
        <v>7337.039165920175</v>
      </c>
      <c r="AR64" s="653">
        <v>13391.528928584063</v>
      </c>
      <c r="AS64" s="653">
        <v>12808.48844492876</v>
      </c>
      <c r="AT64" s="653">
        <v>11713.727687781171</v>
      </c>
      <c r="AU64" s="653">
        <v>12024.432915128156</v>
      </c>
      <c r="AV64" s="653">
        <v>11625.099912660333</v>
      </c>
      <c r="AW64" s="653">
        <v>14070.935670866666</v>
      </c>
      <c r="AX64" s="653">
        <v>14363.262790360468</v>
      </c>
      <c r="AY64" s="653">
        <v>15799.207324577525</v>
      </c>
      <c r="AZ64" s="653">
        <v>16214.361136732343</v>
      </c>
      <c r="BA64" s="653">
        <v>16434.967731661192</v>
      </c>
      <c r="BB64" s="653">
        <v>21157.993222224381</v>
      </c>
      <c r="BC64" s="653">
        <v>16488.784627038236</v>
      </c>
      <c r="BD64" s="653">
        <v>12451.273281918173</v>
      </c>
      <c r="BE64" s="653">
        <v>10555.750700431305</v>
      </c>
      <c r="BF64" s="653">
        <v>5189.7767467233634</v>
      </c>
      <c r="BG64" s="653">
        <v>6281.6677102083331</v>
      </c>
      <c r="BH64" s="653">
        <v>6412.1708885537801</v>
      </c>
      <c r="BI64" s="653">
        <v>7053.2175556149668</v>
      </c>
      <c r="BJ64" s="653">
        <v>7238.5540788983672</v>
      </c>
      <c r="BK64" s="653">
        <v>7337.039165920175</v>
      </c>
      <c r="BL64" s="653">
        <v>13391.528928584063</v>
      </c>
      <c r="BM64" s="653">
        <v>12808.48844492876</v>
      </c>
      <c r="BN64" s="653">
        <v>11713.727687781171</v>
      </c>
      <c r="BO64" s="653">
        <v>12024.432915128156</v>
      </c>
      <c r="BP64" s="653">
        <v>11625.099912660333</v>
      </c>
      <c r="BQ64" s="653">
        <v>14070.935670866666</v>
      </c>
      <c r="BR64" s="653">
        <v>14363.262790360468</v>
      </c>
      <c r="BS64" s="653">
        <v>15799.207324577525</v>
      </c>
      <c r="BT64" s="653">
        <v>16214.361136732343</v>
      </c>
      <c r="BU64" s="653">
        <v>16434.967731661192</v>
      </c>
      <c r="BV64" s="653">
        <v>21157.993222224381</v>
      </c>
      <c r="BW64" s="653">
        <v>16488.784627038236</v>
      </c>
      <c r="BX64" s="653">
        <v>12451.273281918173</v>
      </c>
      <c r="BY64" s="653">
        <v>10555.750700431305</v>
      </c>
      <c r="BZ64" s="653">
        <v>5189.7767467233634</v>
      </c>
      <c r="CA64" s="653">
        <v>6281.6677102083331</v>
      </c>
      <c r="CB64" s="653">
        <v>6412.1708885537801</v>
      </c>
      <c r="CC64" s="653">
        <v>7053.2175556149668</v>
      </c>
      <c r="CD64" s="653">
        <v>7238.5540788983672</v>
      </c>
      <c r="CE64" s="653">
        <v>7337.039165920175</v>
      </c>
      <c r="CF64" s="653">
        <v>13391.528928584063</v>
      </c>
      <c r="CG64" s="653">
        <v>12808.48844492876</v>
      </c>
      <c r="CH64" s="653">
        <v>11713.727687781171</v>
      </c>
      <c r="CI64" s="653">
        <v>12024.432915128156</v>
      </c>
      <c r="CJ64" s="653">
        <v>11625.099912660333</v>
      </c>
      <c r="CK64" s="653">
        <v>14070.935670866666</v>
      </c>
      <c r="CL64" s="653">
        <v>14363.262790360468</v>
      </c>
      <c r="CM64" s="653">
        <v>15799.207324577525</v>
      </c>
      <c r="CN64" s="653">
        <v>16214.361136732343</v>
      </c>
      <c r="CO64" s="653">
        <v>16434.967731661192</v>
      </c>
      <c r="CP64" s="653">
        <v>21157.993222224381</v>
      </c>
      <c r="CQ64" s="653">
        <v>16488.784627038236</v>
      </c>
      <c r="CR64" s="653">
        <v>12451.273281918173</v>
      </c>
      <c r="CS64" s="653">
        <v>10555.750700431305</v>
      </c>
      <c r="CT64" s="653">
        <v>5189.7767467233634</v>
      </c>
      <c r="CU64" s="653">
        <v>6281.6677102083331</v>
      </c>
      <c r="CV64" s="653">
        <v>6412.1708885537801</v>
      </c>
      <c r="CW64" s="653">
        <v>7053.2175556149668</v>
      </c>
      <c r="CX64" s="653">
        <v>7238.5540788983672</v>
      </c>
      <c r="CY64" s="653">
        <v>7337.039165920175</v>
      </c>
      <c r="CZ64" s="662">
        <v>0</v>
      </c>
      <c r="DA64" s="663">
        <v>0</v>
      </c>
      <c r="DB64" s="663">
        <v>0</v>
      </c>
      <c r="DC64" s="663">
        <v>0</v>
      </c>
      <c r="DD64" s="663">
        <v>0</v>
      </c>
      <c r="DE64" s="663">
        <v>0</v>
      </c>
      <c r="DF64" s="663">
        <v>0</v>
      </c>
      <c r="DG64" s="663">
        <v>0</v>
      </c>
      <c r="DH64" s="663">
        <v>0</v>
      </c>
      <c r="DI64" s="663">
        <v>0</v>
      </c>
      <c r="DJ64" s="663">
        <v>0</v>
      </c>
      <c r="DK64" s="663">
        <v>0</v>
      </c>
      <c r="DL64" s="663">
        <v>0</v>
      </c>
      <c r="DM64" s="663">
        <v>0</v>
      </c>
      <c r="DN64" s="663">
        <v>0</v>
      </c>
      <c r="DO64" s="663">
        <v>0</v>
      </c>
      <c r="DP64" s="663">
        <v>0</v>
      </c>
      <c r="DQ64" s="663">
        <v>0</v>
      </c>
      <c r="DR64" s="663">
        <v>0</v>
      </c>
      <c r="DS64" s="663">
        <v>0</v>
      </c>
      <c r="DT64" s="663">
        <v>0</v>
      </c>
      <c r="DU64" s="663">
        <v>0</v>
      </c>
      <c r="DV64" s="663">
        <v>0</v>
      </c>
      <c r="DW64" s="664">
        <v>0</v>
      </c>
      <c r="DX64" s="665"/>
      <c r="DY64" s="648"/>
      <c r="DZ64" s="648"/>
      <c r="EA64" s="648"/>
      <c r="EB64" s="648"/>
      <c r="EC64" s="648"/>
      <c r="ED64" s="648"/>
      <c r="EE64" s="648"/>
      <c r="EF64" s="648"/>
      <c r="EG64" s="648"/>
      <c r="EH64" s="648"/>
      <c r="EI64" s="648"/>
      <c r="EJ64" s="648"/>
      <c r="EK64" s="648"/>
      <c r="EL64" s="648"/>
      <c r="EM64" s="648"/>
      <c r="EN64" s="648"/>
      <c r="EO64" s="648"/>
      <c r="EP64" s="648"/>
      <c r="EQ64" s="648"/>
      <c r="ER64" s="648"/>
      <c r="ES64" s="648"/>
      <c r="ET64" s="648"/>
      <c r="EU64" s="648"/>
      <c r="EV64" s="648"/>
      <c r="EW64" s="648"/>
      <c r="EX64" s="648"/>
      <c r="EY64" s="648"/>
      <c r="EZ64" s="648"/>
      <c r="FA64" s="648"/>
      <c r="FB64" s="648"/>
      <c r="FC64" s="648"/>
      <c r="FD64" s="648"/>
      <c r="FE64" s="648"/>
      <c r="FF64" s="648"/>
      <c r="FG64" s="648"/>
      <c r="FH64" s="648"/>
      <c r="FI64" s="648"/>
      <c r="FJ64" s="648"/>
      <c r="FK64" s="648"/>
      <c r="FL64" s="648"/>
      <c r="FM64" s="648"/>
      <c r="FN64" s="648"/>
      <c r="FO64" s="648"/>
      <c r="FP64" s="648"/>
      <c r="FQ64" s="648"/>
      <c r="FR64" s="648"/>
      <c r="FS64" s="648"/>
      <c r="FT64" s="648"/>
      <c r="FU64" s="648"/>
      <c r="FV64" s="648"/>
      <c r="FW64" s="648"/>
      <c r="FX64" s="648"/>
      <c r="FY64" s="648"/>
      <c r="FZ64" s="648"/>
      <c r="GA64" s="648"/>
      <c r="GB64" s="648"/>
      <c r="GC64" s="648"/>
      <c r="GD64" s="648"/>
      <c r="GE64" s="648"/>
      <c r="GF64" s="648"/>
      <c r="GG64" s="648"/>
      <c r="GH64" s="648"/>
      <c r="GI64" s="648"/>
      <c r="GJ64" s="648"/>
      <c r="GK64" s="648"/>
      <c r="GL64" s="648"/>
      <c r="GM64" s="648"/>
      <c r="GN64" s="648"/>
      <c r="GO64" s="648"/>
      <c r="GP64" s="648"/>
      <c r="GQ64" s="648"/>
      <c r="GR64" s="648"/>
      <c r="GS64" s="648"/>
      <c r="GT64" s="648"/>
      <c r="GU64" s="648"/>
      <c r="GV64" s="648"/>
      <c r="GW64" s="648"/>
      <c r="GX64" s="648"/>
      <c r="GY64" s="648"/>
      <c r="GZ64" s="648"/>
      <c r="HA64" s="648"/>
      <c r="HB64" s="648"/>
      <c r="HC64" s="648"/>
      <c r="HD64" s="648"/>
      <c r="HE64" s="648"/>
      <c r="HF64" s="648"/>
      <c r="HG64" s="648"/>
      <c r="HH64" s="648"/>
      <c r="HI64" s="648"/>
      <c r="HJ64" s="648"/>
      <c r="HK64" s="648"/>
      <c r="HL64" s="648"/>
      <c r="HM64" s="648"/>
      <c r="HN64" s="648"/>
      <c r="HO64" s="648"/>
      <c r="HP64" s="648"/>
      <c r="HQ64" s="648"/>
      <c r="HR64" s="648"/>
      <c r="HS64" s="648"/>
      <c r="HT64" s="648"/>
      <c r="HU64" s="648"/>
      <c r="HV64" s="648"/>
      <c r="HW64" s="648"/>
      <c r="HX64" s="648"/>
      <c r="HY64" s="648"/>
      <c r="HZ64" s="648"/>
      <c r="IA64" s="648"/>
      <c r="IB64" s="648"/>
      <c r="IC64" s="648"/>
      <c r="ID64" s="648"/>
      <c r="IE64" s="648"/>
      <c r="IF64" s="648"/>
      <c r="IG64" s="648"/>
      <c r="IH64" s="648"/>
      <c r="II64" s="648"/>
      <c r="IJ64" s="648"/>
      <c r="IK64" s="648"/>
      <c r="IL64" s="648"/>
      <c r="IM64" s="648"/>
      <c r="IN64" s="648"/>
      <c r="IO64" s="648"/>
      <c r="IP64" s="648"/>
      <c r="IQ64" s="648"/>
      <c r="IR64" s="648"/>
      <c r="IS64" s="648"/>
      <c r="IT64" s="648"/>
      <c r="IU64" s="648"/>
      <c r="IV64" s="648"/>
      <c r="IW64" s="648"/>
      <c r="IX64" s="648"/>
      <c r="IY64" s="648"/>
      <c r="IZ64" s="648"/>
      <c r="JA64" s="648"/>
      <c r="JB64" s="648"/>
      <c r="JC64" s="648"/>
      <c r="JD64" s="648"/>
      <c r="JE64" s="648"/>
      <c r="JF64" s="648"/>
      <c r="JG64" s="648"/>
      <c r="JH64" s="648"/>
      <c r="JI64" s="648"/>
      <c r="JJ64" s="648"/>
      <c r="JK64" s="648"/>
      <c r="JL64" s="648"/>
      <c r="JM64" s="648"/>
      <c r="JN64" s="648"/>
      <c r="JO64" s="648"/>
      <c r="JP64" s="648"/>
      <c r="JQ64" s="648"/>
      <c r="JR64" s="648"/>
      <c r="JS64" s="648"/>
      <c r="JT64" s="648"/>
      <c r="JU64" s="648"/>
      <c r="JV64" s="648"/>
      <c r="JW64" s="648"/>
      <c r="JX64" s="648"/>
      <c r="JY64" s="648"/>
      <c r="JZ64" s="648"/>
      <c r="KA64" s="648"/>
      <c r="KB64" s="648"/>
      <c r="KC64" s="648"/>
      <c r="KD64" s="648"/>
      <c r="KE64" s="648"/>
      <c r="KF64" s="648"/>
      <c r="KG64" s="648"/>
      <c r="KH64" s="648"/>
      <c r="KI64" s="648"/>
      <c r="KJ64" s="648"/>
      <c r="KK64" s="648"/>
      <c r="KL64" s="648"/>
      <c r="KM64" s="648"/>
      <c r="KN64" s="648"/>
      <c r="KO64" s="648"/>
      <c r="KP64" s="648"/>
      <c r="KQ64" s="648"/>
      <c r="KR64" s="648"/>
      <c r="KS64" s="648"/>
      <c r="KT64" s="648"/>
      <c r="KU64" s="648"/>
      <c r="KV64" s="648"/>
      <c r="KW64" s="648"/>
      <c r="KX64" s="648"/>
      <c r="KY64" s="648"/>
      <c r="KZ64" s="648"/>
      <c r="LA64" s="648"/>
      <c r="LB64" s="648"/>
      <c r="LC64" s="648"/>
      <c r="LD64" s="648"/>
      <c r="LE64" s="648"/>
      <c r="LF64" s="648"/>
      <c r="LG64" s="648"/>
      <c r="LH64" s="648"/>
      <c r="LI64" s="648"/>
      <c r="LJ64" s="648"/>
      <c r="LK64" s="648"/>
      <c r="LL64" s="648"/>
      <c r="LM64" s="648"/>
      <c r="LN64" s="648"/>
      <c r="LO64" s="648"/>
      <c r="LP64" s="648"/>
      <c r="LQ64" s="648"/>
      <c r="LR64" s="648"/>
      <c r="LS64" s="648"/>
      <c r="LT64" s="648"/>
      <c r="LU64" s="648"/>
      <c r="LV64" s="648"/>
      <c r="LW64" s="648"/>
      <c r="LX64" s="648"/>
      <c r="LY64" s="648"/>
      <c r="LZ64" s="648"/>
      <c r="MA64" s="648"/>
      <c r="MB64" s="648"/>
      <c r="MC64" s="648"/>
      <c r="MD64" s="648"/>
      <c r="ME64" s="648"/>
      <c r="MF64" s="648"/>
      <c r="MG64" s="648"/>
      <c r="MH64" s="648"/>
      <c r="MI64" s="648"/>
      <c r="MJ64" s="648"/>
      <c r="MK64" s="648"/>
      <c r="ML64" s="648"/>
      <c r="MM64" s="648"/>
      <c r="MN64" s="648"/>
      <c r="MO64" s="648"/>
      <c r="MP64" s="648"/>
      <c r="MQ64" s="648"/>
      <c r="MR64" s="648"/>
      <c r="MS64" s="648"/>
      <c r="MT64" s="648"/>
      <c r="MU64" s="648"/>
      <c r="MV64" s="648"/>
      <c r="MW64" s="648"/>
      <c r="MX64" s="648"/>
      <c r="MY64" s="648"/>
      <c r="MZ64" s="648"/>
      <c r="NA64" s="648"/>
      <c r="NB64" s="648"/>
      <c r="NC64" s="648"/>
      <c r="ND64" s="648"/>
      <c r="NE64" s="648"/>
      <c r="NF64" s="648"/>
      <c r="NG64" s="648"/>
      <c r="NH64" s="648"/>
      <c r="NI64" s="648"/>
      <c r="NJ64" s="648"/>
      <c r="NK64" s="648"/>
      <c r="NL64" s="648"/>
      <c r="NM64" s="648"/>
      <c r="NN64" s="648"/>
      <c r="NO64" s="648"/>
      <c r="NP64" s="648"/>
      <c r="NQ64" s="648"/>
      <c r="NR64" s="648"/>
      <c r="NS64" s="648"/>
      <c r="NT64" s="648"/>
      <c r="NU64" s="648"/>
      <c r="NV64" s="648"/>
      <c r="NW64" s="648"/>
      <c r="NX64" s="648"/>
      <c r="NY64" s="648"/>
      <c r="NZ64" s="648"/>
      <c r="OA64" s="648"/>
      <c r="OB64" s="648"/>
      <c r="OC64" s="648"/>
      <c r="OD64" s="648"/>
      <c r="OE64" s="648"/>
      <c r="OF64" s="648"/>
      <c r="OG64" s="648"/>
      <c r="OH64" s="648"/>
      <c r="OI64" s="648"/>
      <c r="OJ64" s="648"/>
      <c r="OK64" s="648"/>
      <c r="OL64" s="648"/>
      <c r="OM64" s="648"/>
      <c r="ON64" s="648"/>
      <c r="OO64" s="648"/>
      <c r="OP64" s="648"/>
      <c r="OQ64" s="648"/>
      <c r="OR64" s="648"/>
      <c r="OS64" s="648"/>
      <c r="OT64" s="648"/>
      <c r="OU64" s="648"/>
      <c r="OV64" s="648"/>
      <c r="OW64" s="648"/>
      <c r="OX64" s="648"/>
      <c r="OY64" s="648"/>
      <c r="OZ64" s="648"/>
      <c r="PA64" s="648"/>
      <c r="PB64" s="648"/>
      <c r="PC64" s="648"/>
      <c r="PD64" s="648"/>
      <c r="PE64" s="648"/>
      <c r="PF64" s="648"/>
      <c r="PG64" s="648"/>
      <c r="PH64" s="648"/>
      <c r="PI64" s="648"/>
      <c r="PJ64" s="648"/>
      <c r="PK64" s="648"/>
      <c r="PL64" s="648"/>
      <c r="PM64" s="648"/>
      <c r="PN64" s="648"/>
      <c r="PO64" s="648"/>
      <c r="PP64" s="648"/>
      <c r="PQ64" s="648"/>
      <c r="PR64" s="648"/>
      <c r="PS64" s="648"/>
      <c r="PT64" s="648"/>
      <c r="PU64" s="648"/>
      <c r="PV64" s="648"/>
      <c r="PW64" s="648"/>
      <c r="PX64" s="648"/>
      <c r="PY64" s="648"/>
      <c r="PZ64" s="648"/>
      <c r="QA64" s="648"/>
      <c r="QB64" s="648"/>
      <c r="QC64" s="648"/>
      <c r="QD64" s="648"/>
      <c r="QE64" s="648"/>
      <c r="QF64" s="648"/>
      <c r="QG64" s="648"/>
      <c r="QH64" s="648"/>
      <c r="QI64" s="648"/>
      <c r="QJ64" s="648"/>
      <c r="QK64" s="648"/>
      <c r="QL64" s="648"/>
      <c r="QM64" s="648"/>
      <c r="QN64" s="648"/>
      <c r="QO64" s="648"/>
      <c r="QP64" s="648"/>
      <c r="QQ64" s="648"/>
      <c r="QR64" s="648"/>
      <c r="QS64" s="648"/>
      <c r="QT64" s="648"/>
      <c r="QU64" s="648"/>
      <c r="QV64" s="648"/>
      <c r="QW64" s="648"/>
      <c r="QX64" s="648"/>
      <c r="QY64" s="648"/>
      <c r="QZ64" s="648"/>
      <c r="RA64" s="648"/>
      <c r="RB64" s="648"/>
      <c r="RC64" s="648"/>
      <c r="RD64" s="648"/>
      <c r="RE64" s="648"/>
      <c r="RF64" s="648"/>
      <c r="RG64" s="648"/>
      <c r="RH64" s="648"/>
      <c r="RI64" s="648"/>
      <c r="RJ64" s="648"/>
      <c r="RK64" s="648"/>
      <c r="RL64" s="648"/>
      <c r="RM64" s="648"/>
      <c r="RN64" s="648"/>
      <c r="RO64" s="648"/>
      <c r="RP64" s="648"/>
      <c r="RQ64" s="648"/>
      <c r="RR64" s="648"/>
      <c r="RS64" s="648"/>
      <c r="RT64" s="648"/>
      <c r="RU64" s="648"/>
      <c r="RV64" s="648"/>
      <c r="RW64" s="648"/>
      <c r="RX64" s="648"/>
      <c r="RY64" s="648"/>
      <c r="RZ64" s="648"/>
      <c r="SA64" s="648"/>
      <c r="SB64" s="648"/>
      <c r="SC64" s="648"/>
      <c r="SD64" s="648"/>
      <c r="SE64" s="648"/>
      <c r="SF64" s="648"/>
      <c r="SG64" s="648"/>
      <c r="SH64" s="648"/>
      <c r="SI64" s="648"/>
      <c r="SJ64" s="648"/>
      <c r="SK64" s="648"/>
      <c r="SL64" s="648"/>
      <c r="SM64" s="648"/>
      <c r="SN64" s="648"/>
      <c r="SO64" s="648"/>
      <c r="SP64" s="648"/>
      <c r="SQ64" s="648"/>
      <c r="SR64" s="648"/>
      <c r="SS64" s="648"/>
      <c r="ST64" s="648"/>
      <c r="SU64" s="648"/>
      <c r="SV64" s="648"/>
      <c r="SW64" s="648"/>
      <c r="SX64" s="648"/>
      <c r="SY64" s="648"/>
      <c r="SZ64" s="648"/>
      <c r="TA64" s="648"/>
      <c r="TB64" s="648"/>
      <c r="TC64" s="648"/>
      <c r="TD64" s="648"/>
      <c r="TE64" s="648"/>
      <c r="TF64" s="648"/>
      <c r="TG64" s="648"/>
      <c r="TH64" s="648"/>
      <c r="TI64" s="648"/>
      <c r="TJ64" s="648"/>
      <c r="TK64" s="648"/>
      <c r="TL64" s="648"/>
      <c r="TM64" s="648"/>
      <c r="TN64" s="648"/>
      <c r="TO64" s="648"/>
      <c r="TP64" s="648"/>
      <c r="TQ64" s="648"/>
      <c r="TR64" s="648"/>
      <c r="TS64" s="648"/>
      <c r="TT64" s="648"/>
      <c r="TU64" s="648"/>
      <c r="TV64" s="648"/>
      <c r="TW64" s="648"/>
      <c r="TX64" s="648"/>
      <c r="TY64" s="648"/>
      <c r="TZ64" s="648"/>
      <c r="UA64" s="648"/>
      <c r="UB64" s="648"/>
      <c r="UC64" s="648"/>
      <c r="UD64" s="648"/>
      <c r="UE64" s="648"/>
      <c r="UF64" s="648"/>
      <c r="UG64" s="648"/>
      <c r="UH64" s="648"/>
      <c r="UI64" s="648"/>
      <c r="UJ64" s="648"/>
      <c r="UK64" s="648"/>
      <c r="UL64" s="648"/>
      <c r="UM64" s="648"/>
      <c r="UN64" s="648"/>
      <c r="UO64" s="648"/>
      <c r="UP64" s="648"/>
      <c r="UQ64" s="648"/>
      <c r="UR64" s="648"/>
      <c r="US64" s="648"/>
      <c r="UT64" s="648"/>
      <c r="UU64" s="648"/>
      <c r="UV64" s="648"/>
      <c r="UW64" s="648"/>
      <c r="UX64" s="648"/>
      <c r="UY64" s="648"/>
      <c r="UZ64" s="648"/>
      <c r="VA64" s="648"/>
      <c r="VB64" s="648"/>
      <c r="VC64" s="648"/>
      <c r="VD64" s="648"/>
      <c r="VE64" s="648"/>
      <c r="VF64" s="648"/>
      <c r="VG64" s="648"/>
      <c r="VH64" s="648"/>
      <c r="VI64" s="648"/>
      <c r="VJ64" s="648"/>
      <c r="VK64" s="648"/>
      <c r="VL64" s="648"/>
      <c r="VM64" s="648"/>
      <c r="VN64" s="648"/>
      <c r="VO64" s="648"/>
      <c r="VP64" s="648"/>
      <c r="VQ64" s="648"/>
      <c r="VR64" s="648"/>
      <c r="VS64" s="648"/>
      <c r="VT64" s="648"/>
      <c r="VU64" s="648"/>
      <c r="VV64" s="648"/>
      <c r="VW64" s="648"/>
      <c r="VX64" s="648"/>
      <c r="VY64" s="648"/>
      <c r="VZ64" s="648"/>
      <c r="WA64" s="648"/>
      <c r="WB64" s="648"/>
      <c r="WC64" s="648"/>
      <c r="WD64" s="648"/>
      <c r="WE64" s="648"/>
      <c r="WF64" s="648"/>
      <c r="WG64" s="648"/>
      <c r="WH64" s="648"/>
      <c r="WI64" s="648"/>
      <c r="WJ64" s="648"/>
      <c r="WK64" s="648"/>
      <c r="WL64" s="648"/>
      <c r="WM64" s="648"/>
      <c r="WN64" s="648"/>
      <c r="WO64" s="648"/>
      <c r="WP64" s="648"/>
      <c r="WQ64" s="648"/>
      <c r="WR64" s="648"/>
      <c r="WS64" s="648"/>
      <c r="WT64" s="648"/>
      <c r="WU64" s="648"/>
      <c r="WV64" s="648"/>
      <c r="WW64" s="648"/>
      <c r="WX64" s="648"/>
      <c r="WY64" s="648"/>
      <c r="WZ64" s="648"/>
      <c r="XA64" s="648"/>
      <c r="XB64" s="648"/>
      <c r="XC64" s="648"/>
      <c r="XD64" s="648"/>
      <c r="XE64" s="648"/>
      <c r="XF64" s="648"/>
      <c r="XG64" s="648"/>
      <c r="XH64" s="648"/>
      <c r="XI64" s="648"/>
      <c r="XJ64" s="648"/>
      <c r="XK64" s="648"/>
      <c r="XL64" s="648"/>
      <c r="XM64" s="648"/>
      <c r="XN64" s="648"/>
      <c r="XO64" s="648"/>
      <c r="XP64" s="648"/>
      <c r="XQ64" s="648"/>
      <c r="XR64" s="648"/>
      <c r="XS64" s="648"/>
      <c r="XT64" s="648"/>
      <c r="XU64" s="648"/>
      <c r="XV64" s="648"/>
      <c r="XW64" s="648"/>
      <c r="XX64" s="648"/>
      <c r="XY64" s="648"/>
      <c r="XZ64" s="648"/>
      <c r="YA64" s="648"/>
      <c r="YB64" s="648"/>
      <c r="YC64" s="648"/>
      <c r="YD64" s="648"/>
      <c r="YE64" s="648"/>
      <c r="YF64" s="648"/>
      <c r="YG64" s="648"/>
      <c r="YH64" s="648"/>
      <c r="YI64" s="648"/>
      <c r="YJ64" s="648"/>
      <c r="YK64" s="648"/>
      <c r="YL64" s="648"/>
      <c r="YM64" s="648"/>
      <c r="YN64" s="648"/>
      <c r="YO64" s="648"/>
      <c r="YP64" s="648"/>
      <c r="YQ64" s="648"/>
      <c r="YR64" s="648"/>
      <c r="YS64" s="648"/>
      <c r="YT64" s="648"/>
      <c r="YU64" s="648"/>
      <c r="YV64" s="648"/>
      <c r="YW64" s="648"/>
      <c r="YX64" s="648"/>
      <c r="YY64" s="648"/>
      <c r="YZ64" s="648"/>
      <c r="ZA64" s="648"/>
      <c r="ZB64" s="648"/>
      <c r="ZC64" s="648"/>
      <c r="ZD64" s="648"/>
      <c r="ZE64" s="648"/>
      <c r="ZF64" s="648"/>
      <c r="ZG64" s="648"/>
      <c r="ZH64" s="648"/>
      <c r="ZI64" s="648"/>
      <c r="ZJ64" s="648"/>
      <c r="ZK64" s="648"/>
      <c r="ZL64" s="648"/>
      <c r="ZM64" s="648"/>
      <c r="ZN64" s="648"/>
      <c r="ZO64" s="648"/>
      <c r="ZP64" s="648"/>
      <c r="ZQ64" s="648"/>
      <c r="ZR64" s="648"/>
      <c r="ZS64" s="648"/>
      <c r="ZT64" s="648"/>
      <c r="ZU64" s="648"/>
      <c r="ZV64" s="648"/>
      <c r="ZW64" s="648"/>
      <c r="ZX64" s="648"/>
      <c r="ZY64" s="648"/>
      <c r="ZZ64" s="648"/>
      <c r="AAA64" s="648"/>
      <c r="AAB64" s="648"/>
      <c r="AAC64" s="648"/>
      <c r="AAD64" s="648"/>
      <c r="AAE64" s="648"/>
      <c r="AAF64" s="648"/>
      <c r="AAG64" s="648"/>
      <c r="AAH64" s="648"/>
      <c r="AAI64" s="648"/>
      <c r="AAJ64" s="648"/>
      <c r="AAK64" s="648"/>
      <c r="AAL64" s="648"/>
      <c r="AAM64" s="648"/>
      <c r="AAN64" s="648"/>
      <c r="AAO64" s="648"/>
      <c r="AAP64" s="648"/>
      <c r="AAQ64" s="648"/>
      <c r="AAR64" s="648"/>
      <c r="AAS64" s="648"/>
      <c r="AAT64" s="648"/>
      <c r="AAU64" s="648"/>
      <c r="AAV64" s="648"/>
      <c r="AAW64" s="648"/>
      <c r="AAX64" s="648"/>
      <c r="AAY64" s="648"/>
      <c r="AAZ64" s="648"/>
      <c r="ABA64" s="648"/>
      <c r="ABB64" s="648"/>
      <c r="ABC64" s="648"/>
      <c r="ABD64" s="648"/>
      <c r="ABE64" s="648"/>
      <c r="ABF64" s="648"/>
      <c r="ABG64" s="648"/>
      <c r="ABH64" s="648"/>
      <c r="ABI64" s="648"/>
      <c r="ABJ64" s="648"/>
      <c r="ABK64" s="648"/>
      <c r="ABL64" s="648"/>
      <c r="ABM64" s="648"/>
      <c r="ABN64" s="648"/>
      <c r="ABO64" s="648"/>
      <c r="ABP64" s="648"/>
      <c r="ABQ64" s="648"/>
      <c r="ABR64" s="648"/>
      <c r="ABS64" s="648"/>
      <c r="ABT64" s="648"/>
      <c r="ABU64" s="648"/>
      <c r="ABV64" s="648"/>
      <c r="ABW64" s="648"/>
      <c r="ABX64" s="648"/>
      <c r="ABY64" s="648"/>
      <c r="ABZ64" s="648"/>
      <c r="ACA64" s="648"/>
      <c r="ACB64" s="648"/>
      <c r="ACC64" s="648"/>
      <c r="ACD64" s="648"/>
      <c r="ACE64" s="648"/>
      <c r="ACF64" s="648"/>
      <c r="ACG64" s="648"/>
      <c r="ACH64" s="648"/>
      <c r="ACI64" s="648"/>
      <c r="ACJ64" s="648"/>
      <c r="ACK64" s="648"/>
      <c r="ACL64" s="648"/>
      <c r="ACM64" s="648"/>
      <c r="ACN64" s="648"/>
      <c r="ACO64" s="648"/>
      <c r="ACP64" s="648"/>
      <c r="ACQ64" s="648"/>
      <c r="ACR64" s="648"/>
      <c r="ACS64" s="648"/>
      <c r="ACT64" s="648"/>
      <c r="ACU64" s="648"/>
      <c r="ACV64" s="648"/>
      <c r="ACW64" s="648"/>
      <c r="ACX64" s="648"/>
      <c r="ACY64" s="648"/>
      <c r="ACZ64" s="648"/>
      <c r="ADA64" s="648"/>
      <c r="ADB64" s="648"/>
      <c r="ADC64" s="648"/>
      <c r="ADD64" s="648"/>
      <c r="ADE64" s="648"/>
      <c r="ADF64" s="648"/>
      <c r="ADG64" s="648"/>
      <c r="ADH64" s="648"/>
      <c r="ADI64" s="648"/>
      <c r="ADJ64" s="648"/>
      <c r="ADK64" s="648"/>
      <c r="ADL64" s="648"/>
      <c r="ADM64" s="648"/>
      <c r="ADN64" s="648"/>
      <c r="ADO64" s="648"/>
      <c r="ADP64" s="648"/>
      <c r="ADQ64" s="648"/>
      <c r="ADR64" s="648"/>
      <c r="ADS64" s="648"/>
      <c r="ADT64" s="648"/>
      <c r="ADU64" s="648"/>
      <c r="ADV64" s="648"/>
      <c r="ADW64" s="648"/>
      <c r="ADX64" s="648"/>
      <c r="ADY64" s="648"/>
      <c r="ADZ64" s="648"/>
      <c r="AEA64" s="648"/>
      <c r="AEB64" s="648"/>
      <c r="AEC64" s="648"/>
      <c r="AED64" s="648"/>
      <c r="AEE64" s="648"/>
      <c r="AEF64" s="648"/>
      <c r="AEG64" s="648"/>
      <c r="AEH64" s="648"/>
      <c r="AEI64" s="648"/>
      <c r="AEJ64" s="648"/>
      <c r="AEK64" s="648"/>
      <c r="AEL64" s="648"/>
      <c r="AEM64" s="648"/>
      <c r="AEN64" s="648"/>
      <c r="AEO64" s="648"/>
      <c r="AEP64" s="648"/>
      <c r="AEQ64" s="648"/>
      <c r="AER64" s="648"/>
      <c r="AES64" s="648"/>
      <c r="AET64" s="648"/>
      <c r="AEU64" s="648"/>
      <c r="AEV64" s="648"/>
      <c r="AEW64" s="648"/>
      <c r="AEX64" s="648"/>
      <c r="AEY64" s="648"/>
      <c r="AEZ64" s="648"/>
      <c r="AFA64" s="648"/>
      <c r="AFB64" s="648"/>
      <c r="AFC64" s="648"/>
      <c r="AFD64" s="648"/>
      <c r="AFE64" s="648"/>
      <c r="AFF64" s="648"/>
      <c r="AFG64" s="648"/>
      <c r="AFH64" s="648"/>
      <c r="AFI64" s="648"/>
      <c r="AFJ64" s="648"/>
      <c r="AFK64" s="648"/>
      <c r="AFL64" s="648"/>
      <c r="AFM64" s="648"/>
      <c r="AFN64" s="648"/>
      <c r="AFO64" s="648"/>
      <c r="AFP64" s="648"/>
      <c r="AFQ64" s="648"/>
      <c r="AFR64" s="648"/>
      <c r="AFS64" s="648"/>
      <c r="AFT64" s="648"/>
      <c r="AFU64" s="648"/>
      <c r="AFV64" s="648"/>
      <c r="AFW64" s="648"/>
      <c r="AFX64" s="648"/>
      <c r="AFY64" s="648"/>
      <c r="AFZ64" s="648"/>
      <c r="AGA64" s="648"/>
      <c r="AGB64" s="648"/>
      <c r="AGC64" s="648"/>
      <c r="AGD64" s="648"/>
      <c r="AGE64" s="648"/>
      <c r="AGF64" s="648"/>
      <c r="AGG64" s="648"/>
      <c r="AGH64" s="648"/>
      <c r="AGI64" s="648"/>
      <c r="AGJ64" s="648"/>
      <c r="AGK64" s="648"/>
      <c r="AGL64" s="648"/>
      <c r="AGM64" s="648"/>
      <c r="AGN64" s="648"/>
      <c r="AGO64" s="648"/>
      <c r="AGP64" s="648"/>
      <c r="AGQ64" s="648"/>
      <c r="AGR64" s="648"/>
      <c r="AGS64" s="648"/>
      <c r="AGT64" s="648"/>
      <c r="AGU64" s="648"/>
      <c r="AGV64" s="648"/>
      <c r="AGW64" s="648"/>
      <c r="AGX64" s="648"/>
      <c r="AGY64" s="648"/>
      <c r="AGZ64" s="648"/>
      <c r="AHA64" s="648"/>
      <c r="AHB64" s="648"/>
      <c r="AHC64" s="648"/>
      <c r="AHD64" s="648"/>
      <c r="AHE64" s="648"/>
      <c r="AHF64" s="648"/>
      <c r="AHG64" s="648"/>
      <c r="AHH64" s="648"/>
      <c r="AHI64" s="648"/>
      <c r="AHJ64" s="648"/>
      <c r="AHK64" s="648"/>
      <c r="AHL64" s="648"/>
      <c r="AHM64" s="648"/>
      <c r="AHN64" s="648"/>
      <c r="AHO64" s="648"/>
      <c r="AHP64" s="648"/>
      <c r="AHQ64" s="648"/>
      <c r="AHR64" s="648"/>
      <c r="AHS64" s="648"/>
      <c r="AHT64" s="648"/>
      <c r="AHU64" s="648"/>
      <c r="AHV64" s="648"/>
      <c r="AHW64" s="648"/>
      <c r="AHX64" s="648"/>
      <c r="AHY64" s="648"/>
      <c r="AHZ64" s="648"/>
      <c r="AIA64" s="648"/>
      <c r="AIB64" s="648"/>
      <c r="AIC64" s="648"/>
      <c r="AID64" s="648"/>
      <c r="AIE64" s="648"/>
      <c r="AIF64" s="648"/>
      <c r="AIG64" s="648"/>
      <c r="AIH64" s="648"/>
      <c r="AII64" s="648"/>
      <c r="AIJ64" s="648"/>
      <c r="AIK64" s="648"/>
      <c r="AIL64" s="648"/>
      <c r="AIM64" s="648"/>
      <c r="AIN64" s="648"/>
      <c r="AIO64" s="648"/>
      <c r="AIP64" s="648"/>
      <c r="AIQ64" s="648"/>
      <c r="AIR64" s="648"/>
      <c r="AIS64" s="648"/>
      <c r="AIT64" s="648"/>
      <c r="AIU64" s="648"/>
      <c r="AIV64" s="648"/>
      <c r="AIW64" s="648"/>
      <c r="AIX64" s="648"/>
      <c r="AIY64" s="648"/>
      <c r="AIZ64" s="648"/>
      <c r="AJA64" s="648"/>
      <c r="AJB64" s="648"/>
      <c r="AJC64" s="648"/>
      <c r="AJD64" s="648"/>
      <c r="AJE64" s="648"/>
      <c r="AJF64" s="648"/>
      <c r="AJG64" s="648"/>
      <c r="AJH64" s="648"/>
      <c r="AJI64" s="648"/>
      <c r="AJJ64" s="648"/>
      <c r="AJK64" s="648"/>
      <c r="AJL64" s="648"/>
      <c r="AJM64" s="648"/>
      <c r="AJN64" s="648"/>
      <c r="AJO64" s="648"/>
      <c r="AJP64" s="648"/>
      <c r="AJQ64" s="648"/>
      <c r="AJR64" s="648"/>
      <c r="AJS64" s="648"/>
      <c r="AJT64" s="648"/>
      <c r="AJU64" s="648"/>
      <c r="AJV64" s="648"/>
      <c r="AJW64" s="648"/>
      <c r="AJX64" s="648"/>
      <c r="AJY64" s="648"/>
      <c r="AJZ64" s="648"/>
      <c r="AKA64" s="648"/>
      <c r="AKB64" s="648"/>
      <c r="AKC64" s="648"/>
      <c r="AKD64" s="648"/>
      <c r="AKE64" s="648"/>
      <c r="AKF64" s="648"/>
      <c r="AKG64" s="648"/>
      <c r="AKH64" s="648"/>
      <c r="AKI64" s="648"/>
      <c r="AKJ64" s="648"/>
      <c r="AKK64" s="648"/>
      <c r="AKL64" s="648"/>
      <c r="AKM64" s="648"/>
      <c r="AKN64" s="648"/>
      <c r="AKO64" s="648"/>
      <c r="AKP64" s="648"/>
      <c r="AKQ64" s="648"/>
      <c r="AKR64" s="648"/>
      <c r="AKS64" s="648"/>
      <c r="AKT64" s="648"/>
      <c r="AKU64" s="648"/>
      <c r="AKV64" s="648"/>
      <c r="AKW64" s="648"/>
      <c r="AKX64" s="648"/>
      <c r="AKY64" s="648"/>
      <c r="AKZ64" s="648"/>
      <c r="ALA64" s="648"/>
      <c r="ALB64" s="648"/>
      <c r="ALC64" s="648"/>
      <c r="ALD64" s="648"/>
      <c r="ALE64" s="648"/>
      <c r="ALF64" s="648"/>
      <c r="ALG64" s="648"/>
      <c r="ALH64" s="648"/>
      <c r="ALI64" s="648"/>
      <c r="ALJ64" s="648"/>
      <c r="ALK64" s="648"/>
      <c r="ALL64" s="648"/>
      <c r="ALM64" s="648"/>
      <c r="ALN64" s="648"/>
      <c r="ALO64" s="648"/>
      <c r="ALP64" s="648"/>
      <c r="ALQ64" s="648"/>
      <c r="ALR64" s="648"/>
      <c r="ALS64" s="648"/>
      <c r="ALT64" s="648"/>
      <c r="ALU64" s="648"/>
      <c r="ALV64" s="648"/>
      <c r="ALW64" s="648"/>
      <c r="ALX64" s="648"/>
      <c r="ALY64" s="648"/>
      <c r="ALZ64" s="648"/>
      <c r="AMA64" s="648"/>
      <c r="AMB64" s="648"/>
      <c r="AMC64" s="648"/>
      <c r="AMD64" s="648"/>
      <c r="AME64" s="648"/>
      <c r="AMF64" s="648"/>
      <c r="AMG64" s="648"/>
      <c r="AMH64" s="648"/>
      <c r="AMI64" s="648"/>
      <c r="AMJ64" s="648"/>
    </row>
    <row r="65" spans="1:1024" s="666" customFormat="1" x14ac:dyDescent="0.2">
      <c r="A65" s="648"/>
      <c r="B65" s="673"/>
      <c r="C65" s="674"/>
      <c r="D65" s="675"/>
      <c r="E65" s="675"/>
      <c r="F65" s="675"/>
      <c r="G65" s="675"/>
      <c r="H65" s="675"/>
      <c r="I65" s="675"/>
      <c r="J65" s="675"/>
      <c r="K65" s="675"/>
      <c r="L65" s="675"/>
      <c r="M65" s="675"/>
      <c r="N65" s="675"/>
      <c r="O65" s="675"/>
      <c r="P65" s="675"/>
      <c r="Q65" s="675"/>
      <c r="R65" s="676"/>
      <c r="S65" s="675"/>
      <c r="T65" s="675"/>
      <c r="U65" s="672" t="s">
        <v>496</v>
      </c>
      <c r="V65" s="661" t="s">
        <v>121</v>
      </c>
      <c r="W65" s="661" t="s">
        <v>495</v>
      </c>
      <c r="X65" s="653">
        <v>0</v>
      </c>
      <c r="Y65" s="653">
        <v>0</v>
      </c>
      <c r="Z65" s="653">
        <v>0</v>
      </c>
      <c r="AA65" s="653">
        <v>0</v>
      </c>
      <c r="AB65" s="653">
        <v>0</v>
      </c>
      <c r="AC65" s="653">
        <v>0</v>
      </c>
      <c r="AD65" s="653">
        <v>0</v>
      </c>
      <c r="AE65" s="653">
        <v>0</v>
      </c>
      <c r="AF65" s="653">
        <v>0</v>
      </c>
      <c r="AG65" s="653">
        <v>0</v>
      </c>
      <c r="AH65" s="653">
        <v>0</v>
      </c>
      <c r="AI65" s="653">
        <v>0</v>
      </c>
      <c r="AJ65" s="653">
        <v>0</v>
      </c>
      <c r="AK65" s="653">
        <v>0</v>
      </c>
      <c r="AL65" s="653">
        <v>0</v>
      </c>
      <c r="AM65" s="653">
        <v>0</v>
      </c>
      <c r="AN65" s="653">
        <v>0</v>
      </c>
      <c r="AO65" s="653">
        <v>0</v>
      </c>
      <c r="AP65" s="653">
        <v>0</v>
      </c>
      <c r="AQ65" s="653">
        <v>0</v>
      </c>
      <c r="AR65" s="653">
        <v>0</v>
      </c>
      <c r="AS65" s="653">
        <v>0</v>
      </c>
      <c r="AT65" s="653">
        <v>0</v>
      </c>
      <c r="AU65" s="653">
        <v>0</v>
      </c>
      <c r="AV65" s="653">
        <v>0</v>
      </c>
      <c r="AW65" s="653">
        <v>0</v>
      </c>
      <c r="AX65" s="653">
        <v>0</v>
      </c>
      <c r="AY65" s="653">
        <v>0</v>
      </c>
      <c r="AZ65" s="653">
        <v>0</v>
      </c>
      <c r="BA65" s="653">
        <v>0</v>
      </c>
      <c r="BB65" s="653">
        <v>0</v>
      </c>
      <c r="BC65" s="653">
        <v>0</v>
      </c>
      <c r="BD65" s="653">
        <v>0</v>
      </c>
      <c r="BE65" s="653">
        <v>0</v>
      </c>
      <c r="BF65" s="653">
        <v>0</v>
      </c>
      <c r="BG65" s="653">
        <v>0</v>
      </c>
      <c r="BH65" s="653">
        <v>0</v>
      </c>
      <c r="BI65" s="653">
        <v>0</v>
      </c>
      <c r="BJ65" s="653">
        <v>0</v>
      </c>
      <c r="BK65" s="653">
        <v>0</v>
      </c>
      <c r="BL65" s="653">
        <v>0</v>
      </c>
      <c r="BM65" s="653">
        <v>0</v>
      </c>
      <c r="BN65" s="653">
        <v>0</v>
      </c>
      <c r="BO65" s="653">
        <v>0</v>
      </c>
      <c r="BP65" s="653">
        <v>0</v>
      </c>
      <c r="BQ65" s="653">
        <v>0</v>
      </c>
      <c r="BR65" s="653">
        <v>0</v>
      </c>
      <c r="BS65" s="653">
        <v>0</v>
      </c>
      <c r="BT65" s="653">
        <v>0</v>
      </c>
      <c r="BU65" s="653">
        <v>0</v>
      </c>
      <c r="BV65" s="653">
        <v>0</v>
      </c>
      <c r="BW65" s="653">
        <v>0</v>
      </c>
      <c r="BX65" s="653">
        <v>0</v>
      </c>
      <c r="BY65" s="653">
        <v>0</v>
      </c>
      <c r="BZ65" s="653">
        <v>0</v>
      </c>
      <c r="CA65" s="653">
        <v>0</v>
      </c>
      <c r="CB65" s="653">
        <v>0</v>
      </c>
      <c r="CC65" s="653">
        <v>0</v>
      </c>
      <c r="CD65" s="653">
        <v>0</v>
      </c>
      <c r="CE65" s="653">
        <v>0</v>
      </c>
      <c r="CF65" s="653">
        <v>0</v>
      </c>
      <c r="CG65" s="653">
        <v>0</v>
      </c>
      <c r="CH65" s="653">
        <v>0</v>
      </c>
      <c r="CI65" s="653">
        <v>0</v>
      </c>
      <c r="CJ65" s="653">
        <v>0</v>
      </c>
      <c r="CK65" s="653">
        <v>0</v>
      </c>
      <c r="CL65" s="653">
        <v>0</v>
      </c>
      <c r="CM65" s="653">
        <v>0</v>
      </c>
      <c r="CN65" s="653">
        <v>0</v>
      </c>
      <c r="CO65" s="653">
        <v>0</v>
      </c>
      <c r="CP65" s="653">
        <v>0</v>
      </c>
      <c r="CQ65" s="653">
        <v>0</v>
      </c>
      <c r="CR65" s="653">
        <v>0</v>
      </c>
      <c r="CS65" s="653">
        <v>0</v>
      </c>
      <c r="CT65" s="653">
        <v>0</v>
      </c>
      <c r="CU65" s="653">
        <v>0</v>
      </c>
      <c r="CV65" s="653">
        <v>0</v>
      </c>
      <c r="CW65" s="653">
        <v>0</v>
      </c>
      <c r="CX65" s="653">
        <v>0</v>
      </c>
      <c r="CY65" s="653">
        <v>0</v>
      </c>
      <c r="CZ65" s="662">
        <v>0</v>
      </c>
      <c r="DA65" s="663">
        <v>0</v>
      </c>
      <c r="DB65" s="663">
        <v>0</v>
      </c>
      <c r="DC65" s="663">
        <v>0</v>
      </c>
      <c r="DD65" s="663">
        <v>0</v>
      </c>
      <c r="DE65" s="663">
        <v>0</v>
      </c>
      <c r="DF65" s="663">
        <v>0</v>
      </c>
      <c r="DG65" s="663">
        <v>0</v>
      </c>
      <c r="DH65" s="663">
        <v>0</v>
      </c>
      <c r="DI65" s="663">
        <v>0</v>
      </c>
      <c r="DJ65" s="663">
        <v>0</v>
      </c>
      <c r="DK65" s="663">
        <v>0</v>
      </c>
      <c r="DL65" s="663">
        <v>0</v>
      </c>
      <c r="DM65" s="663">
        <v>0</v>
      </c>
      <c r="DN65" s="663">
        <v>0</v>
      </c>
      <c r="DO65" s="663">
        <v>0</v>
      </c>
      <c r="DP65" s="663">
        <v>0</v>
      </c>
      <c r="DQ65" s="663">
        <v>0</v>
      </c>
      <c r="DR65" s="663">
        <v>0</v>
      </c>
      <c r="DS65" s="663">
        <v>0</v>
      </c>
      <c r="DT65" s="663">
        <v>0</v>
      </c>
      <c r="DU65" s="663">
        <v>0</v>
      </c>
      <c r="DV65" s="663">
        <v>0</v>
      </c>
      <c r="DW65" s="664">
        <v>0</v>
      </c>
      <c r="DX65" s="665"/>
      <c r="DY65" s="648"/>
      <c r="DZ65" s="648"/>
      <c r="EA65" s="648"/>
      <c r="EB65" s="648"/>
      <c r="EC65" s="648"/>
      <c r="ED65" s="648"/>
      <c r="EE65" s="648"/>
      <c r="EF65" s="648"/>
      <c r="EG65" s="648"/>
      <c r="EH65" s="648"/>
      <c r="EI65" s="648"/>
      <c r="EJ65" s="648"/>
      <c r="EK65" s="648"/>
      <c r="EL65" s="648"/>
      <c r="EM65" s="648"/>
      <c r="EN65" s="648"/>
      <c r="EO65" s="648"/>
      <c r="EP65" s="648"/>
      <c r="EQ65" s="648"/>
      <c r="ER65" s="648"/>
      <c r="ES65" s="648"/>
      <c r="ET65" s="648"/>
      <c r="EU65" s="648"/>
      <c r="EV65" s="648"/>
      <c r="EW65" s="648"/>
      <c r="EX65" s="648"/>
      <c r="EY65" s="648"/>
      <c r="EZ65" s="648"/>
      <c r="FA65" s="648"/>
      <c r="FB65" s="648"/>
      <c r="FC65" s="648"/>
      <c r="FD65" s="648"/>
      <c r="FE65" s="648"/>
      <c r="FF65" s="648"/>
      <c r="FG65" s="648"/>
      <c r="FH65" s="648"/>
      <c r="FI65" s="648"/>
      <c r="FJ65" s="648"/>
      <c r="FK65" s="648"/>
      <c r="FL65" s="648"/>
      <c r="FM65" s="648"/>
      <c r="FN65" s="648"/>
      <c r="FO65" s="648"/>
      <c r="FP65" s="648"/>
      <c r="FQ65" s="648"/>
      <c r="FR65" s="648"/>
      <c r="FS65" s="648"/>
      <c r="FT65" s="648"/>
      <c r="FU65" s="648"/>
      <c r="FV65" s="648"/>
      <c r="FW65" s="648"/>
      <c r="FX65" s="648"/>
      <c r="FY65" s="648"/>
      <c r="FZ65" s="648"/>
      <c r="GA65" s="648"/>
      <c r="GB65" s="648"/>
      <c r="GC65" s="648"/>
      <c r="GD65" s="648"/>
      <c r="GE65" s="648"/>
      <c r="GF65" s="648"/>
      <c r="GG65" s="648"/>
      <c r="GH65" s="648"/>
      <c r="GI65" s="648"/>
      <c r="GJ65" s="648"/>
      <c r="GK65" s="648"/>
      <c r="GL65" s="648"/>
      <c r="GM65" s="648"/>
      <c r="GN65" s="648"/>
      <c r="GO65" s="648"/>
      <c r="GP65" s="648"/>
      <c r="GQ65" s="648"/>
      <c r="GR65" s="648"/>
      <c r="GS65" s="648"/>
      <c r="GT65" s="648"/>
      <c r="GU65" s="648"/>
      <c r="GV65" s="648"/>
      <c r="GW65" s="648"/>
      <c r="GX65" s="648"/>
      <c r="GY65" s="648"/>
      <c r="GZ65" s="648"/>
      <c r="HA65" s="648"/>
      <c r="HB65" s="648"/>
      <c r="HC65" s="648"/>
      <c r="HD65" s="648"/>
      <c r="HE65" s="648"/>
      <c r="HF65" s="648"/>
      <c r="HG65" s="648"/>
      <c r="HH65" s="648"/>
      <c r="HI65" s="648"/>
      <c r="HJ65" s="648"/>
      <c r="HK65" s="648"/>
      <c r="HL65" s="648"/>
      <c r="HM65" s="648"/>
      <c r="HN65" s="648"/>
      <c r="HO65" s="648"/>
      <c r="HP65" s="648"/>
      <c r="HQ65" s="648"/>
      <c r="HR65" s="648"/>
      <c r="HS65" s="648"/>
      <c r="HT65" s="648"/>
      <c r="HU65" s="648"/>
      <c r="HV65" s="648"/>
      <c r="HW65" s="648"/>
      <c r="HX65" s="648"/>
      <c r="HY65" s="648"/>
      <c r="HZ65" s="648"/>
      <c r="IA65" s="648"/>
      <c r="IB65" s="648"/>
      <c r="IC65" s="648"/>
      <c r="ID65" s="648"/>
      <c r="IE65" s="648"/>
      <c r="IF65" s="648"/>
      <c r="IG65" s="648"/>
      <c r="IH65" s="648"/>
      <c r="II65" s="648"/>
      <c r="IJ65" s="648"/>
      <c r="IK65" s="648"/>
      <c r="IL65" s="648"/>
      <c r="IM65" s="648"/>
      <c r="IN65" s="648"/>
      <c r="IO65" s="648"/>
      <c r="IP65" s="648"/>
      <c r="IQ65" s="648"/>
      <c r="IR65" s="648"/>
      <c r="IS65" s="648"/>
      <c r="IT65" s="648"/>
      <c r="IU65" s="648"/>
      <c r="IV65" s="648"/>
      <c r="IW65" s="648"/>
      <c r="IX65" s="648"/>
      <c r="IY65" s="648"/>
      <c r="IZ65" s="648"/>
      <c r="JA65" s="648"/>
      <c r="JB65" s="648"/>
      <c r="JC65" s="648"/>
      <c r="JD65" s="648"/>
      <c r="JE65" s="648"/>
      <c r="JF65" s="648"/>
      <c r="JG65" s="648"/>
      <c r="JH65" s="648"/>
      <c r="JI65" s="648"/>
      <c r="JJ65" s="648"/>
      <c r="JK65" s="648"/>
      <c r="JL65" s="648"/>
      <c r="JM65" s="648"/>
      <c r="JN65" s="648"/>
      <c r="JO65" s="648"/>
      <c r="JP65" s="648"/>
      <c r="JQ65" s="648"/>
      <c r="JR65" s="648"/>
      <c r="JS65" s="648"/>
      <c r="JT65" s="648"/>
      <c r="JU65" s="648"/>
      <c r="JV65" s="648"/>
      <c r="JW65" s="648"/>
      <c r="JX65" s="648"/>
      <c r="JY65" s="648"/>
      <c r="JZ65" s="648"/>
      <c r="KA65" s="648"/>
      <c r="KB65" s="648"/>
      <c r="KC65" s="648"/>
      <c r="KD65" s="648"/>
      <c r="KE65" s="648"/>
      <c r="KF65" s="648"/>
      <c r="KG65" s="648"/>
      <c r="KH65" s="648"/>
      <c r="KI65" s="648"/>
      <c r="KJ65" s="648"/>
      <c r="KK65" s="648"/>
      <c r="KL65" s="648"/>
      <c r="KM65" s="648"/>
      <c r="KN65" s="648"/>
      <c r="KO65" s="648"/>
      <c r="KP65" s="648"/>
      <c r="KQ65" s="648"/>
      <c r="KR65" s="648"/>
      <c r="KS65" s="648"/>
      <c r="KT65" s="648"/>
      <c r="KU65" s="648"/>
      <c r="KV65" s="648"/>
      <c r="KW65" s="648"/>
      <c r="KX65" s="648"/>
      <c r="KY65" s="648"/>
      <c r="KZ65" s="648"/>
      <c r="LA65" s="648"/>
      <c r="LB65" s="648"/>
      <c r="LC65" s="648"/>
      <c r="LD65" s="648"/>
      <c r="LE65" s="648"/>
      <c r="LF65" s="648"/>
      <c r="LG65" s="648"/>
      <c r="LH65" s="648"/>
      <c r="LI65" s="648"/>
      <c r="LJ65" s="648"/>
      <c r="LK65" s="648"/>
      <c r="LL65" s="648"/>
      <c r="LM65" s="648"/>
      <c r="LN65" s="648"/>
      <c r="LO65" s="648"/>
      <c r="LP65" s="648"/>
      <c r="LQ65" s="648"/>
      <c r="LR65" s="648"/>
      <c r="LS65" s="648"/>
      <c r="LT65" s="648"/>
      <c r="LU65" s="648"/>
      <c r="LV65" s="648"/>
      <c r="LW65" s="648"/>
      <c r="LX65" s="648"/>
      <c r="LY65" s="648"/>
      <c r="LZ65" s="648"/>
      <c r="MA65" s="648"/>
      <c r="MB65" s="648"/>
      <c r="MC65" s="648"/>
      <c r="MD65" s="648"/>
      <c r="ME65" s="648"/>
      <c r="MF65" s="648"/>
      <c r="MG65" s="648"/>
      <c r="MH65" s="648"/>
      <c r="MI65" s="648"/>
      <c r="MJ65" s="648"/>
      <c r="MK65" s="648"/>
      <c r="ML65" s="648"/>
      <c r="MM65" s="648"/>
      <c r="MN65" s="648"/>
      <c r="MO65" s="648"/>
      <c r="MP65" s="648"/>
      <c r="MQ65" s="648"/>
      <c r="MR65" s="648"/>
      <c r="MS65" s="648"/>
      <c r="MT65" s="648"/>
      <c r="MU65" s="648"/>
      <c r="MV65" s="648"/>
      <c r="MW65" s="648"/>
      <c r="MX65" s="648"/>
      <c r="MY65" s="648"/>
      <c r="MZ65" s="648"/>
      <c r="NA65" s="648"/>
      <c r="NB65" s="648"/>
      <c r="NC65" s="648"/>
      <c r="ND65" s="648"/>
      <c r="NE65" s="648"/>
      <c r="NF65" s="648"/>
      <c r="NG65" s="648"/>
      <c r="NH65" s="648"/>
      <c r="NI65" s="648"/>
      <c r="NJ65" s="648"/>
      <c r="NK65" s="648"/>
      <c r="NL65" s="648"/>
      <c r="NM65" s="648"/>
      <c r="NN65" s="648"/>
      <c r="NO65" s="648"/>
      <c r="NP65" s="648"/>
      <c r="NQ65" s="648"/>
      <c r="NR65" s="648"/>
      <c r="NS65" s="648"/>
      <c r="NT65" s="648"/>
      <c r="NU65" s="648"/>
      <c r="NV65" s="648"/>
      <c r="NW65" s="648"/>
      <c r="NX65" s="648"/>
      <c r="NY65" s="648"/>
      <c r="NZ65" s="648"/>
      <c r="OA65" s="648"/>
      <c r="OB65" s="648"/>
      <c r="OC65" s="648"/>
      <c r="OD65" s="648"/>
      <c r="OE65" s="648"/>
      <c r="OF65" s="648"/>
      <c r="OG65" s="648"/>
      <c r="OH65" s="648"/>
      <c r="OI65" s="648"/>
      <c r="OJ65" s="648"/>
      <c r="OK65" s="648"/>
      <c r="OL65" s="648"/>
      <c r="OM65" s="648"/>
      <c r="ON65" s="648"/>
      <c r="OO65" s="648"/>
      <c r="OP65" s="648"/>
      <c r="OQ65" s="648"/>
      <c r="OR65" s="648"/>
      <c r="OS65" s="648"/>
      <c r="OT65" s="648"/>
      <c r="OU65" s="648"/>
      <c r="OV65" s="648"/>
      <c r="OW65" s="648"/>
      <c r="OX65" s="648"/>
      <c r="OY65" s="648"/>
      <c r="OZ65" s="648"/>
      <c r="PA65" s="648"/>
      <c r="PB65" s="648"/>
      <c r="PC65" s="648"/>
      <c r="PD65" s="648"/>
      <c r="PE65" s="648"/>
      <c r="PF65" s="648"/>
      <c r="PG65" s="648"/>
      <c r="PH65" s="648"/>
      <c r="PI65" s="648"/>
      <c r="PJ65" s="648"/>
      <c r="PK65" s="648"/>
      <c r="PL65" s="648"/>
      <c r="PM65" s="648"/>
      <c r="PN65" s="648"/>
      <c r="PO65" s="648"/>
      <c r="PP65" s="648"/>
      <c r="PQ65" s="648"/>
      <c r="PR65" s="648"/>
      <c r="PS65" s="648"/>
      <c r="PT65" s="648"/>
      <c r="PU65" s="648"/>
      <c r="PV65" s="648"/>
      <c r="PW65" s="648"/>
      <c r="PX65" s="648"/>
      <c r="PY65" s="648"/>
      <c r="PZ65" s="648"/>
      <c r="QA65" s="648"/>
      <c r="QB65" s="648"/>
      <c r="QC65" s="648"/>
      <c r="QD65" s="648"/>
      <c r="QE65" s="648"/>
      <c r="QF65" s="648"/>
      <c r="QG65" s="648"/>
      <c r="QH65" s="648"/>
      <c r="QI65" s="648"/>
      <c r="QJ65" s="648"/>
      <c r="QK65" s="648"/>
      <c r="QL65" s="648"/>
      <c r="QM65" s="648"/>
      <c r="QN65" s="648"/>
      <c r="QO65" s="648"/>
      <c r="QP65" s="648"/>
      <c r="QQ65" s="648"/>
      <c r="QR65" s="648"/>
      <c r="QS65" s="648"/>
      <c r="QT65" s="648"/>
      <c r="QU65" s="648"/>
      <c r="QV65" s="648"/>
      <c r="QW65" s="648"/>
      <c r="QX65" s="648"/>
      <c r="QY65" s="648"/>
      <c r="QZ65" s="648"/>
      <c r="RA65" s="648"/>
      <c r="RB65" s="648"/>
      <c r="RC65" s="648"/>
      <c r="RD65" s="648"/>
      <c r="RE65" s="648"/>
      <c r="RF65" s="648"/>
      <c r="RG65" s="648"/>
      <c r="RH65" s="648"/>
      <c r="RI65" s="648"/>
      <c r="RJ65" s="648"/>
      <c r="RK65" s="648"/>
      <c r="RL65" s="648"/>
      <c r="RM65" s="648"/>
      <c r="RN65" s="648"/>
      <c r="RO65" s="648"/>
      <c r="RP65" s="648"/>
      <c r="RQ65" s="648"/>
      <c r="RR65" s="648"/>
      <c r="RS65" s="648"/>
      <c r="RT65" s="648"/>
      <c r="RU65" s="648"/>
      <c r="RV65" s="648"/>
      <c r="RW65" s="648"/>
      <c r="RX65" s="648"/>
      <c r="RY65" s="648"/>
      <c r="RZ65" s="648"/>
      <c r="SA65" s="648"/>
      <c r="SB65" s="648"/>
      <c r="SC65" s="648"/>
      <c r="SD65" s="648"/>
      <c r="SE65" s="648"/>
      <c r="SF65" s="648"/>
      <c r="SG65" s="648"/>
      <c r="SH65" s="648"/>
      <c r="SI65" s="648"/>
      <c r="SJ65" s="648"/>
      <c r="SK65" s="648"/>
      <c r="SL65" s="648"/>
      <c r="SM65" s="648"/>
      <c r="SN65" s="648"/>
      <c r="SO65" s="648"/>
      <c r="SP65" s="648"/>
      <c r="SQ65" s="648"/>
      <c r="SR65" s="648"/>
      <c r="SS65" s="648"/>
      <c r="ST65" s="648"/>
      <c r="SU65" s="648"/>
      <c r="SV65" s="648"/>
      <c r="SW65" s="648"/>
      <c r="SX65" s="648"/>
      <c r="SY65" s="648"/>
      <c r="SZ65" s="648"/>
      <c r="TA65" s="648"/>
      <c r="TB65" s="648"/>
      <c r="TC65" s="648"/>
      <c r="TD65" s="648"/>
      <c r="TE65" s="648"/>
      <c r="TF65" s="648"/>
      <c r="TG65" s="648"/>
      <c r="TH65" s="648"/>
      <c r="TI65" s="648"/>
      <c r="TJ65" s="648"/>
      <c r="TK65" s="648"/>
      <c r="TL65" s="648"/>
      <c r="TM65" s="648"/>
      <c r="TN65" s="648"/>
      <c r="TO65" s="648"/>
      <c r="TP65" s="648"/>
      <c r="TQ65" s="648"/>
      <c r="TR65" s="648"/>
      <c r="TS65" s="648"/>
      <c r="TT65" s="648"/>
      <c r="TU65" s="648"/>
      <c r="TV65" s="648"/>
      <c r="TW65" s="648"/>
      <c r="TX65" s="648"/>
      <c r="TY65" s="648"/>
      <c r="TZ65" s="648"/>
      <c r="UA65" s="648"/>
      <c r="UB65" s="648"/>
      <c r="UC65" s="648"/>
      <c r="UD65" s="648"/>
      <c r="UE65" s="648"/>
      <c r="UF65" s="648"/>
      <c r="UG65" s="648"/>
      <c r="UH65" s="648"/>
      <c r="UI65" s="648"/>
      <c r="UJ65" s="648"/>
      <c r="UK65" s="648"/>
      <c r="UL65" s="648"/>
      <c r="UM65" s="648"/>
      <c r="UN65" s="648"/>
      <c r="UO65" s="648"/>
      <c r="UP65" s="648"/>
      <c r="UQ65" s="648"/>
      <c r="UR65" s="648"/>
      <c r="US65" s="648"/>
      <c r="UT65" s="648"/>
      <c r="UU65" s="648"/>
      <c r="UV65" s="648"/>
      <c r="UW65" s="648"/>
      <c r="UX65" s="648"/>
      <c r="UY65" s="648"/>
      <c r="UZ65" s="648"/>
      <c r="VA65" s="648"/>
      <c r="VB65" s="648"/>
      <c r="VC65" s="648"/>
      <c r="VD65" s="648"/>
      <c r="VE65" s="648"/>
      <c r="VF65" s="648"/>
      <c r="VG65" s="648"/>
      <c r="VH65" s="648"/>
      <c r="VI65" s="648"/>
      <c r="VJ65" s="648"/>
      <c r="VK65" s="648"/>
      <c r="VL65" s="648"/>
      <c r="VM65" s="648"/>
      <c r="VN65" s="648"/>
      <c r="VO65" s="648"/>
      <c r="VP65" s="648"/>
      <c r="VQ65" s="648"/>
      <c r="VR65" s="648"/>
      <c r="VS65" s="648"/>
      <c r="VT65" s="648"/>
      <c r="VU65" s="648"/>
      <c r="VV65" s="648"/>
      <c r="VW65" s="648"/>
      <c r="VX65" s="648"/>
      <c r="VY65" s="648"/>
      <c r="VZ65" s="648"/>
      <c r="WA65" s="648"/>
      <c r="WB65" s="648"/>
      <c r="WC65" s="648"/>
      <c r="WD65" s="648"/>
      <c r="WE65" s="648"/>
      <c r="WF65" s="648"/>
      <c r="WG65" s="648"/>
      <c r="WH65" s="648"/>
      <c r="WI65" s="648"/>
      <c r="WJ65" s="648"/>
      <c r="WK65" s="648"/>
      <c r="WL65" s="648"/>
      <c r="WM65" s="648"/>
      <c r="WN65" s="648"/>
      <c r="WO65" s="648"/>
      <c r="WP65" s="648"/>
      <c r="WQ65" s="648"/>
      <c r="WR65" s="648"/>
      <c r="WS65" s="648"/>
      <c r="WT65" s="648"/>
      <c r="WU65" s="648"/>
      <c r="WV65" s="648"/>
      <c r="WW65" s="648"/>
      <c r="WX65" s="648"/>
      <c r="WY65" s="648"/>
      <c r="WZ65" s="648"/>
      <c r="XA65" s="648"/>
      <c r="XB65" s="648"/>
      <c r="XC65" s="648"/>
      <c r="XD65" s="648"/>
      <c r="XE65" s="648"/>
      <c r="XF65" s="648"/>
      <c r="XG65" s="648"/>
      <c r="XH65" s="648"/>
      <c r="XI65" s="648"/>
      <c r="XJ65" s="648"/>
      <c r="XK65" s="648"/>
      <c r="XL65" s="648"/>
      <c r="XM65" s="648"/>
      <c r="XN65" s="648"/>
      <c r="XO65" s="648"/>
      <c r="XP65" s="648"/>
      <c r="XQ65" s="648"/>
      <c r="XR65" s="648"/>
      <c r="XS65" s="648"/>
      <c r="XT65" s="648"/>
      <c r="XU65" s="648"/>
      <c r="XV65" s="648"/>
      <c r="XW65" s="648"/>
      <c r="XX65" s="648"/>
      <c r="XY65" s="648"/>
      <c r="XZ65" s="648"/>
      <c r="YA65" s="648"/>
      <c r="YB65" s="648"/>
      <c r="YC65" s="648"/>
      <c r="YD65" s="648"/>
      <c r="YE65" s="648"/>
      <c r="YF65" s="648"/>
      <c r="YG65" s="648"/>
      <c r="YH65" s="648"/>
      <c r="YI65" s="648"/>
      <c r="YJ65" s="648"/>
      <c r="YK65" s="648"/>
      <c r="YL65" s="648"/>
      <c r="YM65" s="648"/>
      <c r="YN65" s="648"/>
      <c r="YO65" s="648"/>
      <c r="YP65" s="648"/>
      <c r="YQ65" s="648"/>
      <c r="YR65" s="648"/>
      <c r="YS65" s="648"/>
      <c r="YT65" s="648"/>
      <c r="YU65" s="648"/>
      <c r="YV65" s="648"/>
      <c r="YW65" s="648"/>
      <c r="YX65" s="648"/>
      <c r="YY65" s="648"/>
      <c r="YZ65" s="648"/>
      <c r="ZA65" s="648"/>
      <c r="ZB65" s="648"/>
      <c r="ZC65" s="648"/>
      <c r="ZD65" s="648"/>
      <c r="ZE65" s="648"/>
      <c r="ZF65" s="648"/>
      <c r="ZG65" s="648"/>
      <c r="ZH65" s="648"/>
      <c r="ZI65" s="648"/>
      <c r="ZJ65" s="648"/>
      <c r="ZK65" s="648"/>
      <c r="ZL65" s="648"/>
      <c r="ZM65" s="648"/>
      <c r="ZN65" s="648"/>
      <c r="ZO65" s="648"/>
      <c r="ZP65" s="648"/>
      <c r="ZQ65" s="648"/>
      <c r="ZR65" s="648"/>
      <c r="ZS65" s="648"/>
      <c r="ZT65" s="648"/>
      <c r="ZU65" s="648"/>
      <c r="ZV65" s="648"/>
      <c r="ZW65" s="648"/>
      <c r="ZX65" s="648"/>
      <c r="ZY65" s="648"/>
      <c r="ZZ65" s="648"/>
      <c r="AAA65" s="648"/>
      <c r="AAB65" s="648"/>
      <c r="AAC65" s="648"/>
      <c r="AAD65" s="648"/>
      <c r="AAE65" s="648"/>
      <c r="AAF65" s="648"/>
      <c r="AAG65" s="648"/>
      <c r="AAH65" s="648"/>
      <c r="AAI65" s="648"/>
      <c r="AAJ65" s="648"/>
      <c r="AAK65" s="648"/>
      <c r="AAL65" s="648"/>
      <c r="AAM65" s="648"/>
      <c r="AAN65" s="648"/>
      <c r="AAO65" s="648"/>
      <c r="AAP65" s="648"/>
      <c r="AAQ65" s="648"/>
      <c r="AAR65" s="648"/>
      <c r="AAS65" s="648"/>
      <c r="AAT65" s="648"/>
      <c r="AAU65" s="648"/>
      <c r="AAV65" s="648"/>
      <c r="AAW65" s="648"/>
      <c r="AAX65" s="648"/>
      <c r="AAY65" s="648"/>
      <c r="AAZ65" s="648"/>
      <c r="ABA65" s="648"/>
      <c r="ABB65" s="648"/>
      <c r="ABC65" s="648"/>
      <c r="ABD65" s="648"/>
      <c r="ABE65" s="648"/>
      <c r="ABF65" s="648"/>
      <c r="ABG65" s="648"/>
      <c r="ABH65" s="648"/>
      <c r="ABI65" s="648"/>
      <c r="ABJ65" s="648"/>
      <c r="ABK65" s="648"/>
      <c r="ABL65" s="648"/>
      <c r="ABM65" s="648"/>
      <c r="ABN65" s="648"/>
      <c r="ABO65" s="648"/>
      <c r="ABP65" s="648"/>
      <c r="ABQ65" s="648"/>
      <c r="ABR65" s="648"/>
      <c r="ABS65" s="648"/>
      <c r="ABT65" s="648"/>
      <c r="ABU65" s="648"/>
      <c r="ABV65" s="648"/>
      <c r="ABW65" s="648"/>
      <c r="ABX65" s="648"/>
      <c r="ABY65" s="648"/>
      <c r="ABZ65" s="648"/>
      <c r="ACA65" s="648"/>
      <c r="ACB65" s="648"/>
      <c r="ACC65" s="648"/>
      <c r="ACD65" s="648"/>
      <c r="ACE65" s="648"/>
      <c r="ACF65" s="648"/>
      <c r="ACG65" s="648"/>
      <c r="ACH65" s="648"/>
      <c r="ACI65" s="648"/>
      <c r="ACJ65" s="648"/>
      <c r="ACK65" s="648"/>
      <c r="ACL65" s="648"/>
      <c r="ACM65" s="648"/>
      <c r="ACN65" s="648"/>
      <c r="ACO65" s="648"/>
      <c r="ACP65" s="648"/>
      <c r="ACQ65" s="648"/>
      <c r="ACR65" s="648"/>
      <c r="ACS65" s="648"/>
      <c r="ACT65" s="648"/>
      <c r="ACU65" s="648"/>
      <c r="ACV65" s="648"/>
      <c r="ACW65" s="648"/>
      <c r="ACX65" s="648"/>
      <c r="ACY65" s="648"/>
      <c r="ACZ65" s="648"/>
      <c r="ADA65" s="648"/>
      <c r="ADB65" s="648"/>
      <c r="ADC65" s="648"/>
      <c r="ADD65" s="648"/>
      <c r="ADE65" s="648"/>
      <c r="ADF65" s="648"/>
      <c r="ADG65" s="648"/>
      <c r="ADH65" s="648"/>
      <c r="ADI65" s="648"/>
      <c r="ADJ65" s="648"/>
      <c r="ADK65" s="648"/>
      <c r="ADL65" s="648"/>
      <c r="ADM65" s="648"/>
      <c r="ADN65" s="648"/>
      <c r="ADO65" s="648"/>
      <c r="ADP65" s="648"/>
      <c r="ADQ65" s="648"/>
      <c r="ADR65" s="648"/>
      <c r="ADS65" s="648"/>
      <c r="ADT65" s="648"/>
      <c r="ADU65" s="648"/>
      <c r="ADV65" s="648"/>
      <c r="ADW65" s="648"/>
      <c r="ADX65" s="648"/>
      <c r="ADY65" s="648"/>
      <c r="ADZ65" s="648"/>
      <c r="AEA65" s="648"/>
      <c r="AEB65" s="648"/>
      <c r="AEC65" s="648"/>
      <c r="AED65" s="648"/>
      <c r="AEE65" s="648"/>
      <c r="AEF65" s="648"/>
      <c r="AEG65" s="648"/>
      <c r="AEH65" s="648"/>
      <c r="AEI65" s="648"/>
      <c r="AEJ65" s="648"/>
      <c r="AEK65" s="648"/>
      <c r="AEL65" s="648"/>
      <c r="AEM65" s="648"/>
      <c r="AEN65" s="648"/>
      <c r="AEO65" s="648"/>
      <c r="AEP65" s="648"/>
      <c r="AEQ65" s="648"/>
      <c r="AER65" s="648"/>
      <c r="AES65" s="648"/>
      <c r="AET65" s="648"/>
      <c r="AEU65" s="648"/>
      <c r="AEV65" s="648"/>
      <c r="AEW65" s="648"/>
      <c r="AEX65" s="648"/>
      <c r="AEY65" s="648"/>
      <c r="AEZ65" s="648"/>
      <c r="AFA65" s="648"/>
      <c r="AFB65" s="648"/>
      <c r="AFC65" s="648"/>
      <c r="AFD65" s="648"/>
      <c r="AFE65" s="648"/>
      <c r="AFF65" s="648"/>
      <c r="AFG65" s="648"/>
      <c r="AFH65" s="648"/>
      <c r="AFI65" s="648"/>
      <c r="AFJ65" s="648"/>
      <c r="AFK65" s="648"/>
      <c r="AFL65" s="648"/>
      <c r="AFM65" s="648"/>
      <c r="AFN65" s="648"/>
      <c r="AFO65" s="648"/>
      <c r="AFP65" s="648"/>
      <c r="AFQ65" s="648"/>
      <c r="AFR65" s="648"/>
      <c r="AFS65" s="648"/>
      <c r="AFT65" s="648"/>
      <c r="AFU65" s="648"/>
      <c r="AFV65" s="648"/>
      <c r="AFW65" s="648"/>
      <c r="AFX65" s="648"/>
      <c r="AFY65" s="648"/>
      <c r="AFZ65" s="648"/>
      <c r="AGA65" s="648"/>
      <c r="AGB65" s="648"/>
      <c r="AGC65" s="648"/>
      <c r="AGD65" s="648"/>
      <c r="AGE65" s="648"/>
      <c r="AGF65" s="648"/>
      <c r="AGG65" s="648"/>
      <c r="AGH65" s="648"/>
      <c r="AGI65" s="648"/>
      <c r="AGJ65" s="648"/>
      <c r="AGK65" s="648"/>
      <c r="AGL65" s="648"/>
      <c r="AGM65" s="648"/>
      <c r="AGN65" s="648"/>
      <c r="AGO65" s="648"/>
      <c r="AGP65" s="648"/>
      <c r="AGQ65" s="648"/>
      <c r="AGR65" s="648"/>
      <c r="AGS65" s="648"/>
      <c r="AGT65" s="648"/>
      <c r="AGU65" s="648"/>
      <c r="AGV65" s="648"/>
      <c r="AGW65" s="648"/>
      <c r="AGX65" s="648"/>
      <c r="AGY65" s="648"/>
      <c r="AGZ65" s="648"/>
      <c r="AHA65" s="648"/>
      <c r="AHB65" s="648"/>
      <c r="AHC65" s="648"/>
      <c r="AHD65" s="648"/>
      <c r="AHE65" s="648"/>
      <c r="AHF65" s="648"/>
      <c r="AHG65" s="648"/>
      <c r="AHH65" s="648"/>
      <c r="AHI65" s="648"/>
      <c r="AHJ65" s="648"/>
      <c r="AHK65" s="648"/>
      <c r="AHL65" s="648"/>
      <c r="AHM65" s="648"/>
      <c r="AHN65" s="648"/>
      <c r="AHO65" s="648"/>
      <c r="AHP65" s="648"/>
      <c r="AHQ65" s="648"/>
      <c r="AHR65" s="648"/>
      <c r="AHS65" s="648"/>
      <c r="AHT65" s="648"/>
      <c r="AHU65" s="648"/>
      <c r="AHV65" s="648"/>
      <c r="AHW65" s="648"/>
      <c r="AHX65" s="648"/>
      <c r="AHY65" s="648"/>
      <c r="AHZ65" s="648"/>
      <c r="AIA65" s="648"/>
      <c r="AIB65" s="648"/>
      <c r="AIC65" s="648"/>
      <c r="AID65" s="648"/>
      <c r="AIE65" s="648"/>
      <c r="AIF65" s="648"/>
      <c r="AIG65" s="648"/>
      <c r="AIH65" s="648"/>
      <c r="AII65" s="648"/>
      <c r="AIJ65" s="648"/>
      <c r="AIK65" s="648"/>
      <c r="AIL65" s="648"/>
      <c r="AIM65" s="648"/>
      <c r="AIN65" s="648"/>
      <c r="AIO65" s="648"/>
      <c r="AIP65" s="648"/>
      <c r="AIQ65" s="648"/>
      <c r="AIR65" s="648"/>
      <c r="AIS65" s="648"/>
      <c r="AIT65" s="648"/>
      <c r="AIU65" s="648"/>
      <c r="AIV65" s="648"/>
      <c r="AIW65" s="648"/>
      <c r="AIX65" s="648"/>
      <c r="AIY65" s="648"/>
      <c r="AIZ65" s="648"/>
      <c r="AJA65" s="648"/>
      <c r="AJB65" s="648"/>
      <c r="AJC65" s="648"/>
      <c r="AJD65" s="648"/>
      <c r="AJE65" s="648"/>
      <c r="AJF65" s="648"/>
      <c r="AJG65" s="648"/>
      <c r="AJH65" s="648"/>
      <c r="AJI65" s="648"/>
      <c r="AJJ65" s="648"/>
      <c r="AJK65" s="648"/>
      <c r="AJL65" s="648"/>
      <c r="AJM65" s="648"/>
      <c r="AJN65" s="648"/>
      <c r="AJO65" s="648"/>
      <c r="AJP65" s="648"/>
      <c r="AJQ65" s="648"/>
      <c r="AJR65" s="648"/>
      <c r="AJS65" s="648"/>
      <c r="AJT65" s="648"/>
      <c r="AJU65" s="648"/>
      <c r="AJV65" s="648"/>
      <c r="AJW65" s="648"/>
      <c r="AJX65" s="648"/>
      <c r="AJY65" s="648"/>
      <c r="AJZ65" s="648"/>
      <c r="AKA65" s="648"/>
      <c r="AKB65" s="648"/>
      <c r="AKC65" s="648"/>
      <c r="AKD65" s="648"/>
      <c r="AKE65" s="648"/>
      <c r="AKF65" s="648"/>
      <c r="AKG65" s="648"/>
      <c r="AKH65" s="648"/>
      <c r="AKI65" s="648"/>
      <c r="AKJ65" s="648"/>
      <c r="AKK65" s="648"/>
      <c r="AKL65" s="648"/>
      <c r="AKM65" s="648"/>
      <c r="AKN65" s="648"/>
      <c r="AKO65" s="648"/>
      <c r="AKP65" s="648"/>
      <c r="AKQ65" s="648"/>
      <c r="AKR65" s="648"/>
      <c r="AKS65" s="648"/>
      <c r="AKT65" s="648"/>
      <c r="AKU65" s="648"/>
      <c r="AKV65" s="648"/>
      <c r="AKW65" s="648"/>
      <c r="AKX65" s="648"/>
      <c r="AKY65" s="648"/>
      <c r="AKZ65" s="648"/>
      <c r="ALA65" s="648"/>
      <c r="ALB65" s="648"/>
      <c r="ALC65" s="648"/>
      <c r="ALD65" s="648"/>
      <c r="ALE65" s="648"/>
      <c r="ALF65" s="648"/>
      <c r="ALG65" s="648"/>
      <c r="ALH65" s="648"/>
      <c r="ALI65" s="648"/>
      <c r="ALJ65" s="648"/>
      <c r="ALK65" s="648"/>
      <c r="ALL65" s="648"/>
      <c r="ALM65" s="648"/>
      <c r="ALN65" s="648"/>
      <c r="ALO65" s="648"/>
      <c r="ALP65" s="648"/>
      <c r="ALQ65" s="648"/>
      <c r="ALR65" s="648"/>
      <c r="ALS65" s="648"/>
      <c r="ALT65" s="648"/>
      <c r="ALU65" s="648"/>
      <c r="ALV65" s="648"/>
      <c r="ALW65" s="648"/>
      <c r="ALX65" s="648"/>
      <c r="ALY65" s="648"/>
      <c r="ALZ65" s="648"/>
      <c r="AMA65" s="648"/>
      <c r="AMB65" s="648"/>
      <c r="AMC65" s="648"/>
      <c r="AMD65" s="648"/>
      <c r="AME65" s="648"/>
      <c r="AMF65" s="648"/>
      <c r="AMG65" s="648"/>
      <c r="AMH65" s="648"/>
      <c r="AMI65" s="648"/>
      <c r="AMJ65" s="648"/>
    </row>
    <row r="66" spans="1:1024" s="666" customFormat="1" x14ac:dyDescent="0.2">
      <c r="A66" s="648"/>
      <c r="B66" s="673"/>
      <c r="C66" s="674"/>
      <c r="D66" s="675"/>
      <c r="E66" s="675"/>
      <c r="F66" s="675"/>
      <c r="G66" s="675"/>
      <c r="H66" s="675"/>
      <c r="I66" s="675"/>
      <c r="J66" s="675"/>
      <c r="K66" s="675"/>
      <c r="L66" s="675"/>
      <c r="M66" s="675"/>
      <c r="N66" s="675"/>
      <c r="O66" s="675"/>
      <c r="P66" s="675"/>
      <c r="Q66" s="675"/>
      <c r="R66" s="676"/>
      <c r="S66" s="675"/>
      <c r="T66" s="675"/>
      <c r="U66" s="672" t="s">
        <v>785</v>
      </c>
      <c r="V66" s="661" t="s">
        <v>121</v>
      </c>
      <c r="W66" s="661" t="s">
        <v>495</v>
      </c>
      <c r="X66" s="653">
        <v>0</v>
      </c>
      <c r="Y66" s="653">
        <v>0</v>
      </c>
      <c r="Z66" s="653">
        <v>0</v>
      </c>
      <c r="AA66" s="653">
        <v>0</v>
      </c>
      <c r="AB66" s="653">
        <v>0</v>
      </c>
      <c r="AC66" s="653">
        <v>0</v>
      </c>
      <c r="AD66" s="653">
        <v>0</v>
      </c>
      <c r="AE66" s="653">
        <v>0</v>
      </c>
      <c r="AF66" s="653">
        <v>0</v>
      </c>
      <c r="AG66" s="653">
        <v>0</v>
      </c>
      <c r="AH66" s="653">
        <v>0</v>
      </c>
      <c r="AI66" s="653">
        <v>0</v>
      </c>
      <c r="AJ66" s="653">
        <v>0</v>
      </c>
      <c r="AK66" s="653">
        <v>0</v>
      </c>
      <c r="AL66" s="653">
        <v>0</v>
      </c>
      <c r="AM66" s="653">
        <v>0</v>
      </c>
      <c r="AN66" s="653">
        <v>0</v>
      </c>
      <c r="AO66" s="653">
        <v>0</v>
      </c>
      <c r="AP66" s="653">
        <v>0</v>
      </c>
      <c r="AQ66" s="653">
        <v>0</v>
      </c>
      <c r="AR66" s="653">
        <v>0</v>
      </c>
      <c r="AS66" s="653">
        <v>0</v>
      </c>
      <c r="AT66" s="653">
        <v>0</v>
      </c>
      <c r="AU66" s="653">
        <v>0</v>
      </c>
      <c r="AV66" s="653">
        <v>0</v>
      </c>
      <c r="AW66" s="653">
        <v>0</v>
      </c>
      <c r="AX66" s="653">
        <v>0</v>
      </c>
      <c r="AY66" s="653">
        <v>0</v>
      </c>
      <c r="AZ66" s="653">
        <v>0</v>
      </c>
      <c r="BA66" s="653">
        <v>0</v>
      </c>
      <c r="BB66" s="653">
        <v>0</v>
      </c>
      <c r="BC66" s="653">
        <v>0</v>
      </c>
      <c r="BD66" s="653">
        <v>0</v>
      </c>
      <c r="BE66" s="653">
        <v>0</v>
      </c>
      <c r="BF66" s="653">
        <v>0</v>
      </c>
      <c r="BG66" s="653">
        <v>0</v>
      </c>
      <c r="BH66" s="653">
        <v>0</v>
      </c>
      <c r="BI66" s="653">
        <v>0</v>
      </c>
      <c r="BJ66" s="653">
        <v>0</v>
      </c>
      <c r="BK66" s="653">
        <v>0</v>
      </c>
      <c r="BL66" s="653">
        <v>0</v>
      </c>
      <c r="BM66" s="653">
        <v>0</v>
      </c>
      <c r="BN66" s="653">
        <v>0</v>
      </c>
      <c r="BO66" s="653">
        <v>0</v>
      </c>
      <c r="BP66" s="653">
        <v>0</v>
      </c>
      <c r="BQ66" s="653">
        <v>0</v>
      </c>
      <c r="BR66" s="653">
        <v>0</v>
      </c>
      <c r="BS66" s="653">
        <v>0</v>
      </c>
      <c r="BT66" s="653">
        <v>0</v>
      </c>
      <c r="BU66" s="653">
        <v>0</v>
      </c>
      <c r="BV66" s="653">
        <v>0</v>
      </c>
      <c r="BW66" s="653">
        <v>0</v>
      </c>
      <c r="BX66" s="653">
        <v>0</v>
      </c>
      <c r="BY66" s="653">
        <v>0</v>
      </c>
      <c r="BZ66" s="653">
        <v>0</v>
      </c>
      <c r="CA66" s="653">
        <v>0</v>
      </c>
      <c r="CB66" s="653">
        <v>0</v>
      </c>
      <c r="CC66" s="653">
        <v>0</v>
      </c>
      <c r="CD66" s="653">
        <v>0</v>
      </c>
      <c r="CE66" s="653">
        <v>0</v>
      </c>
      <c r="CF66" s="653">
        <v>0</v>
      </c>
      <c r="CG66" s="653">
        <v>0</v>
      </c>
      <c r="CH66" s="653">
        <v>0</v>
      </c>
      <c r="CI66" s="653">
        <v>0</v>
      </c>
      <c r="CJ66" s="653">
        <v>0</v>
      </c>
      <c r="CK66" s="653">
        <v>0</v>
      </c>
      <c r="CL66" s="653">
        <v>0</v>
      </c>
      <c r="CM66" s="653">
        <v>0</v>
      </c>
      <c r="CN66" s="653">
        <v>0</v>
      </c>
      <c r="CO66" s="653">
        <v>0</v>
      </c>
      <c r="CP66" s="653">
        <v>0</v>
      </c>
      <c r="CQ66" s="653">
        <v>0</v>
      </c>
      <c r="CR66" s="653">
        <v>0</v>
      </c>
      <c r="CS66" s="653">
        <v>0</v>
      </c>
      <c r="CT66" s="653">
        <v>0</v>
      </c>
      <c r="CU66" s="653">
        <v>0</v>
      </c>
      <c r="CV66" s="653">
        <v>0</v>
      </c>
      <c r="CW66" s="653">
        <v>0</v>
      </c>
      <c r="CX66" s="653">
        <v>0</v>
      </c>
      <c r="CY66" s="653">
        <v>0</v>
      </c>
      <c r="CZ66" s="662"/>
      <c r="DA66" s="663"/>
      <c r="DB66" s="663"/>
      <c r="DC66" s="663"/>
      <c r="DD66" s="663"/>
      <c r="DE66" s="663"/>
      <c r="DF66" s="663"/>
      <c r="DG66" s="663"/>
      <c r="DH66" s="663"/>
      <c r="DI66" s="663"/>
      <c r="DJ66" s="663"/>
      <c r="DK66" s="663"/>
      <c r="DL66" s="663"/>
      <c r="DM66" s="663"/>
      <c r="DN66" s="663"/>
      <c r="DO66" s="663"/>
      <c r="DP66" s="663"/>
      <c r="DQ66" s="663"/>
      <c r="DR66" s="663"/>
      <c r="DS66" s="663"/>
      <c r="DT66" s="663"/>
      <c r="DU66" s="663"/>
      <c r="DV66" s="663"/>
      <c r="DW66" s="664"/>
      <c r="DX66" s="665"/>
      <c r="DY66" s="648"/>
      <c r="DZ66" s="648"/>
      <c r="EA66" s="648"/>
      <c r="EB66" s="648"/>
      <c r="EC66" s="648"/>
      <c r="ED66" s="648"/>
      <c r="EE66" s="648"/>
      <c r="EF66" s="648"/>
      <c r="EG66" s="648"/>
      <c r="EH66" s="648"/>
      <c r="EI66" s="648"/>
      <c r="EJ66" s="648"/>
      <c r="EK66" s="648"/>
      <c r="EL66" s="648"/>
      <c r="EM66" s="648"/>
      <c r="EN66" s="648"/>
      <c r="EO66" s="648"/>
      <c r="EP66" s="648"/>
      <c r="EQ66" s="648"/>
      <c r="ER66" s="648"/>
      <c r="ES66" s="648"/>
      <c r="ET66" s="648"/>
      <c r="EU66" s="648"/>
      <c r="EV66" s="648"/>
      <c r="EW66" s="648"/>
      <c r="EX66" s="648"/>
      <c r="EY66" s="648"/>
      <c r="EZ66" s="648"/>
      <c r="FA66" s="648"/>
      <c r="FB66" s="648"/>
      <c r="FC66" s="648"/>
      <c r="FD66" s="648"/>
      <c r="FE66" s="648"/>
      <c r="FF66" s="648"/>
      <c r="FG66" s="648"/>
      <c r="FH66" s="648"/>
      <c r="FI66" s="648"/>
      <c r="FJ66" s="648"/>
      <c r="FK66" s="648"/>
      <c r="FL66" s="648"/>
      <c r="FM66" s="648"/>
      <c r="FN66" s="648"/>
      <c r="FO66" s="648"/>
      <c r="FP66" s="648"/>
      <c r="FQ66" s="648"/>
      <c r="FR66" s="648"/>
      <c r="FS66" s="648"/>
      <c r="FT66" s="648"/>
      <c r="FU66" s="648"/>
      <c r="FV66" s="648"/>
      <c r="FW66" s="648"/>
      <c r="FX66" s="648"/>
      <c r="FY66" s="648"/>
      <c r="FZ66" s="648"/>
      <c r="GA66" s="648"/>
      <c r="GB66" s="648"/>
      <c r="GC66" s="648"/>
      <c r="GD66" s="648"/>
      <c r="GE66" s="648"/>
      <c r="GF66" s="648"/>
      <c r="GG66" s="648"/>
      <c r="GH66" s="648"/>
      <c r="GI66" s="648"/>
      <c r="GJ66" s="648"/>
      <c r="GK66" s="648"/>
      <c r="GL66" s="648"/>
      <c r="GM66" s="648"/>
      <c r="GN66" s="648"/>
      <c r="GO66" s="648"/>
      <c r="GP66" s="648"/>
      <c r="GQ66" s="648"/>
      <c r="GR66" s="648"/>
      <c r="GS66" s="648"/>
      <c r="GT66" s="648"/>
      <c r="GU66" s="648"/>
      <c r="GV66" s="648"/>
      <c r="GW66" s="648"/>
      <c r="GX66" s="648"/>
      <c r="GY66" s="648"/>
      <c r="GZ66" s="648"/>
      <c r="HA66" s="648"/>
      <c r="HB66" s="648"/>
      <c r="HC66" s="648"/>
      <c r="HD66" s="648"/>
      <c r="HE66" s="648"/>
      <c r="HF66" s="648"/>
      <c r="HG66" s="648"/>
      <c r="HH66" s="648"/>
      <c r="HI66" s="648"/>
      <c r="HJ66" s="648"/>
      <c r="HK66" s="648"/>
      <c r="HL66" s="648"/>
      <c r="HM66" s="648"/>
      <c r="HN66" s="648"/>
      <c r="HO66" s="648"/>
      <c r="HP66" s="648"/>
      <c r="HQ66" s="648"/>
      <c r="HR66" s="648"/>
      <c r="HS66" s="648"/>
      <c r="HT66" s="648"/>
      <c r="HU66" s="648"/>
      <c r="HV66" s="648"/>
      <c r="HW66" s="648"/>
      <c r="HX66" s="648"/>
      <c r="HY66" s="648"/>
      <c r="HZ66" s="648"/>
      <c r="IA66" s="648"/>
      <c r="IB66" s="648"/>
      <c r="IC66" s="648"/>
      <c r="ID66" s="648"/>
      <c r="IE66" s="648"/>
      <c r="IF66" s="648"/>
      <c r="IG66" s="648"/>
      <c r="IH66" s="648"/>
      <c r="II66" s="648"/>
      <c r="IJ66" s="648"/>
      <c r="IK66" s="648"/>
      <c r="IL66" s="648"/>
      <c r="IM66" s="648"/>
      <c r="IN66" s="648"/>
      <c r="IO66" s="648"/>
      <c r="IP66" s="648"/>
      <c r="IQ66" s="648"/>
      <c r="IR66" s="648"/>
      <c r="IS66" s="648"/>
      <c r="IT66" s="648"/>
      <c r="IU66" s="648"/>
      <c r="IV66" s="648"/>
      <c r="IW66" s="648"/>
      <c r="IX66" s="648"/>
      <c r="IY66" s="648"/>
      <c r="IZ66" s="648"/>
      <c r="JA66" s="648"/>
      <c r="JB66" s="648"/>
      <c r="JC66" s="648"/>
      <c r="JD66" s="648"/>
      <c r="JE66" s="648"/>
      <c r="JF66" s="648"/>
      <c r="JG66" s="648"/>
      <c r="JH66" s="648"/>
      <c r="JI66" s="648"/>
      <c r="JJ66" s="648"/>
      <c r="JK66" s="648"/>
      <c r="JL66" s="648"/>
      <c r="JM66" s="648"/>
      <c r="JN66" s="648"/>
      <c r="JO66" s="648"/>
      <c r="JP66" s="648"/>
      <c r="JQ66" s="648"/>
      <c r="JR66" s="648"/>
      <c r="JS66" s="648"/>
      <c r="JT66" s="648"/>
      <c r="JU66" s="648"/>
      <c r="JV66" s="648"/>
      <c r="JW66" s="648"/>
      <c r="JX66" s="648"/>
      <c r="JY66" s="648"/>
      <c r="JZ66" s="648"/>
      <c r="KA66" s="648"/>
      <c r="KB66" s="648"/>
      <c r="KC66" s="648"/>
      <c r="KD66" s="648"/>
      <c r="KE66" s="648"/>
      <c r="KF66" s="648"/>
      <c r="KG66" s="648"/>
      <c r="KH66" s="648"/>
      <c r="KI66" s="648"/>
      <c r="KJ66" s="648"/>
      <c r="KK66" s="648"/>
      <c r="KL66" s="648"/>
      <c r="KM66" s="648"/>
      <c r="KN66" s="648"/>
      <c r="KO66" s="648"/>
      <c r="KP66" s="648"/>
      <c r="KQ66" s="648"/>
      <c r="KR66" s="648"/>
      <c r="KS66" s="648"/>
      <c r="KT66" s="648"/>
      <c r="KU66" s="648"/>
      <c r="KV66" s="648"/>
      <c r="KW66" s="648"/>
      <c r="KX66" s="648"/>
      <c r="KY66" s="648"/>
      <c r="KZ66" s="648"/>
      <c r="LA66" s="648"/>
      <c r="LB66" s="648"/>
      <c r="LC66" s="648"/>
      <c r="LD66" s="648"/>
      <c r="LE66" s="648"/>
      <c r="LF66" s="648"/>
      <c r="LG66" s="648"/>
      <c r="LH66" s="648"/>
      <c r="LI66" s="648"/>
      <c r="LJ66" s="648"/>
      <c r="LK66" s="648"/>
      <c r="LL66" s="648"/>
      <c r="LM66" s="648"/>
      <c r="LN66" s="648"/>
      <c r="LO66" s="648"/>
      <c r="LP66" s="648"/>
      <c r="LQ66" s="648"/>
      <c r="LR66" s="648"/>
      <c r="LS66" s="648"/>
      <c r="LT66" s="648"/>
      <c r="LU66" s="648"/>
      <c r="LV66" s="648"/>
      <c r="LW66" s="648"/>
      <c r="LX66" s="648"/>
      <c r="LY66" s="648"/>
      <c r="LZ66" s="648"/>
      <c r="MA66" s="648"/>
      <c r="MB66" s="648"/>
      <c r="MC66" s="648"/>
      <c r="MD66" s="648"/>
      <c r="ME66" s="648"/>
      <c r="MF66" s="648"/>
      <c r="MG66" s="648"/>
      <c r="MH66" s="648"/>
      <c r="MI66" s="648"/>
      <c r="MJ66" s="648"/>
      <c r="MK66" s="648"/>
      <c r="ML66" s="648"/>
      <c r="MM66" s="648"/>
      <c r="MN66" s="648"/>
      <c r="MO66" s="648"/>
      <c r="MP66" s="648"/>
      <c r="MQ66" s="648"/>
      <c r="MR66" s="648"/>
      <c r="MS66" s="648"/>
      <c r="MT66" s="648"/>
      <c r="MU66" s="648"/>
      <c r="MV66" s="648"/>
      <c r="MW66" s="648"/>
      <c r="MX66" s="648"/>
      <c r="MY66" s="648"/>
      <c r="MZ66" s="648"/>
      <c r="NA66" s="648"/>
      <c r="NB66" s="648"/>
      <c r="NC66" s="648"/>
      <c r="ND66" s="648"/>
      <c r="NE66" s="648"/>
      <c r="NF66" s="648"/>
      <c r="NG66" s="648"/>
      <c r="NH66" s="648"/>
      <c r="NI66" s="648"/>
      <c r="NJ66" s="648"/>
      <c r="NK66" s="648"/>
      <c r="NL66" s="648"/>
      <c r="NM66" s="648"/>
      <c r="NN66" s="648"/>
      <c r="NO66" s="648"/>
      <c r="NP66" s="648"/>
      <c r="NQ66" s="648"/>
      <c r="NR66" s="648"/>
      <c r="NS66" s="648"/>
      <c r="NT66" s="648"/>
      <c r="NU66" s="648"/>
      <c r="NV66" s="648"/>
      <c r="NW66" s="648"/>
      <c r="NX66" s="648"/>
      <c r="NY66" s="648"/>
      <c r="NZ66" s="648"/>
      <c r="OA66" s="648"/>
      <c r="OB66" s="648"/>
      <c r="OC66" s="648"/>
      <c r="OD66" s="648"/>
      <c r="OE66" s="648"/>
      <c r="OF66" s="648"/>
      <c r="OG66" s="648"/>
      <c r="OH66" s="648"/>
      <c r="OI66" s="648"/>
      <c r="OJ66" s="648"/>
      <c r="OK66" s="648"/>
      <c r="OL66" s="648"/>
      <c r="OM66" s="648"/>
      <c r="ON66" s="648"/>
      <c r="OO66" s="648"/>
      <c r="OP66" s="648"/>
      <c r="OQ66" s="648"/>
      <c r="OR66" s="648"/>
      <c r="OS66" s="648"/>
      <c r="OT66" s="648"/>
      <c r="OU66" s="648"/>
      <c r="OV66" s="648"/>
      <c r="OW66" s="648"/>
      <c r="OX66" s="648"/>
      <c r="OY66" s="648"/>
      <c r="OZ66" s="648"/>
      <c r="PA66" s="648"/>
      <c r="PB66" s="648"/>
      <c r="PC66" s="648"/>
      <c r="PD66" s="648"/>
      <c r="PE66" s="648"/>
      <c r="PF66" s="648"/>
      <c r="PG66" s="648"/>
      <c r="PH66" s="648"/>
      <c r="PI66" s="648"/>
      <c r="PJ66" s="648"/>
      <c r="PK66" s="648"/>
      <c r="PL66" s="648"/>
      <c r="PM66" s="648"/>
      <c r="PN66" s="648"/>
      <c r="PO66" s="648"/>
      <c r="PP66" s="648"/>
      <c r="PQ66" s="648"/>
      <c r="PR66" s="648"/>
      <c r="PS66" s="648"/>
      <c r="PT66" s="648"/>
      <c r="PU66" s="648"/>
      <c r="PV66" s="648"/>
      <c r="PW66" s="648"/>
      <c r="PX66" s="648"/>
      <c r="PY66" s="648"/>
      <c r="PZ66" s="648"/>
      <c r="QA66" s="648"/>
      <c r="QB66" s="648"/>
      <c r="QC66" s="648"/>
      <c r="QD66" s="648"/>
      <c r="QE66" s="648"/>
      <c r="QF66" s="648"/>
      <c r="QG66" s="648"/>
      <c r="QH66" s="648"/>
      <c r="QI66" s="648"/>
      <c r="QJ66" s="648"/>
      <c r="QK66" s="648"/>
      <c r="QL66" s="648"/>
      <c r="QM66" s="648"/>
      <c r="QN66" s="648"/>
      <c r="QO66" s="648"/>
      <c r="QP66" s="648"/>
      <c r="QQ66" s="648"/>
      <c r="QR66" s="648"/>
      <c r="QS66" s="648"/>
      <c r="QT66" s="648"/>
      <c r="QU66" s="648"/>
      <c r="QV66" s="648"/>
      <c r="QW66" s="648"/>
      <c r="QX66" s="648"/>
      <c r="QY66" s="648"/>
      <c r="QZ66" s="648"/>
      <c r="RA66" s="648"/>
      <c r="RB66" s="648"/>
      <c r="RC66" s="648"/>
      <c r="RD66" s="648"/>
      <c r="RE66" s="648"/>
      <c r="RF66" s="648"/>
      <c r="RG66" s="648"/>
      <c r="RH66" s="648"/>
      <c r="RI66" s="648"/>
      <c r="RJ66" s="648"/>
      <c r="RK66" s="648"/>
      <c r="RL66" s="648"/>
      <c r="RM66" s="648"/>
      <c r="RN66" s="648"/>
      <c r="RO66" s="648"/>
      <c r="RP66" s="648"/>
      <c r="RQ66" s="648"/>
      <c r="RR66" s="648"/>
      <c r="RS66" s="648"/>
      <c r="RT66" s="648"/>
      <c r="RU66" s="648"/>
      <c r="RV66" s="648"/>
      <c r="RW66" s="648"/>
      <c r="RX66" s="648"/>
      <c r="RY66" s="648"/>
      <c r="RZ66" s="648"/>
      <c r="SA66" s="648"/>
      <c r="SB66" s="648"/>
      <c r="SC66" s="648"/>
      <c r="SD66" s="648"/>
      <c r="SE66" s="648"/>
      <c r="SF66" s="648"/>
      <c r="SG66" s="648"/>
      <c r="SH66" s="648"/>
      <c r="SI66" s="648"/>
      <c r="SJ66" s="648"/>
      <c r="SK66" s="648"/>
      <c r="SL66" s="648"/>
      <c r="SM66" s="648"/>
      <c r="SN66" s="648"/>
      <c r="SO66" s="648"/>
      <c r="SP66" s="648"/>
      <c r="SQ66" s="648"/>
      <c r="SR66" s="648"/>
      <c r="SS66" s="648"/>
      <c r="ST66" s="648"/>
      <c r="SU66" s="648"/>
      <c r="SV66" s="648"/>
      <c r="SW66" s="648"/>
      <c r="SX66" s="648"/>
      <c r="SY66" s="648"/>
      <c r="SZ66" s="648"/>
      <c r="TA66" s="648"/>
      <c r="TB66" s="648"/>
      <c r="TC66" s="648"/>
      <c r="TD66" s="648"/>
      <c r="TE66" s="648"/>
      <c r="TF66" s="648"/>
      <c r="TG66" s="648"/>
      <c r="TH66" s="648"/>
      <c r="TI66" s="648"/>
      <c r="TJ66" s="648"/>
      <c r="TK66" s="648"/>
      <c r="TL66" s="648"/>
      <c r="TM66" s="648"/>
      <c r="TN66" s="648"/>
      <c r="TO66" s="648"/>
      <c r="TP66" s="648"/>
      <c r="TQ66" s="648"/>
      <c r="TR66" s="648"/>
      <c r="TS66" s="648"/>
      <c r="TT66" s="648"/>
      <c r="TU66" s="648"/>
      <c r="TV66" s="648"/>
      <c r="TW66" s="648"/>
      <c r="TX66" s="648"/>
      <c r="TY66" s="648"/>
      <c r="TZ66" s="648"/>
      <c r="UA66" s="648"/>
      <c r="UB66" s="648"/>
      <c r="UC66" s="648"/>
      <c r="UD66" s="648"/>
      <c r="UE66" s="648"/>
      <c r="UF66" s="648"/>
      <c r="UG66" s="648"/>
      <c r="UH66" s="648"/>
      <c r="UI66" s="648"/>
      <c r="UJ66" s="648"/>
      <c r="UK66" s="648"/>
      <c r="UL66" s="648"/>
      <c r="UM66" s="648"/>
      <c r="UN66" s="648"/>
      <c r="UO66" s="648"/>
      <c r="UP66" s="648"/>
      <c r="UQ66" s="648"/>
      <c r="UR66" s="648"/>
      <c r="US66" s="648"/>
      <c r="UT66" s="648"/>
      <c r="UU66" s="648"/>
      <c r="UV66" s="648"/>
      <c r="UW66" s="648"/>
      <c r="UX66" s="648"/>
      <c r="UY66" s="648"/>
      <c r="UZ66" s="648"/>
      <c r="VA66" s="648"/>
      <c r="VB66" s="648"/>
      <c r="VC66" s="648"/>
      <c r="VD66" s="648"/>
      <c r="VE66" s="648"/>
      <c r="VF66" s="648"/>
      <c r="VG66" s="648"/>
      <c r="VH66" s="648"/>
      <c r="VI66" s="648"/>
      <c r="VJ66" s="648"/>
      <c r="VK66" s="648"/>
      <c r="VL66" s="648"/>
      <c r="VM66" s="648"/>
      <c r="VN66" s="648"/>
      <c r="VO66" s="648"/>
      <c r="VP66" s="648"/>
      <c r="VQ66" s="648"/>
      <c r="VR66" s="648"/>
      <c r="VS66" s="648"/>
      <c r="VT66" s="648"/>
      <c r="VU66" s="648"/>
      <c r="VV66" s="648"/>
      <c r="VW66" s="648"/>
      <c r="VX66" s="648"/>
      <c r="VY66" s="648"/>
      <c r="VZ66" s="648"/>
      <c r="WA66" s="648"/>
      <c r="WB66" s="648"/>
      <c r="WC66" s="648"/>
      <c r="WD66" s="648"/>
      <c r="WE66" s="648"/>
      <c r="WF66" s="648"/>
      <c r="WG66" s="648"/>
      <c r="WH66" s="648"/>
      <c r="WI66" s="648"/>
      <c r="WJ66" s="648"/>
      <c r="WK66" s="648"/>
      <c r="WL66" s="648"/>
      <c r="WM66" s="648"/>
      <c r="WN66" s="648"/>
      <c r="WO66" s="648"/>
      <c r="WP66" s="648"/>
      <c r="WQ66" s="648"/>
      <c r="WR66" s="648"/>
      <c r="WS66" s="648"/>
      <c r="WT66" s="648"/>
      <c r="WU66" s="648"/>
      <c r="WV66" s="648"/>
      <c r="WW66" s="648"/>
      <c r="WX66" s="648"/>
      <c r="WY66" s="648"/>
      <c r="WZ66" s="648"/>
      <c r="XA66" s="648"/>
      <c r="XB66" s="648"/>
      <c r="XC66" s="648"/>
      <c r="XD66" s="648"/>
      <c r="XE66" s="648"/>
      <c r="XF66" s="648"/>
      <c r="XG66" s="648"/>
      <c r="XH66" s="648"/>
      <c r="XI66" s="648"/>
      <c r="XJ66" s="648"/>
      <c r="XK66" s="648"/>
      <c r="XL66" s="648"/>
      <c r="XM66" s="648"/>
      <c r="XN66" s="648"/>
      <c r="XO66" s="648"/>
      <c r="XP66" s="648"/>
      <c r="XQ66" s="648"/>
      <c r="XR66" s="648"/>
      <c r="XS66" s="648"/>
      <c r="XT66" s="648"/>
      <c r="XU66" s="648"/>
      <c r="XV66" s="648"/>
      <c r="XW66" s="648"/>
      <c r="XX66" s="648"/>
      <c r="XY66" s="648"/>
      <c r="XZ66" s="648"/>
      <c r="YA66" s="648"/>
      <c r="YB66" s="648"/>
      <c r="YC66" s="648"/>
      <c r="YD66" s="648"/>
      <c r="YE66" s="648"/>
      <c r="YF66" s="648"/>
      <c r="YG66" s="648"/>
      <c r="YH66" s="648"/>
      <c r="YI66" s="648"/>
      <c r="YJ66" s="648"/>
      <c r="YK66" s="648"/>
      <c r="YL66" s="648"/>
      <c r="YM66" s="648"/>
      <c r="YN66" s="648"/>
      <c r="YO66" s="648"/>
      <c r="YP66" s="648"/>
      <c r="YQ66" s="648"/>
      <c r="YR66" s="648"/>
      <c r="YS66" s="648"/>
      <c r="YT66" s="648"/>
      <c r="YU66" s="648"/>
      <c r="YV66" s="648"/>
      <c r="YW66" s="648"/>
      <c r="YX66" s="648"/>
      <c r="YY66" s="648"/>
      <c r="YZ66" s="648"/>
      <c r="ZA66" s="648"/>
      <c r="ZB66" s="648"/>
      <c r="ZC66" s="648"/>
      <c r="ZD66" s="648"/>
      <c r="ZE66" s="648"/>
      <c r="ZF66" s="648"/>
      <c r="ZG66" s="648"/>
      <c r="ZH66" s="648"/>
      <c r="ZI66" s="648"/>
      <c r="ZJ66" s="648"/>
      <c r="ZK66" s="648"/>
      <c r="ZL66" s="648"/>
      <c r="ZM66" s="648"/>
      <c r="ZN66" s="648"/>
      <c r="ZO66" s="648"/>
      <c r="ZP66" s="648"/>
      <c r="ZQ66" s="648"/>
      <c r="ZR66" s="648"/>
      <c r="ZS66" s="648"/>
      <c r="ZT66" s="648"/>
      <c r="ZU66" s="648"/>
      <c r="ZV66" s="648"/>
      <c r="ZW66" s="648"/>
      <c r="ZX66" s="648"/>
      <c r="ZY66" s="648"/>
      <c r="ZZ66" s="648"/>
      <c r="AAA66" s="648"/>
      <c r="AAB66" s="648"/>
      <c r="AAC66" s="648"/>
      <c r="AAD66" s="648"/>
      <c r="AAE66" s="648"/>
      <c r="AAF66" s="648"/>
      <c r="AAG66" s="648"/>
      <c r="AAH66" s="648"/>
      <c r="AAI66" s="648"/>
      <c r="AAJ66" s="648"/>
      <c r="AAK66" s="648"/>
      <c r="AAL66" s="648"/>
      <c r="AAM66" s="648"/>
      <c r="AAN66" s="648"/>
      <c r="AAO66" s="648"/>
      <c r="AAP66" s="648"/>
      <c r="AAQ66" s="648"/>
      <c r="AAR66" s="648"/>
      <c r="AAS66" s="648"/>
      <c r="AAT66" s="648"/>
      <c r="AAU66" s="648"/>
      <c r="AAV66" s="648"/>
      <c r="AAW66" s="648"/>
      <c r="AAX66" s="648"/>
      <c r="AAY66" s="648"/>
      <c r="AAZ66" s="648"/>
      <c r="ABA66" s="648"/>
      <c r="ABB66" s="648"/>
      <c r="ABC66" s="648"/>
      <c r="ABD66" s="648"/>
      <c r="ABE66" s="648"/>
      <c r="ABF66" s="648"/>
      <c r="ABG66" s="648"/>
      <c r="ABH66" s="648"/>
      <c r="ABI66" s="648"/>
      <c r="ABJ66" s="648"/>
      <c r="ABK66" s="648"/>
      <c r="ABL66" s="648"/>
      <c r="ABM66" s="648"/>
      <c r="ABN66" s="648"/>
      <c r="ABO66" s="648"/>
      <c r="ABP66" s="648"/>
      <c r="ABQ66" s="648"/>
      <c r="ABR66" s="648"/>
      <c r="ABS66" s="648"/>
      <c r="ABT66" s="648"/>
      <c r="ABU66" s="648"/>
      <c r="ABV66" s="648"/>
      <c r="ABW66" s="648"/>
      <c r="ABX66" s="648"/>
      <c r="ABY66" s="648"/>
      <c r="ABZ66" s="648"/>
      <c r="ACA66" s="648"/>
      <c r="ACB66" s="648"/>
      <c r="ACC66" s="648"/>
      <c r="ACD66" s="648"/>
      <c r="ACE66" s="648"/>
      <c r="ACF66" s="648"/>
      <c r="ACG66" s="648"/>
      <c r="ACH66" s="648"/>
      <c r="ACI66" s="648"/>
      <c r="ACJ66" s="648"/>
      <c r="ACK66" s="648"/>
      <c r="ACL66" s="648"/>
      <c r="ACM66" s="648"/>
      <c r="ACN66" s="648"/>
      <c r="ACO66" s="648"/>
      <c r="ACP66" s="648"/>
      <c r="ACQ66" s="648"/>
      <c r="ACR66" s="648"/>
      <c r="ACS66" s="648"/>
      <c r="ACT66" s="648"/>
      <c r="ACU66" s="648"/>
      <c r="ACV66" s="648"/>
      <c r="ACW66" s="648"/>
      <c r="ACX66" s="648"/>
      <c r="ACY66" s="648"/>
      <c r="ACZ66" s="648"/>
      <c r="ADA66" s="648"/>
      <c r="ADB66" s="648"/>
      <c r="ADC66" s="648"/>
      <c r="ADD66" s="648"/>
      <c r="ADE66" s="648"/>
      <c r="ADF66" s="648"/>
      <c r="ADG66" s="648"/>
      <c r="ADH66" s="648"/>
      <c r="ADI66" s="648"/>
      <c r="ADJ66" s="648"/>
      <c r="ADK66" s="648"/>
      <c r="ADL66" s="648"/>
      <c r="ADM66" s="648"/>
      <c r="ADN66" s="648"/>
      <c r="ADO66" s="648"/>
      <c r="ADP66" s="648"/>
      <c r="ADQ66" s="648"/>
      <c r="ADR66" s="648"/>
      <c r="ADS66" s="648"/>
      <c r="ADT66" s="648"/>
      <c r="ADU66" s="648"/>
      <c r="ADV66" s="648"/>
      <c r="ADW66" s="648"/>
      <c r="ADX66" s="648"/>
      <c r="ADY66" s="648"/>
      <c r="ADZ66" s="648"/>
      <c r="AEA66" s="648"/>
      <c r="AEB66" s="648"/>
      <c r="AEC66" s="648"/>
      <c r="AED66" s="648"/>
      <c r="AEE66" s="648"/>
      <c r="AEF66" s="648"/>
      <c r="AEG66" s="648"/>
      <c r="AEH66" s="648"/>
      <c r="AEI66" s="648"/>
      <c r="AEJ66" s="648"/>
      <c r="AEK66" s="648"/>
      <c r="AEL66" s="648"/>
      <c r="AEM66" s="648"/>
      <c r="AEN66" s="648"/>
      <c r="AEO66" s="648"/>
      <c r="AEP66" s="648"/>
      <c r="AEQ66" s="648"/>
      <c r="AER66" s="648"/>
      <c r="AES66" s="648"/>
      <c r="AET66" s="648"/>
      <c r="AEU66" s="648"/>
      <c r="AEV66" s="648"/>
      <c r="AEW66" s="648"/>
      <c r="AEX66" s="648"/>
      <c r="AEY66" s="648"/>
      <c r="AEZ66" s="648"/>
      <c r="AFA66" s="648"/>
      <c r="AFB66" s="648"/>
      <c r="AFC66" s="648"/>
      <c r="AFD66" s="648"/>
      <c r="AFE66" s="648"/>
      <c r="AFF66" s="648"/>
      <c r="AFG66" s="648"/>
      <c r="AFH66" s="648"/>
      <c r="AFI66" s="648"/>
      <c r="AFJ66" s="648"/>
      <c r="AFK66" s="648"/>
      <c r="AFL66" s="648"/>
      <c r="AFM66" s="648"/>
      <c r="AFN66" s="648"/>
      <c r="AFO66" s="648"/>
      <c r="AFP66" s="648"/>
      <c r="AFQ66" s="648"/>
      <c r="AFR66" s="648"/>
      <c r="AFS66" s="648"/>
      <c r="AFT66" s="648"/>
      <c r="AFU66" s="648"/>
      <c r="AFV66" s="648"/>
      <c r="AFW66" s="648"/>
      <c r="AFX66" s="648"/>
      <c r="AFY66" s="648"/>
      <c r="AFZ66" s="648"/>
      <c r="AGA66" s="648"/>
      <c r="AGB66" s="648"/>
      <c r="AGC66" s="648"/>
      <c r="AGD66" s="648"/>
      <c r="AGE66" s="648"/>
      <c r="AGF66" s="648"/>
      <c r="AGG66" s="648"/>
      <c r="AGH66" s="648"/>
      <c r="AGI66" s="648"/>
      <c r="AGJ66" s="648"/>
      <c r="AGK66" s="648"/>
      <c r="AGL66" s="648"/>
      <c r="AGM66" s="648"/>
      <c r="AGN66" s="648"/>
      <c r="AGO66" s="648"/>
      <c r="AGP66" s="648"/>
      <c r="AGQ66" s="648"/>
      <c r="AGR66" s="648"/>
      <c r="AGS66" s="648"/>
      <c r="AGT66" s="648"/>
      <c r="AGU66" s="648"/>
      <c r="AGV66" s="648"/>
      <c r="AGW66" s="648"/>
      <c r="AGX66" s="648"/>
      <c r="AGY66" s="648"/>
      <c r="AGZ66" s="648"/>
      <c r="AHA66" s="648"/>
      <c r="AHB66" s="648"/>
      <c r="AHC66" s="648"/>
      <c r="AHD66" s="648"/>
      <c r="AHE66" s="648"/>
      <c r="AHF66" s="648"/>
      <c r="AHG66" s="648"/>
      <c r="AHH66" s="648"/>
      <c r="AHI66" s="648"/>
      <c r="AHJ66" s="648"/>
      <c r="AHK66" s="648"/>
      <c r="AHL66" s="648"/>
      <c r="AHM66" s="648"/>
      <c r="AHN66" s="648"/>
      <c r="AHO66" s="648"/>
      <c r="AHP66" s="648"/>
      <c r="AHQ66" s="648"/>
      <c r="AHR66" s="648"/>
      <c r="AHS66" s="648"/>
      <c r="AHT66" s="648"/>
      <c r="AHU66" s="648"/>
      <c r="AHV66" s="648"/>
      <c r="AHW66" s="648"/>
      <c r="AHX66" s="648"/>
      <c r="AHY66" s="648"/>
      <c r="AHZ66" s="648"/>
      <c r="AIA66" s="648"/>
      <c r="AIB66" s="648"/>
      <c r="AIC66" s="648"/>
      <c r="AID66" s="648"/>
      <c r="AIE66" s="648"/>
      <c r="AIF66" s="648"/>
      <c r="AIG66" s="648"/>
      <c r="AIH66" s="648"/>
      <c r="AII66" s="648"/>
      <c r="AIJ66" s="648"/>
      <c r="AIK66" s="648"/>
      <c r="AIL66" s="648"/>
      <c r="AIM66" s="648"/>
      <c r="AIN66" s="648"/>
      <c r="AIO66" s="648"/>
      <c r="AIP66" s="648"/>
      <c r="AIQ66" s="648"/>
      <c r="AIR66" s="648"/>
      <c r="AIS66" s="648"/>
      <c r="AIT66" s="648"/>
      <c r="AIU66" s="648"/>
      <c r="AIV66" s="648"/>
      <c r="AIW66" s="648"/>
      <c r="AIX66" s="648"/>
      <c r="AIY66" s="648"/>
      <c r="AIZ66" s="648"/>
      <c r="AJA66" s="648"/>
      <c r="AJB66" s="648"/>
      <c r="AJC66" s="648"/>
      <c r="AJD66" s="648"/>
      <c r="AJE66" s="648"/>
      <c r="AJF66" s="648"/>
      <c r="AJG66" s="648"/>
      <c r="AJH66" s="648"/>
      <c r="AJI66" s="648"/>
      <c r="AJJ66" s="648"/>
      <c r="AJK66" s="648"/>
      <c r="AJL66" s="648"/>
      <c r="AJM66" s="648"/>
      <c r="AJN66" s="648"/>
      <c r="AJO66" s="648"/>
      <c r="AJP66" s="648"/>
      <c r="AJQ66" s="648"/>
      <c r="AJR66" s="648"/>
      <c r="AJS66" s="648"/>
      <c r="AJT66" s="648"/>
      <c r="AJU66" s="648"/>
      <c r="AJV66" s="648"/>
      <c r="AJW66" s="648"/>
      <c r="AJX66" s="648"/>
      <c r="AJY66" s="648"/>
      <c r="AJZ66" s="648"/>
      <c r="AKA66" s="648"/>
      <c r="AKB66" s="648"/>
      <c r="AKC66" s="648"/>
      <c r="AKD66" s="648"/>
      <c r="AKE66" s="648"/>
      <c r="AKF66" s="648"/>
      <c r="AKG66" s="648"/>
      <c r="AKH66" s="648"/>
      <c r="AKI66" s="648"/>
      <c r="AKJ66" s="648"/>
      <c r="AKK66" s="648"/>
      <c r="AKL66" s="648"/>
      <c r="AKM66" s="648"/>
      <c r="AKN66" s="648"/>
      <c r="AKO66" s="648"/>
      <c r="AKP66" s="648"/>
      <c r="AKQ66" s="648"/>
      <c r="AKR66" s="648"/>
      <c r="AKS66" s="648"/>
      <c r="AKT66" s="648"/>
      <c r="AKU66" s="648"/>
      <c r="AKV66" s="648"/>
      <c r="AKW66" s="648"/>
      <c r="AKX66" s="648"/>
      <c r="AKY66" s="648"/>
      <c r="AKZ66" s="648"/>
      <c r="ALA66" s="648"/>
      <c r="ALB66" s="648"/>
      <c r="ALC66" s="648"/>
      <c r="ALD66" s="648"/>
      <c r="ALE66" s="648"/>
      <c r="ALF66" s="648"/>
      <c r="ALG66" s="648"/>
      <c r="ALH66" s="648"/>
      <c r="ALI66" s="648"/>
      <c r="ALJ66" s="648"/>
      <c r="ALK66" s="648"/>
      <c r="ALL66" s="648"/>
      <c r="ALM66" s="648"/>
      <c r="ALN66" s="648"/>
      <c r="ALO66" s="648"/>
      <c r="ALP66" s="648"/>
      <c r="ALQ66" s="648"/>
      <c r="ALR66" s="648"/>
      <c r="ALS66" s="648"/>
      <c r="ALT66" s="648"/>
      <c r="ALU66" s="648"/>
      <c r="ALV66" s="648"/>
      <c r="ALW66" s="648"/>
      <c r="ALX66" s="648"/>
      <c r="ALY66" s="648"/>
      <c r="ALZ66" s="648"/>
      <c r="AMA66" s="648"/>
      <c r="AMB66" s="648"/>
      <c r="AMC66" s="648"/>
      <c r="AMD66" s="648"/>
      <c r="AME66" s="648"/>
      <c r="AMF66" s="648"/>
      <c r="AMG66" s="648"/>
      <c r="AMH66" s="648"/>
      <c r="AMI66" s="648"/>
      <c r="AMJ66" s="648"/>
    </row>
    <row r="67" spans="1:1024" s="666" customFormat="1" x14ac:dyDescent="0.2">
      <c r="A67" s="648"/>
      <c r="B67" s="677"/>
      <c r="C67" s="678"/>
      <c r="D67" s="679"/>
      <c r="E67" s="679"/>
      <c r="F67" s="679"/>
      <c r="G67" s="679"/>
      <c r="H67" s="679"/>
      <c r="I67" s="679"/>
      <c r="J67" s="679"/>
      <c r="K67" s="679"/>
      <c r="L67" s="679"/>
      <c r="M67" s="679"/>
      <c r="N67" s="679"/>
      <c r="O67" s="679"/>
      <c r="P67" s="679"/>
      <c r="Q67" s="679"/>
      <c r="R67" s="680"/>
      <c r="S67" s="679"/>
      <c r="T67" s="679"/>
      <c r="U67" s="672" t="s">
        <v>497</v>
      </c>
      <c r="V67" s="661" t="s">
        <v>121</v>
      </c>
      <c r="W67" s="681" t="s">
        <v>495</v>
      </c>
      <c r="X67" s="653">
        <v>440.01551064336502</v>
      </c>
      <c r="Y67" s="653">
        <v>1047.454254649846</v>
      </c>
      <c r="Z67" s="653">
        <v>1733.8081345140261</v>
      </c>
      <c r="AA67" s="653">
        <v>2549.1694959962924</v>
      </c>
      <c r="AB67" s="653">
        <v>3587.1248453409644</v>
      </c>
      <c r="AC67" s="653">
        <v>4843.4583873826314</v>
      </c>
      <c r="AD67" s="653">
        <v>6125.892565093387</v>
      </c>
      <c r="AE67" s="653">
        <v>7536.5360762163809</v>
      </c>
      <c r="AF67" s="653">
        <v>8984.2468919960556</v>
      </c>
      <c r="AG67" s="653">
        <v>10451.654725180089</v>
      </c>
      <c r="AH67" s="653">
        <v>12144.325767055765</v>
      </c>
      <c r="AI67" s="653">
        <v>13345.360669466998</v>
      </c>
      <c r="AJ67" s="653">
        <v>14150.673516127466</v>
      </c>
      <c r="AK67" s="653">
        <v>14729.150649432821</v>
      </c>
      <c r="AL67" s="653">
        <v>14729.150649432821</v>
      </c>
      <c r="AM67" s="653">
        <v>14729.150649432821</v>
      </c>
      <c r="AN67" s="653">
        <v>14729.150649432821</v>
      </c>
      <c r="AO67" s="653">
        <v>14729.150649432821</v>
      </c>
      <c r="AP67" s="653">
        <v>14729.150649432821</v>
      </c>
      <c r="AQ67" s="653">
        <v>14729.150649432821</v>
      </c>
      <c r="AR67" s="653">
        <v>14729.150649432821</v>
      </c>
      <c r="AS67" s="653">
        <v>14729.150649432821</v>
      </c>
      <c r="AT67" s="653">
        <v>14729.150649432821</v>
      </c>
      <c r="AU67" s="653">
        <v>14729.150649432821</v>
      </c>
      <c r="AV67" s="653">
        <v>14729.150649432821</v>
      </c>
      <c r="AW67" s="653">
        <v>14729.150649432821</v>
      </c>
      <c r="AX67" s="653">
        <v>14729.150649432821</v>
      </c>
      <c r="AY67" s="653">
        <v>14729.150649432821</v>
      </c>
      <c r="AZ67" s="653">
        <v>14729.150649432821</v>
      </c>
      <c r="BA67" s="653">
        <v>14729.150649432821</v>
      </c>
      <c r="BB67" s="653">
        <v>14729.150649432821</v>
      </c>
      <c r="BC67" s="653">
        <v>14729.150649432821</v>
      </c>
      <c r="BD67" s="653">
        <v>14729.150649432821</v>
      </c>
      <c r="BE67" s="653">
        <v>14729.150649432821</v>
      </c>
      <c r="BF67" s="653">
        <v>14729.150649432821</v>
      </c>
      <c r="BG67" s="653">
        <v>14729.150649432821</v>
      </c>
      <c r="BH67" s="653">
        <v>14729.150649432821</v>
      </c>
      <c r="BI67" s="653">
        <v>14729.150649432821</v>
      </c>
      <c r="BJ67" s="653">
        <v>14729.150649432821</v>
      </c>
      <c r="BK67" s="653">
        <v>14729.150649432821</v>
      </c>
      <c r="BL67" s="653">
        <v>14729.150649432821</v>
      </c>
      <c r="BM67" s="653">
        <v>14729.150649432821</v>
      </c>
      <c r="BN67" s="653">
        <v>14729.150649432821</v>
      </c>
      <c r="BO67" s="653">
        <v>14729.150649432821</v>
      </c>
      <c r="BP67" s="653">
        <v>14729.150649432821</v>
      </c>
      <c r="BQ67" s="653">
        <v>14729.150649432821</v>
      </c>
      <c r="BR67" s="653">
        <v>14729.150649432821</v>
      </c>
      <c r="BS67" s="653">
        <v>14729.150649432821</v>
      </c>
      <c r="BT67" s="653">
        <v>14729.150649432821</v>
      </c>
      <c r="BU67" s="653">
        <v>14729.150649432821</v>
      </c>
      <c r="BV67" s="653">
        <v>14729.150649432821</v>
      </c>
      <c r="BW67" s="653">
        <v>14729.150649432821</v>
      </c>
      <c r="BX67" s="653">
        <v>14729.150649432821</v>
      </c>
      <c r="BY67" s="653">
        <v>14729.150649432821</v>
      </c>
      <c r="BZ67" s="653">
        <v>14729.150649432821</v>
      </c>
      <c r="CA67" s="653">
        <v>14729.150649432821</v>
      </c>
      <c r="CB67" s="653">
        <v>14729.150649432821</v>
      </c>
      <c r="CC67" s="653">
        <v>14729.150649432821</v>
      </c>
      <c r="CD67" s="653">
        <v>14729.150649432821</v>
      </c>
      <c r="CE67" s="653">
        <v>14729.150649432821</v>
      </c>
      <c r="CF67" s="653">
        <v>14729.150649432821</v>
      </c>
      <c r="CG67" s="653">
        <v>14729.150649432821</v>
      </c>
      <c r="CH67" s="653">
        <v>14729.150649432821</v>
      </c>
      <c r="CI67" s="653">
        <v>14729.150649432821</v>
      </c>
      <c r="CJ67" s="653">
        <v>14729.150649432821</v>
      </c>
      <c r="CK67" s="653">
        <v>14729.150649432821</v>
      </c>
      <c r="CL67" s="653">
        <v>14729.150649432821</v>
      </c>
      <c r="CM67" s="653">
        <v>14729.150649432821</v>
      </c>
      <c r="CN67" s="653">
        <v>14729.150649432821</v>
      </c>
      <c r="CO67" s="653">
        <v>14729.150649432821</v>
      </c>
      <c r="CP67" s="653">
        <v>14729.150649432821</v>
      </c>
      <c r="CQ67" s="653">
        <v>14729.150649432821</v>
      </c>
      <c r="CR67" s="653">
        <v>14729.150649432821</v>
      </c>
      <c r="CS67" s="653">
        <v>14729.150649432821</v>
      </c>
      <c r="CT67" s="653">
        <v>14729.150649432821</v>
      </c>
      <c r="CU67" s="653">
        <v>14729.150649432821</v>
      </c>
      <c r="CV67" s="653">
        <v>14729.150649432821</v>
      </c>
      <c r="CW67" s="653">
        <v>14729.150649432821</v>
      </c>
      <c r="CX67" s="653">
        <v>14729.150649432821</v>
      </c>
      <c r="CY67" s="653">
        <v>14729.150649432821</v>
      </c>
      <c r="CZ67" s="662">
        <v>0</v>
      </c>
      <c r="DA67" s="663">
        <v>0</v>
      </c>
      <c r="DB67" s="663">
        <v>0</v>
      </c>
      <c r="DC67" s="663">
        <v>0</v>
      </c>
      <c r="DD67" s="663">
        <v>0</v>
      </c>
      <c r="DE67" s="663">
        <v>0</v>
      </c>
      <c r="DF67" s="663">
        <v>0</v>
      </c>
      <c r="DG67" s="663">
        <v>0</v>
      </c>
      <c r="DH67" s="663">
        <v>0</v>
      </c>
      <c r="DI67" s="663">
        <v>0</v>
      </c>
      <c r="DJ67" s="663">
        <v>0</v>
      </c>
      <c r="DK67" s="663">
        <v>0</v>
      </c>
      <c r="DL67" s="663">
        <v>0</v>
      </c>
      <c r="DM67" s="663">
        <v>0</v>
      </c>
      <c r="DN67" s="663">
        <v>0</v>
      </c>
      <c r="DO67" s="663">
        <v>0</v>
      </c>
      <c r="DP67" s="663">
        <v>0</v>
      </c>
      <c r="DQ67" s="663">
        <v>0</v>
      </c>
      <c r="DR67" s="663">
        <v>0</v>
      </c>
      <c r="DS67" s="663">
        <v>0</v>
      </c>
      <c r="DT67" s="663">
        <v>0</v>
      </c>
      <c r="DU67" s="663">
        <v>0</v>
      </c>
      <c r="DV67" s="663">
        <v>0</v>
      </c>
      <c r="DW67" s="664">
        <v>0</v>
      </c>
      <c r="DX67" s="665"/>
      <c r="DY67" s="648"/>
      <c r="DZ67" s="648"/>
      <c r="EA67" s="648"/>
      <c r="EB67" s="648"/>
      <c r="EC67" s="648"/>
      <c r="ED67" s="648"/>
      <c r="EE67" s="648"/>
      <c r="EF67" s="648"/>
      <c r="EG67" s="648"/>
      <c r="EH67" s="648"/>
      <c r="EI67" s="648"/>
      <c r="EJ67" s="648"/>
      <c r="EK67" s="648"/>
      <c r="EL67" s="648"/>
      <c r="EM67" s="648"/>
      <c r="EN67" s="648"/>
      <c r="EO67" s="648"/>
      <c r="EP67" s="648"/>
      <c r="EQ67" s="648"/>
      <c r="ER67" s="648"/>
      <c r="ES67" s="648"/>
      <c r="ET67" s="648"/>
      <c r="EU67" s="648"/>
      <c r="EV67" s="648"/>
      <c r="EW67" s="648"/>
      <c r="EX67" s="648"/>
      <c r="EY67" s="648"/>
      <c r="EZ67" s="648"/>
      <c r="FA67" s="648"/>
      <c r="FB67" s="648"/>
      <c r="FC67" s="648"/>
      <c r="FD67" s="648"/>
      <c r="FE67" s="648"/>
      <c r="FF67" s="648"/>
      <c r="FG67" s="648"/>
      <c r="FH67" s="648"/>
      <c r="FI67" s="648"/>
      <c r="FJ67" s="648"/>
      <c r="FK67" s="648"/>
      <c r="FL67" s="648"/>
      <c r="FM67" s="648"/>
      <c r="FN67" s="648"/>
      <c r="FO67" s="648"/>
      <c r="FP67" s="648"/>
      <c r="FQ67" s="648"/>
      <c r="FR67" s="648"/>
      <c r="FS67" s="648"/>
      <c r="FT67" s="648"/>
      <c r="FU67" s="648"/>
      <c r="FV67" s="648"/>
      <c r="FW67" s="648"/>
      <c r="FX67" s="648"/>
      <c r="FY67" s="648"/>
      <c r="FZ67" s="648"/>
      <c r="GA67" s="648"/>
      <c r="GB67" s="648"/>
      <c r="GC67" s="648"/>
      <c r="GD67" s="648"/>
      <c r="GE67" s="648"/>
      <c r="GF67" s="648"/>
      <c r="GG67" s="648"/>
      <c r="GH67" s="648"/>
      <c r="GI67" s="648"/>
      <c r="GJ67" s="648"/>
      <c r="GK67" s="648"/>
      <c r="GL67" s="648"/>
      <c r="GM67" s="648"/>
      <c r="GN67" s="648"/>
      <c r="GO67" s="648"/>
      <c r="GP67" s="648"/>
      <c r="GQ67" s="648"/>
      <c r="GR67" s="648"/>
      <c r="GS67" s="648"/>
      <c r="GT67" s="648"/>
      <c r="GU67" s="648"/>
      <c r="GV67" s="648"/>
      <c r="GW67" s="648"/>
      <c r="GX67" s="648"/>
      <c r="GY67" s="648"/>
      <c r="GZ67" s="648"/>
      <c r="HA67" s="648"/>
      <c r="HB67" s="648"/>
      <c r="HC67" s="648"/>
      <c r="HD67" s="648"/>
      <c r="HE67" s="648"/>
      <c r="HF67" s="648"/>
      <c r="HG67" s="648"/>
      <c r="HH67" s="648"/>
      <c r="HI67" s="648"/>
      <c r="HJ67" s="648"/>
      <c r="HK67" s="648"/>
      <c r="HL67" s="648"/>
      <c r="HM67" s="648"/>
      <c r="HN67" s="648"/>
      <c r="HO67" s="648"/>
      <c r="HP67" s="648"/>
      <c r="HQ67" s="648"/>
      <c r="HR67" s="648"/>
      <c r="HS67" s="648"/>
      <c r="HT67" s="648"/>
      <c r="HU67" s="648"/>
      <c r="HV67" s="648"/>
      <c r="HW67" s="648"/>
      <c r="HX67" s="648"/>
      <c r="HY67" s="648"/>
      <c r="HZ67" s="648"/>
      <c r="IA67" s="648"/>
      <c r="IB67" s="648"/>
      <c r="IC67" s="648"/>
      <c r="ID67" s="648"/>
      <c r="IE67" s="648"/>
      <c r="IF67" s="648"/>
      <c r="IG67" s="648"/>
      <c r="IH67" s="648"/>
      <c r="II67" s="648"/>
      <c r="IJ67" s="648"/>
      <c r="IK67" s="648"/>
      <c r="IL67" s="648"/>
      <c r="IM67" s="648"/>
      <c r="IN67" s="648"/>
      <c r="IO67" s="648"/>
      <c r="IP67" s="648"/>
      <c r="IQ67" s="648"/>
      <c r="IR67" s="648"/>
      <c r="IS67" s="648"/>
      <c r="IT67" s="648"/>
      <c r="IU67" s="648"/>
      <c r="IV67" s="648"/>
      <c r="IW67" s="648"/>
      <c r="IX67" s="648"/>
      <c r="IY67" s="648"/>
      <c r="IZ67" s="648"/>
      <c r="JA67" s="648"/>
      <c r="JB67" s="648"/>
      <c r="JC67" s="648"/>
      <c r="JD67" s="648"/>
      <c r="JE67" s="648"/>
      <c r="JF67" s="648"/>
      <c r="JG67" s="648"/>
      <c r="JH67" s="648"/>
      <c r="JI67" s="648"/>
      <c r="JJ67" s="648"/>
      <c r="JK67" s="648"/>
      <c r="JL67" s="648"/>
      <c r="JM67" s="648"/>
      <c r="JN67" s="648"/>
      <c r="JO67" s="648"/>
      <c r="JP67" s="648"/>
      <c r="JQ67" s="648"/>
      <c r="JR67" s="648"/>
      <c r="JS67" s="648"/>
      <c r="JT67" s="648"/>
      <c r="JU67" s="648"/>
      <c r="JV67" s="648"/>
      <c r="JW67" s="648"/>
      <c r="JX67" s="648"/>
      <c r="JY67" s="648"/>
      <c r="JZ67" s="648"/>
      <c r="KA67" s="648"/>
      <c r="KB67" s="648"/>
      <c r="KC67" s="648"/>
      <c r="KD67" s="648"/>
      <c r="KE67" s="648"/>
      <c r="KF67" s="648"/>
      <c r="KG67" s="648"/>
      <c r="KH67" s="648"/>
      <c r="KI67" s="648"/>
      <c r="KJ67" s="648"/>
      <c r="KK67" s="648"/>
      <c r="KL67" s="648"/>
      <c r="KM67" s="648"/>
      <c r="KN67" s="648"/>
      <c r="KO67" s="648"/>
      <c r="KP67" s="648"/>
      <c r="KQ67" s="648"/>
      <c r="KR67" s="648"/>
      <c r="KS67" s="648"/>
      <c r="KT67" s="648"/>
      <c r="KU67" s="648"/>
      <c r="KV67" s="648"/>
      <c r="KW67" s="648"/>
      <c r="KX67" s="648"/>
      <c r="KY67" s="648"/>
      <c r="KZ67" s="648"/>
      <c r="LA67" s="648"/>
      <c r="LB67" s="648"/>
      <c r="LC67" s="648"/>
      <c r="LD67" s="648"/>
      <c r="LE67" s="648"/>
      <c r="LF67" s="648"/>
      <c r="LG67" s="648"/>
      <c r="LH67" s="648"/>
      <c r="LI67" s="648"/>
      <c r="LJ67" s="648"/>
      <c r="LK67" s="648"/>
      <c r="LL67" s="648"/>
      <c r="LM67" s="648"/>
      <c r="LN67" s="648"/>
      <c r="LO67" s="648"/>
      <c r="LP67" s="648"/>
      <c r="LQ67" s="648"/>
      <c r="LR67" s="648"/>
      <c r="LS67" s="648"/>
      <c r="LT67" s="648"/>
      <c r="LU67" s="648"/>
      <c r="LV67" s="648"/>
      <c r="LW67" s="648"/>
      <c r="LX67" s="648"/>
      <c r="LY67" s="648"/>
      <c r="LZ67" s="648"/>
      <c r="MA67" s="648"/>
      <c r="MB67" s="648"/>
      <c r="MC67" s="648"/>
      <c r="MD67" s="648"/>
      <c r="ME67" s="648"/>
      <c r="MF67" s="648"/>
      <c r="MG67" s="648"/>
      <c r="MH67" s="648"/>
      <c r="MI67" s="648"/>
      <c r="MJ67" s="648"/>
      <c r="MK67" s="648"/>
      <c r="ML67" s="648"/>
      <c r="MM67" s="648"/>
      <c r="MN67" s="648"/>
      <c r="MO67" s="648"/>
      <c r="MP67" s="648"/>
      <c r="MQ67" s="648"/>
      <c r="MR67" s="648"/>
      <c r="MS67" s="648"/>
      <c r="MT67" s="648"/>
      <c r="MU67" s="648"/>
      <c r="MV67" s="648"/>
      <c r="MW67" s="648"/>
      <c r="MX67" s="648"/>
      <c r="MY67" s="648"/>
      <c r="MZ67" s="648"/>
      <c r="NA67" s="648"/>
      <c r="NB67" s="648"/>
      <c r="NC67" s="648"/>
      <c r="ND67" s="648"/>
      <c r="NE67" s="648"/>
      <c r="NF67" s="648"/>
      <c r="NG67" s="648"/>
      <c r="NH67" s="648"/>
      <c r="NI67" s="648"/>
      <c r="NJ67" s="648"/>
      <c r="NK67" s="648"/>
      <c r="NL67" s="648"/>
      <c r="NM67" s="648"/>
      <c r="NN67" s="648"/>
      <c r="NO67" s="648"/>
      <c r="NP67" s="648"/>
      <c r="NQ67" s="648"/>
      <c r="NR67" s="648"/>
      <c r="NS67" s="648"/>
      <c r="NT67" s="648"/>
      <c r="NU67" s="648"/>
      <c r="NV67" s="648"/>
      <c r="NW67" s="648"/>
      <c r="NX67" s="648"/>
      <c r="NY67" s="648"/>
      <c r="NZ67" s="648"/>
      <c r="OA67" s="648"/>
      <c r="OB67" s="648"/>
      <c r="OC67" s="648"/>
      <c r="OD67" s="648"/>
      <c r="OE67" s="648"/>
      <c r="OF67" s="648"/>
      <c r="OG67" s="648"/>
      <c r="OH67" s="648"/>
      <c r="OI67" s="648"/>
      <c r="OJ67" s="648"/>
      <c r="OK67" s="648"/>
      <c r="OL67" s="648"/>
      <c r="OM67" s="648"/>
      <c r="ON67" s="648"/>
      <c r="OO67" s="648"/>
      <c r="OP67" s="648"/>
      <c r="OQ67" s="648"/>
      <c r="OR67" s="648"/>
      <c r="OS67" s="648"/>
      <c r="OT67" s="648"/>
      <c r="OU67" s="648"/>
      <c r="OV67" s="648"/>
      <c r="OW67" s="648"/>
      <c r="OX67" s="648"/>
      <c r="OY67" s="648"/>
      <c r="OZ67" s="648"/>
      <c r="PA67" s="648"/>
      <c r="PB67" s="648"/>
      <c r="PC67" s="648"/>
      <c r="PD67" s="648"/>
      <c r="PE67" s="648"/>
      <c r="PF67" s="648"/>
      <c r="PG67" s="648"/>
      <c r="PH67" s="648"/>
      <c r="PI67" s="648"/>
      <c r="PJ67" s="648"/>
      <c r="PK67" s="648"/>
      <c r="PL67" s="648"/>
      <c r="PM67" s="648"/>
      <c r="PN67" s="648"/>
      <c r="PO67" s="648"/>
      <c r="PP67" s="648"/>
      <c r="PQ67" s="648"/>
      <c r="PR67" s="648"/>
      <c r="PS67" s="648"/>
      <c r="PT67" s="648"/>
      <c r="PU67" s="648"/>
      <c r="PV67" s="648"/>
      <c r="PW67" s="648"/>
      <c r="PX67" s="648"/>
      <c r="PY67" s="648"/>
      <c r="PZ67" s="648"/>
      <c r="QA67" s="648"/>
      <c r="QB67" s="648"/>
      <c r="QC67" s="648"/>
      <c r="QD67" s="648"/>
      <c r="QE67" s="648"/>
      <c r="QF67" s="648"/>
      <c r="QG67" s="648"/>
      <c r="QH67" s="648"/>
      <c r="QI67" s="648"/>
      <c r="QJ67" s="648"/>
      <c r="QK67" s="648"/>
      <c r="QL67" s="648"/>
      <c r="QM67" s="648"/>
      <c r="QN67" s="648"/>
      <c r="QO67" s="648"/>
      <c r="QP67" s="648"/>
      <c r="QQ67" s="648"/>
      <c r="QR67" s="648"/>
      <c r="QS67" s="648"/>
      <c r="QT67" s="648"/>
      <c r="QU67" s="648"/>
      <c r="QV67" s="648"/>
      <c r="QW67" s="648"/>
      <c r="QX67" s="648"/>
      <c r="QY67" s="648"/>
      <c r="QZ67" s="648"/>
      <c r="RA67" s="648"/>
      <c r="RB67" s="648"/>
      <c r="RC67" s="648"/>
      <c r="RD67" s="648"/>
      <c r="RE67" s="648"/>
      <c r="RF67" s="648"/>
      <c r="RG67" s="648"/>
      <c r="RH67" s="648"/>
      <c r="RI67" s="648"/>
      <c r="RJ67" s="648"/>
      <c r="RK67" s="648"/>
      <c r="RL67" s="648"/>
      <c r="RM67" s="648"/>
      <c r="RN67" s="648"/>
      <c r="RO67" s="648"/>
      <c r="RP67" s="648"/>
      <c r="RQ67" s="648"/>
      <c r="RR67" s="648"/>
      <c r="RS67" s="648"/>
      <c r="RT67" s="648"/>
      <c r="RU67" s="648"/>
      <c r="RV67" s="648"/>
      <c r="RW67" s="648"/>
      <c r="RX67" s="648"/>
      <c r="RY67" s="648"/>
      <c r="RZ67" s="648"/>
      <c r="SA67" s="648"/>
      <c r="SB67" s="648"/>
      <c r="SC67" s="648"/>
      <c r="SD67" s="648"/>
      <c r="SE67" s="648"/>
      <c r="SF67" s="648"/>
      <c r="SG67" s="648"/>
      <c r="SH67" s="648"/>
      <c r="SI67" s="648"/>
      <c r="SJ67" s="648"/>
      <c r="SK67" s="648"/>
      <c r="SL67" s="648"/>
      <c r="SM67" s="648"/>
      <c r="SN67" s="648"/>
      <c r="SO67" s="648"/>
      <c r="SP67" s="648"/>
      <c r="SQ67" s="648"/>
      <c r="SR67" s="648"/>
      <c r="SS67" s="648"/>
      <c r="ST67" s="648"/>
      <c r="SU67" s="648"/>
      <c r="SV67" s="648"/>
      <c r="SW67" s="648"/>
      <c r="SX67" s="648"/>
      <c r="SY67" s="648"/>
      <c r="SZ67" s="648"/>
      <c r="TA67" s="648"/>
      <c r="TB67" s="648"/>
      <c r="TC67" s="648"/>
      <c r="TD67" s="648"/>
      <c r="TE67" s="648"/>
      <c r="TF67" s="648"/>
      <c r="TG67" s="648"/>
      <c r="TH67" s="648"/>
      <c r="TI67" s="648"/>
      <c r="TJ67" s="648"/>
      <c r="TK67" s="648"/>
      <c r="TL67" s="648"/>
      <c r="TM67" s="648"/>
      <c r="TN67" s="648"/>
      <c r="TO67" s="648"/>
      <c r="TP67" s="648"/>
      <c r="TQ67" s="648"/>
      <c r="TR67" s="648"/>
      <c r="TS67" s="648"/>
      <c r="TT67" s="648"/>
      <c r="TU67" s="648"/>
      <c r="TV67" s="648"/>
      <c r="TW67" s="648"/>
      <c r="TX67" s="648"/>
      <c r="TY67" s="648"/>
      <c r="TZ67" s="648"/>
      <c r="UA67" s="648"/>
      <c r="UB67" s="648"/>
      <c r="UC67" s="648"/>
      <c r="UD67" s="648"/>
      <c r="UE67" s="648"/>
      <c r="UF67" s="648"/>
      <c r="UG67" s="648"/>
      <c r="UH67" s="648"/>
      <c r="UI67" s="648"/>
      <c r="UJ67" s="648"/>
      <c r="UK67" s="648"/>
      <c r="UL67" s="648"/>
      <c r="UM67" s="648"/>
      <c r="UN67" s="648"/>
      <c r="UO67" s="648"/>
      <c r="UP67" s="648"/>
      <c r="UQ67" s="648"/>
      <c r="UR67" s="648"/>
      <c r="US67" s="648"/>
      <c r="UT67" s="648"/>
      <c r="UU67" s="648"/>
      <c r="UV67" s="648"/>
      <c r="UW67" s="648"/>
      <c r="UX67" s="648"/>
      <c r="UY67" s="648"/>
      <c r="UZ67" s="648"/>
      <c r="VA67" s="648"/>
      <c r="VB67" s="648"/>
      <c r="VC67" s="648"/>
      <c r="VD67" s="648"/>
      <c r="VE67" s="648"/>
      <c r="VF67" s="648"/>
      <c r="VG67" s="648"/>
      <c r="VH67" s="648"/>
      <c r="VI67" s="648"/>
      <c r="VJ67" s="648"/>
      <c r="VK67" s="648"/>
      <c r="VL67" s="648"/>
      <c r="VM67" s="648"/>
      <c r="VN67" s="648"/>
      <c r="VO67" s="648"/>
      <c r="VP67" s="648"/>
      <c r="VQ67" s="648"/>
      <c r="VR67" s="648"/>
      <c r="VS67" s="648"/>
      <c r="VT67" s="648"/>
      <c r="VU67" s="648"/>
      <c r="VV67" s="648"/>
      <c r="VW67" s="648"/>
      <c r="VX67" s="648"/>
      <c r="VY67" s="648"/>
      <c r="VZ67" s="648"/>
      <c r="WA67" s="648"/>
      <c r="WB67" s="648"/>
      <c r="WC67" s="648"/>
      <c r="WD67" s="648"/>
      <c r="WE67" s="648"/>
      <c r="WF67" s="648"/>
      <c r="WG67" s="648"/>
      <c r="WH67" s="648"/>
      <c r="WI67" s="648"/>
      <c r="WJ67" s="648"/>
      <c r="WK67" s="648"/>
      <c r="WL67" s="648"/>
      <c r="WM67" s="648"/>
      <c r="WN67" s="648"/>
      <c r="WO67" s="648"/>
      <c r="WP67" s="648"/>
      <c r="WQ67" s="648"/>
      <c r="WR67" s="648"/>
      <c r="WS67" s="648"/>
      <c r="WT67" s="648"/>
      <c r="WU67" s="648"/>
      <c r="WV67" s="648"/>
      <c r="WW67" s="648"/>
      <c r="WX67" s="648"/>
      <c r="WY67" s="648"/>
      <c r="WZ67" s="648"/>
      <c r="XA67" s="648"/>
      <c r="XB67" s="648"/>
      <c r="XC67" s="648"/>
      <c r="XD67" s="648"/>
      <c r="XE67" s="648"/>
      <c r="XF67" s="648"/>
      <c r="XG67" s="648"/>
      <c r="XH67" s="648"/>
      <c r="XI67" s="648"/>
      <c r="XJ67" s="648"/>
      <c r="XK67" s="648"/>
      <c r="XL67" s="648"/>
      <c r="XM67" s="648"/>
      <c r="XN67" s="648"/>
      <c r="XO67" s="648"/>
      <c r="XP67" s="648"/>
      <c r="XQ67" s="648"/>
      <c r="XR67" s="648"/>
      <c r="XS67" s="648"/>
      <c r="XT67" s="648"/>
      <c r="XU67" s="648"/>
      <c r="XV67" s="648"/>
      <c r="XW67" s="648"/>
      <c r="XX67" s="648"/>
      <c r="XY67" s="648"/>
      <c r="XZ67" s="648"/>
      <c r="YA67" s="648"/>
      <c r="YB67" s="648"/>
      <c r="YC67" s="648"/>
      <c r="YD67" s="648"/>
      <c r="YE67" s="648"/>
      <c r="YF67" s="648"/>
      <c r="YG67" s="648"/>
      <c r="YH67" s="648"/>
      <c r="YI67" s="648"/>
      <c r="YJ67" s="648"/>
      <c r="YK67" s="648"/>
      <c r="YL67" s="648"/>
      <c r="YM67" s="648"/>
      <c r="YN67" s="648"/>
      <c r="YO67" s="648"/>
      <c r="YP67" s="648"/>
      <c r="YQ67" s="648"/>
      <c r="YR67" s="648"/>
      <c r="YS67" s="648"/>
      <c r="YT67" s="648"/>
      <c r="YU67" s="648"/>
      <c r="YV67" s="648"/>
      <c r="YW67" s="648"/>
      <c r="YX67" s="648"/>
      <c r="YY67" s="648"/>
      <c r="YZ67" s="648"/>
      <c r="ZA67" s="648"/>
      <c r="ZB67" s="648"/>
      <c r="ZC67" s="648"/>
      <c r="ZD67" s="648"/>
      <c r="ZE67" s="648"/>
      <c r="ZF67" s="648"/>
      <c r="ZG67" s="648"/>
      <c r="ZH67" s="648"/>
      <c r="ZI67" s="648"/>
      <c r="ZJ67" s="648"/>
      <c r="ZK67" s="648"/>
      <c r="ZL67" s="648"/>
      <c r="ZM67" s="648"/>
      <c r="ZN67" s="648"/>
      <c r="ZO67" s="648"/>
      <c r="ZP67" s="648"/>
      <c r="ZQ67" s="648"/>
      <c r="ZR67" s="648"/>
      <c r="ZS67" s="648"/>
      <c r="ZT67" s="648"/>
      <c r="ZU67" s="648"/>
      <c r="ZV67" s="648"/>
      <c r="ZW67" s="648"/>
      <c r="ZX67" s="648"/>
      <c r="ZY67" s="648"/>
      <c r="ZZ67" s="648"/>
      <c r="AAA67" s="648"/>
      <c r="AAB67" s="648"/>
      <c r="AAC67" s="648"/>
      <c r="AAD67" s="648"/>
      <c r="AAE67" s="648"/>
      <c r="AAF67" s="648"/>
      <c r="AAG67" s="648"/>
      <c r="AAH67" s="648"/>
      <c r="AAI67" s="648"/>
      <c r="AAJ67" s="648"/>
      <c r="AAK67" s="648"/>
      <c r="AAL67" s="648"/>
      <c r="AAM67" s="648"/>
      <c r="AAN67" s="648"/>
      <c r="AAO67" s="648"/>
      <c r="AAP67" s="648"/>
      <c r="AAQ67" s="648"/>
      <c r="AAR67" s="648"/>
      <c r="AAS67" s="648"/>
      <c r="AAT67" s="648"/>
      <c r="AAU67" s="648"/>
      <c r="AAV67" s="648"/>
      <c r="AAW67" s="648"/>
      <c r="AAX67" s="648"/>
      <c r="AAY67" s="648"/>
      <c r="AAZ67" s="648"/>
      <c r="ABA67" s="648"/>
      <c r="ABB67" s="648"/>
      <c r="ABC67" s="648"/>
      <c r="ABD67" s="648"/>
      <c r="ABE67" s="648"/>
      <c r="ABF67" s="648"/>
      <c r="ABG67" s="648"/>
      <c r="ABH67" s="648"/>
      <c r="ABI67" s="648"/>
      <c r="ABJ67" s="648"/>
      <c r="ABK67" s="648"/>
      <c r="ABL67" s="648"/>
      <c r="ABM67" s="648"/>
      <c r="ABN67" s="648"/>
      <c r="ABO67" s="648"/>
      <c r="ABP67" s="648"/>
      <c r="ABQ67" s="648"/>
      <c r="ABR67" s="648"/>
      <c r="ABS67" s="648"/>
      <c r="ABT67" s="648"/>
      <c r="ABU67" s="648"/>
      <c r="ABV67" s="648"/>
      <c r="ABW67" s="648"/>
      <c r="ABX67" s="648"/>
      <c r="ABY67" s="648"/>
      <c r="ABZ67" s="648"/>
      <c r="ACA67" s="648"/>
      <c r="ACB67" s="648"/>
      <c r="ACC67" s="648"/>
      <c r="ACD67" s="648"/>
      <c r="ACE67" s="648"/>
      <c r="ACF67" s="648"/>
      <c r="ACG67" s="648"/>
      <c r="ACH67" s="648"/>
      <c r="ACI67" s="648"/>
      <c r="ACJ67" s="648"/>
      <c r="ACK67" s="648"/>
      <c r="ACL67" s="648"/>
      <c r="ACM67" s="648"/>
      <c r="ACN67" s="648"/>
      <c r="ACO67" s="648"/>
      <c r="ACP67" s="648"/>
      <c r="ACQ67" s="648"/>
      <c r="ACR67" s="648"/>
      <c r="ACS67" s="648"/>
      <c r="ACT67" s="648"/>
      <c r="ACU67" s="648"/>
      <c r="ACV67" s="648"/>
      <c r="ACW67" s="648"/>
      <c r="ACX67" s="648"/>
      <c r="ACY67" s="648"/>
      <c r="ACZ67" s="648"/>
      <c r="ADA67" s="648"/>
      <c r="ADB67" s="648"/>
      <c r="ADC67" s="648"/>
      <c r="ADD67" s="648"/>
      <c r="ADE67" s="648"/>
      <c r="ADF67" s="648"/>
      <c r="ADG67" s="648"/>
      <c r="ADH67" s="648"/>
      <c r="ADI67" s="648"/>
      <c r="ADJ67" s="648"/>
      <c r="ADK67" s="648"/>
      <c r="ADL67" s="648"/>
      <c r="ADM67" s="648"/>
      <c r="ADN67" s="648"/>
      <c r="ADO67" s="648"/>
      <c r="ADP67" s="648"/>
      <c r="ADQ67" s="648"/>
      <c r="ADR67" s="648"/>
      <c r="ADS67" s="648"/>
      <c r="ADT67" s="648"/>
      <c r="ADU67" s="648"/>
      <c r="ADV67" s="648"/>
      <c r="ADW67" s="648"/>
      <c r="ADX67" s="648"/>
      <c r="ADY67" s="648"/>
      <c r="ADZ67" s="648"/>
      <c r="AEA67" s="648"/>
      <c r="AEB67" s="648"/>
      <c r="AEC67" s="648"/>
      <c r="AED67" s="648"/>
      <c r="AEE67" s="648"/>
      <c r="AEF67" s="648"/>
      <c r="AEG67" s="648"/>
      <c r="AEH67" s="648"/>
      <c r="AEI67" s="648"/>
      <c r="AEJ67" s="648"/>
      <c r="AEK67" s="648"/>
      <c r="AEL67" s="648"/>
      <c r="AEM67" s="648"/>
      <c r="AEN67" s="648"/>
      <c r="AEO67" s="648"/>
      <c r="AEP67" s="648"/>
      <c r="AEQ67" s="648"/>
      <c r="AER67" s="648"/>
      <c r="AES67" s="648"/>
      <c r="AET67" s="648"/>
      <c r="AEU67" s="648"/>
      <c r="AEV67" s="648"/>
      <c r="AEW67" s="648"/>
      <c r="AEX67" s="648"/>
      <c r="AEY67" s="648"/>
      <c r="AEZ67" s="648"/>
      <c r="AFA67" s="648"/>
      <c r="AFB67" s="648"/>
      <c r="AFC67" s="648"/>
      <c r="AFD67" s="648"/>
      <c r="AFE67" s="648"/>
      <c r="AFF67" s="648"/>
      <c r="AFG67" s="648"/>
      <c r="AFH67" s="648"/>
      <c r="AFI67" s="648"/>
      <c r="AFJ67" s="648"/>
      <c r="AFK67" s="648"/>
      <c r="AFL67" s="648"/>
      <c r="AFM67" s="648"/>
      <c r="AFN67" s="648"/>
      <c r="AFO67" s="648"/>
      <c r="AFP67" s="648"/>
      <c r="AFQ67" s="648"/>
      <c r="AFR67" s="648"/>
      <c r="AFS67" s="648"/>
      <c r="AFT67" s="648"/>
      <c r="AFU67" s="648"/>
      <c r="AFV67" s="648"/>
      <c r="AFW67" s="648"/>
      <c r="AFX67" s="648"/>
      <c r="AFY67" s="648"/>
      <c r="AFZ67" s="648"/>
      <c r="AGA67" s="648"/>
      <c r="AGB67" s="648"/>
      <c r="AGC67" s="648"/>
      <c r="AGD67" s="648"/>
      <c r="AGE67" s="648"/>
      <c r="AGF67" s="648"/>
      <c r="AGG67" s="648"/>
      <c r="AGH67" s="648"/>
      <c r="AGI67" s="648"/>
      <c r="AGJ67" s="648"/>
      <c r="AGK67" s="648"/>
      <c r="AGL67" s="648"/>
      <c r="AGM67" s="648"/>
      <c r="AGN67" s="648"/>
      <c r="AGO67" s="648"/>
      <c r="AGP67" s="648"/>
      <c r="AGQ67" s="648"/>
      <c r="AGR67" s="648"/>
      <c r="AGS67" s="648"/>
      <c r="AGT67" s="648"/>
      <c r="AGU67" s="648"/>
      <c r="AGV67" s="648"/>
      <c r="AGW67" s="648"/>
      <c r="AGX67" s="648"/>
      <c r="AGY67" s="648"/>
      <c r="AGZ67" s="648"/>
      <c r="AHA67" s="648"/>
      <c r="AHB67" s="648"/>
      <c r="AHC67" s="648"/>
      <c r="AHD67" s="648"/>
      <c r="AHE67" s="648"/>
      <c r="AHF67" s="648"/>
      <c r="AHG67" s="648"/>
      <c r="AHH67" s="648"/>
      <c r="AHI67" s="648"/>
      <c r="AHJ67" s="648"/>
      <c r="AHK67" s="648"/>
      <c r="AHL67" s="648"/>
      <c r="AHM67" s="648"/>
      <c r="AHN67" s="648"/>
      <c r="AHO67" s="648"/>
      <c r="AHP67" s="648"/>
      <c r="AHQ67" s="648"/>
      <c r="AHR67" s="648"/>
      <c r="AHS67" s="648"/>
      <c r="AHT67" s="648"/>
      <c r="AHU67" s="648"/>
      <c r="AHV67" s="648"/>
      <c r="AHW67" s="648"/>
      <c r="AHX67" s="648"/>
      <c r="AHY67" s="648"/>
      <c r="AHZ67" s="648"/>
      <c r="AIA67" s="648"/>
      <c r="AIB67" s="648"/>
      <c r="AIC67" s="648"/>
      <c r="AID67" s="648"/>
      <c r="AIE67" s="648"/>
      <c r="AIF67" s="648"/>
      <c r="AIG67" s="648"/>
      <c r="AIH67" s="648"/>
      <c r="AII67" s="648"/>
      <c r="AIJ67" s="648"/>
      <c r="AIK67" s="648"/>
      <c r="AIL67" s="648"/>
      <c r="AIM67" s="648"/>
      <c r="AIN67" s="648"/>
      <c r="AIO67" s="648"/>
      <c r="AIP67" s="648"/>
      <c r="AIQ67" s="648"/>
      <c r="AIR67" s="648"/>
      <c r="AIS67" s="648"/>
      <c r="AIT67" s="648"/>
      <c r="AIU67" s="648"/>
      <c r="AIV67" s="648"/>
      <c r="AIW67" s="648"/>
      <c r="AIX67" s="648"/>
      <c r="AIY67" s="648"/>
      <c r="AIZ67" s="648"/>
      <c r="AJA67" s="648"/>
      <c r="AJB67" s="648"/>
      <c r="AJC67" s="648"/>
      <c r="AJD67" s="648"/>
      <c r="AJE67" s="648"/>
      <c r="AJF67" s="648"/>
      <c r="AJG67" s="648"/>
      <c r="AJH67" s="648"/>
      <c r="AJI67" s="648"/>
      <c r="AJJ67" s="648"/>
      <c r="AJK67" s="648"/>
      <c r="AJL67" s="648"/>
      <c r="AJM67" s="648"/>
      <c r="AJN67" s="648"/>
      <c r="AJO67" s="648"/>
      <c r="AJP67" s="648"/>
      <c r="AJQ67" s="648"/>
      <c r="AJR67" s="648"/>
      <c r="AJS67" s="648"/>
      <c r="AJT67" s="648"/>
      <c r="AJU67" s="648"/>
      <c r="AJV67" s="648"/>
      <c r="AJW67" s="648"/>
      <c r="AJX67" s="648"/>
      <c r="AJY67" s="648"/>
      <c r="AJZ67" s="648"/>
      <c r="AKA67" s="648"/>
      <c r="AKB67" s="648"/>
      <c r="AKC67" s="648"/>
      <c r="AKD67" s="648"/>
      <c r="AKE67" s="648"/>
      <c r="AKF67" s="648"/>
      <c r="AKG67" s="648"/>
      <c r="AKH67" s="648"/>
      <c r="AKI67" s="648"/>
      <c r="AKJ67" s="648"/>
      <c r="AKK67" s="648"/>
      <c r="AKL67" s="648"/>
      <c r="AKM67" s="648"/>
      <c r="AKN67" s="648"/>
      <c r="AKO67" s="648"/>
      <c r="AKP67" s="648"/>
      <c r="AKQ67" s="648"/>
      <c r="AKR67" s="648"/>
      <c r="AKS67" s="648"/>
      <c r="AKT67" s="648"/>
      <c r="AKU67" s="648"/>
      <c r="AKV67" s="648"/>
      <c r="AKW67" s="648"/>
      <c r="AKX67" s="648"/>
      <c r="AKY67" s="648"/>
      <c r="AKZ67" s="648"/>
      <c r="ALA67" s="648"/>
      <c r="ALB67" s="648"/>
      <c r="ALC67" s="648"/>
      <c r="ALD67" s="648"/>
      <c r="ALE67" s="648"/>
      <c r="ALF67" s="648"/>
      <c r="ALG67" s="648"/>
      <c r="ALH67" s="648"/>
      <c r="ALI67" s="648"/>
      <c r="ALJ67" s="648"/>
      <c r="ALK67" s="648"/>
      <c r="ALL67" s="648"/>
      <c r="ALM67" s="648"/>
      <c r="ALN67" s="648"/>
      <c r="ALO67" s="648"/>
      <c r="ALP67" s="648"/>
      <c r="ALQ67" s="648"/>
      <c r="ALR67" s="648"/>
      <c r="ALS67" s="648"/>
      <c r="ALT67" s="648"/>
      <c r="ALU67" s="648"/>
      <c r="ALV67" s="648"/>
      <c r="ALW67" s="648"/>
      <c r="ALX67" s="648"/>
      <c r="ALY67" s="648"/>
      <c r="ALZ67" s="648"/>
      <c r="AMA67" s="648"/>
      <c r="AMB67" s="648"/>
      <c r="AMC67" s="648"/>
      <c r="AMD67" s="648"/>
      <c r="AME67" s="648"/>
      <c r="AMF67" s="648"/>
      <c r="AMG67" s="648"/>
      <c r="AMH67" s="648"/>
      <c r="AMI67" s="648"/>
      <c r="AMJ67" s="648"/>
    </row>
    <row r="68" spans="1:1024" s="666" customFormat="1" x14ac:dyDescent="0.2">
      <c r="A68" s="648"/>
      <c r="B68" s="677"/>
      <c r="C68" s="682"/>
      <c r="D68" s="679"/>
      <c r="E68" s="679"/>
      <c r="F68" s="679"/>
      <c r="G68" s="679"/>
      <c r="H68" s="679"/>
      <c r="I68" s="679"/>
      <c r="J68" s="679"/>
      <c r="K68" s="679"/>
      <c r="L68" s="679"/>
      <c r="M68" s="679"/>
      <c r="N68" s="679"/>
      <c r="O68" s="679"/>
      <c r="P68" s="679"/>
      <c r="Q68" s="679"/>
      <c r="R68" s="680"/>
      <c r="S68" s="679"/>
      <c r="T68" s="679"/>
      <c r="U68" s="672" t="s">
        <v>498</v>
      </c>
      <c r="V68" s="661" t="s">
        <v>121</v>
      </c>
      <c r="W68" s="681" t="s">
        <v>495</v>
      </c>
      <c r="X68" s="653">
        <v>0</v>
      </c>
      <c r="Y68" s="653">
        <v>0</v>
      </c>
      <c r="Z68" s="653">
        <v>0</v>
      </c>
      <c r="AA68" s="653">
        <v>0</v>
      </c>
      <c r="AB68" s="653">
        <v>0</v>
      </c>
      <c r="AC68" s="653">
        <v>0</v>
      </c>
      <c r="AD68" s="653">
        <v>0</v>
      </c>
      <c r="AE68" s="653">
        <v>0</v>
      </c>
      <c r="AF68" s="653">
        <v>0</v>
      </c>
      <c r="AG68" s="653">
        <v>0</v>
      </c>
      <c r="AH68" s="653">
        <v>0</v>
      </c>
      <c r="AI68" s="653">
        <v>0</v>
      </c>
      <c r="AJ68" s="653">
        <v>0</v>
      </c>
      <c r="AK68" s="653">
        <v>0</v>
      </c>
      <c r="AL68" s="653">
        <v>0</v>
      </c>
      <c r="AM68" s="653">
        <v>0</v>
      </c>
      <c r="AN68" s="653">
        <v>0</v>
      </c>
      <c r="AO68" s="653">
        <v>0</v>
      </c>
      <c r="AP68" s="653">
        <v>0</v>
      </c>
      <c r="AQ68" s="653">
        <v>0</v>
      </c>
      <c r="AR68" s="653">
        <v>0</v>
      </c>
      <c r="AS68" s="653">
        <v>0</v>
      </c>
      <c r="AT68" s="653">
        <v>0</v>
      </c>
      <c r="AU68" s="653">
        <v>0</v>
      </c>
      <c r="AV68" s="653">
        <v>0</v>
      </c>
      <c r="AW68" s="653">
        <v>0</v>
      </c>
      <c r="AX68" s="653">
        <v>0</v>
      </c>
      <c r="AY68" s="653">
        <v>0</v>
      </c>
      <c r="AZ68" s="653">
        <v>0</v>
      </c>
      <c r="BA68" s="653">
        <v>0</v>
      </c>
      <c r="BB68" s="653">
        <v>0</v>
      </c>
      <c r="BC68" s="653">
        <v>0</v>
      </c>
      <c r="BD68" s="653">
        <v>0</v>
      </c>
      <c r="BE68" s="653">
        <v>0</v>
      </c>
      <c r="BF68" s="653">
        <v>0</v>
      </c>
      <c r="BG68" s="653">
        <v>0</v>
      </c>
      <c r="BH68" s="653">
        <v>0</v>
      </c>
      <c r="BI68" s="653">
        <v>0</v>
      </c>
      <c r="BJ68" s="653">
        <v>0</v>
      </c>
      <c r="BK68" s="653">
        <v>0</v>
      </c>
      <c r="BL68" s="653">
        <v>0</v>
      </c>
      <c r="BM68" s="653">
        <v>0</v>
      </c>
      <c r="BN68" s="653">
        <v>0</v>
      </c>
      <c r="BO68" s="653">
        <v>0</v>
      </c>
      <c r="BP68" s="653">
        <v>0</v>
      </c>
      <c r="BQ68" s="653">
        <v>0</v>
      </c>
      <c r="BR68" s="653">
        <v>0</v>
      </c>
      <c r="BS68" s="653">
        <v>0</v>
      </c>
      <c r="BT68" s="653">
        <v>0</v>
      </c>
      <c r="BU68" s="653">
        <v>0</v>
      </c>
      <c r="BV68" s="653">
        <v>0</v>
      </c>
      <c r="BW68" s="653">
        <v>0</v>
      </c>
      <c r="BX68" s="653">
        <v>0</v>
      </c>
      <c r="BY68" s="653">
        <v>0</v>
      </c>
      <c r="BZ68" s="653">
        <v>0</v>
      </c>
      <c r="CA68" s="653">
        <v>0</v>
      </c>
      <c r="CB68" s="653">
        <v>0</v>
      </c>
      <c r="CC68" s="653">
        <v>0</v>
      </c>
      <c r="CD68" s="653">
        <v>0</v>
      </c>
      <c r="CE68" s="653">
        <v>0</v>
      </c>
      <c r="CF68" s="653">
        <v>0</v>
      </c>
      <c r="CG68" s="653">
        <v>0</v>
      </c>
      <c r="CH68" s="653">
        <v>0</v>
      </c>
      <c r="CI68" s="653">
        <v>0</v>
      </c>
      <c r="CJ68" s="653">
        <v>0</v>
      </c>
      <c r="CK68" s="653">
        <v>0</v>
      </c>
      <c r="CL68" s="653">
        <v>0</v>
      </c>
      <c r="CM68" s="653">
        <v>0</v>
      </c>
      <c r="CN68" s="653">
        <v>0</v>
      </c>
      <c r="CO68" s="653">
        <v>0</v>
      </c>
      <c r="CP68" s="653">
        <v>0</v>
      </c>
      <c r="CQ68" s="653">
        <v>0</v>
      </c>
      <c r="CR68" s="653">
        <v>0</v>
      </c>
      <c r="CS68" s="653">
        <v>0</v>
      </c>
      <c r="CT68" s="653">
        <v>0</v>
      </c>
      <c r="CU68" s="653">
        <v>0</v>
      </c>
      <c r="CV68" s="653">
        <v>0</v>
      </c>
      <c r="CW68" s="653">
        <v>0</v>
      </c>
      <c r="CX68" s="653">
        <v>0</v>
      </c>
      <c r="CY68" s="653">
        <v>0</v>
      </c>
      <c r="CZ68" s="662">
        <v>0</v>
      </c>
      <c r="DA68" s="663">
        <v>0</v>
      </c>
      <c r="DB68" s="663">
        <v>0</v>
      </c>
      <c r="DC68" s="663">
        <v>0</v>
      </c>
      <c r="DD68" s="663">
        <v>0</v>
      </c>
      <c r="DE68" s="663">
        <v>0</v>
      </c>
      <c r="DF68" s="663">
        <v>0</v>
      </c>
      <c r="DG68" s="663">
        <v>0</v>
      </c>
      <c r="DH68" s="663">
        <v>0</v>
      </c>
      <c r="DI68" s="663">
        <v>0</v>
      </c>
      <c r="DJ68" s="663">
        <v>0</v>
      </c>
      <c r="DK68" s="663">
        <v>0</v>
      </c>
      <c r="DL68" s="663">
        <v>0</v>
      </c>
      <c r="DM68" s="663">
        <v>0</v>
      </c>
      <c r="DN68" s="663">
        <v>0</v>
      </c>
      <c r="DO68" s="663">
        <v>0</v>
      </c>
      <c r="DP68" s="663">
        <v>0</v>
      </c>
      <c r="DQ68" s="663">
        <v>0</v>
      </c>
      <c r="DR68" s="663">
        <v>0</v>
      </c>
      <c r="DS68" s="663">
        <v>0</v>
      </c>
      <c r="DT68" s="663">
        <v>0</v>
      </c>
      <c r="DU68" s="663">
        <v>0</v>
      </c>
      <c r="DV68" s="663">
        <v>0</v>
      </c>
      <c r="DW68" s="664">
        <v>0</v>
      </c>
      <c r="DX68" s="665"/>
      <c r="DY68" s="648"/>
      <c r="DZ68" s="648"/>
      <c r="EA68" s="648"/>
      <c r="EB68" s="648"/>
      <c r="EC68" s="648"/>
      <c r="ED68" s="648"/>
      <c r="EE68" s="648"/>
      <c r="EF68" s="648"/>
      <c r="EG68" s="648"/>
      <c r="EH68" s="648"/>
      <c r="EI68" s="648"/>
      <c r="EJ68" s="648"/>
      <c r="EK68" s="648"/>
      <c r="EL68" s="648"/>
      <c r="EM68" s="648"/>
      <c r="EN68" s="648"/>
      <c r="EO68" s="648"/>
      <c r="EP68" s="648"/>
      <c r="EQ68" s="648"/>
      <c r="ER68" s="648"/>
      <c r="ES68" s="648"/>
      <c r="ET68" s="648"/>
      <c r="EU68" s="648"/>
      <c r="EV68" s="648"/>
      <c r="EW68" s="648"/>
      <c r="EX68" s="648"/>
      <c r="EY68" s="648"/>
      <c r="EZ68" s="648"/>
      <c r="FA68" s="648"/>
      <c r="FB68" s="648"/>
      <c r="FC68" s="648"/>
      <c r="FD68" s="648"/>
      <c r="FE68" s="648"/>
      <c r="FF68" s="648"/>
      <c r="FG68" s="648"/>
      <c r="FH68" s="648"/>
      <c r="FI68" s="648"/>
      <c r="FJ68" s="648"/>
      <c r="FK68" s="648"/>
      <c r="FL68" s="648"/>
      <c r="FM68" s="648"/>
      <c r="FN68" s="648"/>
      <c r="FO68" s="648"/>
      <c r="FP68" s="648"/>
      <c r="FQ68" s="648"/>
      <c r="FR68" s="648"/>
      <c r="FS68" s="648"/>
      <c r="FT68" s="648"/>
      <c r="FU68" s="648"/>
      <c r="FV68" s="648"/>
      <c r="FW68" s="648"/>
      <c r="FX68" s="648"/>
      <c r="FY68" s="648"/>
      <c r="FZ68" s="648"/>
      <c r="GA68" s="648"/>
      <c r="GB68" s="648"/>
      <c r="GC68" s="648"/>
      <c r="GD68" s="648"/>
      <c r="GE68" s="648"/>
      <c r="GF68" s="648"/>
      <c r="GG68" s="648"/>
      <c r="GH68" s="648"/>
      <c r="GI68" s="648"/>
      <c r="GJ68" s="648"/>
      <c r="GK68" s="648"/>
      <c r="GL68" s="648"/>
      <c r="GM68" s="648"/>
      <c r="GN68" s="648"/>
      <c r="GO68" s="648"/>
      <c r="GP68" s="648"/>
      <c r="GQ68" s="648"/>
      <c r="GR68" s="648"/>
      <c r="GS68" s="648"/>
      <c r="GT68" s="648"/>
      <c r="GU68" s="648"/>
      <c r="GV68" s="648"/>
      <c r="GW68" s="648"/>
      <c r="GX68" s="648"/>
      <c r="GY68" s="648"/>
      <c r="GZ68" s="648"/>
      <c r="HA68" s="648"/>
      <c r="HB68" s="648"/>
      <c r="HC68" s="648"/>
      <c r="HD68" s="648"/>
      <c r="HE68" s="648"/>
      <c r="HF68" s="648"/>
      <c r="HG68" s="648"/>
      <c r="HH68" s="648"/>
      <c r="HI68" s="648"/>
      <c r="HJ68" s="648"/>
      <c r="HK68" s="648"/>
      <c r="HL68" s="648"/>
      <c r="HM68" s="648"/>
      <c r="HN68" s="648"/>
      <c r="HO68" s="648"/>
      <c r="HP68" s="648"/>
      <c r="HQ68" s="648"/>
      <c r="HR68" s="648"/>
      <c r="HS68" s="648"/>
      <c r="HT68" s="648"/>
      <c r="HU68" s="648"/>
      <c r="HV68" s="648"/>
      <c r="HW68" s="648"/>
      <c r="HX68" s="648"/>
      <c r="HY68" s="648"/>
      <c r="HZ68" s="648"/>
      <c r="IA68" s="648"/>
      <c r="IB68" s="648"/>
      <c r="IC68" s="648"/>
      <c r="ID68" s="648"/>
      <c r="IE68" s="648"/>
      <c r="IF68" s="648"/>
      <c r="IG68" s="648"/>
      <c r="IH68" s="648"/>
      <c r="II68" s="648"/>
      <c r="IJ68" s="648"/>
      <c r="IK68" s="648"/>
      <c r="IL68" s="648"/>
      <c r="IM68" s="648"/>
      <c r="IN68" s="648"/>
      <c r="IO68" s="648"/>
      <c r="IP68" s="648"/>
      <c r="IQ68" s="648"/>
      <c r="IR68" s="648"/>
      <c r="IS68" s="648"/>
      <c r="IT68" s="648"/>
      <c r="IU68" s="648"/>
      <c r="IV68" s="648"/>
      <c r="IW68" s="648"/>
      <c r="IX68" s="648"/>
      <c r="IY68" s="648"/>
      <c r="IZ68" s="648"/>
      <c r="JA68" s="648"/>
      <c r="JB68" s="648"/>
      <c r="JC68" s="648"/>
      <c r="JD68" s="648"/>
      <c r="JE68" s="648"/>
      <c r="JF68" s="648"/>
      <c r="JG68" s="648"/>
      <c r="JH68" s="648"/>
      <c r="JI68" s="648"/>
      <c r="JJ68" s="648"/>
      <c r="JK68" s="648"/>
      <c r="JL68" s="648"/>
      <c r="JM68" s="648"/>
      <c r="JN68" s="648"/>
      <c r="JO68" s="648"/>
      <c r="JP68" s="648"/>
      <c r="JQ68" s="648"/>
      <c r="JR68" s="648"/>
      <c r="JS68" s="648"/>
      <c r="JT68" s="648"/>
      <c r="JU68" s="648"/>
      <c r="JV68" s="648"/>
      <c r="JW68" s="648"/>
      <c r="JX68" s="648"/>
      <c r="JY68" s="648"/>
      <c r="JZ68" s="648"/>
      <c r="KA68" s="648"/>
      <c r="KB68" s="648"/>
      <c r="KC68" s="648"/>
      <c r="KD68" s="648"/>
      <c r="KE68" s="648"/>
      <c r="KF68" s="648"/>
      <c r="KG68" s="648"/>
      <c r="KH68" s="648"/>
      <c r="KI68" s="648"/>
      <c r="KJ68" s="648"/>
      <c r="KK68" s="648"/>
      <c r="KL68" s="648"/>
      <c r="KM68" s="648"/>
      <c r="KN68" s="648"/>
      <c r="KO68" s="648"/>
      <c r="KP68" s="648"/>
      <c r="KQ68" s="648"/>
      <c r="KR68" s="648"/>
      <c r="KS68" s="648"/>
      <c r="KT68" s="648"/>
      <c r="KU68" s="648"/>
      <c r="KV68" s="648"/>
      <c r="KW68" s="648"/>
      <c r="KX68" s="648"/>
      <c r="KY68" s="648"/>
      <c r="KZ68" s="648"/>
      <c r="LA68" s="648"/>
      <c r="LB68" s="648"/>
      <c r="LC68" s="648"/>
      <c r="LD68" s="648"/>
      <c r="LE68" s="648"/>
      <c r="LF68" s="648"/>
      <c r="LG68" s="648"/>
      <c r="LH68" s="648"/>
      <c r="LI68" s="648"/>
      <c r="LJ68" s="648"/>
      <c r="LK68" s="648"/>
      <c r="LL68" s="648"/>
      <c r="LM68" s="648"/>
      <c r="LN68" s="648"/>
      <c r="LO68" s="648"/>
      <c r="LP68" s="648"/>
      <c r="LQ68" s="648"/>
      <c r="LR68" s="648"/>
      <c r="LS68" s="648"/>
      <c r="LT68" s="648"/>
      <c r="LU68" s="648"/>
      <c r="LV68" s="648"/>
      <c r="LW68" s="648"/>
      <c r="LX68" s="648"/>
      <c r="LY68" s="648"/>
      <c r="LZ68" s="648"/>
      <c r="MA68" s="648"/>
      <c r="MB68" s="648"/>
      <c r="MC68" s="648"/>
      <c r="MD68" s="648"/>
      <c r="ME68" s="648"/>
      <c r="MF68" s="648"/>
      <c r="MG68" s="648"/>
      <c r="MH68" s="648"/>
      <c r="MI68" s="648"/>
      <c r="MJ68" s="648"/>
      <c r="MK68" s="648"/>
      <c r="ML68" s="648"/>
      <c r="MM68" s="648"/>
      <c r="MN68" s="648"/>
      <c r="MO68" s="648"/>
      <c r="MP68" s="648"/>
      <c r="MQ68" s="648"/>
      <c r="MR68" s="648"/>
      <c r="MS68" s="648"/>
      <c r="MT68" s="648"/>
      <c r="MU68" s="648"/>
      <c r="MV68" s="648"/>
      <c r="MW68" s="648"/>
      <c r="MX68" s="648"/>
      <c r="MY68" s="648"/>
      <c r="MZ68" s="648"/>
      <c r="NA68" s="648"/>
      <c r="NB68" s="648"/>
      <c r="NC68" s="648"/>
      <c r="ND68" s="648"/>
      <c r="NE68" s="648"/>
      <c r="NF68" s="648"/>
      <c r="NG68" s="648"/>
      <c r="NH68" s="648"/>
      <c r="NI68" s="648"/>
      <c r="NJ68" s="648"/>
      <c r="NK68" s="648"/>
      <c r="NL68" s="648"/>
      <c r="NM68" s="648"/>
      <c r="NN68" s="648"/>
      <c r="NO68" s="648"/>
      <c r="NP68" s="648"/>
      <c r="NQ68" s="648"/>
      <c r="NR68" s="648"/>
      <c r="NS68" s="648"/>
      <c r="NT68" s="648"/>
      <c r="NU68" s="648"/>
      <c r="NV68" s="648"/>
      <c r="NW68" s="648"/>
      <c r="NX68" s="648"/>
      <c r="NY68" s="648"/>
      <c r="NZ68" s="648"/>
      <c r="OA68" s="648"/>
      <c r="OB68" s="648"/>
      <c r="OC68" s="648"/>
      <c r="OD68" s="648"/>
      <c r="OE68" s="648"/>
      <c r="OF68" s="648"/>
      <c r="OG68" s="648"/>
      <c r="OH68" s="648"/>
      <c r="OI68" s="648"/>
      <c r="OJ68" s="648"/>
      <c r="OK68" s="648"/>
      <c r="OL68" s="648"/>
      <c r="OM68" s="648"/>
      <c r="ON68" s="648"/>
      <c r="OO68" s="648"/>
      <c r="OP68" s="648"/>
      <c r="OQ68" s="648"/>
      <c r="OR68" s="648"/>
      <c r="OS68" s="648"/>
      <c r="OT68" s="648"/>
      <c r="OU68" s="648"/>
      <c r="OV68" s="648"/>
      <c r="OW68" s="648"/>
      <c r="OX68" s="648"/>
      <c r="OY68" s="648"/>
      <c r="OZ68" s="648"/>
      <c r="PA68" s="648"/>
      <c r="PB68" s="648"/>
      <c r="PC68" s="648"/>
      <c r="PD68" s="648"/>
      <c r="PE68" s="648"/>
      <c r="PF68" s="648"/>
      <c r="PG68" s="648"/>
      <c r="PH68" s="648"/>
      <c r="PI68" s="648"/>
      <c r="PJ68" s="648"/>
      <c r="PK68" s="648"/>
      <c r="PL68" s="648"/>
      <c r="PM68" s="648"/>
      <c r="PN68" s="648"/>
      <c r="PO68" s="648"/>
      <c r="PP68" s="648"/>
      <c r="PQ68" s="648"/>
      <c r="PR68" s="648"/>
      <c r="PS68" s="648"/>
      <c r="PT68" s="648"/>
      <c r="PU68" s="648"/>
      <c r="PV68" s="648"/>
      <c r="PW68" s="648"/>
      <c r="PX68" s="648"/>
      <c r="PY68" s="648"/>
      <c r="PZ68" s="648"/>
      <c r="QA68" s="648"/>
      <c r="QB68" s="648"/>
      <c r="QC68" s="648"/>
      <c r="QD68" s="648"/>
      <c r="QE68" s="648"/>
      <c r="QF68" s="648"/>
      <c r="QG68" s="648"/>
      <c r="QH68" s="648"/>
      <c r="QI68" s="648"/>
      <c r="QJ68" s="648"/>
      <c r="QK68" s="648"/>
      <c r="QL68" s="648"/>
      <c r="QM68" s="648"/>
      <c r="QN68" s="648"/>
      <c r="QO68" s="648"/>
      <c r="QP68" s="648"/>
      <c r="QQ68" s="648"/>
      <c r="QR68" s="648"/>
      <c r="QS68" s="648"/>
      <c r="QT68" s="648"/>
      <c r="QU68" s="648"/>
      <c r="QV68" s="648"/>
      <c r="QW68" s="648"/>
      <c r="QX68" s="648"/>
      <c r="QY68" s="648"/>
      <c r="QZ68" s="648"/>
      <c r="RA68" s="648"/>
      <c r="RB68" s="648"/>
      <c r="RC68" s="648"/>
      <c r="RD68" s="648"/>
      <c r="RE68" s="648"/>
      <c r="RF68" s="648"/>
      <c r="RG68" s="648"/>
      <c r="RH68" s="648"/>
      <c r="RI68" s="648"/>
      <c r="RJ68" s="648"/>
      <c r="RK68" s="648"/>
      <c r="RL68" s="648"/>
      <c r="RM68" s="648"/>
      <c r="RN68" s="648"/>
      <c r="RO68" s="648"/>
      <c r="RP68" s="648"/>
      <c r="RQ68" s="648"/>
      <c r="RR68" s="648"/>
      <c r="RS68" s="648"/>
      <c r="RT68" s="648"/>
      <c r="RU68" s="648"/>
      <c r="RV68" s="648"/>
      <c r="RW68" s="648"/>
      <c r="RX68" s="648"/>
      <c r="RY68" s="648"/>
      <c r="RZ68" s="648"/>
      <c r="SA68" s="648"/>
      <c r="SB68" s="648"/>
      <c r="SC68" s="648"/>
      <c r="SD68" s="648"/>
      <c r="SE68" s="648"/>
      <c r="SF68" s="648"/>
      <c r="SG68" s="648"/>
      <c r="SH68" s="648"/>
      <c r="SI68" s="648"/>
      <c r="SJ68" s="648"/>
      <c r="SK68" s="648"/>
      <c r="SL68" s="648"/>
      <c r="SM68" s="648"/>
      <c r="SN68" s="648"/>
      <c r="SO68" s="648"/>
      <c r="SP68" s="648"/>
      <c r="SQ68" s="648"/>
      <c r="SR68" s="648"/>
      <c r="SS68" s="648"/>
      <c r="ST68" s="648"/>
      <c r="SU68" s="648"/>
      <c r="SV68" s="648"/>
      <c r="SW68" s="648"/>
      <c r="SX68" s="648"/>
      <c r="SY68" s="648"/>
      <c r="SZ68" s="648"/>
      <c r="TA68" s="648"/>
      <c r="TB68" s="648"/>
      <c r="TC68" s="648"/>
      <c r="TD68" s="648"/>
      <c r="TE68" s="648"/>
      <c r="TF68" s="648"/>
      <c r="TG68" s="648"/>
      <c r="TH68" s="648"/>
      <c r="TI68" s="648"/>
      <c r="TJ68" s="648"/>
      <c r="TK68" s="648"/>
      <c r="TL68" s="648"/>
      <c r="TM68" s="648"/>
      <c r="TN68" s="648"/>
      <c r="TO68" s="648"/>
      <c r="TP68" s="648"/>
      <c r="TQ68" s="648"/>
      <c r="TR68" s="648"/>
      <c r="TS68" s="648"/>
      <c r="TT68" s="648"/>
      <c r="TU68" s="648"/>
      <c r="TV68" s="648"/>
      <c r="TW68" s="648"/>
      <c r="TX68" s="648"/>
      <c r="TY68" s="648"/>
      <c r="TZ68" s="648"/>
      <c r="UA68" s="648"/>
      <c r="UB68" s="648"/>
      <c r="UC68" s="648"/>
      <c r="UD68" s="648"/>
      <c r="UE68" s="648"/>
      <c r="UF68" s="648"/>
      <c r="UG68" s="648"/>
      <c r="UH68" s="648"/>
      <c r="UI68" s="648"/>
      <c r="UJ68" s="648"/>
      <c r="UK68" s="648"/>
      <c r="UL68" s="648"/>
      <c r="UM68" s="648"/>
      <c r="UN68" s="648"/>
      <c r="UO68" s="648"/>
      <c r="UP68" s="648"/>
      <c r="UQ68" s="648"/>
      <c r="UR68" s="648"/>
      <c r="US68" s="648"/>
      <c r="UT68" s="648"/>
      <c r="UU68" s="648"/>
      <c r="UV68" s="648"/>
      <c r="UW68" s="648"/>
      <c r="UX68" s="648"/>
      <c r="UY68" s="648"/>
      <c r="UZ68" s="648"/>
      <c r="VA68" s="648"/>
      <c r="VB68" s="648"/>
      <c r="VC68" s="648"/>
      <c r="VD68" s="648"/>
      <c r="VE68" s="648"/>
      <c r="VF68" s="648"/>
      <c r="VG68" s="648"/>
      <c r="VH68" s="648"/>
      <c r="VI68" s="648"/>
      <c r="VJ68" s="648"/>
      <c r="VK68" s="648"/>
      <c r="VL68" s="648"/>
      <c r="VM68" s="648"/>
      <c r="VN68" s="648"/>
      <c r="VO68" s="648"/>
      <c r="VP68" s="648"/>
      <c r="VQ68" s="648"/>
      <c r="VR68" s="648"/>
      <c r="VS68" s="648"/>
      <c r="VT68" s="648"/>
      <c r="VU68" s="648"/>
      <c r="VV68" s="648"/>
      <c r="VW68" s="648"/>
      <c r="VX68" s="648"/>
      <c r="VY68" s="648"/>
      <c r="VZ68" s="648"/>
      <c r="WA68" s="648"/>
      <c r="WB68" s="648"/>
      <c r="WC68" s="648"/>
      <c r="WD68" s="648"/>
      <c r="WE68" s="648"/>
      <c r="WF68" s="648"/>
      <c r="WG68" s="648"/>
      <c r="WH68" s="648"/>
      <c r="WI68" s="648"/>
      <c r="WJ68" s="648"/>
      <c r="WK68" s="648"/>
      <c r="WL68" s="648"/>
      <c r="WM68" s="648"/>
      <c r="WN68" s="648"/>
      <c r="WO68" s="648"/>
      <c r="WP68" s="648"/>
      <c r="WQ68" s="648"/>
      <c r="WR68" s="648"/>
      <c r="WS68" s="648"/>
      <c r="WT68" s="648"/>
      <c r="WU68" s="648"/>
      <c r="WV68" s="648"/>
      <c r="WW68" s="648"/>
      <c r="WX68" s="648"/>
      <c r="WY68" s="648"/>
      <c r="WZ68" s="648"/>
      <c r="XA68" s="648"/>
      <c r="XB68" s="648"/>
      <c r="XC68" s="648"/>
      <c r="XD68" s="648"/>
      <c r="XE68" s="648"/>
      <c r="XF68" s="648"/>
      <c r="XG68" s="648"/>
      <c r="XH68" s="648"/>
      <c r="XI68" s="648"/>
      <c r="XJ68" s="648"/>
      <c r="XK68" s="648"/>
      <c r="XL68" s="648"/>
      <c r="XM68" s="648"/>
      <c r="XN68" s="648"/>
      <c r="XO68" s="648"/>
      <c r="XP68" s="648"/>
      <c r="XQ68" s="648"/>
      <c r="XR68" s="648"/>
      <c r="XS68" s="648"/>
      <c r="XT68" s="648"/>
      <c r="XU68" s="648"/>
      <c r="XV68" s="648"/>
      <c r="XW68" s="648"/>
      <c r="XX68" s="648"/>
      <c r="XY68" s="648"/>
      <c r="XZ68" s="648"/>
      <c r="YA68" s="648"/>
      <c r="YB68" s="648"/>
      <c r="YC68" s="648"/>
      <c r="YD68" s="648"/>
      <c r="YE68" s="648"/>
      <c r="YF68" s="648"/>
      <c r="YG68" s="648"/>
      <c r="YH68" s="648"/>
      <c r="YI68" s="648"/>
      <c r="YJ68" s="648"/>
      <c r="YK68" s="648"/>
      <c r="YL68" s="648"/>
      <c r="YM68" s="648"/>
      <c r="YN68" s="648"/>
      <c r="YO68" s="648"/>
      <c r="YP68" s="648"/>
      <c r="YQ68" s="648"/>
      <c r="YR68" s="648"/>
      <c r="YS68" s="648"/>
      <c r="YT68" s="648"/>
      <c r="YU68" s="648"/>
      <c r="YV68" s="648"/>
      <c r="YW68" s="648"/>
      <c r="YX68" s="648"/>
      <c r="YY68" s="648"/>
      <c r="YZ68" s="648"/>
      <c r="ZA68" s="648"/>
      <c r="ZB68" s="648"/>
      <c r="ZC68" s="648"/>
      <c r="ZD68" s="648"/>
      <c r="ZE68" s="648"/>
      <c r="ZF68" s="648"/>
      <c r="ZG68" s="648"/>
      <c r="ZH68" s="648"/>
      <c r="ZI68" s="648"/>
      <c r="ZJ68" s="648"/>
      <c r="ZK68" s="648"/>
      <c r="ZL68" s="648"/>
      <c r="ZM68" s="648"/>
      <c r="ZN68" s="648"/>
      <c r="ZO68" s="648"/>
      <c r="ZP68" s="648"/>
      <c r="ZQ68" s="648"/>
      <c r="ZR68" s="648"/>
      <c r="ZS68" s="648"/>
      <c r="ZT68" s="648"/>
      <c r="ZU68" s="648"/>
      <c r="ZV68" s="648"/>
      <c r="ZW68" s="648"/>
      <c r="ZX68" s="648"/>
      <c r="ZY68" s="648"/>
      <c r="ZZ68" s="648"/>
      <c r="AAA68" s="648"/>
      <c r="AAB68" s="648"/>
      <c r="AAC68" s="648"/>
      <c r="AAD68" s="648"/>
      <c r="AAE68" s="648"/>
      <c r="AAF68" s="648"/>
      <c r="AAG68" s="648"/>
      <c r="AAH68" s="648"/>
      <c r="AAI68" s="648"/>
      <c r="AAJ68" s="648"/>
      <c r="AAK68" s="648"/>
      <c r="AAL68" s="648"/>
      <c r="AAM68" s="648"/>
      <c r="AAN68" s="648"/>
      <c r="AAO68" s="648"/>
      <c r="AAP68" s="648"/>
      <c r="AAQ68" s="648"/>
      <c r="AAR68" s="648"/>
      <c r="AAS68" s="648"/>
      <c r="AAT68" s="648"/>
      <c r="AAU68" s="648"/>
      <c r="AAV68" s="648"/>
      <c r="AAW68" s="648"/>
      <c r="AAX68" s="648"/>
      <c r="AAY68" s="648"/>
      <c r="AAZ68" s="648"/>
      <c r="ABA68" s="648"/>
      <c r="ABB68" s="648"/>
      <c r="ABC68" s="648"/>
      <c r="ABD68" s="648"/>
      <c r="ABE68" s="648"/>
      <c r="ABF68" s="648"/>
      <c r="ABG68" s="648"/>
      <c r="ABH68" s="648"/>
      <c r="ABI68" s="648"/>
      <c r="ABJ68" s="648"/>
      <c r="ABK68" s="648"/>
      <c r="ABL68" s="648"/>
      <c r="ABM68" s="648"/>
      <c r="ABN68" s="648"/>
      <c r="ABO68" s="648"/>
      <c r="ABP68" s="648"/>
      <c r="ABQ68" s="648"/>
      <c r="ABR68" s="648"/>
      <c r="ABS68" s="648"/>
      <c r="ABT68" s="648"/>
      <c r="ABU68" s="648"/>
      <c r="ABV68" s="648"/>
      <c r="ABW68" s="648"/>
      <c r="ABX68" s="648"/>
      <c r="ABY68" s="648"/>
      <c r="ABZ68" s="648"/>
      <c r="ACA68" s="648"/>
      <c r="ACB68" s="648"/>
      <c r="ACC68" s="648"/>
      <c r="ACD68" s="648"/>
      <c r="ACE68" s="648"/>
      <c r="ACF68" s="648"/>
      <c r="ACG68" s="648"/>
      <c r="ACH68" s="648"/>
      <c r="ACI68" s="648"/>
      <c r="ACJ68" s="648"/>
      <c r="ACK68" s="648"/>
      <c r="ACL68" s="648"/>
      <c r="ACM68" s="648"/>
      <c r="ACN68" s="648"/>
      <c r="ACO68" s="648"/>
      <c r="ACP68" s="648"/>
      <c r="ACQ68" s="648"/>
      <c r="ACR68" s="648"/>
      <c r="ACS68" s="648"/>
      <c r="ACT68" s="648"/>
      <c r="ACU68" s="648"/>
      <c r="ACV68" s="648"/>
      <c r="ACW68" s="648"/>
      <c r="ACX68" s="648"/>
      <c r="ACY68" s="648"/>
      <c r="ACZ68" s="648"/>
      <c r="ADA68" s="648"/>
      <c r="ADB68" s="648"/>
      <c r="ADC68" s="648"/>
      <c r="ADD68" s="648"/>
      <c r="ADE68" s="648"/>
      <c r="ADF68" s="648"/>
      <c r="ADG68" s="648"/>
      <c r="ADH68" s="648"/>
      <c r="ADI68" s="648"/>
      <c r="ADJ68" s="648"/>
      <c r="ADK68" s="648"/>
      <c r="ADL68" s="648"/>
      <c r="ADM68" s="648"/>
      <c r="ADN68" s="648"/>
      <c r="ADO68" s="648"/>
      <c r="ADP68" s="648"/>
      <c r="ADQ68" s="648"/>
      <c r="ADR68" s="648"/>
      <c r="ADS68" s="648"/>
      <c r="ADT68" s="648"/>
      <c r="ADU68" s="648"/>
      <c r="ADV68" s="648"/>
      <c r="ADW68" s="648"/>
      <c r="ADX68" s="648"/>
      <c r="ADY68" s="648"/>
      <c r="ADZ68" s="648"/>
      <c r="AEA68" s="648"/>
      <c r="AEB68" s="648"/>
      <c r="AEC68" s="648"/>
      <c r="AED68" s="648"/>
      <c r="AEE68" s="648"/>
      <c r="AEF68" s="648"/>
      <c r="AEG68" s="648"/>
      <c r="AEH68" s="648"/>
      <c r="AEI68" s="648"/>
      <c r="AEJ68" s="648"/>
      <c r="AEK68" s="648"/>
      <c r="AEL68" s="648"/>
      <c r="AEM68" s="648"/>
      <c r="AEN68" s="648"/>
      <c r="AEO68" s="648"/>
      <c r="AEP68" s="648"/>
      <c r="AEQ68" s="648"/>
      <c r="AER68" s="648"/>
      <c r="AES68" s="648"/>
      <c r="AET68" s="648"/>
      <c r="AEU68" s="648"/>
      <c r="AEV68" s="648"/>
      <c r="AEW68" s="648"/>
      <c r="AEX68" s="648"/>
      <c r="AEY68" s="648"/>
      <c r="AEZ68" s="648"/>
      <c r="AFA68" s="648"/>
      <c r="AFB68" s="648"/>
      <c r="AFC68" s="648"/>
      <c r="AFD68" s="648"/>
      <c r="AFE68" s="648"/>
      <c r="AFF68" s="648"/>
      <c r="AFG68" s="648"/>
      <c r="AFH68" s="648"/>
      <c r="AFI68" s="648"/>
      <c r="AFJ68" s="648"/>
      <c r="AFK68" s="648"/>
      <c r="AFL68" s="648"/>
      <c r="AFM68" s="648"/>
      <c r="AFN68" s="648"/>
      <c r="AFO68" s="648"/>
      <c r="AFP68" s="648"/>
      <c r="AFQ68" s="648"/>
      <c r="AFR68" s="648"/>
      <c r="AFS68" s="648"/>
      <c r="AFT68" s="648"/>
      <c r="AFU68" s="648"/>
      <c r="AFV68" s="648"/>
      <c r="AFW68" s="648"/>
      <c r="AFX68" s="648"/>
      <c r="AFY68" s="648"/>
      <c r="AFZ68" s="648"/>
      <c r="AGA68" s="648"/>
      <c r="AGB68" s="648"/>
      <c r="AGC68" s="648"/>
      <c r="AGD68" s="648"/>
      <c r="AGE68" s="648"/>
      <c r="AGF68" s="648"/>
      <c r="AGG68" s="648"/>
      <c r="AGH68" s="648"/>
      <c r="AGI68" s="648"/>
      <c r="AGJ68" s="648"/>
      <c r="AGK68" s="648"/>
      <c r="AGL68" s="648"/>
      <c r="AGM68" s="648"/>
      <c r="AGN68" s="648"/>
      <c r="AGO68" s="648"/>
      <c r="AGP68" s="648"/>
      <c r="AGQ68" s="648"/>
      <c r="AGR68" s="648"/>
      <c r="AGS68" s="648"/>
      <c r="AGT68" s="648"/>
      <c r="AGU68" s="648"/>
      <c r="AGV68" s="648"/>
      <c r="AGW68" s="648"/>
      <c r="AGX68" s="648"/>
      <c r="AGY68" s="648"/>
      <c r="AGZ68" s="648"/>
      <c r="AHA68" s="648"/>
      <c r="AHB68" s="648"/>
      <c r="AHC68" s="648"/>
      <c r="AHD68" s="648"/>
      <c r="AHE68" s="648"/>
      <c r="AHF68" s="648"/>
      <c r="AHG68" s="648"/>
      <c r="AHH68" s="648"/>
      <c r="AHI68" s="648"/>
      <c r="AHJ68" s="648"/>
      <c r="AHK68" s="648"/>
      <c r="AHL68" s="648"/>
      <c r="AHM68" s="648"/>
      <c r="AHN68" s="648"/>
      <c r="AHO68" s="648"/>
      <c r="AHP68" s="648"/>
      <c r="AHQ68" s="648"/>
      <c r="AHR68" s="648"/>
      <c r="AHS68" s="648"/>
      <c r="AHT68" s="648"/>
      <c r="AHU68" s="648"/>
      <c r="AHV68" s="648"/>
      <c r="AHW68" s="648"/>
      <c r="AHX68" s="648"/>
      <c r="AHY68" s="648"/>
      <c r="AHZ68" s="648"/>
      <c r="AIA68" s="648"/>
      <c r="AIB68" s="648"/>
      <c r="AIC68" s="648"/>
      <c r="AID68" s="648"/>
      <c r="AIE68" s="648"/>
      <c r="AIF68" s="648"/>
      <c r="AIG68" s="648"/>
      <c r="AIH68" s="648"/>
      <c r="AII68" s="648"/>
      <c r="AIJ68" s="648"/>
      <c r="AIK68" s="648"/>
      <c r="AIL68" s="648"/>
      <c r="AIM68" s="648"/>
      <c r="AIN68" s="648"/>
      <c r="AIO68" s="648"/>
      <c r="AIP68" s="648"/>
      <c r="AIQ68" s="648"/>
      <c r="AIR68" s="648"/>
      <c r="AIS68" s="648"/>
      <c r="AIT68" s="648"/>
      <c r="AIU68" s="648"/>
      <c r="AIV68" s="648"/>
      <c r="AIW68" s="648"/>
      <c r="AIX68" s="648"/>
      <c r="AIY68" s="648"/>
      <c r="AIZ68" s="648"/>
      <c r="AJA68" s="648"/>
      <c r="AJB68" s="648"/>
      <c r="AJC68" s="648"/>
      <c r="AJD68" s="648"/>
      <c r="AJE68" s="648"/>
      <c r="AJF68" s="648"/>
      <c r="AJG68" s="648"/>
      <c r="AJH68" s="648"/>
      <c r="AJI68" s="648"/>
      <c r="AJJ68" s="648"/>
      <c r="AJK68" s="648"/>
      <c r="AJL68" s="648"/>
      <c r="AJM68" s="648"/>
      <c r="AJN68" s="648"/>
      <c r="AJO68" s="648"/>
      <c r="AJP68" s="648"/>
      <c r="AJQ68" s="648"/>
      <c r="AJR68" s="648"/>
      <c r="AJS68" s="648"/>
      <c r="AJT68" s="648"/>
      <c r="AJU68" s="648"/>
      <c r="AJV68" s="648"/>
      <c r="AJW68" s="648"/>
      <c r="AJX68" s="648"/>
      <c r="AJY68" s="648"/>
      <c r="AJZ68" s="648"/>
      <c r="AKA68" s="648"/>
      <c r="AKB68" s="648"/>
      <c r="AKC68" s="648"/>
      <c r="AKD68" s="648"/>
      <c r="AKE68" s="648"/>
      <c r="AKF68" s="648"/>
      <c r="AKG68" s="648"/>
      <c r="AKH68" s="648"/>
      <c r="AKI68" s="648"/>
      <c r="AKJ68" s="648"/>
      <c r="AKK68" s="648"/>
      <c r="AKL68" s="648"/>
      <c r="AKM68" s="648"/>
      <c r="AKN68" s="648"/>
      <c r="AKO68" s="648"/>
      <c r="AKP68" s="648"/>
      <c r="AKQ68" s="648"/>
      <c r="AKR68" s="648"/>
      <c r="AKS68" s="648"/>
      <c r="AKT68" s="648"/>
      <c r="AKU68" s="648"/>
      <c r="AKV68" s="648"/>
      <c r="AKW68" s="648"/>
      <c r="AKX68" s="648"/>
      <c r="AKY68" s="648"/>
      <c r="AKZ68" s="648"/>
      <c r="ALA68" s="648"/>
      <c r="ALB68" s="648"/>
      <c r="ALC68" s="648"/>
      <c r="ALD68" s="648"/>
      <c r="ALE68" s="648"/>
      <c r="ALF68" s="648"/>
      <c r="ALG68" s="648"/>
      <c r="ALH68" s="648"/>
      <c r="ALI68" s="648"/>
      <c r="ALJ68" s="648"/>
      <c r="ALK68" s="648"/>
      <c r="ALL68" s="648"/>
      <c r="ALM68" s="648"/>
      <c r="ALN68" s="648"/>
      <c r="ALO68" s="648"/>
      <c r="ALP68" s="648"/>
      <c r="ALQ68" s="648"/>
      <c r="ALR68" s="648"/>
      <c r="ALS68" s="648"/>
      <c r="ALT68" s="648"/>
      <c r="ALU68" s="648"/>
      <c r="ALV68" s="648"/>
      <c r="ALW68" s="648"/>
      <c r="ALX68" s="648"/>
      <c r="ALY68" s="648"/>
      <c r="ALZ68" s="648"/>
      <c r="AMA68" s="648"/>
      <c r="AMB68" s="648"/>
      <c r="AMC68" s="648"/>
      <c r="AMD68" s="648"/>
      <c r="AME68" s="648"/>
      <c r="AMF68" s="648"/>
      <c r="AMG68" s="648"/>
      <c r="AMH68" s="648"/>
      <c r="AMI68" s="648"/>
      <c r="AMJ68" s="648"/>
    </row>
    <row r="69" spans="1:1024" s="666" customFormat="1" x14ac:dyDescent="0.2">
      <c r="A69" s="648"/>
      <c r="B69" s="677"/>
      <c r="C69" s="682"/>
      <c r="D69" s="679"/>
      <c r="E69" s="679"/>
      <c r="F69" s="679"/>
      <c r="G69" s="679"/>
      <c r="H69" s="679"/>
      <c r="I69" s="679"/>
      <c r="J69" s="679"/>
      <c r="K69" s="679"/>
      <c r="L69" s="679"/>
      <c r="M69" s="679"/>
      <c r="N69" s="679"/>
      <c r="O69" s="679"/>
      <c r="P69" s="679"/>
      <c r="Q69" s="679"/>
      <c r="R69" s="680"/>
      <c r="S69" s="679"/>
      <c r="T69" s="679"/>
      <c r="U69" s="683" t="s">
        <v>499</v>
      </c>
      <c r="V69" s="684" t="s">
        <v>121</v>
      </c>
      <c r="W69" s="681" t="s">
        <v>495</v>
      </c>
      <c r="X69" s="653">
        <v>41.263351622775225</v>
      </c>
      <c r="Y69" s="653">
        <v>96.736599168625361</v>
      </c>
      <c r="Z69" s="653">
        <v>156.75238578580058</v>
      </c>
      <c r="AA69" s="653">
        <v>226.16330485584555</v>
      </c>
      <c r="AB69" s="653">
        <v>329.69614974088705</v>
      </c>
      <c r="AC69" s="653">
        <v>506.58822704375956</v>
      </c>
      <c r="AD69" s="653">
        <v>756.93326644798185</v>
      </c>
      <c r="AE69" s="653">
        <v>1036.2784436958086</v>
      </c>
      <c r="AF69" s="653">
        <v>1289.7335111448258</v>
      </c>
      <c r="AG69" s="653">
        <v>1486.8235167499186</v>
      </c>
      <c r="AH69" s="653">
        <v>1666.9930651220791</v>
      </c>
      <c r="AI69" s="653">
        <v>1774.509165450663</v>
      </c>
      <c r="AJ69" s="653">
        <v>1835.9327410551784</v>
      </c>
      <c r="AK69" s="653">
        <v>1818.468500673938</v>
      </c>
      <c r="AL69" s="653">
        <v>1757.8705834366915</v>
      </c>
      <c r="AM69" s="653">
        <v>1687.0087704311097</v>
      </c>
      <c r="AN69" s="653">
        <v>1619.319916937809</v>
      </c>
      <c r="AO69" s="653">
        <v>1553.9396938720138</v>
      </c>
      <c r="AP69" s="653">
        <v>1489.4924369018734</v>
      </c>
      <c r="AQ69" s="653">
        <v>1424.4338820522958</v>
      </c>
      <c r="AR69" s="653">
        <v>1361.9008504415626</v>
      </c>
      <c r="AS69" s="653">
        <v>1302.5609501799534</v>
      </c>
      <c r="AT69" s="653">
        <v>1242.4513012364635</v>
      </c>
      <c r="AU69" s="653">
        <v>1184.9364746467065</v>
      </c>
      <c r="AV69" s="653">
        <v>1133.9367861568076</v>
      </c>
      <c r="AW69" s="653">
        <v>1133.9367861568076</v>
      </c>
      <c r="AX69" s="653">
        <v>1133.9367861568076</v>
      </c>
      <c r="AY69" s="653">
        <v>1133.9367861568076</v>
      </c>
      <c r="AZ69" s="653">
        <v>1133.9367861568076</v>
      </c>
      <c r="BA69" s="653">
        <v>1133.9367861568076</v>
      </c>
      <c r="BB69" s="653">
        <v>1133.9367861568076</v>
      </c>
      <c r="BC69" s="653">
        <v>1133.9367861568076</v>
      </c>
      <c r="BD69" s="653">
        <v>1133.9367861568076</v>
      </c>
      <c r="BE69" s="653">
        <v>1133.9367861568076</v>
      </c>
      <c r="BF69" s="653">
        <v>1133.9367861568076</v>
      </c>
      <c r="BG69" s="653">
        <v>1133.9367861568076</v>
      </c>
      <c r="BH69" s="653">
        <v>1133.9367861568076</v>
      </c>
      <c r="BI69" s="653">
        <v>1133.9367861568076</v>
      </c>
      <c r="BJ69" s="653">
        <v>1133.9367861568076</v>
      </c>
      <c r="BK69" s="653">
        <v>1133.9367861568076</v>
      </c>
      <c r="BL69" s="653">
        <v>1133.9367861568076</v>
      </c>
      <c r="BM69" s="653">
        <v>1133.9367861568076</v>
      </c>
      <c r="BN69" s="653">
        <v>1133.9367861568076</v>
      </c>
      <c r="BO69" s="653">
        <v>1133.9367861568076</v>
      </c>
      <c r="BP69" s="653">
        <v>1133.9367861568076</v>
      </c>
      <c r="BQ69" s="653">
        <v>1133.9367861568076</v>
      </c>
      <c r="BR69" s="653">
        <v>1133.9367861568076</v>
      </c>
      <c r="BS69" s="653">
        <v>1133.9367861568076</v>
      </c>
      <c r="BT69" s="653">
        <v>1133.9367861568076</v>
      </c>
      <c r="BU69" s="653">
        <v>1133.9367861568076</v>
      </c>
      <c r="BV69" s="653">
        <v>1133.9367861568076</v>
      </c>
      <c r="BW69" s="653">
        <v>1133.9367861568076</v>
      </c>
      <c r="BX69" s="653">
        <v>1133.9367861568076</v>
      </c>
      <c r="BY69" s="653">
        <v>1133.9367861568076</v>
      </c>
      <c r="BZ69" s="653">
        <v>1133.9367861568076</v>
      </c>
      <c r="CA69" s="653">
        <v>1133.9367861568076</v>
      </c>
      <c r="CB69" s="653">
        <v>1133.9367861568076</v>
      </c>
      <c r="CC69" s="653">
        <v>1133.9367861568076</v>
      </c>
      <c r="CD69" s="653">
        <v>1133.9367861568076</v>
      </c>
      <c r="CE69" s="653">
        <v>1133.9367861568076</v>
      </c>
      <c r="CF69" s="653">
        <v>1133.9367861568076</v>
      </c>
      <c r="CG69" s="653">
        <v>1133.9367861568076</v>
      </c>
      <c r="CH69" s="653">
        <v>1133.9367861568076</v>
      </c>
      <c r="CI69" s="653">
        <v>1133.9367861568076</v>
      </c>
      <c r="CJ69" s="653">
        <v>1133.9367861568076</v>
      </c>
      <c r="CK69" s="653">
        <v>1133.9367861568076</v>
      </c>
      <c r="CL69" s="653">
        <v>1133.9367861568076</v>
      </c>
      <c r="CM69" s="653">
        <v>1133.9367861568076</v>
      </c>
      <c r="CN69" s="653">
        <v>1133.9367861568076</v>
      </c>
      <c r="CO69" s="653">
        <v>1133.9367861568076</v>
      </c>
      <c r="CP69" s="653">
        <v>1133.9367861568076</v>
      </c>
      <c r="CQ69" s="653">
        <v>1133.9367861568076</v>
      </c>
      <c r="CR69" s="653">
        <v>1133.9367861568076</v>
      </c>
      <c r="CS69" s="653">
        <v>1133.9367861568076</v>
      </c>
      <c r="CT69" s="653">
        <v>1133.9367861568076</v>
      </c>
      <c r="CU69" s="653">
        <v>1133.9367861568076</v>
      </c>
      <c r="CV69" s="653">
        <v>1133.9367861568076</v>
      </c>
      <c r="CW69" s="653">
        <v>1133.9367861568076</v>
      </c>
      <c r="CX69" s="653">
        <v>1133.9367861568076</v>
      </c>
      <c r="CY69" s="653">
        <v>1133.9367861568076</v>
      </c>
      <c r="CZ69" s="662">
        <v>0</v>
      </c>
      <c r="DA69" s="663">
        <v>0</v>
      </c>
      <c r="DB69" s="663">
        <v>0</v>
      </c>
      <c r="DC69" s="663">
        <v>0</v>
      </c>
      <c r="DD69" s="663">
        <v>0</v>
      </c>
      <c r="DE69" s="663">
        <v>0</v>
      </c>
      <c r="DF69" s="663">
        <v>0</v>
      </c>
      <c r="DG69" s="663">
        <v>0</v>
      </c>
      <c r="DH69" s="663">
        <v>0</v>
      </c>
      <c r="DI69" s="663">
        <v>0</v>
      </c>
      <c r="DJ69" s="663">
        <v>0</v>
      </c>
      <c r="DK69" s="663">
        <v>0</v>
      </c>
      <c r="DL69" s="663">
        <v>0</v>
      </c>
      <c r="DM69" s="663">
        <v>0</v>
      </c>
      <c r="DN69" s="663">
        <v>0</v>
      </c>
      <c r="DO69" s="663">
        <v>0</v>
      </c>
      <c r="DP69" s="663">
        <v>0</v>
      </c>
      <c r="DQ69" s="663">
        <v>0</v>
      </c>
      <c r="DR69" s="663">
        <v>0</v>
      </c>
      <c r="DS69" s="663">
        <v>0</v>
      </c>
      <c r="DT69" s="663">
        <v>0</v>
      </c>
      <c r="DU69" s="663">
        <v>0</v>
      </c>
      <c r="DV69" s="663">
        <v>0</v>
      </c>
      <c r="DW69" s="664">
        <v>0</v>
      </c>
      <c r="DX69" s="665"/>
      <c r="DY69" s="648"/>
      <c r="DZ69" s="648"/>
      <c r="EA69" s="648"/>
      <c r="EB69" s="648"/>
      <c r="EC69" s="648"/>
      <c r="ED69" s="648"/>
      <c r="EE69" s="648"/>
      <c r="EF69" s="648"/>
      <c r="EG69" s="648"/>
      <c r="EH69" s="648"/>
      <c r="EI69" s="648"/>
      <c r="EJ69" s="648"/>
      <c r="EK69" s="648"/>
      <c r="EL69" s="648"/>
      <c r="EM69" s="648"/>
      <c r="EN69" s="648"/>
      <c r="EO69" s="648"/>
      <c r="EP69" s="648"/>
      <c r="EQ69" s="648"/>
      <c r="ER69" s="648"/>
      <c r="ES69" s="648"/>
      <c r="ET69" s="648"/>
      <c r="EU69" s="648"/>
      <c r="EV69" s="648"/>
      <c r="EW69" s="648"/>
      <c r="EX69" s="648"/>
      <c r="EY69" s="648"/>
      <c r="EZ69" s="648"/>
      <c r="FA69" s="648"/>
      <c r="FB69" s="648"/>
      <c r="FC69" s="648"/>
      <c r="FD69" s="648"/>
      <c r="FE69" s="648"/>
      <c r="FF69" s="648"/>
      <c r="FG69" s="648"/>
      <c r="FH69" s="648"/>
      <c r="FI69" s="648"/>
      <c r="FJ69" s="648"/>
      <c r="FK69" s="648"/>
      <c r="FL69" s="648"/>
      <c r="FM69" s="648"/>
      <c r="FN69" s="648"/>
      <c r="FO69" s="648"/>
      <c r="FP69" s="648"/>
      <c r="FQ69" s="648"/>
      <c r="FR69" s="648"/>
      <c r="FS69" s="648"/>
      <c r="FT69" s="648"/>
      <c r="FU69" s="648"/>
      <c r="FV69" s="648"/>
      <c r="FW69" s="648"/>
      <c r="FX69" s="648"/>
      <c r="FY69" s="648"/>
      <c r="FZ69" s="648"/>
      <c r="GA69" s="648"/>
      <c r="GB69" s="648"/>
      <c r="GC69" s="648"/>
      <c r="GD69" s="648"/>
      <c r="GE69" s="648"/>
      <c r="GF69" s="648"/>
      <c r="GG69" s="648"/>
      <c r="GH69" s="648"/>
      <c r="GI69" s="648"/>
      <c r="GJ69" s="648"/>
      <c r="GK69" s="648"/>
      <c r="GL69" s="648"/>
      <c r="GM69" s="648"/>
      <c r="GN69" s="648"/>
      <c r="GO69" s="648"/>
      <c r="GP69" s="648"/>
      <c r="GQ69" s="648"/>
      <c r="GR69" s="648"/>
      <c r="GS69" s="648"/>
      <c r="GT69" s="648"/>
      <c r="GU69" s="648"/>
      <c r="GV69" s="648"/>
      <c r="GW69" s="648"/>
      <c r="GX69" s="648"/>
      <c r="GY69" s="648"/>
      <c r="GZ69" s="648"/>
      <c r="HA69" s="648"/>
      <c r="HB69" s="648"/>
      <c r="HC69" s="648"/>
      <c r="HD69" s="648"/>
      <c r="HE69" s="648"/>
      <c r="HF69" s="648"/>
      <c r="HG69" s="648"/>
      <c r="HH69" s="648"/>
      <c r="HI69" s="648"/>
      <c r="HJ69" s="648"/>
      <c r="HK69" s="648"/>
      <c r="HL69" s="648"/>
      <c r="HM69" s="648"/>
      <c r="HN69" s="648"/>
      <c r="HO69" s="648"/>
      <c r="HP69" s="648"/>
      <c r="HQ69" s="648"/>
      <c r="HR69" s="648"/>
      <c r="HS69" s="648"/>
      <c r="HT69" s="648"/>
      <c r="HU69" s="648"/>
      <c r="HV69" s="648"/>
      <c r="HW69" s="648"/>
      <c r="HX69" s="648"/>
      <c r="HY69" s="648"/>
      <c r="HZ69" s="648"/>
      <c r="IA69" s="648"/>
      <c r="IB69" s="648"/>
      <c r="IC69" s="648"/>
      <c r="ID69" s="648"/>
      <c r="IE69" s="648"/>
      <c r="IF69" s="648"/>
      <c r="IG69" s="648"/>
      <c r="IH69" s="648"/>
      <c r="II69" s="648"/>
      <c r="IJ69" s="648"/>
      <c r="IK69" s="648"/>
      <c r="IL69" s="648"/>
      <c r="IM69" s="648"/>
      <c r="IN69" s="648"/>
      <c r="IO69" s="648"/>
      <c r="IP69" s="648"/>
      <c r="IQ69" s="648"/>
      <c r="IR69" s="648"/>
      <c r="IS69" s="648"/>
      <c r="IT69" s="648"/>
      <c r="IU69" s="648"/>
      <c r="IV69" s="648"/>
      <c r="IW69" s="648"/>
      <c r="IX69" s="648"/>
      <c r="IY69" s="648"/>
      <c r="IZ69" s="648"/>
      <c r="JA69" s="648"/>
      <c r="JB69" s="648"/>
      <c r="JC69" s="648"/>
      <c r="JD69" s="648"/>
      <c r="JE69" s="648"/>
      <c r="JF69" s="648"/>
      <c r="JG69" s="648"/>
      <c r="JH69" s="648"/>
      <c r="JI69" s="648"/>
      <c r="JJ69" s="648"/>
      <c r="JK69" s="648"/>
      <c r="JL69" s="648"/>
      <c r="JM69" s="648"/>
      <c r="JN69" s="648"/>
      <c r="JO69" s="648"/>
      <c r="JP69" s="648"/>
      <c r="JQ69" s="648"/>
      <c r="JR69" s="648"/>
      <c r="JS69" s="648"/>
      <c r="JT69" s="648"/>
      <c r="JU69" s="648"/>
      <c r="JV69" s="648"/>
      <c r="JW69" s="648"/>
      <c r="JX69" s="648"/>
      <c r="JY69" s="648"/>
      <c r="JZ69" s="648"/>
      <c r="KA69" s="648"/>
      <c r="KB69" s="648"/>
      <c r="KC69" s="648"/>
      <c r="KD69" s="648"/>
      <c r="KE69" s="648"/>
      <c r="KF69" s="648"/>
      <c r="KG69" s="648"/>
      <c r="KH69" s="648"/>
      <c r="KI69" s="648"/>
      <c r="KJ69" s="648"/>
      <c r="KK69" s="648"/>
      <c r="KL69" s="648"/>
      <c r="KM69" s="648"/>
      <c r="KN69" s="648"/>
      <c r="KO69" s="648"/>
      <c r="KP69" s="648"/>
      <c r="KQ69" s="648"/>
      <c r="KR69" s="648"/>
      <c r="KS69" s="648"/>
      <c r="KT69" s="648"/>
      <c r="KU69" s="648"/>
      <c r="KV69" s="648"/>
      <c r="KW69" s="648"/>
      <c r="KX69" s="648"/>
      <c r="KY69" s="648"/>
      <c r="KZ69" s="648"/>
      <c r="LA69" s="648"/>
      <c r="LB69" s="648"/>
      <c r="LC69" s="648"/>
      <c r="LD69" s="648"/>
      <c r="LE69" s="648"/>
      <c r="LF69" s="648"/>
      <c r="LG69" s="648"/>
      <c r="LH69" s="648"/>
      <c r="LI69" s="648"/>
      <c r="LJ69" s="648"/>
      <c r="LK69" s="648"/>
      <c r="LL69" s="648"/>
      <c r="LM69" s="648"/>
      <c r="LN69" s="648"/>
      <c r="LO69" s="648"/>
      <c r="LP69" s="648"/>
      <c r="LQ69" s="648"/>
      <c r="LR69" s="648"/>
      <c r="LS69" s="648"/>
      <c r="LT69" s="648"/>
      <c r="LU69" s="648"/>
      <c r="LV69" s="648"/>
      <c r="LW69" s="648"/>
      <c r="LX69" s="648"/>
      <c r="LY69" s="648"/>
      <c r="LZ69" s="648"/>
      <c r="MA69" s="648"/>
      <c r="MB69" s="648"/>
      <c r="MC69" s="648"/>
      <c r="MD69" s="648"/>
      <c r="ME69" s="648"/>
      <c r="MF69" s="648"/>
      <c r="MG69" s="648"/>
      <c r="MH69" s="648"/>
      <c r="MI69" s="648"/>
      <c r="MJ69" s="648"/>
      <c r="MK69" s="648"/>
      <c r="ML69" s="648"/>
      <c r="MM69" s="648"/>
      <c r="MN69" s="648"/>
      <c r="MO69" s="648"/>
      <c r="MP69" s="648"/>
      <c r="MQ69" s="648"/>
      <c r="MR69" s="648"/>
      <c r="MS69" s="648"/>
      <c r="MT69" s="648"/>
      <c r="MU69" s="648"/>
      <c r="MV69" s="648"/>
      <c r="MW69" s="648"/>
      <c r="MX69" s="648"/>
      <c r="MY69" s="648"/>
      <c r="MZ69" s="648"/>
      <c r="NA69" s="648"/>
      <c r="NB69" s="648"/>
      <c r="NC69" s="648"/>
      <c r="ND69" s="648"/>
      <c r="NE69" s="648"/>
      <c r="NF69" s="648"/>
      <c r="NG69" s="648"/>
      <c r="NH69" s="648"/>
      <c r="NI69" s="648"/>
      <c r="NJ69" s="648"/>
      <c r="NK69" s="648"/>
      <c r="NL69" s="648"/>
      <c r="NM69" s="648"/>
      <c r="NN69" s="648"/>
      <c r="NO69" s="648"/>
      <c r="NP69" s="648"/>
      <c r="NQ69" s="648"/>
      <c r="NR69" s="648"/>
      <c r="NS69" s="648"/>
      <c r="NT69" s="648"/>
      <c r="NU69" s="648"/>
      <c r="NV69" s="648"/>
      <c r="NW69" s="648"/>
      <c r="NX69" s="648"/>
      <c r="NY69" s="648"/>
      <c r="NZ69" s="648"/>
      <c r="OA69" s="648"/>
      <c r="OB69" s="648"/>
      <c r="OC69" s="648"/>
      <c r="OD69" s="648"/>
      <c r="OE69" s="648"/>
      <c r="OF69" s="648"/>
      <c r="OG69" s="648"/>
      <c r="OH69" s="648"/>
      <c r="OI69" s="648"/>
      <c r="OJ69" s="648"/>
      <c r="OK69" s="648"/>
      <c r="OL69" s="648"/>
      <c r="OM69" s="648"/>
      <c r="ON69" s="648"/>
      <c r="OO69" s="648"/>
      <c r="OP69" s="648"/>
      <c r="OQ69" s="648"/>
      <c r="OR69" s="648"/>
      <c r="OS69" s="648"/>
      <c r="OT69" s="648"/>
      <c r="OU69" s="648"/>
      <c r="OV69" s="648"/>
      <c r="OW69" s="648"/>
      <c r="OX69" s="648"/>
      <c r="OY69" s="648"/>
      <c r="OZ69" s="648"/>
      <c r="PA69" s="648"/>
      <c r="PB69" s="648"/>
      <c r="PC69" s="648"/>
      <c r="PD69" s="648"/>
      <c r="PE69" s="648"/>
      <c r="PF69" s="648"/>
      <c r="PG69" s="648"/>
      <c r="PH69" s="648"/>
      <c r="PI69" s="648"/>
      <c r="PJ69" s="648"/>
      <c r="PK69" s="648"/>
      <c r="PL69" s="648"/>
      <c r="PM69" s="648"/>
      <c r="PN69" s="648"/>
      <c r="PO69" s="648"/>
      <c r="PP69" s="648"/>
      <c r="PQ69" s="648"/>
      <c r="PR69" s="648"/>
      <c r="PS69" s="648"/>
      <c r="PT69" s="648"/>
      <c r="PU69" s="648"/>
      <c r="PV69" s="648"/>
      <c r="PW69" s="648"/>
      <c r="PX69" s="648"/>
      <c r="PY69" s="648"/>
      <c r="PZ69" s="648"/>
      <c r="QA69" s="648"/>
      <c r="QB69" s="648"/>
      <c r="QC69" s="648"/>
      <c r="QD69" s="648"/>
      <c r="QE69" s="648"/>
      <c r="QF69" s="648"/>
      <c r="QG69" s="648"/>
      <c r="QH69" s="648"/>
      <c r="QI69" s="648"/>
      <c r="QJ69" s="648"/>
      <c r="QK69" s="648"/>
      <c r="QL69" s="648"/>
      <c r="QM69" s="648"/>
      <c r="QN69" s="648"/>
      <c r="QO69" s="648"/>
      <c r="QP69" s="648"/>
      <c r="QQ69" s="648"/>
      <c r="QR69" s="648"/>
      <c r="QS69" s="648"/>
      <c r="QT69" s="648"/>
      <c r="QU69" s="648"/>
      <c r="QV69" s="648"/>
      <c r="QW69" s="648"/>
      <c r="QX69" s="648"/>
      <c r="QY69" s="648"/>
      <c r="QZ69" s="648"/>
      <c r="RA69" s="648"/>
      <c r="RB69" s="648"/>
      <c r="RC69" s="648"/>
      <c r="RD69" s="648"/>
      <c r="RE69" s="648"/>
      <c r="RF69" s="648"/>
      <c r="RG69" s="648"/>
      <c r="RH69" s="648"/>
      <c r="RI69" s="648"/>
      <c r="RJ69" s="648"/>
      <c r="RK69" s="648"/>
      <c r="RL69" s="648"/>
      <c r="RM69" s="648"/>
      <c r="RN69" s="648"/>
      <c r="RO69" s="648"/>
      <c r="RP69" s="648"/>
      <c r="RQ69" s="648"/>
      <c r="RR69" s="648"/>
      <c r="RS69" s="648"/>
      <c r="RT69" s="648"/>
      <c r="RU69" s="648"/>
      <c r="RV69" s="648"/>
      <c r="RW69" s="648"/>
      <c r="RX69" s="648"/>
      <c r="RY69" s="648"/>
      <c r="RZ69" s="648"/>
      <c r="SA69" s="648"/>
      <c r="SB69" s="648"/>
      <c r="SC69" s="648"/>
      <c r="SD69" s="648"/>
      <c r="SE69" s="648"/>
      <c r="SF69" s="648"/>
      <c r="SG69" s="648"/>
      <c r="SH69" s="648"/>
      <c r="SI69" s="648"/>
      <c r="SJ69" s="648"/>
      <c r="SK69" s="648"/>
      <c r="SL69" s="648"/>
      <c r="SM69" s="648"/>
      <c r="SN69" s="648"/>
      <c r="SO69" s="648"/>
      <c r="SP69" s="648"/>
      <c r="SQ69" s="648"/>
      <c r="SR69" s="648"/>
      <c r="SS69" s="648"/>
      <c r="ST69" s="648"/>
      <c r="SU69" s="648"/>
      <c r="SV69" s="648"/>
      <c r="SW69" s="648"/>
      <c r="SX69" s="648"/>
      <c r="SY69" s="648"/>
      <c r="SZ69" s="648"/>
      <c r="TA69" s="648"/>
      <c r="TB69" s="648"/>
      <c r="TC69" s="648"/>
      <c r="TD69" s="648"/>
      <c r="TE69" s="648"/>
      <c r="TF69" s="648"/>
      <c r="TG69" s="648"/>
      <c r="TH69" s="648"/>
      <c r="TI69" s="648"/>
      <c r="TJ69" s="648"/>
      <c r="TK69" s="648"/>
      <c r="TL69" s="648"/>
      <c r="TM69" s="648"/>
      <c r="TN69" s="648"/>
      <c r="TO69" s="648"/>
      <c r="TP69" s="648"/>
      <c r="TQ69" s="648"/>
      <c r="TR69" s="648"/>
      <c r="TS69" s="648"/>
      <c r="TT69" s="648"/>
      <c r="TU69" s="648"/>
      <c r="TV69" s="648"/>
      <c r="TW69" s="648"/>
      <c r="TX69" s="648"/>
      <c r="TY69" s="648"/>
      <c r="TZ69" s="648"/>
      <c r="UA69" s="648"/>
      <c r="UB69" s="648"/>
      <c r="UC69" s="648"/>
      <c r="UD69" s="648"/>
      <c r="UE69" s="648"/>
      <c r="UF69" s="648"/>
      <c r="UG69" s="648"/>
      <c r="UH69" s="648"/>
      <c r="UI69" s="648"/>
      <c r="UJ69" s="648"/>
      <c r="UK69" s="648"/>
      <c r="UL69" s="648"/>
      <c r="UM69" s="648"/>
      <c r="UN69" s="648"/>
      <c r="UO69" s="648"/>
      <c r="UP69" s="648"/>
      <c r="UQ69" s="648"/>
      <c r="UR69" s="648"/>
      <c r="US69" s="648"/>
      <c r="UT69" s="648"/>
      <c r="UU69" s="648"/>
      <c r="UV69" s="648"/>
      <c r="UW69" s="648"/>
      <c r="UX69" s="648"/>
      <c r="UY69" s="648"/>
      <c r="UZ69" s="648"/>
      <c r="VA69" s="648"/>
      <c r="VB69" s="648"/>
      <c r="VC69" s="648"/>
      <c r="VD69" s="648"/>
      <c r="VE69" s="648"/>
      <c r="VF69" s="648"/>
      <c r="VG69" s="648"/>
      <c r="VH69" s="648"/>
      <c r="VI69" s="648"/>
      <c r="VJ69" s="648"/>
      <c r="VK69" s="648"/>
      <c r="VL69" s="648"/>
      <c r="VM69" s="648"/>
      <c r="VN69" s="648"/>
      <c r="VO69" s="648"/>
      <c r="VP69" s="648"/>
      <c r="VQ69" s="648"/>
      <c r="VR69" s="648"/>
      <c r="VS69" s="648"/>
      <c r="VT69" s="648"/>
      <c r="VU69" s="648"/>
      <c r="VV69" s="648"/>
      <c r="VW69" s="648"/>
      <c r="VX69" s="648"/>
      <c r="VY69" s="648"/>
      <c r="VZ69" s="648"/>
      <c r="WA69" s="648"/>
      <c r="WB69" s="648"/>
      <c r="WC69" s="648"/>
      <c r="WD69" s="648"/>
      <c r="WE69" s="648"/>
      <c r="WF69" s="648"/>
      <c r="WG69" s="648"/>
      <c r="WH69" s="648"/>
      <c r="WI69" s="648"/>
      <c r="WJ69" s="648"/>
      <c r="WK69" s="648"/>
      <c r="WL69" s="648"/>
      <c r="WM69" s="648"/>
      <c r="WN69" s="648"/>
      <c r="WO69" s="648"/>
      <c r="WP69" s="648"/>
      <c r="WQ69" s="648"/>
      <c r="WR69" s="648"/>
      <c r="WS69" s="648"/>
      <c r="WT69" s="648"/>
      <c r="WU69" s="648"/>
      <c r="WV69" s="648"/>
      <c r="WW69" s="648"/>
      <c r="WX69" s="648"/>
      <c r="WY69" s="648"/>
      <c r="WZ69" s="648"/>
      <c r="XA69" s="648"/>
      <c r="XB69" s="648"/>
      <c r="XC69" s="648"/>
      <c r="XD69" s="648"/>
      <c r="XE69" s="648"/>
      <c r="XF69" s="648"/>
      <c r="XG69" s="648"/>
      <c r="XH69" s="648"/>
      <c r="XI69" s="648"/>
      <c r="XJ69" s="648"/>
      <c r="XK69" s="648"/>
      <c r="XL69" s="648"/>
      <c r="XM69" s="648"/>
      <c r="XN69" s="648"/>
      <c r="XO69" s="648"/>
      <c r="XP69" s="648"/>
      <c r="XQ69" s="648"/>
      <c r="XR69" s="648"/>
      <c r="XS69" s="648"/>
      <c r="XT69" s="648"/>
      <c r="XU69" s="648"/>
      <c r="XV69" s="648"/>
      <c r="XW69" s="648"/>
      <c r="XX69" s="648"/>
      <c r="XY69" s="648"/>
      <c r="XZ69" s="648"/>
      <c r="YA69" s="648"/>
      <c r="YB69" s="648"/>
      <c r="YC69" s="648"/>
      <c r="YD69" s="648"/>
      <c r="YE69" s="648"/>
      <c r="YF69" s="648"/>
      <c r="YG69" s="648"/>
      <c r="YH69" s="648"/>
      <c r="YI69" s="648"/>
      <c r="YJ69" s="648"/>
      <c r="YK69" s="648"/>
      <c r="YL69" s="648"/>
      <c r="YM69" s="648"/>
      <c r="YN69" s="648"/>
      <c r="YO69" s="648"/>
      <c r="YP69" s="648"/>
      <c r="YQ69" s="648"/>
      <c r="YR69" s="648"/>
      <c r="YS69" s="648"/>
      <c r="YT69" s="648"/>
      <c r="YU69" s="648"/>
      <c r="YV69" s="648"/>
      <c r="YW69" s="648"/>
      <c r="YX69" s="648"/>
      <c r="YY69" s="648"/>
      <c r="YZ69" s="648"/>
      <c r="ZA69" s="648"/>
      <c r="ZB69" s="648"/>
      <c r="ZC69" s="648"/>
      <c r="ZD69" s="648"/>
      <c r="ZE69" s="648"/>
      <c r="ZF69" s="648"/>
      <c r="ZG69" s="648"/>
      <c r="ZH69" s="648"/>
      <c r="ZI69" s="648"/>
      <c r="ZJ69" s="648"/>
      <c r="ZK69" s="648"/>
      <c r="ZL69" s="648"/>
      <c r="ZM69" s="648"/>
      <c r="ZN69" s="648"/>
      <c r="ZO69" s="648"/>
      <c r="ZP69" s="648"/>
      <c r="ZQ69" s="648"/>
      <c r="ZR69" s="648"/>
      <c r="ZS69" s="648"/>
      <c r="ZT69" s="648"/>
      <c r="ZU69" s="648"/>
      <c r="ZV69" s="648"/>
      <c r="ZW69" s="648"/>
      <c r="ZX69" s="648"/>
      <c r="ZY69" s="648"/>
      <c r="ZZ69" s="648"/>
      <c r="AAA69" s="648"/>
      <c r="AAB69" s="648"/>
      <c r="AAC69" s="648"/>
      <c r="AAD69" s="648"/>
      <c r="AAE69" s="648"/>
      <c r="AAF69" s="648"/>
      <c r="AAG69" s="648"/>
      <c r="AAH69" s="648"/>
      <c r="AAI69" s="648"/>
      <c r="AAJ69" s="648"/>
      <c r="AAK69" s="648"/>
      <c r="AAL69" s="648"/>
      <c r="AAM69" s="648"/>
      <c r="AAN69" s="648"/>
      <c r="AAO69" s="648"/>
      <c r="AAP69" s="648"/>
      <c r="AAQ69" s="648"/>
      <c r="AAR69" s="648"/>
      <c r="AAS69" s="648"/>
      <c r="AAT69" s="648"/>
      <c r="AAU69" s="648"/>
      <c r="AAV69" s="648"/>
      <c r="AAW69" s="648"/>
      <c r="AAX69" s="648"/>
      <c r="AAY69" s="648"/>
      <c r="AAZ69" s="648"/>
      <c r="ABA69" s="648"/>
      <c r="ABB69" s="648"/>
      <c r="ABC69" s="648"/>
      <c r="ABD69" s="648"/>
      <c r="ABE69" s="648"/>
      <c r="ABF69" s="648"/>
      <c r="ABG69" s="648"/>
      <c r="ABH69" s="648"/>
      <c r="ABI69" s="648"/>
      <c r="ABJ69" s="648"/>
      <c r="ABK69" s="648"/>
      <c r="ABL69" s="648"/>
      <c r="ABM69" s="648"/>
      <c r="ABN69" s="648"/>
      <c r="ABO69" s="648"/>
      <c r="ABP69" s="648"/>
      <c r="ABQ69" s="648"/>
      <c r="ABR69" s="648"/>
      <c r="ABS69" s="648"/>
      <c r="ABT69" s="648"/>
      <c r="ABU69" s="648"/>
      <c r="ABV69" s="648"/>
      <c r="ABW69" s="648"/>
      <c r="ABX69" s="648"/>
      <c r="ABY69" s="648"/>
      <c r="ABZ69" s="648"/>
      <c r="ACA69" s="648"/>
      <c r="ACB69" s="648"/>
      <c r="ACC69" s="648"/>
      <c r="ACD69" s="648"/>
      <c r="ACE69" s="648"/>
      <c r="ACF69" s="648"/>
      <c r="ACG69" s="648"/>
      <c r="ACH69" s="648"/>
      <c r="ACI69" s="648"/>
      <c r="ACJ69" s="648"/>
      <c r="ACK69" s="648"/>
      <c r="ACL69" s="648"/>
      <c r="ACM69" s="648"/>
      <c r="ACN69" s="648"/>
      <c r="ACO69" s="648"/>
      <c r="ACP69" s="648"/>
      <c r="ACQ69" s="648"/>
      <c r="ACR69" s="648"/>
      <c r="ACS69" s="648"/>
      <c r="ACT69" s="648"/>
      <c r="ACU69" s="648"/>
      <c r="ACV69" s="648"/>
      <c r="ACW69" s="648"/>
      <c r="ACX69" s="648"/>
      <c r="ACY69" s="648"/>
      <c r="ACZ69" s="648"/>
      <c r="ADA69" s="648"/>
      <c r="ADB69" s="648"/>
      <c r="ADC69" s="648"/>
      <c r="ADD69" s="648"/>
      <c r="ADE69" s="648"/>
      <c r="ADF69" s="648"/>
      <c r="ADG69" s="648"/>
      <c r="ADH69" s="648"/>
      <c r="ADI69" s="648"/>
      <c r="ADJ69" s="648"/>
      <c r="ADK69" s="648"/>
      <c r="ADL69" s="648"/>
      <c r="ADM69" s="648"/>
      <c r="ADN69" s="648"/>
      <c r="ADO69" s="648"/>
      <c r="ADP69" s="648"/>
      <c r="ADQ69" s="648"/>
      <c r="ADR69" s="648"/>
      <c r="ADS69" s="648"/>
      <c r="ADT69" s="648"/>
      <c r="ADU69" s="648"/>
      <c r="ADV69" s="648"/>
      <c r="ADW69" s="648"/>
      <c r="ADX69" s="648"/>
      <c r="ADY69" s="648"/>
      <c r="ADZ69" s="648"/>
      <c r="AEA69" s="648"/>
      <c r="AEB69" s="648"/>
      <c r="AEC69" s="648"/>
      <c r="AED69" s="648"/>
      <c r="AEE69" s="648"/>
      <c r="AEF69" s="648"/>
      <c r="AEG69" s="648"/>
      <c r="AEH69" s="648"/>
      <c r="AEI69" s="648"/>
      <c r="AEJ69" s="648"/>
      <c r="AEK69" s="648"/>
      <c r="AEL69" s="648"/>
      <c r="AEM69" s="648"/>
      <c r="AEN69" s="648"/>
      <c r="AEO69" s="648"/>
      <c r="AEP69" s="648"/>
      <c r="AEQ69" s="648"/>
      <c r="AER69" s="648"/>
      <c r="AES69" s="648"/>
      <c r="AET69" s="648"/>
      <c r="AEU69" s="648"/>
      <c r="AEV69" s="648"/>
      <c r="AEW69" s="648"/>
      <c r="AEX69" s="648"/>
      <c r="AEY69" s="648"/>
      <c r="AEZ69" s="648"/>
      <c r="AFA69" s="648"/>
      <c r="AFB69" s="648"/>
      <c r="AFC69" s="648"/>
      <c r="AFD69" s="648"/>
      <c r="AFE69" s="648"/>
      <c r="AFF69" s="648"/>
      <c r="AFG69" s="648"/>
      <c r="AFH69" s="648"/>
      <c r="AFI69" s="648"/>
      <c r="AFJ69" s="648"/>
      <c r="AFK69" s="648"/>
      <c r="AFL69" s="648"/>
      <c r="AFM69" s="648"/>
      <c r="AFN69" s="648"/>
      <c r="AFO69" s="648"/>
      <c r="AFP69" s="648"/>
      <c r="AFQ69" s="648"/>
      <c r="AFR69" s="648"/>
      <c r="AFS69" s="648"/>
      <c r="AFT69" s="648"/>
      <c r="AFU69" s="648"/>
      <c r="AFV69" s="648"/>
      <c r="AFW69" s="648"/>
      <c r="AFX69" s="648"/>
      <c r="AFY69" s="648"/>
      <c r="AFZ69" s="648"/>
      <c r="AGA69" s="648"/>
      <c r="AGB69" s="648"/>
      <c r="AGC69" s="648"/>
      <c r="AGD69" s="648"/>
      <c r="AGE69" s="648"/>
      <c r="AGF69" s="648"/>
      <c r="AGG69" s="648"/>
      <c r="AGH69" s="648"/>
      <c r="AGI69" s="648"/>
      <c r="AGJ69" s="648"/>
      <c r="AGK69" s="648"/>
      <c r="AGL69" s="648"/>
      <c r="AGM69" s="648"/>
      <c r="AGN69" s="648"/>
      <c r="AGO69" s="648"/>
      <c r="AGP69" s="648"/>
      <c r="AGQ69" s="648"/>
      <c r="AGR69" s="648"/>
      <c r="AGS69" s="648"/>
      <c r="AGT69" s="648"/>
      <c r="AGU69" s="648"/>
      <c r="AGV69" s="648"/>
      <c r="AGW69" s="648"/>
      <c r="AGX69" s="648"/>
      <c r="AGY69" s="648"/>
      <c r="AGZ69" s="648"/>
      <c r="AHA69" s="648"/>
      <c r="AHB69" s="648"/>
      <c r="AHC69" s="648"/>
      <c r="AHD69" s="648"/>
      <c r="AHE69" s="648"/>
      <c r="AHF69" s="648"/>
      <c r="AHG69" s="648"/>
      <c r="AHH69" s="648"/>
      <c r="AHI69" s="648"/>
      <c r="AHJ69" s="648"/>
      <c r="AHK69" s="648"/>
      <c r="AHL69" s="648"/>
      <c r="AHM69" s="648"/>
      <c r="AHN69" s="648"/>
      <c r="AHO69" s="648"/>
      <c r="AHP69" s="648"/>
      <c r="AHQ69" s="648"/>
      <c r="AHR69" s="648"/>
      <c r="AHS69" s="648"/>
      <c r="AHT69" s="648"/>
      <c r="AHU69" s="648"/>
      <c r="AHV69" s="648"/>
      <c r="AHW69" s="648"/>
      <c r="AHX69" s="648"/>
      <c r="AHY69" s="648"/>
      <c r="AHZ69" s="648"/>
      <c r="AIA69" s="648"/>
      <c r="AIB69" s="648"/>
      <c r="AIC69" s="648"/>
      <c r="AID69" s="648"/>
      <c r="AIE69" s="648"/>
      <c r="AIF69" s="648"/>
      <c r="AIG69" s="648"/>
      <c r="AIH69" s="648"/>
      <c r="AII69" s="648"/>
      <c r="AIJ69" s="648"/>
      <c r="AIK69" s="648"/>
      <c r="AIL69" s="648"/>
      <c r="AIM69" s="648"/>
      <c r="AIN69" s="648"/>
      <c r="AIO69" s="648"/>
      <c r="AIP69" s="648"/>
      <c r="AIQ69" s="648"/>
      <c r="AIR69" s="648"/>
      <c r="AIS69" s="648"/>
      <c r="AIT69" s="648"/>
      <c r="AIU69" s="648"/>
      <c r="AIV69" s="648"/>
      <c r="AIW69" s="648"/>
      <c r="AIX69" s="648"/>
      <c r="AIY69" s="648"/>
      <c r="AIZ69" s="648"/>
      <c r="AJA69" s="648"/>
      <c r="AJB69" s="648"/>
      <c r="AJC69" s="648"/>
      <c r="AJD69" s="648"/>
      <c r="AJE69" s="648"/>
      <c r="AJF69" s="648"/>
      <c r="AJG69" s="648"/>
      <c r="AJH69" s="648"/>
      <c r="AJI69" s="648"/>
      <c r="AJJ69" s="648"/>
      <c r="AJK69" s="648"/>
      <c r="AJL69" s="648"/>
      <c r="AJM69" s="648"/>
      <c r="AJN69" s="648"/>
      <c r="AJO69" s="648"/>
      <c r="AJP69" s="648"/>
      <c r="AJQ69" s="648"/>
      <c r="AJR69" s="648"/>
      <c r="AJS69" s="648"/>
      <c r="AJT69" s="648"/>
      <c r="AJU69" s="648"/>
      <c r="AJV69" s="648"/>
      <c r="AJW69" s="648"/>
      <c r="AJX69" s="648"/>
      <c r="AJY69" s="648"/>
      <c r="AJZ69" s="648"/>
      <c r="AKA69" s="648"/>
      <c r="AKB69" s="648"/>
      <c r="AKC69" s="648"/>
      <c r="AKD69" s="648"/>
      <c r="AKE69" s="648"/>
      <c r="AKF69" s="648"/>
      <c r="AKG69" s="648"/>
      <c r="AKH69" s="648"/>
      <c r="AKI69" s="648"/>
      <c r="AKJ69" s="648"/>
      <c r="AKK69" s="648"/>
      <c r="AKL69" s="648"/>
      <c r="AKM69" s="648"/>
      <c r="AKN69" s="648"/>
      <c r="AKO69" s="648"/>
      <c r="AKP69" s="648"/>
      <c r="AKQ69" s="648"/>
      <c r="AKR69" s="648"/>
      <c r="AKS69" s="648"/>
      <c r="AKT69" s="648"/>
      <c r="AKU69" s="648"/>
      <c r="AKV69" s="648"/>
      <c r="AKW69" s="648"/>
      <c r="AKX69" s="648"/>
      <c r="AKY69" s="648"/>
      <c r="AKZ69" s="648"/>
      <c r="ALA69" s="648"/>
      <c r="ALB69" s="648"/>
      <c r="ALC69" s="648"/>
      <c r="ALD69" s="648"/>
      <c r="ALE69" s="648"/>
      <c r="ALF69" s="648"/>
      <c r="ALG69" s="648"/>
      <c r="ALH69" s="648"/>
      <c r="ALI69" s="648"/>
      <c r="ALJ69" s="648"/>
      <c r="ALK69" s="648"/>
      <c r="ALL69" s="648"/>
      <c r="ALM69" s="648"/>
      <c r="ALN69" s="648"/>
      <c r="ALO69" s="648"/>
      <c r="ALP69" s="648"/>
      <c r="ALQ69" s="648"/>
      <c r="ALR69" s="648"/>
      <c r="ALS69" s="648"/>
      <c r="ALT69" s="648"/>
      <c r="ALU69" s="648"/>
      <c r="ALV69" s="648"/>
      <c r="ALW69" s="648"/>
      <c r="ALX69" s="648"/>
      <c r="ALY69" s="648"/>
      <c r="ALZ69" s="648"/>
      <c r="AMA69" s="648"/>
      <c r="AMB69" s="648"/>
      <c r="AMC69" s="648"/>
      <c r="AMD69" s="648"/>
      <c r="AME69" s="648"/>
      <c r="AMF69" s="648"/>
      <c r="AMG69" s="648"/>
      <c r="AMH69" s="648"/>
      <c r="AMI69" s="648"/>
      <c r="AMJ69" s="648"/>
    </row>
    <row r="70" spans="1:1024" s="666" customFormat="1" x14ac:dyDescent="0.2">
      <c r="A70" s="648"/>
      <c r="B70" s="677"/>
      <c r="C70" s="682"/>
      <c r="D70" s="679"/>
      <c r="E70" s="679"/>
      <c r="F70" s="679"/>
      <c r="G70" s="679"/>
      <c r="H70" s="679"/>
      <c r="I70" s="679"/>
      <c r="J70" s="679"/>
      <c r="K70" s="679"/>
      <c r="L70" s="679"/>
      <c r="M70" s="679"/>
      <c r="N70" s="679"/>
      <c r="O70" s="679"/>
      <c r="P70" s="679"/>
      <c r="Q70" s="679"/>
      <c r="R70" s="680"/>
      <c r="S70" s="679"/>
      <c r="T70" s="679"/>
      <c r="U70" s="672" t="s">
        <v>500</v>
      </c>
      <c r="V70" s="661" t="s">
        <v>121</v>
      </c>
      <c r="W70" s="681" t="s">
        <v>495</v>
      </c>
      <c r="X70" s="653">
        <v>4360.9937259863909</v>
      </c>
      <c r="Y70" s="653">
        <v>6020.3253918482333</v>
      </c>
      <c r="Z70" s="653">
        <v>6802.4533033338885</v>
      </c>
      <c r="AA70" s="653">
        <v>8081.0464536507388</v>
      </c>
      <c r="AB70" s="653">
        <v>10287.175467355049</v>
      </c>
      <c r="AC70" s="653">
        <v>12451.521735174958</v>
      </c>
      <c r="AD70" s="653">
        <v>12710.205135291302</v>
      </c>
      <c r="AE70" s="653">
        <v>13980.887838739987</v>
      </c>
      <c r="AF70" s="653">
        <v>14348.261895192345</v>
      </c>
      <c r="AG70" s="653">
        <v>14543.47903468697</v>
      </c>
      <c r="AH70" s="653">
        <v>16776.06269602981</v>
      </c>
      <c r="AI70" s="653">
        <v>11903.456917797748</v>
      </c>
      <c r="AJ70" s="653">
        <v>7981.4556232519262</v>
      </c>
      <c r="AK70" s="653">
        <v>5733.2868681893733</v>
      </c>
      <c r="AL70" s="653">
        <v>0</v>
      </c>
      <c r="AM70" s="653">
        <v>0</v>
      </c>
      <c r="AN70" s="653">
        <v>0</v>
      </c>
      <c r="AO70" s="653">
        <v>0</v>
      </c>
      <c r="AP70" s="653">
        <v>0</v>
      </c>
      <c r="AQ70" s="653">
        <v>0</v>
      </c>
      <c r="AR70" s="653">
        <v>2813.4591750536761</v>
      </c>
      <c r="AS70" s="653">
        <v>3883.9633291774398</v>
      </c>
      <c r="AT70" s="653">
        <v>4388.5467078515676</v>
      </c>
      <c r="AU70" s="653">
        <v>5213.4205453176091</v>
      </c>
      <c r="AV70" s="653">
        <v>6636.686503709836</v>
      </c>
      <c r="AW70" s="653">
        <v>8032.9966678144156</v>
      </c>
      <c r="AX70" s="653">
        <v>8199.8841322825738</v>
      </c>
      <c r="AY70" s="653">
        <v>9019.6546101204185</v>
      </c>
      <c r="AZ70" s="653">
        <v>9256.6629560952315</v>
      </c>
      <c r="BA70" s="653">
        <v>9382.6056853787195</v>
      </c>
      <c r="BB70" s="653">
        <v>10822.938641753062</v>
      </c>
      <c r="BC70" s="653">
        <v>7679.4171660174343</v>
      </c>
      <c r="BD70" s="653">
        <v>5149.1703415470502</v>
      </c>
      <c r="BE70" s="653">
        <v>3698.7827903544394</v>
      </c>
      <c r="BF70" s="653">
        <v>0</v>
      </c>
      <c r="BG70" s="653">
        <v>0</v>
      </c>
      <c r="BH70" s="653">
        <v>0</v>
      </c>
      <c r="BI70" s="653">
        <v>0</v>
      </c>
      <c r="BJ70" s="653">
        <v>0</v>
      </c>
      <c r="BK70" s="653">
        <v>0</v>
      </c>
      <c r="BL70" s="653">
        <v>2813.4591750536761</v>
      </c>
      <c r="BM70" s="653">
        <v>3883.9633291774398</v>
      </c>
      <c r="BN70" s="653">
        <v>4388.5467078515676</v>
      </c>
      <c r="BO70" s="653">
        <v>5213.4205453176091</v>
      </c>
      <c r="BP70" s="653">
        <v>6636.686503709836</v>
      </c>
      <c r="BQ70" s="653">
        <v>8032.9966678144156</v>
      </c>
      <c r="BR70" s="653">
        <v>8199.8841322825738</v>
      </c>
      <c r="BS70" s="653">
        <v>9019.6546101204185</v>
      </c>
      <c r="BT70" s="653">
        <v>9256.6629560952315</v>
      </c>
      <c r="BU70" s="653">
        <v>9382.6056853787195</v>
      </c>
      <c r="BV70" s="653">
        <v>10822.938641753062</v>
      </c>
      <c r="BW70" s="653">
        <v>7679.4171660174343</v>
      </c>
      <c r="BX70" s="653">
        <v>5149.1703415470502</v>
      </c>
      <c r="BY70" s="653">
        <v>3698.7827903544394</v>
      </c>
      <c r="BZ70" s="653">
        <v>0</v>
      </c>
      <c r="CA70" s="653">
        <v>0</v>
      </c>
      <c r="CB70" s="653">
        <v>0</v>
      </c>
      <c r="CC70" s="653">
        <v>0</v>
      </c>
      <c r="CD70" s="653">
        <v>0</v>
      </c>
      <c r="CE70" s="653">
        <v>0</v>
      </c>
      <c r="CF70" s="653">
        <v>2813.4591750536761</v>
      </c>
      <c r="CG70" s="653">
        <v>3883.9633291774398</v>
      </c>
      <c r="CH70" s="653">
        <v>4388.5467078515676</v>
      </c>
      <c r="CI70" s="653">
        <v>5213.4205453176091</v>
      </c>
      <c r="CJ70" s="653">
        <v>6636.686503709836</v>
      </c>
      <c r="CK70" s="653">
        <v>8032.9966678144156</v>
      </c>
      <c r="CL70" s="653">
        <v>8199.8841322825738</v>
      </c>
      <c r="CM70" s="653">
        <v>9019.6546101204185</v>
      </c>
      <c r="CN70" s="653">
        <v>9256.6629560952315</v>
      </c>
      <c r="CO70" s="653">
        <v>9382.6056853787195</v>
      </c>
      <c r="CP70" s="653">
        <v>10822.938641753062</v>
      </c>
      <c r="CQ70" s="653">
        <v>7679.4171660174343</v>
      </c>
      <c r="CR70" s="653">
        <v>5149.1703415470502</v>
      </c>
      <c r="CS70" s="653">
        <v>3698.7827903544394</v>
      </c>
      <c r="CT70" s="653">
        <v>0</v>
      </c>
      <c r="CU70" s="653">
        <v>0</v>
      </c>
      <c r="CV70" s="653">
        <v>0</v>
      </c>
      <c r="CW70" s="653">
        <v>0</v>
      </c>
      <c r="CX70" s="653">
        <v>0</v>
      </c>
      <c r="CY70" s="653">
        <v>0</v>
      </c>
      <c r="CZ70" s="662">
        <v>0</v>
      </c>
      <c r="DA70" s="663">
        <v>0</v>
      </c>
      <c r="DB70" s="663">
        <v>0</v>
      </c>
      <c r="DC70" s="663">
        <v>0</v>
      </c>
      <c r="DD70" s="663">
        <v>0</v>
      </c>
      <c r="DE70" s="663">
        <v>0</v>
      </c>
      <c r="DF70" s="663">
        <v>0</v>
      </c>
      <c r="DG70" s="663">
        <v>0</v>
      </c>
      <c r="DH70" s="663">
        <v>0</v>
      </c>
      <c r="DI70" s="663">
        <v>0</v>
      </c>
      <c r="DJ70" s="663">
        <v>0</v>
      </c>
      <c r="DK70" s="663">
        <v>0</v>
      </c>
      <c r="DL70" s="663">
        <v>0</v>
      </c>
      <c r="DM70" s="663">
        <v>0</v>
      </c>
      <c r="DN70" s="663">
        <v>0</v>
      </c>
      <c r="DO70" s="663">
        <v>0</v>
      </c>
      <c r="DP70" s="663">
        <v>0</v>
      </c>
      <c r="DQ70" s="663">
        <v>0</v>
      </c>
      <c r="DR70" s="663">
        <v>0</v>
      </c>
      <c r="DS70" s="663">
        <v>0</v>
      </c>
      <c r="DT70" s="663">
        <v>0</v>
      </c>
      <c r="DU70" s="663">
        <v>0</v>
      </c>
      <c r="DV70" s="663">
        <v>0</v>
      </c>
      <c r="DW70" s="664">
        <v>0</v>
      </c>
      <c r="DX70" s="665"/>
      <c r="DY70" s="648"/>
      <c r="DZ70" s="648"/>
      <c r="EA70" s="648"/>
      <c r="EB70" s="648"/>
      <c r="EC70" s="648"/>
      <c r="ED70" s="648"/>
      <c r="EE70" s="648"/>
      <c r="EF70" s="648"/>
      <c r="EG70" s="648"/>
      <c r="EH70" s="648"/>
      <c r="EI70" s="648"/>
      <c r="EJ70" s="648"/>
      <c r="EK70" s="648"/>
      <c r="EL70" s="648"/>
      <c r="EM70" s="648"/>
      <c r="EN70" s="648"/>
      <c r="EO70" s="648"/>
      <c r="EP70" s="648"/>
      <c r="EQ70" s="648"/>
      <c r="ER70" s="648"/>
      <c r="ES70" s="648"/>
      <c r="ET70" s="648"/>
      <c r="EU70" s="648"/>
      <c r="EV70" s="648"/>
      <c r="EW70" s="648"/>
      <c r="EX70" s="648"/>
      <c r="EY70" s="648"/>
      <c r="EZ70" s="648"/>
      <c r="FA70" s="648"/>
      <c r="FB70" s="648"/>
      <c r="FC70" s="648"/>
      <c r="FD70" s="648"/>
      <c r="FE70" s="648"/>
      <c r="FF70" s="648"/>
      <c r="FG70" s="648"/>
      <c r="FH70" s="648"/>
      <c r="FI70" s="648"/>
      <c r="FJ70" s="648"/>
      <c r="FK70" s="648"/>
      <c r="FL70" s="648"/>
      <c r="FM70" s="648"/>
      <c r="FN70" s="648"/>
      <c r="FO70" s="648"/>
      <c r="FP70" s="648"/>
      <c r="FQ70" s="648"/>
      <c r="FR70" s="648"/>
      <c r="FS70" s="648"/>
      <c r="FT70" s="648"/>
      <c r="FU70" s="648"/>
      <c r="FV70" s="648"/>
      <c r="FW70" s="648"/>
      <c r="FX70" s="648"/>
      <c r="FY70" s="648"/>
      <c r="FZ70" s="648"/>
      <c r="GA70" s="648"/>
      <c r="GB70" s="648"/>
      <c r="GC70" s="648"/>
      <c r="GD70" s="648"/>
      <c r="GE70" s="648"/>
      <c r="GF70" s="648"/>
      <c r="GG70" s="648"/>
      <c r="GH70" s="648"/>
      <c r="GI70" s="648"/>
      <c r="GJ70" s="648"/>
      <c r="GK70" s="648"/>
      <c r="GL70" s="648"/>
      <c r="GM70" s="648"/>
      <c r="GN70" s="648"/>
      <c r="GO70" s="648"/>
      <c r="GP70" s="648"/>
      <c r="GQ70" s="648"/>
      <c r="GR70" s="648"/>
      <c r="GS70" s="648"/>
      <c r="GT70" s="648"/>
      <c r="GU70" s="648"/>
      <c r="GV70" s="648"/>
      <c r="GW70" s="648"/>
      <c r="GX70" s="648"/>
      <c r="GY70" s="648"/>
      <c r="GZ70" s="648"/>
      <c r="HA70" s="648"/>
      <c r="HB70" s="648"/>
      <c r="HC70" s="648"/>
      <c r="HD70" s="648"/>
      <c r="HE70" s="648"/>
      <c r="HF70" s="648"/>
      <c r="HG70" s="648"/>
      <c r="HH70" s="648"/>
      <c r="HI70" s="648"/>
      <c r="HJ70" s="648"/>
      <c r="HK70" s="648"/>
      <c r="HL70" s="648"/>
      <c r="HM70" s="648"/>
      <c r="HN70" s="648"/>
      <c r="HO70" s="648"/>
      <c r="HP70" s="648"/>
      <c r="HQ70" s="648"/>
      <c r="HR70" s="648"/>
      <c r="HS70" s="648"/>
      <c r="HT70" s="648"/>
      <c r="HU70" s="648"/>
      <c r="HV70" s="648"/>
      <c r="HW70" s="648"/>
      <c r="HX70" s="648"/>
      <c r="HY70" s="648"/>
      <c r="HZ70" s="648"/>
      <c r="IA70" s="648"/>
      <c r="IB70" s="648"/>
      <c r="IC70" s="648"/>
      <c r="ID70" s="648"/>
      <c r="IE70" s="648"/>
      <c r="IF70" s="648"/>
      <c r="IG70" s="648"/>
      <c r="IH70" s="648"/>
      <c r="II70" s="648"/>
      <c r="IJ70" s="648"/>
      <c r="IK70" s="648"/>
      <c r="IL70" s="648"/>
      <c r="IM70" s="648"/>
      <c r="IN70" s="648"/>
      <c r="IO70" s="648"/>
      <c r="IP70" s="648"/>
      <c r="IQ70" s="648"/>
      <c r="IR70" s="648"/>
      <c r="IS70" s="648"/>
      <c r="IT70" s="648"/>
      <c r="IU70" s="648"/>
      <c r="IV70" s="648"/>
      <c r="IW70" s="648"/>
      <c r="IX70" s="648"/>
      <c r="IY70" s="648"/>
      <c r="IZ70" s="648"/>
      <c r="JA70" s="648"/>
      <c r="JB70" s="648"/>
      <c r="JC70" s="648"/>
      <c r="JD70" s="648"/>
      <c r="JE70" s="648"/>
      <c r="JF70" s="648"/>
      <c r="JG70" s="648"/>
      <c r="JH70" s="648"/>
      <c r="JI70" s="648"/>
      <c r="JJ70" s="648"/>
      <c r="JK70" s="648"/>
      <c r="JL70" s="648"/>
      <c r="JM70" s="648"/>
      <c r="JN70" s="648"/>
      <c r="JO70" s="648"/>
      <c r="JP70" s="648"/>
      <c r="JQ70" s="648"/>
      <c r="JR70" s="648"/>
      <c r="JS70" s="648"/>
      <c r="JT70" s="648"/>
      <c r="JU70" s="648"/>
      <c r="JV70" s="648"/>
      <c r="JW70" s="648"/>
      <c r="JX70" s="648"/>
      <c r="JY70" s="648"/>
      <c r="JZ70" s="648"/>
      <c r="KA70" s="648"/>
      <c r="KB70" s="648"/>
      <c r="KC70" s="648"/>
      <c r="KD70" s="648"/>
      <c r="KE70" s="648"/>
      <c r="KF70" s="648"/>
      <c r="KG70" s="648"/>
      <c r="KH70" s="648"/>
      <c r="KI70" s="648"/>
      <c r="KJ70" s="648"/>
      <c r="KK70" s="648"/>
      <c r="KL70" s="648"/>
      <c r="KM70" s="648"/>
      <c r="KN70" s="648"/>
      <c r="KO70" s="648"/>
      <c r="KP70" s="648"/>
      <c r="KQ70" s="648"/>
      <c r="KR70" s="648"/>
      <c r="KS70" s="648"/>
      <c r="KT70" s="648"/>
      <c r="KU70" s="648"/>
      <c r="KV70" s="648"/>
      <c r="KW70" s="648"/>
      <c r="KX70" s="648"/>
      <c r="KY70" s="648"/>
      <c r="KZ70" s="648"/>
      <c r="LA70" s="648"/>
      <c r="LB70" s="648"/>
      <c r="LC70" s="648"/>
      <c r="LD70" s="648"/>
      <c r="LE70" s="648"/>
      <c r="LF70" s="648"/>
      <c r="LG70" s="648"/>
      <c r="LH70" s="648"/>
      <c r="LI70" s="648"/>
      <c r="LJ70" s="648"/>
      <c r="LK70" s="648"/>
      <c r="LL70" s="648"/>
      <c r="LM70" s="648"/>
      <c r="LN70" s="648"/>
      <c r="LO70" s="648"/>
      <c r="LP70" s="648"/>
      <c r="LQ70" s="648"/>
      <c r="LR70" s="648"/>
      <c r="LS70" s="648"/>
      <c r="LT70" s="648"/>
      <c r="LU70" s="648"/>
      <c r="LV70" s="648"/>
      <c r="LW70" s="648"/>
      <c r="LX70" s="648"/>
      <c r="LY70" s="648"/>
      <c r="LZ70" s="648"/>
      <c r="MA70" s="648"/>
      <c r="MB70" s="648"/>
      <c r="MC70" s="648"/>
      <c r="MD70" s="648"/>
      <c r="ME70" s="648"/>
      <c r="MF70" s="648"/>
      <c r="MG70" s="648"/>
      <c r="MH70" s="648"/>
      <c r="MI70" s="648"/>
      <c r="MJ70" s="648"/>
      <c r="MK70" s="648"/>
      <c r="ML70" s="648"/>
      <c r="MM70" s="648"/>
      <c r="MN70" s="648"/>
      <c r="MO70" s="648"/>
      <c r="MP70" s="648"/>
      <c r="MQ70" s="648"/>
      <c r="MR70" s="648"/>
      <c r="MS70" s="648"/>
      <c r="MT70" s="648"/>
      <c r="MU70" s="648"/>
      <c r="MV70" s="648"/>
      <c r="MW70" s="648"/>
      <c r="MX70" s="648"/>
      <c r="MY70" s="648"/>
      <c r="MZ70" s="648"/>
      <c r="NA70" s="648"/>
      <c r="NB70" s="648"/>
      <c r="NC70" s="648"/>
      <c r="ND70" s="648"/>
      <c r="NE70" s="648"/>
      <c r="NF70" s="648"/>
      <c r="NG70" s="648"/>
      <c r="NH70" s="648"/>
      <c r="NI70" s="648"/>
      <c r="NJ70" s="648"/>
      <c r="NK70" s="648"/>
      <c r="NL70" s="648"/>
      <c r="NM70" s="648"/>
      <c r="NN70" s="648"/>
      <c r="NO70" s="648"/>
      <c r="NP70" s="648"/>
      <c r="NQ70" s="648"/>
      <c r="NR70" s="648"/>
      <c r="NS70" s="648"/>
      <c r="NT70" s="648"/>
      <c r="NU70" s="648"/>
      <c r="NV70" s="648"/>
      <c r="NW70" s="648"/>
      <c r="NX70" s="648"/>
      <c r="NY70" s="648"/>
      <c r="NZ70" s="648"/>
      <c r="OA70" s="648"/>
      <c r="OB70" s="648"/>
      <c r="OC70" s="648"/>
      <c r="OD70" s="648"/>
      <c r="OE70" s="648"/>
      <c r="OF70" s="648"/>
      <c r="OG70" s="648"/>
      <c r="OH70" s="648"/>
      <c r="OI70" s="648"/>
      <c r="OJ70" s="648"/>
      <c r="OK70" s="648"/>
      <c r="OL70" s="648"/>
      <c r="OM70" s="648"/>
      <c r="ON70" s="648"/>
      <c r="OO70" s="648"/>
      <c r="OP70" s="648"/>
      <c r="OQ70" s="648"/>
      <c r="OR70" s="648"/>
      <c r="OS70" s="648"/>
      <c r="OT70" s="648"/>
      <c r="OU70" s="648"/>
      <c r="OV70" s="648"/>
      <c r="OW70" s="648"/>
      <c r="OX70" s="648"/>
      <c r="OY70" s="648"/>
      <c r="OZ70" s="648"/>
      <c r="PA70" s="648"/>
      <c r="PB70" s="648"/>
      <c r="PC70" s="648"/>
      <c r="PD70" s="648"/>
      <c r="PE70" s="648"/>
      <c r="PF70" s="648"/>
      <c r="PG70" s="648"/>
      <c r="PH70" s="648"/>
      <c r="PI70" s="648"/>
      <c r="PJ70" s="648"/>
      <c r="PK70" s="648"/>
      <c r="PL70" s="648"/>
      <c r="PM70" s="648"/>
      <c r="PN70" s="648"/>
      <c r="PO70" s="648"/>
      <c r="PP70" s="648"/>
      <c r="PQ70" s="648"/>
      <c r="PR70" s="648"/>
      <c r="PS70" s="648"/>
      <c r="PT70" s="648"/>
      <c r="PU70" s="648"/>
      <c r="PV70" s="648"/>
      <c r="PW70" s="648"/>
      <c r="PX70" s="648"/>
      <c r="PY70" s="648"/>
      <c r="PZ70" s="648"/>
      <c r="QA70" s="648"/>
      <c r="QB70" s="648"/>
      <c r="QC70" s="648"/>
      <c r="QD70" s="648"/>
      <c r="QE70" s="648"/>
      <c r="QF70" s="648"/>
      <c r="QG70" s="648"/>
      <c r="QH70" s="648"/>
      <c r="QI70" s="648"/>
      <c r="QJ70" s="648"/>
      <c r="QK70" s="648"/>
      <c r="QL70" s="648"/>
      <c r="QM70" s="648"/>
      <c r="QN70" s="648"/>
      <c r="QO70" s="648"/>
      <c r="QP70" s="648"/>
      <c r="QQ70" s="648"/>
      <c r="QR70" s="648"/>
      <c r="QS70" s="648"/>
      <c r="QT70" s="648"/>
      <c r="QU70" s="648"/>
      <c r="QV70" s="648"/>
      <c r="QW70" s="648"/>
      <c r="QX70" s="648"/>
      <c r="QY70" s="648"/>
      <c r="QZ70" s="648"/>
      <c r="RA70" s="648"/>
      <c r="RB70" s="648"/>
      <c r="RC70" s="648"/>
      <c r="RD70" s="648"/>
      <c r="RE70" s="648"/>
      <c r="RF70" s="648"/>
      <c r="RG70" s="648"/>
      <c r="RH70" s="648"/>
      <c r="RI70" s="648"/>
      <c r="RJ70" s="648"/>
      <c r="RK70" s="648"/>
      <c r="RL70" s="648"/>
      <c r="RM70" s="648"/>
      <c r="RN70" s="648"/>
      <c r="RO70" s="648"/>
      <c r="RP70" s="648"/>
      <c r="RQ70" s="648"/>
      <c r="RR70" s="648"/>
      <c r="RS70" s="648"/>
      <c r="RT70" s="648"/>
      <c r="RU70" s="648"/>
      <c r="RV70" s="648"/>
      <c r="RW70" s="648"/>
      <c r="RX70" s="648"/>
      <c r="RY70" s="648"/>
      <c r="RZ70" s="648"/>
      <c r="SA70" s="648"/>
      <c r="SB70" s="648"/>
      <c r="SC70" s="648"/>
      <c r="SD70" s="648"/>
      <c r="SE70" s="648"/>
      <c r="SF70" s="648"/>
      <c r="SG70" s="648"/>
      <c r="SH70" s="648"/>
      <c r="SI70" s="648"/>
      <c r="SJ70" s="648"/>
      <c r="SK70" s="648"/>
      <c r="SL70" s="648"/>
      <c r="SM70" s="648"/>
      <c r="SN70" s="648"/>
      <c r="SO70" s="648"/>
      <c r="SP70" s="648"/>
      <c r="SQ70" s="648"/>
      <c r="SR70" s="648"/>
      <c r="SS70" s="648"/>
      <c r="ST70" s="648"/>
      <c r="SU70" s="648"/>
      <c r="SV70" s="648"/>
      <c r="SW70" s="648"/>
      <c r="SX70" s="648"/>
      <c r="SY70" s="648"/>
      <c r="SZ70" s="648"/>
      <c r="TA70" s="648"/>
      <c r="TB70" s="648"/>
      <c r="TC70" s="648"/>
      <c r="TD70" s="648"/>
      <c r="TE70" s="648"/>
      <c r="TF70" s="648"/>
      <c r="TG70" s="648"/>
      <c r="TH70" s="648"/>
      <c r="TI70" s="648"/>
      <c r="TJ70" s="648"/>
      <c r="TK70" s="648"/>
      <c r="TL70" s="648"/>
      <c r="TM70" s="648"/>
      <c r="TN70" s="648"/>
      <c r="TO70" s="648"/>
      <c r="TP70" s="648"/>
      <c r="TQ70" s="648"/>
      <c r="TR70" s="648"/>
      <c r="TS70" s="648"/>
      <c r="TT70" s="648"/>
      <c r="TU70" s="648"/>
      <c r="TV70" s="648"/>
      <c r="TW70" s="648"/>
      <c r="TX70" s="648"/>
      <c r="TY70" s="648"/>
      <c r="TZ70" s="648"/>
      <c r="UA70" s="648"/>
      <c r="UB70" s="648"/>
      <c r="UC70" s="648"/>
      <c r="UD70" s="648"/>
      <c r="UE70" s="648"/>
      <c r="UF70" s="648"/>
      <c r="UG70" s="648"/>
      <c r="UH70" s="648"/>
      <c r="UI70" s="648"/>
      <c r="UJ70" s="648"/>
      <c r="UK70" s="648"/>
      <c r="UL70" s="648"/>
      <c r="UM70" s="648"/>
      <c r="UN70" s="648"/>
      <c r="UO70" s="648"/>
      <c r="UP70" s="648"/>
      <c r="UQ70" s="648"/>
      <c r="UR70" s="648"/>
      <c r="US70" s="648"/>
      <c r="UT70" s="648"/>
      <c r="UU70" s="648"/>
      <c r="UV70" s="648"/>
      <c r="UW70" s="648"/>
      <c r="UX70" s="648"/>
      <c r="UY70" s="648"/>
      <c r="UZ70" s="648"/>
      <c r="VA70" s="648"/>
      <c r="VB70" s="648"/>
      <c r="VC70" s="648"/>
      <c r="VD70" s="648"/>
      <c r="VE70" s="648"/>
      <c r="VF70" s="648"/>
      <c r="VG70" s="648"/>
      <c r="VH70" s="648"/>
      <c r="VI70" s="648"/>
      <c r="VJ70" s="648"/>
      <c r="VK70" s="648"/>
      <c r="VL70" s="648"/>
      <c r="VM70" s="648"/>
      <c r="VN70" s="648"/>
      <c r="VO70" s="648"/>
      <c r="VP70" s="648"/>
      <c r="VQ70" s="648"/>
      <c r="VR70" s="648"/>
      <c r="VS70" s="648"/>
      <c r="VT70" s="648"/>
      <c r="VU70" s="648"/>
      <c r="VV70" s="648"/>
      <c r="VW70" s="648"/>
      <c r="VX70" s="648"/>
      <c r="VY70" s="648"/>
      <c r="VZ70" s="648"/>
      <c r="WA70" s="648"/>
      <c r="WB70" s="648"/>
      <c r="WC70" s="648"/>
      <c r="WD70" s="648"/>
      <c r="WE70" s="648"/>
      <c r="WF70" s="648"/>
      <c r="WG70" s="648"/>
      <c r="WH70" s="648"/>
      <c r="WI70" s="648"/>
      <c r="WJ70" s="648"/>
      <c r="WK70" s="648"/>
      <c r="WL70" s="648"/>
      <c r="WM70" s="648"/>
      <c r="WN70" s="648"/>
      <c r="WO70" s="648"/>
      <c r="WP70" s="648"/>
      <c r="WQ70" s="648"/>
      <c r="WR70" s="648"/>
      <c r="WS70" s="648"/>
      <c r="WT70" s="648"/>
      <c r="WU70" s="648"/>
      <c r="WV70" s="648"/>
      <c r="WW70" s="648"/>
      <c r="WX70" s="648"/>
      <c r="WY70" s="648"/>
      <c r="WZ70" s="648"/>
      <c r="XA70" s="648"/>
      <c r="XB70" s="648"/>
      <c r="XC70" s="648"/>
      <c r="XD70" s="648"/>
      <c r="XE70" s="648"/>
      <c r="XF70" s="648"/>
      <c r="XG70" s="648"/>
      <c r="XH70" s="648"/>
      <c r="XI70" s="648"/>
      <c r="XJ70" s="648"/>
      <c r="XK70" s="648"/>
      <c r="XL70" s="648"/>
      <c r="XM70" s="648"/>
      <c r="XN70" s="648"/>
      <c r="XO70" s="648"/>
      <c r="XP70" s="648"/>
      <c r="XQ70" s="648"/>
      <c r="XR70" s="648"/>
      <c r="XS70" s="648"/>
      <c r="XT70" s="648"/>
      <c r="XU70" s="648"/>
      <c r="XV70" s="648"/>
      <c r="XW70" s="648"/>
      <c r="XX70" s="648"/>
      <c r="XY70" s="648"/>
      <c r="XZ70" s="648"/>
      <c r="YA70" s="648"/>
      <c r="YB70" s="648"/>
      <c r="YC70" s="648"/>
      <c r="YD70" s="648"/>
      <c r="YE70" s="648"/>
      <c r="YF70" s="648"/>
      <c r="YG70" s="648"/>
      <c r="YH70" s="648"/>
      <c r="YI70" s="648"/>
      <c r="YJ70" s="648"/>
      <c r="YK70" s="648"/>
      <c r="YL70" s="648"/>
      <c r="YM70" s="648"/>
      <c r="YN70" s="648"/>
      <c r="YO70" s="648"/>
      <c r="YP70" s="648"/>
      <c r="YQ70" s="648"/>
      <c r="YR70" s="648"/>
      <c r="YS70" s="648"/>
      <c r="YT70" s="648"/>
      <c r="YU70" s="648"/>
      <c r="YV70" s="648"/>
      <c r="YW70" s="648"/>
      <c r="YX70" s="648"/>
      <c r="YY70" s="648"/>
      <c r="YZ70" s="648"/>
      <c r="ZA70" s="648"/>
      <c r="ZB70" s="648"/>
      <c r="ZC70" s="648"/>
      <c r="ZD70" s="648"/>
      <c r="ZE70" s="648"/>
      <c r="ZF70" s="648"/>
      <c r="ZG70" s="648"/>
      <c r="ZH70" s="648"/>
      <c r="ZI70" s="648"/>
      <c r="ZJ70" s="648"/>
      <c r="ZK70" s="648"/>
      <c r="ZL70" s="648"/>
      <c r="ZM70" s="648"/>
      <c r="ZN70" s="648"/>
      <c r="ZO70" s="648"/>
      <c r="ZP70" s="648"/>
      <c r="ZQ70" s="648"/>
      <c r="ZR70" s="648"/>
      <c r="ZS70" s="648"/>
      <c r="ZT70" s="648"/>
      <c r="ZU70" s="648"/>
      <c r="ZV70" s="648"/>
      <c r="ZW70" s="648"/>
      <c r="ZX70" s="648"/>
      <c r="ZY70" s="648"/>
      <c r="ZZ70" s="648"/>
      <c r="AAA70" s="648"/>
      <c r="AAB70" s="648"/>
      <c r="AAC70" s="648"/>
      <c r="AAD70" s="648"/>
      <c r="AAE70" s="648"/>
      <c r="AAF70" s="648"/>
      <c r="AAG70" s="648"/>
      <c r="AAH70" s="648"/>
      <c r="AAI70" s="648"/>
      <c r="AAJ70" s="648"/>
      <c r="AAK70" s="648"/>
      <c r="AAL70" s="648"/>
      <c r="AAM70" s="648"/>
      <c r="AAN70" s="648"/>
      <c r="AAO70" s="648"/>
      <c r="AAP70" s="648"/>
      <c r="AAQ70" s="648"/>
      <c r="AAR70" s="648"/>
      <c r="AAS70" s="648"/>
      <c r="AAT70" s="648"/>
      <c r="AAU70" s="648"/>
      <c r="AAV70" s="648"/>
      <c r="AAW70" s="648"/>
      <c r="AAX70" s="648"/>
      <c r="AAY70" s="648"/>
      <c r="AAZ70" s="648"/>
      <c r="ABA70" s="648"/>
      <c r="ABB70" s="648"/>
      <c r="ABC70" s="648"/>
      <c r="ABD70" s="648"/>
      <c r="ABE70" s="648"/>
      <c r="ABF70" s="648"/>
      <c r="ABG70" s="648"/>
      <c r="ABH70" s="648"/>
      <c r="ABI70" s="648"/>
      <c r="ABJ70" s="648"/>
      <c r="ABK70" s="648"/>
      <c r="ABL70" s="648"/>
      <c r="ABM70" s="648"/>
      <c r="ABN70" s="648"/>
      <c r="ABO70" s="648"/>
      <c r="ABP70" s="648"/>
      <c r="ABQ70" s="648"/>
      <c r="ABR70" s="648"/>
      <c r="ABS70" s="648"/>
      <c r="ABT70" s="648"/>
      <c r="ABU70" s="648"/>
      <c r="ABV70" s="648"/>
      <c r="ABW70" s="648"/>
      <c r="ABX70" s="648"/>
      <c r="ABY70" s="648"/>
      <c r="ABZ70" s="648"/>
      <c r="ACA70" s="648"/>
      <c r="ACB70" s="648"/>
      <c r="ACC70" s="648"/>
      <c r="ACD70" s="648"/>
      <c r="ACE70" s="648"/>
      <c r="ACF70" s="648"/>
      <c r="ACG70" s="648"/>
      <c r="ACH70" s="648"/>
      <c r="ACI70" s="648"/>
      <c r="ACJ70" s="648"/>
      <c r="ACK70" s="648"/>
      <c r="ACL70" s="648"/>
      <c r="ACM70" s="648"/>
      <c r="ACN70" s="648"/>
      <c r="ACO70" s="648"/>
      <c r="ACP70" s="648"/>
      <c r="ACQ70" s="648"/>
      <c r="ACR70" s="648"/>
      <c r="ACS70" s="648"/>
      <c r="ACT70" s="648"/>
      <c r="ACU70" s="648"/>
      <c r="ACV70" s="648"/>
      <c r="ACW70" s="648"/>
      <c r="ACX70" s="648"/>
      <c r="ACY70" s="648"/>
      <c r="ACZ70" s="648"/>
      <c r="ADA70" s="648"/>
      <c r="ADB70" s="648"/>
      <c r="ADC70" s="648"/>
      <c r="ADD70" s="648"/>
      <c r="ADE70" s="648"/>
      <c r="ADF70" s="648"/>
      <c r="ADG70" s="648"/>
      <c r="ADH70" s="648"/>
      <c r="ADI70" s="648"/>
      <c r="ADJ70" s="648"/>
      <c r="ADK70" s="648"/>
      <c r="ADL70" s="648"/>
      <c r="ADM70" s="648"/>
      <c r="ADN70" s="648"/>
      <c r="ADO70" s="648"/>
      <c r="ADP70" s="648"/>
      <c r="ADQ70" s="648"/>
      <c r="ADR70" s="648"/>
      <c r="ADS70" s="648"/>
      <c r="ADT70" s="648"/>
      <c r="ADU70" s="648"/>
      <c r="ADV70" s="648"/>
      <c r="ADW70" s="648"/>
      <c r="ADX70" s="648"/>
      <c r="ADY70" s="648"/>
      <c r="ADZ70" s="648"/>
      <c r="AEA70" s="648"/>
      <c r="AEB70" s="648"/>
      <c r="AEC70" s="648"/>
      <c r="AED70" s="648"/>
      <c r="AEE70" s="648"/>
      <c r="AEF70" s="648"/>
      <c r="AEG70" s="648"/>
      <c r="AEH70" s="648"/>
      <c r="AEI70" s="648"/>
      <c r="AEJ70" s="648"/>
      <c r="AEK70" s="648"/>
      <c r="AEL70" s="648"/>
      <c r="AEM70" s="648"/>
      <c r="AEN70" s="648"/>
      <c r="AEO70" s="648"/>
      <c r="AEP70" s="648"/>
      <c r="AEQ70" s="648"/>
      <c r="AER70" s="648"/>
      <c r="AES70" s="648"/>
      <c r="AET70" s="648"/>
      <c r="AEU70" s="648"/>
      <c r="AEV70" s="648"/>
      <c r="AEW70" s="648"/>
      <c r="AEX70" s="648"/>
      <c r="AEY70" s="648"/>
      <c r="AEZ70" s="648"/>
      <c r="AFA70" s="648"/>
      <c r="AFB70" s="648"/>
      <c r="AFC70" s="648"/>
      <c r="AFD70" s="648"/>
      <c r="AFE70" s="648"/>
      <c r="AFF70" s="648"/>
      <c r="AFG70" s="648"/>
      <c r="AFH70" s="648"/>
      <c r="AFI70" s="648"/>
      <c r="AFJ70" s="648"/>
      <c r="AFK70" s="648"/>
      <c r="AFL70" s="648"/>
      <c r="AFM70" s="648"/>
      <c r="AFN70" s="648"/>
      <c r="AFO70" s="648"/>
      <c r="AFP70" s="648"/>
      <c r="AFQ70" s="648"/>
      <c r="AFR70" s="648"/>
      <c r="AFS70" s="648"/>
      <c r="AFT70" s="648"/>
      <c r="AFU70" s="648"/>
      <c r="AFV70" s="648"/>
      <c r="AFW70" s="648"/>
      <c r="AFX70" s="648"/>
      <c r="AFY70" s="648"/>
      <c r="AFZ70" s="648"/>
      <c r="AGA70" s="648"/>
      <c r="AGB70" s="648"/>
      <c r="AGC70" s="648"/>
      <c r="AGD70" s="648"/>
      <c r="AGE70" s="648"/>
      <c r="AGF70" s="648"/>
      <c r="AGG70" s="648"/>
      <c r="AGH70" s="648"/>
      <c r="AGI70" s="648"/>
      <c r="AGJ70" s="648"/>
      <c r="AGK70" s="648"/>
      <c r="AGL70" s="648"/>
      <c r="AGM70" s="648"/>
      <c r="AGN70" s="648"/>
      <c r="AGO70" s="648"/>
      <c r="AGP70" s="648"/>
      <c r="AGQ70" s="648"/>
      <c r="AGR70" s="648"/>
      <c r="AGS70" s="648"/>
      <c r="AGT70" s="648"/>
      <c r="AGU70" s="648"/>
      <c r="AGV70" s="648"/>
      <c r="AGW70" s="648"/>
      <c r="AGX70" s="648"/>
      <c r="AGY70" s="648"/>
      <c r="AGZ70" s="648"/>
      <c r="AHA70" s="648"/>
      <c r="AHB70" s="648"/>
      <c r="AHC70" s="648"/>
      <c r="AHD70" s="648"/>
      <c r="AHE70" s="648"/>
      <c r="AHF70" s="648"/>
      <c r="AHG70" s="648"/>
      <c r="AHH70" s="648"/>
      <c r="AHI70" s="648"/>
      <c r="AHJ70" s="648"/>
      <c r="AHK70" s="648"/>
      <c r="AHL70" s="648"/>
      <c r="AHM70" s="648"/>
      <c r="AHN70" s="648"/>
      <c r="AHO70" s="648"/>
      <c r="AHP70" s="648"/>
      <c r="AHQ70" s="648"/>
      <c r="AHR70" s="648"/>
      <c r="AHS70" s="648"/>
      <c r="AHT70" s="648"/>
      <c r="AHU70" s="648"/>
      <c r="AHV70" s="648"/>
      <c r="AHW70" s="648"/>
      <c r="AHX70" s="648"/>
      <c r="AHY70" s="648"/>
      <c r="AHZ70" s="648"/>
      <c r="AIA70" s="648"/>
      <c r="AIB70" s="648"/>
      <c r="AIC70" s="648"/>
      <c r="AID70" s="648"/>
      <c r="AIE70" s="648"/>
      <c r="AIF70" s="648"/>
      <c r="AIG70" s="648"/>
      <c r="AIH70" s="648"/>
      <c r="AII70" s="648"/>
      <c r="AIJ70" s="648"/>
      <c r="AIK70" s="648"/>
      <c r="AIL70" s="648"/>
      <c r="AIM70" s="648"/>
      <c r="AIN70" s="648"/>
      <c r="AIO70" s="648"/>
      <c r="AIP70" s="648"/>
      <c r="AIQ70" s="648"/>
      <c r="AIR70" s="648"/>
      <c r="AIS70" s="648"/>
      <c r="AIT70" s="648"/>
      <c r="AIU70" s="648"/>
      <c r="AIV70" s="648"/>
      <c r="AIW70" s="648"/>
      <c r="AIX70" s="648"/>
      <c r="AIY70" s="648"/>
      <c r="AIZ70" s="648"/>
      <c r="AJA70" s="648"/>
      <c r="AJB70" s="648"/>
      <c r="AJC70" s="648"/>
      <c r="AJD70" s="648"/>
      <c r="AJE70" s="648"/>
      <c r="AJF70" s="648"/>
      <c r="AJG70" s="648"/>
      <c r="AJH70" s="648"/>
      <c r="AJI70" s="648"/>
      <c r="AJJ70" s="648"/>
      <c r="AJK70" s="648"/>
      <c r="AJL70" s="648"/>
      <c r="AJM70" s="648"/>
      <c r="AJN70" s="648"/>
      <c r="AJO70" s="648"/>
      <c r="AJP70" s="648"/>
      <c r="AJQ70" s="648"/>
      <c r="AJR70" s="648"/>
      <c r="AJS70" s="648"/>
      <c r="AJT70" s="648"/>
      <c r="AJU70" s="648"/>
      <c r="AJV70" s="648"/>
      <c r="AJW70" s="648"/>
      <c r="AJX70" s="648"/>
      <c r="AJY70" s="648"/>
      <c r="AJZ70" s="648"/>
      <c r="AKA70" s="648"/>
      <c r="AKB70" s="648"/>
      <c r="AKC70" s="648"/>
      <c r="AKD70" s="648"/>
      <c r="AKE70" s="648"/>
      <c r="AKF70" s="648"/>
      <c r="AKG70" s="648"/>
      <c r="AKH70" s="648"/>
      <c r="AKI70" s="648"/>
      <c r="AKJ70" s="648"/>
      <c r="AKK70" s="648"/>
      <c r="AKL70" s="648"/>
      <c r="AKM70" s="648"/>
      <c r="AKN70" s="648"/>
      <c r="AKO70" s="648"/>
      <c r="AKP70" s="648"/>
      <c r="AKQ70" s="648"/>
      <c r="AKR70" s="648"/>
      <c r="AKS70" s="648"/>
      <c r="AKT70" s="648"/>
      <c r="AKU70" s="648"/>
      <c r="AKV70" s="648"/>
      <c r="AKW70" s="648"/>
      <c r="AKX70" s="648"/>
      <c r="AKY70" s="648"/>
      <c r="AKZ70" s="648"/>
      <c r="ALA70" s="648"/>
      <c r="ALB70" s="648"/>
      <c r="ALC70" s="648"/>
      <c r="ALD70" s="648"/>
      <c r="ALE70" s="648"/>
      <c r="ALF70" s="648"/>
      <c r="ALG70" s="648"/>
      <c r="ALH70" s="648"/>
      <c r="ALI70" s="648"/>
      <c r="ALJ70" s="648"/>
      <c r="ALK70" s="648"/>
      <c r="ALL70" s="648"/>
      <c r="ALM70" s="648"/>
      <c r="ALN70" s="648"/>
      <c r="ALO70" s="648"/>
      <c r="ALP70" s="648"/>
      <c r="ALQ70" s="648"/>
      <c r="ALR70" s="648"/>
      <c r="ALS70" s="648"/>
      <c r="ALT70" s="648"/>
      <c r="ALU70" s="648"/>
      <c r="ALV70" s="648"/>
      <c r="ALW70" s="648"/>
      <c r="ALX70" s="648"/>
      <c r="ALY70" s="648"/>
      <c r="ALZ70" s="648"/>
      <c r="AMA70" s="648"/>
      <c r="AMB70" s="648"/>
      <c r="AMC70" s="648"/>
      <c r="AMD70" s="648"/>
      <c r="AME70" s="648"/>
      <c r="AMF70" s="648"/>
      <c r="AMG70" s="648"/>
      <c r="AMH70" s="648"/>
      <c r="AMI70" s="648"/>
      <c r="AMJ70" s="648"/>
    </row>
    <row r="71" spans="1:1024" s="666" customFormat="1" x14ac:dyDescent="0.2">
      <c r="A71" s="648"/>
      <c r="B71" s="685"/>
      <c r="C71" s="682"/>
      <c r="D71" s="679"/>
      <c r="E71" s="679"/>
      <c r="F71" s="679"/>
      <c r="G71" s="679"/>
      <c r="H71" s="679"/>
      <c r="I71" s="679"/>
      <c r="J71" s="679"/>
      <c r="K71" s="679"/>
      <c r="L71" s="679"/>
      <c r="M71" s="679"/>
      <c r="N71" s="679"/>
      <c r="O71" s="679"/>
      <c r="P71" s="679"/>
      <c r="Q71" s="679"/>
      <c r="R71" s="680"/>
      <c r="S71" s="679"/>
      <c r="T71" s="679"/>
      <c r="U71" s="672" t="s">
        <v>501</v>
      </c>
      <c r="V71" s="661" t="s">
        <v>121</v>
      </c>
      <c r="W71" s="681" t="s">
        <v>495</v>
      </c>
      <c r="X71" s="653">
        <v>0</v>
      </c>
      <c r="Y71" s="653">
        <v>1</v>
      </c>
      <c r="Z71" s="653">
        <v>2</v>
      </c>
      <c r="AA71" s="653">
        <v>3</v>
      </c>
      <c r="AB71" s="653">
        <v>4</v>
      </c>
      <c r="AC71" s="653">
        <v>5</v>
      </c>
      <c r="AD71" s="653">
        <v>6</v>
      </c>
      <c r="AE71" s="653">
        <v>7</v>
      </c>
      <c r="AF71" s="653">
        <v>8</v>
      </c>
      <c r="AG71" s="653">
        <v>9</v>
      </c>
      <c r="AH71" s="653">
        <v>10</v>
      </c>
      <c r="AI71" s="653">
        <v>11</v>
      </c>
      <c r="AJ71" s="653">
        <v>12</v>
      </c>
      <c r="AK71" s="653">
        <v>13</v>
      </c>
      <c r="AL71" s="653">
        <v>14</v>
      </c>
      <c r="AM71" s="653">
        <v>15</v>
      </c>
      <c r="AN71" s="653">
        <v>16</v>
      </c>
      <c r="AO71" s="653">
        <v>17</v>
      </c>
      <c r="AP71" s="653">
        <v>18</v>
      </c>
      <c r="AQ71" s="653">
        <v>19</v>
      </c>
      <c r="AR71" s="653">
        <v>20</v>
      </c>
      <c r="AS71" s="653">
        <v>21</v>
      </c>
      <c r="AT71" s="653">
        <v>22</v>
      </c>
      <c r="AU71" s="653">
        <v>23</v>
      </c>
      <c r="AV71" s="653">
        <v>24</v>
      </c>
      <c r="AW71" s="653">
        <v>25</v>
      </c>
      <c r="AX71" s="653">
        <v>26</v>
      </c>
      <c r="AY71" s="653">
        <v>27</v>
      </c>
      <c r="AZ71" s="653">
        <v>28</v>
      </c>
      <c r="BA71" s="653">
        <v>29</v>
      </c>
      <c r="BB71" s="653">
        <v>30</v>
      </c>
      <c r="BC71" s="653">
        <v>31</v>
      </c>
      <c r="BD71" s="653">
        <v>32</v>
      </c>
      <c r="BE71" s="653">
        <v>33</v>
      </c>
      <c r="BF71" s="653">
        <v>34</v>
      </c>
      <c r="BG71" s="653">
        <v>35</v>
      </c>
      <c r="BH71" s="653">
        <v>36</v>
      </c>
      <c r="BI71" s="653">
        <v>37</v>
      </c>
      <c r="BJ71" s="653">
        <v>38</v>
      </c>
      <c r="BK71" s="653">
        <v>39</v>
      </c>
      <c r="BL71" s="653">
        <v>40</v>
      </c>
      <c r="BM71" s="653">
        <v>41</v>
      </c>
      <c r="BN71" s="653">
        <v>42</v>
      </c>
      <c r="BO71" s="653">
        <v>43</v>
      </c>
      <c r="BP71" s="653">
        <v>44</v>
      </c>
      <c r="BQ71" s="653">
        <v>45</v>
      </c>
      <c r="BR71" s="653">
        <v>46</v>
      </c>
      <c r="BS71" s="653">
        <v>47</v>
      </c>
      <c r="BT71" s="653">
        <v>48</v>
      </c>
      <c r="BU71" s="653">
        <v>49</v>
      </c>
      <c r="BV71" s="653">
        <v>50</v>
      </c>
      <c r="BW71" s="653">
        <v>51</v>
      </c>
      <c r="BX71" s="653">
        <v>52</v>
      </c>
      <c r="BY71" s="653">
        <v>53</v>
      </c>
      <c r="BZ71" s="653">
        <v>54</v>
      </c>
      <c r="CA71" s="653">
        <v>55</v>
      </c>
      <c r="CB71" s="653">
        <v>56</v>
      </c>
      <c r="CC71" s="653">
        <v>57</v>
      </c>
      <c r="CD71" s="653">
        <v>58</v>
      </c>
      <c r="CE71" s="653">
        <v>59</v>
      </c>
      <c r="CF71" s="653">
        <v>60</v>
      </c>
      <c r="CG71" s="653">
        <v>61</v>
      </c>
      <c r="CH71" s="653">
        <v>62</v>
      </c>
      <c r="CI71" s="653">
        <v>63</v>
      </c>
      <c r="CJ71" s="653">
        <v>64</v>
      </c>
      <c r="CK71" s="653">
        <v>65</v>
      </c>
      <c r="CL71" s="653">
        <v>66</v>
      </c>
      <c r="CM71" s="653">
        <v>67</v>
      </c>
      <c r="CN71" s="653">
        <v>68</v>
      </c>
      <c r="CO71" s="653">
        <v>69</v>
      </c>
      <c r="CP71" s="653">
        <v>70</v>
      </c>
      <c r="CQ71" s="653">
        <v>71</v>
      </c>
      <c r="CR71" s="653">
        <v>72</v>
      </c>
      <c r="CS71" s="653">
        <v>73</v>
      </c>
      <c r="CT71" s="653">
        <v>74</v>
      </c>
      <c r="CU71" s="653">
        <v>75</v>
      </c>
      <c r="CV71" s="653">
        <v>76</v>
      </c>
      <c r="CW71" s="653">
        <v>77</v>
      </c>
      <c r="CX71" s="653">
        <v>78</v>
      </c>
      <c r="CY71" s="653">
        <v>79</v>
      </c>
      <c r="CZ71" s="662">
        <v>0</v>
      </c>
      <c r="DA71" s="663">
        <v>0</v>
      </c>
      <c r="DB71" s="663">
        <v>0</v>
      </c>
      <c r="DC71" s="663">
        <v>0</v>
      </c>
      <c r="DD71" s="663">
        <v>0</v>
      </c>
      <c r="DE71" s="663">
        <v>0</v>
      </c>
      <c r="DF71" s="663">
        <v>0</v>
      </c>
      <c r="DG71" s="663">
        <v>0</v>
      </c>
      <c r="DH71" s="663">
        <v>0</v>
      </c>
      <c r="DI71" s="663">
        <v>0</v>
      </c>
      <c r="DJ71" s="663">
        <v>0</v>
      </c>
      <c r="DK71" s="663">
        <v>0</v>
      </c>
      <c r="DL71" s="663">
        <v>0</v>
      </c>
      <c r="DM71" s="663">
        <v>0</v>
      </c>
      <c r="DN71" s="663">
        <v>0</v>
      </c>
      <c r="DO71" s="663">
        <v>0</v>
      </c>
      <c r="DP71" s="663">
        <v>0</v>
      </c>
      <c r="DQ71" s="663">
        <v>0</v>
      </c>
      <c r="DR71" s="663">
        <v>0</v>
      </c>
      <c r="DS71" s="663">
        <v>0</v>
      </c>
      <c r="DT71" s="663">
        <v>0</v>
      </c>
      <c r="DU71" s="663">
        <v>0</v>
      </c>
      <c r="DV71" s="663">
        <v>0</v>
      </c>
      <c r="DW71" s="664">
        <v>0</v>
      </c>
      <c r="DX71" s="665"/>
      <c r="DY71" s="648"/>
      <c r="DZ71" s="648"/>
      <c r="EA71" s="648"/>
      <c r="EB71" s="648"/>
      <c r="EC71" s="648"/>
      <c r="ED71" s="648"/>
      <c r="EE71" s="648"/>
      <c r="EF71" s="648"/>
      <c r="EG71" s="648"/>
      <c r="EH71" s="648"/>
      <c r="EI71" s="648"/>
      <c r="EJ71" s="648"/>
      <c r="EK71" s="648"/>
      <c r="EL71" s="648"/>
      <c r="EM71" s="648"/>
      <c r="EN71" s="648"/>
      <c r="EO71" s="648"/>
      <c r="EP71" s="648"/>
      <c r="EQ71" s="648"/>
      <c r="ER71" s="648"/>
      <c r="ES71" s="648"/>
      <c r="ET71" s="648"/>
      <c r="EU71" s="648"/>
      <c r="EV71" s="648"/>
      <c r="EW71" s="648"/>
      <c r="EX71" s="648"/>
      <c r="EY71" s="648"/>
      <c r="EZ71" s="648"/>
      <c r="FA71" s="648"/>
      <c r="FB71" s="648"/>
      <c r="FC71" s="648"/>
      <c r="FD71" s="648"/>
      <c r="FE71" s="648"/>
      <c r="FF71" s="648"/>
      <c r="FG71" s="648"/>
      <c r="FH71" s="648"/>
      <c r="FI71" s="648"/>
      <c r="FJ71" s="648"/>
      <c r="FK71" s="648"/>
      <c r="FL71" s="648"/>
      <c r="FM71" s="648"/>
      <c r="FN71" s="648"/>
      <c r="FO71" s="648"/>
      <c r="FP71" s="648"/>
      <c r="FQ71" s="648"/>
      <c r="FR71" s="648"/>
      <c r="FS71" s="648"/>
      <c r="FT71" s="648"/>
      <c r="FU71" s="648"/>
      <c r="FV71" s="648"/>
      <c r="FW71" s="648"/>
      <c r="FX71" s="648"/>
      <c r="FY71" s="648"/>
      <c r="FZ71" s="648"/>
      <c r="GA71" s="648"/>
      <c r="GB71" s="648"/>
      <c r="GC71" s="648"/>
      <c r="GD71" s="648"/>
      <c r="GE71" s="648"/>
      <c r="GF71" s="648"/>
      <c r="GG71" s="648"/>
      <c r="GH71" s="648"/>
      <c r="GI71" s="648"/>
      <c r="GJ71" s="648"/>
      <c r="GK71" s="648"/>
      <c r="GL71" s="648"/>
      <c r="GM71" s="648"/>
      <c r="GN71" s="648"/>
      <c r="GO71" s="648"/>
      <c r="GP71" s="648"/>
      <c r="GQ71" s="648"/>
      <c r="GR71" s="648"/>
      <c r="GS71" s="648"/>
      <c r="GT71" s="648"/>
      <c r="GU71" s="648"/>
      <c r="GV71" s="648"/>
      <c r="GW71" s="648"/>
      <c r="GX71" s="648"/>
      <c r="GY71" s="648"/>
      <c r="GZ71" s="648"/>
      <c r="HA71" s="648"/>
      <c r="HB71" s="648"/>
      <c r="HC71" s="648"/>
      <c r="HD71" s="648"/>
      <c r="HE71" s="648"/>
      <c r="HF71" s="648"/>
      <c r="HG71" s="648"/>
      <c r="HH71" s="648"/>
      <c r="HI71" s="648"/>
      <c r="HJ71" s="648"/>
      <c r="HK71" s="648"/>
      <c r="HL71" s="648"/>
      <c r="HM71" s="648"/>
      <c r="HN71" s="648"/>
      <c r="HO71" s="648"/>
      <c r="HP71" s="648"/>
      <c r="HQ71" s="648"/>
      <c r="HR71" s="648"/>
      <c r="HS71" s="648"/>
      <c r="HT71" s="648"/>
      <c r="HU71" s="648"/>
      <c r="HV71" s="648"/>
      <c r="HW71" s="648"/>
      <c r="HX71" s="648"/>
      <c r="HY71" s="648"/>
      <c r="HZ71" s="648"/>
      <c r="IA71" s="648"/>
      <c r="IB71" s="648"/>
      <c r="IC71" s="648"/>
      <c r="ID71" s="648"/>
      <c r="IE71" s="648"/>
      <c r="IF71" s="648"/>
      <c r="IG71" s="648"/>
      <c r="IH71" s="648"/>
      <c r="II71" s="648"/>
      <c r="IJ71" s="648"/>
      <c r="IK71" s="648"/>
      <c r="IL71" s="648"/>
      <c r="IM71" s="648"/>
      <c r="IN71" s="648"/>
      <c r="IO71" s="648"/>
      <c r="IP71" s="648"/>
      <c r="IQ71" s="648"/>
      <c r="IR71" s="648"/>
      <c r="IS71" s="648"/>
      <c r="IT71" s="648"/>
      <c r="IU71" s="648"/>
      <c r="IV71" s="648"/>
      <c r="IW71" s="648"/>
      <c r="IX71" s="648"/>
      <c r="IY71" s="648"/>
      <c r="IZ71" s="648"/>
      <c r="JA71" s="648"/>
      <c r="JB71" s="648"/>
      <c r="JC71" s="648"/>
      <c r="JD71" s="648"/>
      <c r="JE71" s="648"/>
      <c r="JF71" s="648"/>
      <c r="JG71" s="648"/>
      <c r="JH71" s="648"/>
      <c r="JI71" s="648"/>
      <c r="JJ71" s="648"/>
      <c r="JK71" s="648"/>
      <c r="JL71" s="648"/>
      <c r="JM71" s="648"/>
      <c r="JN71" s="648"/>
      <c r="JO71" s="648"/>
      <c r="JP71" s="648"/>
      <c r="JQ71" s="648"/>
      <c r="JR71" s="648"/>
      <c r="JS71" s="648"/>
      <c r="JT71" s="648"/>
      <c r="JU71" s="648"/>
      <c r="JV71" s="648"/>
      <c r="JW71" s="648"/>
      <c r="JX71" s="648"/>
      <c r="JY71" s="648"/>
      <c r="JZ71" s="648"/>
      <c r="KA71" s="648"/>
      <c r="KB71" s="648"/>
      <c r="KC71" s="648"/>
      <c r="KD71" s="648"/>
      <c r="KE71" s="648"/>
      <c r="KF71" s="648"/>
      <c r="KG71" s="648"/>
      <c r="KH71" s="648"/>
      <c r="KI71" s="648"/>
      <c r="KJ71" s="648"/>
      <c r="KK71" s="648"/>
      <c r="KL71" s="648"/>
      <c r="KM71" s="648"/>
      <c r="KN71" s="648"/>
      <c r="KO71" s="648"/>
      <c r="KP71" s="648"/>
      <c r="KQ71" s="648"/>
      <c r="KR71" s="648"/>
      <c r="KS71" s="648"/>
      <c r="KT71" s="648"/>
      <c r="KU71" s="648"/>
      <c r="KV71" s="648"/>
      <c r="KW71" s="648"/>
      <c r="KX71" s="648"/>
      <c r="KY71" s="648"/>
      <c r="KZ71" s="648"/>
      <c r="LA71" s="648"/>
      <c r="LB71" s="648"/>
      <c r="LC71" s="648"/>
      <c r="LD71" s="648"/>
      <c r="LE71" s="648"/>
      <c r="LF71" s="648"/>
      <c r="LG71" s="648"/>
      <c r="LH71" s="648"/>
      <c r="LI71" s="648"/>
      <c r="LJ71" s="648"/>
      <c r="LK71" s="648"/>
      <c r="LL71" s="648"/>
      <c r="LM71" s="648"/>
      <c r="LN71" s="648"/>
      <c r="LO71" s="648"/>
      <c r="LP71" s="648"/>
      <c r="LQ71" s="648"/>
      <c r="LR71" s="648"/>
      <c r="LS71" s="648"/>
      <c r="LT71" s="648"/>
      <c r="LU71" s="648"/>
      <c r="LV71" s="648"/>
      <c r="LW71" s="648"/>
      <c r="LX71" s="648"/>
      <c r="LY71" s="648"/>
      <c r="LZ71" s="648"/>
      <c r="MA71" s="648"/>
      <c r="MB71" s="648"/>
      <c r="MC71" s="648"/>
      <c r="MD71" s="648"/>
      <c r="ME71" s="648"/>
      <c r="MF71" s="648"/>
      <c r="MG71" s="648"/>
      <c r="MH71" s="648"/>
      <c r="MI71" s="648"/>
      <c r="MJ71" s="648"/>
      <c r="MK71" s="648"/>
      <c r="ML71" s="648"/>
      <c r="MM71" s="648"/>
      <c r="MN71" s="648"/>
      <c r="MO71" s="648"/>
      <c r="MP71" s="648"/>
      <c r="MQ71" s="648"/>
      <c r="MR71" s="648"/>
      <c r="MS71" s="648"/>
      <c r="MT71" s="648"/>
      <c r="MU71" s="648"/>
      <c r="MV71" s="648"/>
      <c r="MW71" s="648"/>
      <c r="MX71" s="648"/>
      <c r="MY71" s="648"/>
      <c r="MZ71" s="648"/>
      <c r="NA71" s="648"/>
      <c r="NB71" s="648"/>
      <c r="NC71" s="648"/>
      <c r="ND71" s="648"/>
      <c r="NE71" s="648"/>
      <c r="NF71" s="648"/>
      <c r="NG71" s="648"/>
      <c r="NH71" s="648"/>
      <c r="NI71" s="648"/>
      <c r="NJ71" s="648"/>
      <c r="NK71" s="648"/>
      <c r="NL71" s="648"/>
      <c r="NM71" s="648"/>
      <c r="NN71" s="648"/>
      <c r="NO71" s="648"/>
      <c r="NP71" s="648"/>
      <c r="NQ71" s="648"/>
      <c r="NR71" s="648"/>
      <c r="NS71" s="648"/>
      <c r="NT71" s="648"/>
      <c r="NU71" s="648"/>
      <c r="NV71" s="648"/>
      <c r="NW71" s="648"/>
      <c r="NX71" s="648"/>
      <c r="NY71" s="648"/>
      <c r="NZ71" s="648"/>
      <c r="OA71" s="648"/>
      <c r="OB71" s="648"/>
      <c r="OC71" s="648"/>
      <c r="OD71" s="648"/>
      <c r="OE71" s="648"/>
      <c r="OF71" s="648"/>
      <c r="OG71" s="648"/>
      <c r="OH71" s="648"/>
      <c r="OI71" s="648"/>
      <c r="OJ71" s="648"/>
      <c r="OK71" s="648"/>
      <c r="OL71" s="648"/>
      <c r="OM71" s="648"/>
      <c r="ON71" s="648"/>
      <c r="OO71" s="648"/>
      <c r="OP71" s="648"/>
      <c r="OQ71" s="648"/>
      <c r="OR71" s="648"/>
      <c r="OS71" s="648"/>
      <c r="OT71" s="648"/>
      <c r="OU71" s="648"/>
      <c r="OV71" s="648"/>
      <c r="OW71" s="648"/>
      <c r="OX71" s="648"/>
      <c r="OY71" s="648"/>
      <c r="OZ71" s="648"/>
      <c r="PA71" s="648"/>
      <c r="PB71" s="648"/>
      <c r="PC71" s="648"/>
      <c r="PD71" s="648"/>
      <c r="PE71" s="648"/>
      <c r="PF71" s="648"/>
      <c r="PG71" s="648"/>
      <c r="PH71" s="648"/>
      <c r="PI71" s="648"/>
      <c r="PJ71" s="648"/>
      <c r="PK71" s="648"/>
      <c r="PL71" s="648"/>
      <c r="PM71" s="648"/>
      <c r="PN71" s="648"/>
      <c r="PO71" s="648"/>
      <c r="PP71" s="648"/>
      <c r="PQ71" s="648"/>
      <c r="PR71" s="648"/>
      <c r="PS71" s="648"/>
      <c r="PT71" s="648"/>
      <c r="PU71" s="648"/>
      <c r="PV71" s="648"/>
      <c r="PW71" s="648"/>
      <c r="PX71" s="648"/>
      <c r="PY71" s="648"/>
      <c r="PZ71" s="648"/>
      <c r="QA71" s="648"/>
      <c r="QB71" s="648"/>
      <c r="QC71" s="648"/>
      <c r="QD71" s="648"/>
      <c r="QE71" s="648"/>
      <c r="QF71" s="648"/>
      <c r="QG71" s="648"/>
      <c r="QH71" s="648"/>
      <c r="QI71" s="648"/>
      <c r="QJ71" s="648"/>
      <c r="QK71" s="648"/>
      <c r="QL71" s="648"/>
      <c r="QM71" s="648"/>
      <c r="QN71" s="648"/>
      <c r="QO71" s="648"/>
      <c r="QP71" s="648"/>
      <c r="QQ71" s="648"/>
      <c r="QR71" s="648"/>
      <c r="QS71" s="648"/>
      <c r="QT71" s="648"/>
      <c r="QU71" s="648"/>
      <c r="QV71" s="648"/>
      <c r="QW71" s="648"/>
      <c r="QX71" s="648"/>
      <c r="QY71" s="648"/>
      <c r="QZ71" s="648"/>
      <c r="RA71" s="648"/>
      <c r="RB71" s="648"/>
      <c r="RC71" s="648"/>
      <c r="RD71" s="648"/>
      <c r="RE71" s="648"/>
      <c r="RF71" s="648"/>
      <c r="RG71" s="648"/>
      <c r="RH71" s="648"/>
      <c r="RI71" s="648"/>
      <c r="RJ71" s="648"/>
      <c r="RK71" s="648"/>
      <c r="RL71" s="648"/>
      <c r="RM71" s="648"/>
      <c r="RN71" s="648"/>
      <c r="RO71" s="648"/>
      <c r="RP71" s="648"/>
      <c r="RQ71" s="648"/>
      <c r="RR71" s="648"/>
      <c r="RS71" s="648"/>
      <c r="RT71" s="648"/>
      <c r="RU71" s="648"/>
      <c r="RV71" s="648"/>
      <c r="RW71" s="648"/>
      <c r="RX71" s="648"/>
      <c r="RY71" s="648"/>
      <c r="RZ71" s="648"/>
      <c r="SA71" s="648"/>
      <c r="SB71" s="648"/>
      <c r="SC71" s="648"/>
      <c r="SD71" s="648"/>
      <c r="SE71" s="648"/>
      <c r="SF71" s="648"/>
      <c r="SG71" s="648"/>
      <c r="SH71" s="648"/>
      <c r="SI71" s="648"/>
      <c r="SJ71" s="648"/>
      <c r="SK71" s="648"/>
      <c r="SL71" s="648"/>
      <c r="SM71" s="648"/>
      <c r="SN71" s="648"/>
      <c r="SO71" s="648"/>
      <c r="SP71" s="648"/>
      <c r="SQ71" s="648"/>
      <c r="SR71" s="648"/>
      <c r="SS71" s="648"/>
      <c r="ST71" s="648"/>
      <c r="SU71" s="648"/>
      <c r="SV71" s="648"/>
      <c r="SW71" s="648"/>
      <c r="SX71" s="648"/>
      <c r="SY71" s="648"/>
      <c r="SZ71" s="648"/>
      <c r="TA71" s="648"/>
      <c r="TB71" s="648"/>
      <c r="TC71" s="648"/>
      <c r="TD71" s="648"/>
      <c r="TE71" s="648"/>
      <c r="TF71" s="648"/>
      <c r="TG71" s="648"/>
      <c r="TH71" s="648"/>
      <c r="TI71" s="648"/>
      <c r="TJ71" s="648"/>
      <c r="TK71" s="648"/>
      <c r="TL71" s="648"/>
      <c r="TM71" s="648"/>
      <c r="TN71" s="648"/>
      <c r="TO71" s="648"/>
      <c r="TP71" s="648"/>
      <c r="TQ71" s="648"/>
      <c r="TR71" s="648"/>
      <c r="TS71" s="648"/>
      <c r="TT71" s="648"/>
      <c r="TU71" s="648"/>
      <c r="TV71" s="648"/>
      <c r="TW71" s="648"/>
      <c r="TX71" s="648"/>
      <c r="TY71" s="648"/>
      <c r="TZ71" s="648"/>
      <c r="UA71" s="648"/>
      <c r="UB71" s="648"/>
      <c r="UC71" s="648"/>
      <c r="UD71" s="648"/>
      <c r="UE71" s="648"/>
      <c r="UF71" s="648"/>
      <c r="UG71" s="648"/>
      <c r="UH71" s="648"/>
      <c r="UI71" s="648"/>
      <c r="UJ71" s="648"/>
      <c r="UK71" s="648"/>
      <c r="UL71" s="648"/>
      <c r="UM71" s="648"/>
      <c r="UN71" s="648"/>
      <c r="UO71" s="648"/>
      <c r="UP71" s="648"/>
      <c r="UQ71" s="648"/>
      <c r="UR71" s="648"/>
      <c r="US71" s="648"/>
      <c r="UT71" s="648"/>
      <c r="UU71" s="648"/>
      <c r="UV71" s="648"/>
      <c r="UW71" s="648"/>
      <c r="UX71" s="648"/>
      <c r="UY71" s="648"/>
      <c r="UZ71" s="648"/>
      <c r="VA71" s="648"/>
      <c r="VB71" s="648"/>
      <c r="VC71" s="648"/>
      <c r="VD71" s="648"/>
      <c r="VE71" s="648"/>
      <c r="VF71" s="648"/>
      <c r="VG71" s="648"/>
      <c r="VH71" s="648"/>
      <c r="VI71" s="648"/>
      <c r="VJ71" s="648"/>
      <c r="VK71" s="648"/>
      <c r="VL71" s="648"/>
      <c r="VM71" s="648"/>
      <c r="VN71" s="648"/>
      <c r="VO71" s="648"/>
      <c r="VP71" s="648"/>
      <c r="VQ71" s="648"/>
      <c r="VR71" s="648"/>
      <c r="VS71" s="648"/>
      <c r="VT71" s="648"/>
      <c r="VU71" s="648"/>
      <c r="VV71" s="648"/>
      <c r="VW71" s="648"/>
      <c r="VX71" s="648"/>
      <c r="VY71" s="648"/>
      <c r="VZ71" s="648"/>
      <c r="WA71" s="648"/>
      <c r="WB71" s="648"/>
      <c r="WC71" s="648"/>
      <c r="WD71" s="648"/>
      <c r="WE71" s="648"/>
      <c r="WF71" s="648"/>
      <c r="WG71" s="648"/>
      <c r="WH71" s="648"/>
      <c r="WI71" s="648"/>
      <c r="WJ71" s="648"/>
      <c r="WK71" s="648"/>
      <c r="WL71" s="648"/>
      <c r="WM71" s="648"/>
      <c r="WN71" s="648"/>
      <c r="WO71" s="648"/>
      <c r="WP71" s="648"/>
      <c r="WQ71" s="648"/>
      <c r="WR71" s="648"/>
      <c r="WS71" s="648"/>
      <c r="WT71" s="648"/>
      <c r="WU71" s="648"/>
      <c r="WV71" s="648"/>
      <c r="WW71" s="648"/>
      <c r="WX71" s="648"/>
      <c r="WY71" s="648"/>
      <c r="WZ71" s="648"/>
      <c r="XA71" s="648"/>
      <c r="XB71" s="648"/>
      <c r="XC71" s="648"/>
      <c r="XD71" s="648"/>
      <c r="XE71" s="648"/>
      <c r="XF71" s="648"/>
      <c r="XG71" s="648"/>
      <c r="XH71" s="648"/>
      <c r="XI71" s="648"/>
      <c r="XJ71" s="648"/>
      <c r="XK71" s="648"/>
      <c r="XL71" s="648"/>
      <c r="XM71" s="648"/>
      <c r="XN71" s="648"/>
      <c r="XO71" s="648"/>
      <c r="XP71" s="648"/>
      <c r="XQ71" s="648"/>
      <c r="XR71" s="648"/>
      <c r="XS71" s="648"/>
      <c r="XT71" s="648"/>
      <c r="XU71" s="648"/>
      <c r="XV71" s="648"/>
      <c r="XW71" s="648"/>
      <c r="XX71" s="648"/>
      <c r="XY71" s="648"/>
      <c r="XZ71" s="648"/>
      <c r="YA71" s="648"/>
      <c r="YB71" s="648"/>
      <c r="YC71" s="648"/>
      <c r="YD71" s="648"/>
      <c r="YE71" s="648"/>
      <c r="YF71" s="648"/>
      <c r="YG71" s="648"/>
      <c r="YH71" s="648"/>
      <c r="YI71" s="648"/>
      <c r="YJ71" s="648"/>
      <c r="YK71" s="648"/>
      <c r="YL71" s="648"/>
      <c r="YM71" s="648"/>
      <c r="YN71" s="648"/>
      <c r="YO71" s="648"/>
      <c r="YP71" s="648"/>
      <c r="YQ71" s="648"/>
      <c r="YR71" s="648"/>
      <c r="YS71" s="648"/>
      <c r="YT71" s="648"/>
      <c r="YU71" s="648"/>
      <c r="YV71" s="648"/>
      <c r="YW71" s="648"/>
      <c r="YX71" s="648"/>
      <c r="YY71" s="648"/>
      <c r="YZ71" s="648"/>
      <c r="ZA71" s="648"/>
      <c r="ZB71" s="648"/>
      <c r="ZC71" s="648"/>
      <c r="ZD71" s="648"/>
      <c r="ZE71" s="648"/>
      <c r="ZF71" s="648"/>
      <c r="ZG71" s="648"/>
      <c r="ZH71" s="648"/>
      <c r="ZI71" s="648"/>
      <c r="ZJ71" s="648"/>
      <c r="ZK71" s="648"/>
      <c r="ZL71" s="648"/>
      <c r="ZM71" s="648"/>
      <c r="ZN71" s="648"/>
      <c r="ZO71" s="648"/>
      <c r="ZP71" s="648"/>
      <c r="ZQ71" s="648"/>
      <c r="ZR71" s="648"/>
      <c r="ZS71" s="648"/>
      <c r="ZT71" s="648"/>
      <c r="ZU71" s="648"/>
      <c r="ZV71" s="648"/>
      <c r="ZW71" s="648"/>
      <c r="ZX71" s="648"/>
      <c r="ZY71" s="648"/>
      <c r="ZZ71" s="648"/>
      <c r="AAA71" s="648"/>
      <c r="AAB71" s="648"/>
      <c r="AAC71" s="648"/>
      <c r="AAD71" s="648"/>
      <c r="AAE71" s="648"/>
      <c r="AAF71" s="648"/>
      <c r="AAG71" s="648"/>
      <c r="AAH71" s="648"/>
      <c r="AAI71" s="648"/>
      <c r="AAJ71" s="648"/>
      <c r="AAK71" s="648"/>
      <c r="AAL71" s="648"/>
      <c r="AAM71" s="648"/>
      <c r="AAN71" s="648"/>
      <c r="AAO71" s="648"/>
      <c r="AAP71" s="648"/>
      <c r="AAQ71" s="648"/>
      <c r="AAR71" s="648"/>
      <c r="AAS71" s="648"/>
      <c r="AAT71" s="648"/>
      <c r="AAU71" s="648"/>
      <c r="AAV71" s="648"/>
      <c r="AAW71" s="648"/>
      <c r="AAX71" s="648"/>
      <c r="AAY71" s="648"/>
      <c r="AAZ71" s="648"/>
      <c r="ABA71" s="648"/>
      <c r="ABB71" s="648"/>
      <c r="ABC71" s="648"/>
      <c r="ABD71" s="648"/>
      <c r="ABE71" s="648"/>
      <c r="ABF71" s="648"/>
      <c r="ABG71" s="648"/>
      <c r="ABH71" s="648"/>
      <c r="ABI71" s="648"/>
      <c r="ABJ71" s="648"/>
      <c r="ABK71" s="648"/>
      <c r="ABL71" s="648"/>
      <c r="ABM71" s="648"/>
      <c r="ABN71" s="648"/>
      <c r="ABO71" s="648"/>
      <c r="ABP71" s="648"/>
      <c r="ABQ71" s="648"/>
      <c r="ABR71" s="648"/>
      <c r="ABS71" s="648"/>
      <c r="ABT71" s="648"/>
      <c r="ABU71" s="648"/>
      <c r="ABV71" s="648"/>
      <c r="ABW71" s="648"/>
      <c r="ABX71" s="648"/>
      <c r="ABY71" s="648"/>
      <c r="ABZ71" s="648"/>
      <c r="ACA71" s="648"/>
      <c r="ACB71" s="648"/>
      <c r="ACC71" s="648"/>
      <c r="ACD71" s="648"/>
      <c r="ACE71" s="648"/>
      <c r="ACF71" s="648"/>
      <c r="ACG71" s="648"/>
      <c r="ACH71" s="648"/>
      <c r="ACI71" s="648"/>
      <c r="ACJ71" s="648"/>
      <c r="ACK71" s="648"/>
      <c r="ACL71" s="648"/>
      <c r="ACM71" s="648"/>
      <c r="ACN71" s="648"/>
      <c r="ACO71" s="648"/>
      <c r="ACP71" s="648"/>
      <c r="ACQ71" s="648"/>
      <c r="ACR71" s="648"/>
      <c r="ACS71" s="648"/>
      <c r="ACT71" s="648"/>
      <c r="ACU71" s="648"/>
      <c r="ACV71" s="648"/>
      <c r="ACW71" s="648"/>
      <c r="ACX71" s="648"/>
      <c r="ACY71" s="648"/>
      <c r="ACZ71" s="648"/>
      <c r="ADA71" s="648"/>
      <c r="ADB71" s="648"/>
      <c r="ADC71" s="648"/>
      <c r="ADD71" s="648"/>
      <c r="ADE71" s="648"/>
      <c r="ADF71" s="648"/>
      <c r="ADG71" s="648"/>
      <c r="ADH71" s="648"/>
      <c r="ADI71" s="648"/>
      <c r="ADJ71" s="648"/>
      <c r="ADK71" s="648"/>
      <c r="ADL71" s="648"/>
      <c r="ADM71" s="648"/>
      <c r="ADN71" s="648"/>
      <c r="ADO71" s="648"/>
      <c r="ADP71" s="648"/>
      <c r="ADQ71" s="648"/>
      <c r="ADR71" s="648"/>
      <c r="ADS71" s="648"/>
      <c r="ADT71" s="648"/>
      <c r="ADU71" s="648"/>
      <c r="ADV71" s="648"/>
      <c r="ADW71" s="648"/>
      <c r="ADX71" s="648"/>
      <c r="ADY71" s="648"/>
      <c r="ADZ71" s="648"/>
      <c r="AEA71" s="648"/>
      <c r="AEB71" s="648"/>
      <c r="AEC71" s="648"/>
      <c r="AED71" s="648"/>
      <c r="AEE71" s="648"/>
      <c r="AEF71" s="648"/>
      <c r="AEG71" s="648"/>
      <c r="AEH71" s="648"/>
      <c r="AEI71" s="648"/>
      <c r="AEJ71" s="648"/>
      <c r="AEK71" s="648"/>
      <c r="AEL71" s="648"/>
      <c r="AEM71" s="648"/>
      <c r="AEN71" s="648"/>
      <c r="AEO71" s="648"/>
      <c r="AEP71" s="648"/>
      <c r="AEQ71" s="648"/>
      <c r="AER71" s="648"/>
      <c r="AES71" s="648"/>
      <c r="AET71" s="648"/>
      <c r="AEU71" s="648"/>
      <c r="AEV71" s="648"/>
      <c r="AEW71" s="648"/>
      <c r="AEX71" s="648"/>
      <c r="AEY71" s="648"/>
      <c r="AEZ71" s="648"/>
      <c r="AFA71" s="648"/>
      <c r="AFB71" s="648"/>
      <c r="AFC71" s="648"/>
      <c r="AFD71" s="648"/>
      <c r="AFE71" s="648"/>
      <c r="AFF71" s="648"/>
      <c r="AFG71" s="648"/>
      <c r="AFH71" s="648"/>
      <c r="AFI71" s="648"/>
      <c r="AFJ71" s="648"/>
      <c r="AFK71" s="648"/>
      <c r="AFL71" s="648"/>
      <c r="AFM71" s="648"/>
      <c r="AFN71" s="648"/>
      <c r="AFO71" s="648"/>
      <c r="AFP71" s="648"/>
      <c r="AFQ71" s="648"/>
      <c r="AFR71" s="648"/>
      <c r="AFS71" s="648"/>
      <c r="AFT71" s="648"/>
      <c r="AFU71" s="648"/>
      <c r="AFV71" s="648"/>
      <c r="AFW71" s="648"/>
      <c r="AFX71" s="648"/>
      <c r="AFY71" s="648"/>
      <c r="AFZ71" s="648"/>
      <c r="AGA71" s="648"/>
      <c r="AGB71" s="648"/>
      <c r="AGC71" s="648"/>
      <c r="AGD71" s="648"/>
      <c r="AGE71" s="648"/>
      <c r="AGF71" s="648"/>
      <c r="AGG71" s="648"/>
      <c r="AGH71" s="648"/>
      <c r="AGI71" s="648"/>
      <c r="AGJ71" s="648"/>
      <c r="AGK71" s="648"/>
      <c r="AGL71" s="648"/>
      <c r="AGM71" s="648"/>
      <c r="AGN71" s="648"/>
      <c r="AGO71" s="648"/>
      <c r="AGP71" s="648"/>
      <c r="AGQ71" s="648"/>
      <c r="AGR71" s="648"/>
      <c r="AGS71" s="648"/>
      <c r="AGT71" s="648"/>
      <c r="AGU71" s="648"/>
      <c r="AGV71" s="648"/>
      <c r="AGW71" s="648"/>
      <c r="AGX71" s="648"/>
      <c r="AGY71" s="648"/>
      <c r="AGZ71" s="648"/>
      <c r="AHA71" s="648"/>
      <c r="AHB71" s="648"/>
      <c r="AHC71" s="648"/>
      <c r="AHD71" s="648"/>
      <c r="AHE71" s="648"/>
      <c r="AHF71" s="648"/>
      <c r="AHG71" s="648"/>
      <c r="AHH71" s="648"/>
      <c r="AHI71" s="648"/>
      <c r="AHJ71" s="648"/>
      <c r="AHK71" s="648"/>
      <c r="AHL71" s="648"/>
      <c r="AHM71" s="648"/>
      <c r="AHN71" s="648"/>
      <c r="AHO71" s="648"/>
      <c r="AHP71" s="648"/>
      <c r="AHQ71" s="648"/>
      <c r="AHR71" s="648"/>
      <c r="AHS71" s="648"/>
      <c r="AHT71" s="648"/>
      <c r="AHU71" s="648"/>
      <c r="AHV71" s="648"/>
      <c r="AHW71" s="648"/>
      <c r="AHX71" s="648"/>
      <c r="AHY71" s="648"/>
      <c r="AHZ71" s="648"/>
      <c r="AIA71" s="648"/>
      <c r="AIB71" s="648"/>
      <c r="AIC71" s="648"/>
      <c r="AID71" s="648"/>
      <c r="AIE71" s="648"/>
      <c r="AIF71" s="648"/>
      <c r="AIG71" s="648"/>
      <c r="AIH71" s="648"/>
      <c r="AII71" s="648"/>
      <c r="AIJ71" s="648"/>
      <c r="AIK71" s="648"/>
      <c r="AIL71" s="648"/>
      <c r="AIM71" s="648"/>
      <c r="AIN71" s="648"/>
      <c r="AIO71" s="648"/>
      <c r="AIP71" s="648"/>
      <c r="AIQ71" s="648"/>
      <c r="AIR71" s="648"/>
      <c r="AIS71" s="648"/>
      <c r="AIT71" s="648"/>
      <c r="AIU71" s="648"/>
      <c r="AIV71" s="648"/>
      <c r="AIW71" s="648"/>
      <c r="AIX71" s="648"/>
      <c r="AIY71" s="648"/>
      <c r="AIZ71" s="648"/>
      <c r="AJA71" s="648"/>
      <c r="AJB71" s="648"/>
      <c r="AJC71" s="648"/>
      <c r="AJD71" s="648"/>
      <c r="AJE71" s="648"/>
      <c r="AJF71" s="648"/>
      <c r="AJG71" s="648"/>
      <c r="AJH71" s="648"/>
      <c r="AJI71" s="648"/>
      <c r="AJJ71" s="648"/>
      <c r="AJK71" s="648"/>
      <c r="AJL71" s="648"/>
      <c r="AJM71" s="648"/>
      <c r="AJN71" s="648"/>
      <c r="AJO71" s="648"/>
      <c r="AJP71" s="648"/>
      <c r="AJQ71" s="648"/>
      <c r="AJR71" s="648"/>
      <c r="AJS71" s="648"/>
      <c r="AJT71" s="648"/>
      <c r="AJU71" s="648"/>
      <c r="AJV71" s="648"/>
      <c r="AJW71" s="648"/>
      <c r="AJX71" s="648"/>
      <c r="AJY71" s="648"/>
      <c r="AJZ71" s="648"/>
      <c r="AKA71" s="648"/>
      <c r="AKB71" s="648"/>
      <c r="AKC71" s="648"/>
      <c r="AKD71" s="648"/>
      <c r="AKE71" s="648"/>
      <c r="AKF71" s="648"/>
      <c r="AKG71" s="648"/>
      <c r="AKH71" s="648"/>
      <c r="AKI71" s="648"/>
      <c r="AKJ71" s="648"/>
      <c r="AKK71" s="648"/>
      <c r="AKL71" s="648"/>
      <c r="AKM71" s="648"/>
      <c r="AKN71" s="648"/>
      <c r="AKO71" s="648"/>
      <c r="AKP71" s="648"/>
      <c r="AKQ71" s="648"/>
      <c r="AKR71" s="648"/>
      <c r="AKS71" s="648"/>
      <c r="AKT71" s="648"/>
      <c r="AKU71" s="648"/>
      <c r="AKV71" s="648"/>
      <c r="AKW71" s="648"/>
      <c r="AKX71" s="648"/>
      <c r="AKY71" s="648"/>
      <c r="AKZ71" s="648"/>
      <c r="ALA71" s="648"/>
      <c r="ALB71" s="648"/>
      <c r="ALC71" s="648"/>
      <c r="ALD71" s="648"/>
      <c r="ALE71" s="648"/>
      <c r="ALF71" s="648"/>
      <c r="ALG71" s="648"/>
      <c r="ALH71" s="648"/>
      <c r="ALI71" s="648"/>
      <c r="ALJ71" s="648"/>
      <c r="ALK71" s="648"/>
      <c r="ALL71" s="648"/>
      <c r="ALM71" s="648"/>
      <c r="ALN71" s="648"/>
      <c r="ALO71" s="648"/>
      <c r="ALP71" s="648"/>
      <c r="ALQ71" s="648"/>
      <c r="ALR71" s="648"/>
      <c r="ALS71" s="648"/>
      <c r="ALT71" s="648"/>
      <c r="ALU71" s="648"/>
      <c r="ALV71" s="648"/>
      <c r="ALW71" s="648"/>
      <c r="ALX71" s="648"/>
      <c r="ALY71" s="648"/>
      <c r="ALZ71" s="648"/>
      <c r="AMA71" s="648"/>
      <c r="AMB71" s="648"/>
      <c r="AMC71" s="648"/>
      <c r="AMD71" s="648"/>
      <c r="AME71" s="648"/>
      <c r="AMF71" s="648"/>
      <c r="AMG71" s="648"/>
      <c r="AMH71" s="648"/>
      <c r="AMI71" s="648"/>
      <c r="AMJ71" s="648"/>
    </row>
    <row r="72" spans="1:1024" s="666" customFormat="1" x14ac:dyDescent="0.2">
      <c r="A72" s="648"/>
      <c r="B72" s="685"/>
      <c r="C72" s="682"/>
      <c r="D72" s="679"/>
      <c r="E72" s="679"/>
      <c r="F72" s="679"/>
      <c r="G72" s="679"/>
      <c r="H72" s="679"/>
      <c r="I72" s="679"/>
      <c r="J72" s="679"/>
      <c r="K72" s="679"/>
      <c r="L72" s="679"/>
      <c r="M72" s="679"/>
      <c r="N72" s="679"/>
      <c r="O72" s="679"/>
      <c r="P72" s="679"/>
      <c r="Q72" s="679"/>
      <c r="R72" s="680"/>
      <c r="S72" s="679"/>
      <c r="T72" s="679"/>
      <c r="U72" s="672" t="s">
        <v>502</v>
      </c>
      <c r="V72" s="661" t="s">
        <v>121</v>
      </c>
      <c r="W72" s="681" t="s">
        <v>495</v>
      </c>
      <c r="X72" s="653">
        <v>264.7566287292957</v>
      </c>
      <c r="Y72" s="653">
        <v>365.49492036670921</v>
      </c>
      <c r="Z72" s="653">
        <v>412.97803134806929</v>
      </c>
      <c r="AA72" s="653">
        <v>490.6016266257011</v>
      </c>
      <c r="AB72" s="653">
        <v>624.53607297213046</v>
      </c>
      <c r="AC72" s="653">
        <v>755.93388211280353</v>
      </c>
      <c r="AD72" s="653">
        <v>771.63859283387751</v>
      </c>
      <c r="AE72" s="653">
        <v>848.78194361308726</v>
      </c>
      <c r="AF72" s="653">
        <v>871.08528151732435</v>
      </c>
      <c r="AG72" s="653">
        <v>882.93694537430065</v>
      </c>
      <c r="AH72" s="653">
        <v>1018.4774576229263</v>
      </c>
      <c r="AI72" s="653">
        <v>722.660779124996</v>
      </c>
      <c r="AJ72" s="653">
        <v>484.55545133505063</v>
      </c>
      <c r="AK72" s="653">
        <v>348.06876554641872</v>
      </c>
      <c r="AL72" s="653">
        <v>0</v>
      </c>
      <c r="AM72" s="653">
        <v>0</v>
      </c>
      <c r="AN72" s="653">
        <v>0</v>
      </c>
      <c r="AO72" s="653">
        <v>0</v>
      </c>
      <c r="AP72" s="653">
        <v>0</v>
      </c>
      <c r="AQ72" s="653">
        <v>0</v>
      </c>
      <c r="AR72" s="653">
        <v>167.13566756898001</v>
      </c>
      <c r="AS72" s="653">
        <v>230.72977549891937</v>
      </c>
      <c r="AT72" s="653">
        <v>260.7049322691621</v>
      </c>
      <c r="AU72" s="653">
        <v>309.70718568996853</v>
      </c>
      <c r="AV72" s="653">
        <v>394.25737507722016</v>
      </c>
      <c r="AW72" s="653">
        <v>477.20623514252344</v>
      </c>
      <c r="AX72" s="653">
        <v>487.12031103532462</v>
      </c>
      <c r="AY72" s="653">
        <v>535.81939552236224</v>
      </c>
      <c r="AZ72" s="653">
        <v>549.89905535007745</v>
      </c>
      <c r="BA72" s="653">
        <v>557.38077831975704</v>
      </c>
      <c r="BB72" s="653">
        <v>642.94484561447291</v>
      </c>
      <c r="BC72" s="653">
        <v>456.20157774584436</v>
      </c>
      <c r="BD72" s="653">
        <v>305.89035380065184</v>
      </c>
      <c r="BE72" s="653">
        <v>219.72898570555935</v>
      </c>
      <c r="BF72" s="653">
        <v>0</v>
      </c>
      <c r="BG72" s="653">
        <v>0</v>
      </c>
      <c r="BH72" s="653">
        <v>0</v>
      </c>
      <c r="BI72" s="653">
        <v>0</v>
      </c>
      <c r="BJ72" s="653">
        <v>0</v>
      </c>
      <c r="BK72" s="653">
        <v>0</v>
      </c>
      <c r="BL72" s="653">
        <v>167.13566756898001</v>
      </c>
      <c r="BM72" s="653">
        <v>230.72977549891937</v>
      </c>
      <c r="BN72" s="653">
        <v>260.7049322691621</v>
      </c>
      <c r="BO72" s="653">
        <v>309.70718568996853</v>
      </c>
      <c r="BP72" s="653">
        <v>394.25737507722016</v>
      </c>
      <c r="BQ72" s="653">
        <v>477.20623514252344</v>
      </c>
      <c r="BR72" s="653">
        <v>487.12031103532462</v>
      </c>
      <c r="BS72" s="653">
        <v>535.81939552236224</v>
      </c>
      <c r="BT72" s="653">
        <v>549.89905535007745</v>
      </c>
      <c r="BU72" s="653">
        <v>557.38077831975704</v>
      </c>
      <c r="BV72" s="653">
        <v>642.94484561447291</v>
      </c>
      <c r="BW72" s="653">
        <v>456.20157774584436</v>
      </c>
      <c r="BX72" s="653">
        <v>305.89035380065184</v>
      </c>
      <c r="BY72" s="653">
        <v>219.72898570555935</v>
      </c>
      <c r="BZ72" s="653">
        <v>0</v>
      </c>
      <c r="CA72" s="653">
        <v>0</v>
      </c>
      <c r="CB72" s="653">
        <v>0</v>
      </c>
      <c r="CC72" s="653">
        <v>0</v>
      </c>
      <c r="CD72" s="653">
        <v>0</v>
      </c>
      <c r="CE72" s="653">
        <v>0</v>
      </c>
      <c r="CF72" s="653">
        <v>167.13566756898001</v>
      </c>
      <c r="CG72" s="653">
        <v>230.72977549891937</v>
      </c>
      <c r="CH72" s="653">
        <v>260.7049322691621</v>
      </c>
      <c r="CI72" s="653">
        <v>309.70718568996853</v>
      </c>
      <c r="CJ72" s="653">
        <v>394.25737507722016</v>
      </c>
      <c r="CK72" s="653">
        <v>477.20623514252344</v>
      </c>
      <c r="CL72" s="653">
        <v>487.12031103532462</v>
      </c>
      <c r="CM72" s="653">
        <v>535.81939552236224</v>
      </c>
      <c r="CN72" s="653">
        <v>549.89905535007745</v>
      </c>
      <c r="CO72" s="653">
        <v>557.38077831975704</v>
      </c>
      <c r="CP72" s="653">
        <v>642.94484561447291</v>
      </c>
      <c r="CQ72" s="653">
        <v>456.20157774584436</v>
      </c>
      <c r="CR72" s="653">
        <v>305.89035380065184</v>
      </c>
      <c r="CS72" s="653">
        <v>219.72898570555935</v>
      </c>
      <c r="CT72" s="653">
        <v>0</v>
      </c>
      <c r="CU72" s="653">
        <v>0</v>
      </c>
      <c r="CV72" s="653">
        <v>0</v>
      </c>
      <c r="CW72" s="653">
        <v>0</v>
      </c>
      <c r="CX72" s="653">
        <v>0</v>
      </c>
      <c r="CY72" s="653">
        <v>0</v>
      </c>
      <c r="CZ72" s="662">
        <v>0</v>
      </c>
      <c r="DA72" s="663">
        <v>0</v>
      </c>
      <c r="DB72" s="663">
        <v>0</v>
      </c>
      <c r="DC72" s="663">
        <v>0</v>
      </c>
      <c r="DD72" s="663">
        <v>0</v>
      </c>
      <c r="DE72" s="663">
        <v>0</v>
      </c>
      <c r="DF72" s="663">
        <v>0</v>
      </c>
      <c r="DG72" s="663">
        <v>0</v>
      </c>
      <c r="DH72" s="663">
        <v>0</v>
      </c>
      <c r="DI72" s="663">
        <v>0</v>
      </c>
      <c r="DJ72" s="663">
        <v>0</v>
      </c>
      <c r="DK72" s="663">
        <v>0</v>
      </c>
      <c r="DL72" s="663">
        <v>0</v>
      </c>
      <c r="DM72" s="663">
        <v>0</v>
      </c>
      <c r="DN72" s="663">
        <v>0</v>
      </c>
      <c r="DO72" s="663">
        <v>0</v>
      </c>
      <c r="DP72" s="663">
        <v>0</v>
      </c>
      <c r="DQ72" s="663">
        <v>0</v>
      </c>
      <c r="DR72" s="663">
        <v>0</v>
      </c>
      <c r="DS72" s="663">
        <v>0</v>
      </c>
      <c r="DT72" s="663">
        <v>0</v>
      </c>
      <c r="DU72" s="663">
        <v>0</v>
      </c>
      <c r="DV72" s="663">
        <v>0</v>
      </c>
      <c r="DW72" s="664">
        <v>0</v>
      </c>
      <c r="DX72" s="665"/>
      <c r="DY72" s="648"/>
      <c r="DZ72" s="648"/>
      <c r="EA72" s="648"/>
      <c r="EB72" s="648"/>
      <c r="EC72" s="648"/>
      <c r="ED72" s="648"/>
      <c r="EE72" s="648"/>
      <c r="EF72" s="648"/>
      <c r="EG72" s="648"/>
      <c r="EH72" s="648"/>
      <c r="EI72" s="648"/>
      <c r="EJ72" s="648"/>
      <c r="EK72" s="648"/>
      <c r="EL72" s="648"/>
      <c r="EM72" s="648"/>
      <c r="EN72" s="648"/>
      <c r="EO72" s="648"/>
      <c r="EP72" s="648"/>
      <c r="EQ72" s="648"/>
      <c r="ER72" s="648"/>
      <c r="ES72" s="648"/>
      <c r="ET72" s="648"/>
      <c r="EU72" s="648"/>
      <c r="EV72" s="648"/>
      <c r="EW72" s="648"/>
      <c r="EX72" s="648"/>
      <c r="EY72" s="648"/>
      <c r="EZ72" s="648"/>
      <c r="FA72" s="648"/>
      <c r="FB72" s="648"/>
      <c r="FC72" s="648"/>
      <c r="FD72" s="648"/>
      <c r="FE72" s="648"/>
      <c r="FF72" s="648"/>
      <c r="FG72" s="648"/>
      <c r="FH72" s="648"/>
      <c r="FI72" s="648"/>
      <c r="FJ72" s="648"/>
      <c r="FK72" s="648"/>
      <c r="FL72" s="648"/>
      <c r="FM72" s="648"/>
      <c r="FN72" s="648"/>
      <c r="FO72" s="648"/>
      <c r="FP72" s="648"/>
      <c r="FQ72" s="648"/>
      <c r="FR72" s="648"/>
      <c r="FS72" s="648"/>
      <c r="FT72" s="648"/>
      <c r="FU72" s="648"/>
      <c r="FV72" s="648"/>
      <c r="FW72" s="648"/>
      <c r="FX72" s="648"/>
      <c r="FY72" s="648"/>
      <c r="FZ72" s="648"/>
      <c r="GA72" s="648"/>
      <c r="GB72" s="648"/>
      <c r="GC72" s="648"/>
      <c r="GD72" s="648"/>
      <c r="GE72" s="648"/>
      <c r="GF72" s="648"/>
      <c r="GG72" s="648"/>
      <c r="GH72" s="648"/>
      <c r="GI72" s="648"/>
      <c r="GJ72" s="648"/>
      <c r="GK72" s="648"/>
      <c r="GL72" s="648"/>
      <c r="GM72" s="648"/>
      <c r="GN72" s="648"/>
      <c r="GO72" s="648"/>
      <c r="GP72" s="648"/>
      <c r="GQ72" s="648"/>
      <c r="GR72" s="648"/>
      <c r="GS72" s="648"/>
      <c r="GT72" s="648"/>
      <c r="GU72" s="648"/>
      <c r="GV72" s="648"/>
      <c r="GW72" s="648"/>
      <c r="GX72" s="648"/>
      <c r="GY72" s="648"/>
      <c r="GZ72" s="648"/>
      <c r="HA72" s="648"/>
      <c r="HB72" s="648"/>
      <c r="HC72" s="648"/>
      <c r="HD72" s="648"/>
      <c r="HE72" s="648"/>
      <c r="HF72" s="648"/>
      <c r="HG72" s="648"/>
      <c r="HH72" s="648"/>
      <c r="HI72" s="648"/>
      <c r="HJ72" s="648"/>
      <c r="HK72" s="648"/>
      <c r="HL72" s="648"/>
      <c r="HM72" s="648"/>
      <c r="HN72" s="648"/>
      <c r="HO72" s="648"/>
      <c r="HP72" s="648"/>
      <c r="HQ72" s="648"/>
      <c r="HR72" s="648"/>
      <c r="HS72" s="648"/>
      <c r="HT72" s="648"/>
      <c r="HU72" s="648"/>
      <c r="HV72" s="648"/>
      <c r="HW72" s="648"/>
      <c r="HX72" s="648"/>
      <c r="HY72" s="648"/>
      <c r="HZ72" s="648"/>
      <c r="IA72" s="648"/>
      <c r="IB72" s="648"/>
      <c r="IC72" s="648"/>
      <c r="ID72" s="648"/>
      <c r="IE72" s="648"/>
      <c r="IF72" s="648"/>
      <c r="IG72" s="648"/>
      <c r="IH72" s="648"/>
      <c r="II72" s="648"/>
      <c r="IJ72" s="648"/>
      <c r="IK72" s="648"/>
      <c r="IL72" s="648"/>
      <c r="IM72" s="648"/>
      <c r="IN72" s="648"/>
      <c r="IO72" s="648"/>
      <c r="IP72" s="648"/>
      <c r="IQ72" s="648"/>
      <c r="IR72" s="648"/>
      <c r="IS72" s="648"/>
      <c r="IT72" s="648"/>
      <c r="IU72" s="648"/>
      <c r="IV72" s="648"/>
      <c r="IW72" s="648"/>
      <c r="IX72" s="648"/>
      <c r="IY72" s="648"/>
      <c r="IZ72" s="648"/>
      <c r="JA72" s="648"/>
      <c r="JB72" s="648"/>
      <c r="JC72" s="648"/>
      <c r="JD72" s="648"/>
      <c r="JE72" s="648"/>
      <c r="JF72" s="648"/>
      <c r="JG72" s="648"/>
      <c r="JH72" s="648"/>
      <c r="JI72" s="648"/>
      <c r="JJ72" s="648"/>
      <c r="JK72" s="648"/>
      <c r="JL72" s="648"/>
      <c r="JM72" s="648"/>
      <c r="JN72" s="648"/>
      <c r="JO72" s="648"/>
      <c r="JP72" s="648"/>
      <c r="JQ72" s="648"/>
      <c r="JR72" s="648"/>
      <c r="JS72" s="648"/>
      <c r="JT72" s="648"/>
      <c r="JU72" s="648"/>
      <c r="JV72" s="648"/>
      <c r="JW72" s="648"/>
      <c r="JX72" s="648"/>
      <c r="JY72" s="648"/>
      <c r="JZ72" s="648"/>
      <c r="KA72" s="648"/>
      <c r="KB72" s="648"/>
      <c r="KC72" s="648"/>
      <c r="KD72" s="648"/>
      <c r="KE72" s="648"/>
      <c r="KF72" s="648"/>
      <c r="KG72" s="648"/>
      <c r="KH72" s="648"/>
      <c r="KI72" s="648"/>
      <c r="KJ72" s="648"/>
      <c r="KK72" s="648"/>
      <c r="KL72" s="648"/>
      <c r="KM72" s="648"/>
      <c r="KN72" s="648"/>
      <c r="KO72" s="648"/>
      <c r="KP72" s="648"/>
      <c r="KQ72" s="648"/>
      <c r="KR72" s="648"/>
      <c r="KS72" s="648"/>
      <c r="KT72" s="648"/>
      <c r="KU72" s="648"/>
      <c r="KV72" s="648"/>
      <c r="KW72" s="648"/>
      <c r="KX72" s="648"/>
      <c r="KY72" s="648"/>
      <c r="KZ72" s="648"/>
      <c r="LA72" s="648"/>
      <c r="LB72" s="648"/>
      <c r="LC72" s="648"/>
      <c r="LD72" s="648"/>
      <c r="LE72" s="648"/>
      <c r="LF72" s="648"/>
      <c r="LG72" s="648"/>
      <c r="LH72" s="648"/>
      <c r="LI72" s="648"/>
      <c r="LJ72" s="648"/>
      <c r="LK72" s="648"/>
      <c r="LL72" s="648"/>
      <c r="LM72" s="648"/>
      <c r="LN72" s="648"/>
      <c r="LO72" s="648"/>
      <c r="LP72" s="648"/>
      <c r="LQ72" s="648"/>
      <c r="LR72" s="648"/>
      <c r="LS72" s="648"/>
      <c r="LT72" s="648"/>
      <c r="LU72" s="648"/>
      <c r="LV72" s="648"/>
      <c r="LW72" s="648"/>
      <c r="LX72" s="648"/>
      <c r="LY72" s="648"/>
      <c r="LZ72" s="648"/>
      <c r="MA72" s="648"/>
      <c r="MB72" s="648"/>
      <c r="MC72" s="648"/>
      <c r="MD72" s="648"/>
      <c r="ME72" s="648"/>
      <c r="MF72" s="648"/>
      <c r="MG72" s="648"/>
      <c r="MH72" s="648"/>
      <c r="MI72" s="648"/>
      <c r="MJ72" s="648"/>
      <c r="MK72" s="648"/>
      <c r="ML72" s="648"/>
      <c r="MM72" s="648"/>
      <c r="MN72" s="648"/>
      <c r="MO72" s="648"/>
      <c r="MP72" s="648"/>
      <c r="MQ72" s="648"/>
      <c r="MR72" s="648"/>
      <c r="MS72" s="648"/>
      <c r="MT72" s="648"/>
      <c r="MU72" s="648"/>
      <c r="MV72" s="648"/>
      <c r="MW72" s="648"/>
      <c r="MX72" s="648"/>
      <c r="MY72" s="648"/>
      <c r="MZ72" s="648"/>
      <c r="NA72" s="648"/>
      <c r="NB72" s="648"/>
      <c r="NC72" s="648"/>
      <c r="ND72" s="648"/>
      <c r="NE72" s="648"/>
      <c r="NF72" s="648"/>
      <c r="NG72" s="648"/>
      <c r="NH72" s="648"/>
      <c r="NI72" s="648"/>
      <c r="NJ72" s="648"/>
      <c r="NK72" s="648"/>
      <c r="NL72" s="648"/>
      <c r="NM72" s="648"/>
      <c r="NN72" s="648"/>
      <c r="NO72" s="648"/>
      <c r="NP72" s="648"/>
      <c r="NQ72" s="648"/>
      <c r="NR72" s="648"/>
      <c r="NS72" s="648"/>
      <c r="NT72" s="648"/>
      <c r="NU72" s="648"/>
      <c r="NV72" s="648"/>
      <c r="NW72" s="648"/>
      <c r="NX72" s="648"/>
      <c r="NY72" s="648"/>
      <c r="NZ72" s="648"/>
      <c r="OA72" s="648"/>
      <c r="OB72" s="648"/>
      <c r="OC72" s="648"/>
      <c r="OD72" s="648"/>
      <c r="OE72" s="648"/>
      <c r="OF72" s="648"/>
      <c r="OG72" s="648"/>
      <c r="OH72" s="648"/>
      <c r="OI72" s="648"/>
      <c r="OJ72" s="648"/>
      <c r="OK72" s="648"/>
      <c r="OL72" s="648"/>
      <c r="OM72" s="648"/>
      <c r="ON72" s="648"/>
      <c r="OO72" s="648"/>
      <c r="OP72" s="648"/>
      <c r="OQ72" s="648"/>
      <c r="OR72" s="648"/>
      <c r="OS72" s="648"/>
      <c r="OT72" s="648"/>
      <c r="OU72" s="648"/>
      <c r="OV72" s="648"/>
      <c r="OW72" s="648"/>
      <c r="OX72" s="648"/>
      <c r="OY72" s="648"/>
      <c r="OZ72" s="648"/>
      <c r="PA72" s="648"/>
      <c r="PB72" s="648"/>
      <c r="PC72" s="648"/>
      <c r="PD72" s="648"/>
      <c r="PE72" s="648"/>
      <c r="PF72" s="648"/>
      <c r="PG72" s="648"/>
      <c r="PH72" s="648"/>
      <c r="PI72" s="648"/>
      <c r="PJ72" s="648"/>
      <c r="PK72" s="648"/>
      <c r="PL72" s="648"/>
      <c r="PM72" s="648"/>
      <c r="PN72" s="648"/>
      <c r="PO72" s="648"/>
      <c r="PP72" s="648"/>
      <c r="PQ72" s="648"/>
      <c r="PR72" s="648"/>
      <c r="PS72" s="648"/>
      <c r="PT72" s="648"/>
      <c r="PU72" s="648"/>
      <c r="PV72" s="648"/>
      <c r="PW72" s="648"/>
      <c r="PX72" s="648"/>
      <c r="PY72" s="648"/>
      <c r="PZ72" s="648"/>
      <c r="QA72" s="648"/>
      <c r="QB72" s="648"/>
      <c r="QC72" s="648"/>
      <c r="QD72" s="648"/>
      <c r="QE72" s="648"/>
      <c r="QF72" s="648"/>
      <c r="QG72" s="648"/>
      <c r="QH72" s="648"/>
      <c r="QI72" s="648"/>
      <c r="QJ72" s="648"/>
      <c r="QK72" s="648"/>
      <c r="QL72" s="648"/>
      <c r="QM72" s="648"/>
      <c r="QN72" s="648"/>
      <c r="QO72" s="648"/>
      <c r="QP72" s="648"/>
      <c r="QQ72" s="648"/>
      <c r="QR72" s="648"/>
      <c r="QS72" s="648"/>
      <c r="QT72" s="648"/>
      <c r="QU72" s="648"/>
      <c r="QV72" s="648"/>
      <c r="QW72" s="648"/>
      <c r="QX72" s="648"/>
      <c r="QY72" s="648"/>
      <c r="QZ72" s="648"/>
      <c r="RA72" s="648"/>
      <c r="RB72" s="648"/>
      <c r="RC72" s="648"/>
      <c r="RD72" s="648"/>
      <c r="RE72" s="648"/>
      <c r="RF72" s="648"/>
      <c r="RG72" s="648"/>
      <c r="RH72" s="648"/>
      <c r="RI72" s="648"/>
      <c r="RJ72" s="648"/>
      <c r="RK72" s="648"/>
      <c r="RL72" s="648"/>
      <c r="RM72" s="648"/>
      <c r="RN72" s="648"/>
      <c r="RO72" s="648"/>
      <c r="RP72" s="648"/>
      <c r="RQ72" s="648"/>
      <c r="RR72" s="648"/>
      <c r="RS72" s="648"/>
      <c r="RT72" s="648"/>
      <c r="RU72" s="648"/>
      <c r="RV72" s="648"/>
      <c r="RW72" s="648"/>
      <c r="RX72" s="648"/>
      <c r="RY72" s="648"/>
      <c r="RZ72" s="648"/>
      <c r="SA72" s="648"/>
      <c r="SB72" s="648"/>
      <c r="SC72" s="648"/>
      <c r="SD72" s="648"/>
      <c r="SE72" s="648"/>
      <c r="SF72" s="648"/>
      <c r="SG72" s="648"/>
      <c r="SH72" s="648"/>
      <c r="SI72" s="648"/>
      <c r="SJ72" s="648"/>
      <c r="SK72" s="648"/>
      <c r="SL72" s="648"/>
      <c r="SM72" s="648"/>
      <c r="SN72" s="648"/>
      <c r="SO72" s="648"/>
      <c r="SP72" s="648"/>
      <c r="SQ72" s="648"/>
      <c r="SR72" s="648"/>
      <c r="SS72" s="648"/>
      <c r="ST72" s="648"/>
      <c r="SU72" s="648"/>
      <c r="SV72" s="648"/>
      <c r="SW72" s="648"/>
      <c r="SX72" s="648"/>
      <c r="SY72" s="648"/>
      <c r="SZ72" s="648"/>
      <c r="TA72" s="648"/>
      <c r="TB72" s="648"/>
      <c r="TC72" s="648"/>
      <c r="TD72" s="648"/>
      <c r="TE72" s="648"/>
      <c r="TF72" s="648"/>
      <c r="TG72" s="648"/>
      <c r="TH72" s="648"/>
      <c r="TI72" s="648"/>
      <c r="TJ72" s="648"/>
      <c r="TK72" s="648"/>
      <c r="TL72" s="648"/>
      <c r="TM72" s="648"/>
      <c r="TN72" s="648"/>
      <c r="TO72" s="648"/>
      <c r="TP72" s="648"/>
      <c r="TQ72" s="648"/>
      <c r="TR72" s="648"/>
      <c r="TS72" s="648"/>
      <c r="TT72" s="648"/>
      <c r="TU72" s="648"/>
      <c r="TV72" s="648"/>
      <c r="TW72" s="648"/>
      <c r="TX72" s="648"/>
      <c r="TY72" s="648"/>
      <c r="TZ72" s="648"/>
      <c r="UA72" s="648"/>
      <c r="UB72" s="648"/>
      <c r="UC72" s="648"/>
      <c r="UD72" s="648"/>
      <c r="UE72" s="648"/>
      <c r="UF72" s="648"/>
      <c r="UG72" s="648"/>
      <c r="UH72" s="648"/>
      <c r="UI72" s="648"/>
      <c r="UJ72" s="648"/>
      <c r="UK72" s="648"/>
      <c r="UL72" s="648"/>
      <c r="UM72" s="648"/>
      <c r="UN72" s="648"/>
      <c r="UO72" s="648"/>
      <c r="UP72" s="648"/>
      <c r="UQ72" s="648"/>
      <c r="UR72" s="648"/>
      <c r="US72" s="648"/>
      <c r="UT72" s="648"/>
      <c r="UU72" s="648"/>
      <c r="UV72" s="648"/>
      <c r="UW72" s="648"/>
      <c r="UX72" s="648"/>
      <c r="UY72" s="648"/>
      <c r="UZ72" s="648"/>
      <c r="VA72" s="648"/>
      <c r="VB72" s="648"/>
      <c r="VC72" s="648"/>
      <c r="VD72" s="648"/>
      <c r="VE72" s="648"/>
      <c r="VF72" s="648"/>
      <c r="VG72" s="648"/>
      <c r="VH72" s="648"/>
      <c r="VI72" s="648"/>
      <c r="VJ72" s="648"/>
      <c r="VK72" s="648"/>
      <c r="VL72" s="648"/>
      <c r="VM72" s="648"/>
      <c r="VN72" s="648"/>
      <c r="VO72" s="648"/>
      <c r="VP72" s="648"/>
      <c r="VQ72" s="648"/>
      <c r="VR72" s="648"/>
      <c r="VS72" s="648"/>
      <c r="VT72" s="648"/>
      <c r="VU72" s="648"/>
      <c r="VV72" s="648"/>
      <c r="VW72" s="648"/>
      <c r="VX72" s="648"/>
      <c r="VY72" s="648"/>
      <c r="VZ72" s="648"/>
      <c r="WA72" s="648"/>
      <c r="WB72" s="648"/>
      <c r="WC72" s="648"/>
      <c r="WD72" s="648"/>
      <c r="WE72" s="648"/>
      <c r="WF72" s="648"/>
      <c r="WG72" s="648"/>
      <c r="WH72" s="648"/>
      <c r="WI72" s="648"/>
      <c r="WJ72" s="648"/>
      <c r="WK72" s="648"/>
      <c r="WL72" s="648"/>
      <c r="WM72" s="648"/>
      <c r="WN72" s="648"/>
      <c r="WO72" s="648"/>
      <c r="WP72" s="648"/>
      <c r="WQ72" s="648"/>
      <c r="WR72" s="648"/>
      <c r="WS72" s="648"/>
      <c r="WT72" s="648"/>
      <c r="WU72" s="648"/>
      <c r="WV72" s="648"/>
      <c r="WW72" s="648"/>
      <c r="WX72" s="648"/>
      <c r="WY72" s="648"/>
      <c r="WZ72" s="648"/>
      <c r="XA72" s="648"/>
      <c r="XB72" s="648"/>
      <c r="XC72" s="648"/>
      <c r="XD72" s="648"/>
      <c r="XE72" s="648"/>
      <c r="XF72" s="648"/>
      <c r="XG72" s="648"/>
      <c r="XH72" s="648"/>
      <c r="XI72" s="648"/>
      <c r="XJ72" s="648"/>
      <c r="XK72" s="648"/>
      <c r="XL72" s="648"/>
      <c r="XM72" s="648"/>
      <c r="XN72" s="648"/>
      <c r="XO72" s="648"/>
      <c r="XP72" s="648"/>
      <c r="XQ72" s="648"/>
      <c r="XR72" s="648"/>
      <c r="XS72" s="648"/>
      <c r="XT72" s="648"/>
      <c r="XU72" s="648"/>
      <c r="XV72" s="648"/>
      <c r="XW72" s="648"/>
      <c r="XX72" s="648"/>
      <c r="XY72" s="648"/>
      <c r="XZ72" s="648"/>
      <c r="YA72" s="648"/>
      <c r="YB72" s="648"/>
      <c r="YC72" s="648"/>
      <c r="YD72" s="648"/>
      <c r="YE72" s="648"/>
      <c r="YF72" s="648"/>
      <c r="YG72" s="648"/>
      <c r="YH72" s="648"/>
      <c r="YI72" s="648"/>
      <c r="YJ72" s="648"/>
      <c r="YK72" s="648"/>
      <c r="YL72" s="648"/>
      <c r="YM72" s="648"/>
      <c r="YN72" s="648"/>
      <c r="YO72" s="648"/>
      <c r="YP72" s="648"/>
      <c r="YQ72" s="648"/>
      <c r="YR72" s="648"/>
      <c r="YS72" s="648"/>
      <c r="YT72" s="648"/>
      <c r="YU72" s="648"/>
      <c r="YV72" s="648"/>
      <c r="YW72" s="648"/>
      <c r="YX72" s="648"/>
      <c r="YY72" s="648"/>
      <c r="YZ72" s="648"/>
      <c r="ZA72" s="648"/>
      <c r="ZB72" s="648"/>
      <c r="ZC72" s="648"/>
      <c r="ZD72" s="648"/>
      <c r="ZE72" s="648"/>
      <c r="ZF72" s="648"/>
      <c r="ZG72" s="648"/>
      <c r="ZH72" s="648"/>
      <c r="ZI72" s="648"/>
      <c r="ZJ72" s="648"/>
      <c r="ZK72" s="648"/>
      <c r="ZL72" s="648"/>
      <c r="ZM72" s="648"/>
      <c r="ZN72" s="648"/>
      <c r="ZO72" s="648"/>
      <c r="ZP72" s="648"/>
      <c r="ZQ72" s="648"/>
      <c r="ZR72" s="648"/>
      <c r="ZS72" s="648"/>
      <c r="ZT72" s="648"/>
      <c r="ZU72" s="648"/>
      <c r="ZV72" s="648"/>
      <c r="ZW72" s="648"/>
      <c r="ZX72" s="648"/>
      <c r="ZY72" s="648"/>
      <c r="ZZ72" s="648"/>
      <c r="AAA72" s="648"/>
      <c r="AAB72" s="648"/>
      <c r="AAC72" s="648"/>
      <c r="AAD72" s="648"/>
      <c r="AAE72" s="648"/>
      <c r="AAF72" s="648"/>
      <c r="AAG72" s="648"/>
      <c r="AAH72" s="648"/>
      <c r="AAI72" s="648"/>
      <c r="AAJ72" s="648"/>
      <c r="AAK72" s="648"/>
      <c r="AAL72" s="648"/>
      <c r="AAM72" s="648"/>
      <c r="AAN72" s="648"/>
      <c r="AAO72" s="648"/>
      <c r="AAP72" s="648"/>
      <c r="AAQ72" s="648"/>
      <c r="AAR72" s="648"/>
      <c r="AAS72" s="648"/>
      <c r="AAT72" s="648"/>
      <c r="AAU72" s="648"/>
      <c r="AAV72" s="648"/>
      <c r="AAW72" s="648"/>
      <c r="AAX72" s="648"/>
      <c r="AAY72" s="648"/>
      <c r="AAZ72" s="648"/>
      <c r="ABA72" s="648"/>
      <c r="ABB72" s="648"/>
      <c r="ABC72" s="648"/>
      <c r="ABD72" s="648"/>
      <c r="ABE72" s="648"/>
      <c r="ABF72" s="648"/>
      <c r="ABG72" s="648"/>
      <c r="ABH72" s="648"/>
      <c r="ABI72" s="648"/>
      <c r="ABJ72" s="648"/>
      <c r="ABK72" s="648"/>
      <c r="ABL72" s="648"/>
      <c r="ABM72" s="648"/>
      <c r="ABN72" s="648"/>
      <c r="ABO72" s="648"/>
      <c r="ABP72" s="648"/>
      <c r="ABQ72" s="648"/>
      <c r="ABR72" s="648"/>
      <c r="ABS72" s="648"/>
      <c r="ABT72" s="648"/>
      <c r="ABU72" s="648"/>
      <c r="ABV72" s="648"/>
      <c r="ABW72" s="648"/>
      <c r="ABX72" s="648"/>
      <c r="ABY72" s="648"/>
      <c r="ABZ72" s="648"/>
      <c r="ACA72" s="648"/>
      <c r="ACB72" s="648"/>
      <c r="ACC72" s="648"/>
      <c r="ACD72" s="648"/>
      <c r="ACE72" s="648"/>
      <c r="ACF72" s="648"/>
      <c r="ACG72" s="648"/>
      <c r="ACH72" s="648"/>
      <c r="ACI72" s="648"/>
      <c r="ACJ72" s="648"/>
      <c r="ACK72" s="648"/>
      <c r="ACL72" s="648"/>
      <c r="ACM72" s="648"/>
      <c r="ACN72" s="648"/>
      <c r="ACO72" s="648"/>
      <c r="ACP72" s="648"/>
      <c r="ACQ72" s="648"/>
      <c r="ACR72" s="648"/>
      <c r="ACS72" s="648"/>
      <c r="ACT72" s="648"/>
      <c r="ACU72" s="648"/>
      <c r="ACV72" s="648"/>
      <c r="ACW72" s="648"/>
      <c r="ACX72" s="648"/>
      <c r="ACY72" s="648"/>
      <c r="ACZ72" s="648"/>
      <c r="ADA72" s="648"/>
      <c r="ADB72" s="648"/>
      <c r="ADC72" s="648"/>
      <c r="ADD72" s="648"/>
      <c r="ADE72" s="648"/>
      <c r="ADF72" s="648"/>
      <c r="ADG72" s="648"/>
      <c r="ADH72" s="648"/>
      <c r="ADI72" s="648"/>
      <c r="ADJ72" s="648"/>
      <c r="ADK72" s="648"/>
      <c r="ADL72" s="648"/>
      <c r="ADM72" s="648"/>
      <c r="ADN72" s="648"/>
      <c r="ADO72" s="648"/>
      <c r="ADP72" s="648"/>
      <c r="ADQ72" s="648"/>
      <c r="ADR72" s="648"/>
      <c r="ADS72" s="648"/>
      <c r="ADT72" s="648"/>
      <c r="ADU72" s="648"/>
      <c r="ADV72" s="648"/>
      <c r="ADW72" s="648"/>
      <c r="ADX72" s="648"/>
      <c r="ADY72" s="648"/>
      <c r="ADZ72" s="648"/>
      <c r="AEA72" s="648"/>
      <c r="AEB72" s="648"/>
      <c r="AEC72" s="648"/>
      <c r="AED72" s="648"/>
      <c r="AEE72" s="648"/>
      <c r="AEF72" s="648"/>
      <c r="AEG72" s="648"/>
      <c r="AEH72" s="648"/>
      <c r="AEI72" s="648"/>
      <c r="AEJ72" s="648"/>
      <c r="AEK72" s="648"/>
      <c r="AEL72" s="648"/>
      <c r="AEM72" s="648"/>
      <c r="AEN72" s="648"/>
      <c r="AEO72" s="648"/>
      <c r="AEP72" s="648"/>
      <c r="AEQ72" s="648"/>
      <c r="AER72" s="648"/>
      <c r="AES72" s="648"/>
      <c r="AET72" s="648"/>
      <c r="AEU72" s="648"/>
      <c r="AEV72" s="648"/>
      <c r="AEW72" s="648"/>
      <c r="AEX72" s="648"/>
      <c r="AEY72" s="648"/>
      <c r="AEZ72" s="648"/>
      <c r="AFA72" s="648"/>
      <c r="AFB72" s="648"/>
      <c r="AFC72" s="648"/>
      <c r="AFD72" s="648"/>
      <c r="AFE72" s="648"/>
      <c r="AFF72" s="648"/>
      <c r="AFG72" s="648"/>
      <c r="AFH72" s="648"/>
      <c r="AFI72" s="648"/>
      <c r="AFJ72" s="648"/>
      <c r="AFK72" s="648"/>
      <c r="AFL72" s="648"/>
      <c r="AFM72" s="648"/>
      <c r="AFN72" s="648"/>
      <c r="AFO72" s="648"/>
      <c r="AFP72" s="648"/>
      <c r="AFQ72" s="648"/>
      <c r="AFR72" s="648"/>
      <c r="AFS72" s="648"/>
      <c r="AFT72" s="648"/>
      <c r="AFU72" s="648"/>
      <c r="AFV72" s="648"/>
      <c r="AFW72" s="648"/>
      <c r="AFX72" s="648"/>
      <c r="AFY72" s="648"/>
      <c r="AFZ72" s="648"/>
      <c r="AGA72" s="648"/>
      <c r="AGB72" s="648"/>
      <c r="AGC72" s="648"/>
      <c r="AGD72" s="648"/>
      <c r="AGE72" s="648"/>
      <c r="AGF72" s="648"/>
      <c r="AGG72" s="648"/>
      <c r="AGH72" s="648"/>
      <c r="AGI72" s="648"/>
      <c r="AGJ72" s="648"/>
      <c r="AGK72" s="648"/>
      <c r="AGL72" s="648"/>
      <c r="AGM72" s="648"/>
      <c r="AGN72" s="648"/>
      <c r="AGO72" s="648"/>
      <c r="AGP72" s="648"/>
      <c r="AGQ72" s="648"/>
      <c r="AGR72" s="648"/>
      <c r="AGS72" s="648"/>
      <c r="AGT72" s="648"/>
      <c r="AGU72" s="648"/>
      <c r="AGV72" s="648"/>
      <c r="AGW72" s="648"/>
      <c r="AGX72" s="648"/>
      <c r="AGY72" s="648"/>
      <c r="AGZ72" s="648"/>
      <c r="AHA72" s="648"/>
      <c r="AHB72" s="648"/>
      <c r="AHC72" s="648"/>
      <c r="AHD72" s="648"/>
      <c r="AHE72" s="648"/>
      <c r="AHF72" s="648"/>
      <c r="AHG72" s="648"/>
      <c r="AHH72" s="648"/>
      <c r="AHI72" s="648"/>
      <c r="AHJ72" s="648"/>
      <c r="AHK72" s="648"/>
      <c r="AHL72" s="648"/>
      <c r="AHM72" s="648"/>
      <c r="AHN72" s="648"/>
      <c r="AHO72" s="648"/>
      <c r="AHP72" s="648"/>
      <c r="AHQ72" s="648"/>
      <c r="AHR72" s="648"/>
      <c r="AHS72" s="648"/>
      <c r="AHT72" s="648"/>
      <c r="AHU72" s="648"/>
      <c r="AHV72" s="648"/>
      <c r="AHW72" s="648"/>
      <c r="AHX72" s="648"/>
      <c r="AHY72" s="648"/>
      <c r="AHZ72" s="648"/>
      <c r="AIA72" s="648"/>
      <c r="AIB72" s="648"/>
      <c r="AIC72" s="648"/>
      <c r="AID72" s="648"/>
      <c r="AIE72" s="648"/>
      <c r="AIF72" s="648"/>
      <c r="AIG72" s="648"/>
      <c r="AIH72" s="648"/>
      <c r="AII72" s="648"/>
      <c r="AIJ72" s="648"/>
      <c r="AIK72" s="648"/>
      <c r="AIL72" s="648"/>
      <c r="AIM72" s="648"/>
      <c r="AIN72" s="648"/>
      <c r="AIO72" s="648"/>
      <c r="AIP72" s="648"/>
      <c r="AIQ72" s="648"/>
      <c r="AIR72" s="648"/>
      <c r="AIS72" s="648"/>
      <c r="AIT72" s="648"/>
      <c r="AIU72" s="648"/>
      <c r="AIV72" s="648"/>
      <c r="AIW72" s="648"/>
      <c r="AIX72" s="648"/>
      <c r="AIY72" s="648"/>
      <c r="AIZ72" s="648"/>
      <c r="AJA72" s="648"/>
      <c r="AJB72" s="648"/>
      <c r="AJC72" s="648"/>
      <c r="AJD72" s="648"/>
      <c r="AJE72" s="648"/>
      <c r="AJF72" s="648"/>
      <c r="AJG72" s="648"/>
      <c r="AJH72" s="648"/>
      <c r="AJI72" s="648"/>
      <c r="AJJ72" s="648"/>
      <c r="AJK72" s="648"/>
      <c r="AJL72" s="648"/>
      <c r="AJM72" s="648"/>
      <c r="AJN72" s="648"/>
      <c r="AJO72" s="648"/>
      <c r="AJP72" s="648"/>
      <c r="AJQ72" s="648"/>
      <c r="AJR72" s="648"/>
      <c r="AJS72" s="648"/>
      <c r="AJT72" s="648"/>
      <c r="AJU72" s="648"/>
      <c r="AJV72" s="648"/>
      <c r="AJW72" s="648"/>
      <c r="AJX72" s="648"/>
      <c r="AJY72" s="648"/>
      <c r="AJZ72" s="648"/>
      <c r="AKA72" s="648"/>
      <c r="AKB72" s="648"/>
      <c r="AKC72" s="648"/>
      <c r="AKD72" s="648"/>
      <c r="AKE72" s="648"/>
      <c r="AKF72" s="648"/>
      <c r="AKG72" s="648"/>
      <c r="AKH72" s="648"/>
      <c r="AKI72" s="648"/>
      <c r="AKJ72" s="648"/>
      <c r="AKK72" s="648"/>
      <c r="AKL72" s="648"/>
      <c r="AKM72" s="648"/>
      <c r="AKN72" s="648"/>
      <c r="AKO72" s="648"/>
      <c r="AKP72" s="648"/>
      <c r="AKQ72" s="648"/>
      <c r="AKR72" s="648"/>
      <c r="AKS72" s="648"/>
      <c r="AKT72" s="648"/>
      <c r="AKU72" s="648"/>
      <c r="AKV72" s="648"/>
      <c r="AKW72" s="648"/>
      <c r="AKX72" s="648"/>
      <c r="AKY72" s="648"/>
      <c r="AKZ72" s="648"/>
      <c r="ALA72" s="648"/>
      <c r="ALB72" s="648"/>
      <c r="ALC72" s="648"/>
      <c r="ALD72" s="648"/>
      <c r="ALE72" s="648"/>
      <c r="ALF72" s="648"/>
      <c r="ALG72" s="648"/>
      <c r="ALH72" s="648"/>
      <c r="ALI72" s="648"/>
      <c r="ALJ72" s="648"/>
      <c r="ALK72" s="648"/>
      <c r="ALL72" s="648"/>
      <c r="ALM72" s="648"/>
      <c r="ALN72" s="648"/>
      <c r="ALO72" s="648"/>
      <c r="ALP72" s="648"/>
      <c r="ALQ72" s="648"/>
      <c r="ALR72" s="648"/>
      <c r="ALS72" s="648"/>
      <c r="ALT72" s="648"/>
      <c r="ALU72" s="648"/>
      <c r="ALV72" s="648"/>
      <c r="ALW72" s="648"/>
      <c r="ALX72" s="648"/>
      <c r="ALY72" s="648"/>
      <c r="ALZ72" s="648"/>
      <c r="AMA72" s="648"/>
      <c r="AMB72" s="648"/>
      <c r="AMC72" s="648"/>
      <c r="AMD72" s="648"/>
      <c r="AME72" s="648"/>
      <c r="AMF72" s="648"/>
      <c r="AMG72" s="648"/>
      <c r="AMH72" s="648"/>
      <c r="AMI72" s="648"/>
      <c r="AMJ72" s="648"/>
    </row>
    <row r="73" spans="1:1024" s="666" customFormat="1" x14ac:dyDescent="0.2">
      <c r="A73" s="648"/>
      <c r="B73" s="685"/>
      <c r="C73" s="682"/>
      <c r="D73" s="679"/>
      <c r="E73" s="679"/>
      <c r="F73" s="679"/>
      <c r="G73" s="679"/>
      <c r="H73" s="679"/>
      <c r="I73" s="679"/>
      <c r="J73" s="679"/>
      <c r="K73" s="679"/>
      <c r="L73" s="679"/>
      <c r="M73" s="679"/>
      <c r="N73" s="679"/>
      <c r="O73" s="679"/>
      <c r="P73" s="679"/>
      <c r="Q73" s="679"/>
      <c r="R73" s="680"/>
      <c r="S73" s="679"/>
      <c r="T73" s="679"/>
      <c r="U73" s="672" t="s">
        <v>503</v>
      </c>
      <c r="V73" s="661" t="s">
        <v>121</v>
      </c>
      <c r="W73" s="681" t="s">
        <v>495</v>
      </c>
      <c r="X73" s="653">
        <v>0</v>
      </c>
      <c r="Y73" s="653">
        <v>0</v>
      </c>
      <c r="Z73" s="653">
        <v>0</v>
      </c>
      <c r="AA73" s="653">
        <v>0</v>
      </c>
      <c r="AB73" s="653">
        <v>0</v>
      </c>
      <c r="AC73" s="653">
        <v>0</v>
      </c>
      <c r="AD73" s="653">
        <v>0</v>
      </c>
      <c r="AE73" s="653">
        <v>0</v>
      </c>
      <c r="AF73" s="653">
        <v>0</v>
      </c>
      <c r="AG73" s="653">
        <v>0</v>
      </c>
      <c r="AH73" s="653">
        <v>0</v>
      </c>
      <c r="AI73" s="653">
        <v>0</v>
      </c>
      <c r="AJ73" s="653">
        <v>0</v>
      </c>
      <c r="AK73" s="653">
        <v>0</v>
      </c>
      <c r="AL73" s="653">
        <v>0</v>
      </c>
      <c r="AM73" s="653">
        <v>0</v>
      </c>
      <c r="AN73" s="653">
        <v>0</v>
      </c>
      <c r="AO73" s="653">
        <v>0</v>
      </c>
      <c r="AP73" s="653">
        <v>0</v>
      </c>
      <c r="AQ73" s="653">
        <v>0</v>
      </c>
      <c r="AR73" s="653">
        <v>0</v>
      </c>
      <c r="AS73" s="653">
        <v>0</v>
      </c>
      <c r="AT73" s="653">
        <v>0</v>
      </c>
      <c r="AU73" s="653">
        <v>0</v>
      </c>
      <c r="AV73" s="653">
        <v>0</v>
      </c>
      <c r="AW73" s="653">
        <v>0</v>
      </c>
      <c r="AX73" s="653">
        <v>0</v>
      </c>
      <c r="AY73" s="653">
        <v>0</v>
      </c>
      <c r="AZ73" s="653">
        <v>0</v>
      </c>
      <c r="BA73" s="653">
        <v>0</v>
      </c>
      <c r="BB73" s="653">
        <v>0</v>
      </c>
      <c r="BC73" s="653">
        <v>0</v>
      </c>
      <c r="BD73" s="653">
        <v>0</v>
      </c>
      <c r="BE73" s="653">
        <v>0</v>
      </c>
      <c r="BF73" s="653">
        <v>0</v>
      </c>
      <c r="BG73" s="653">
        <v>0</v>
      </c>
      <c r="BH73" s="653">
        <v>0</v>
      </c>
      <c r="BI73" s="653">
        <v>0</v>
      </c>
      <c r="BJ73" s="653">
        <v>0</v>
      </c>
      <c r="BK73" s="653">
        <v>0</v>
      </c>
      <c r="BL73" s="653">
        <v>0</v>
      </c>
      <c r="BM73" s="653">
        <v>0</v>
      </c>
      <c r="BN73" s="653">
        <v>0</v>
      </c>
      <c r="BO73" s="653">
        <v>0</v>
      </c>
      <c r="BP73" s="653">
        <v>0</v>
      </c>
      <c r="BQ73" s="653">
        <v>0</v>
      </c>
      <c r="BR73" s="653">
        <v>0</v>
      </c>
      <c r="BS73" s="653">
        <v>0</v>
      </c>
      <c r="BT73" s="653">
        <v>0</v>
      </c>
      <c r="BU73" s="653">
        <v>0</v>
      </c>
      <c r="BV73" s="653">
        <v>0</v>
      </c>
      <c r="BW73" s="653">
        <v>0</v>
      </c>
      <c r="BX73" s="653">
        <v>0</v>
      </c>
      <c r="BY73" s="653">
        <v>0</v>
      </c>
      <c r="BZ73" s="653">
        <v>0</v>
      </c>
      <c r="CA73" s="653">
        <v>0</v>
      </c>
      <c r="CB73" s="653">
        <v>0</v>
      </c>
      <c r="CC73" s="653">
        <v>0</v>
      </c>
      <c r="CD73" s="653">
        <v>0</v>
      </c>
      <c r="CE73" s="653">
        <v>0</v>
      </c>
      <c r="CF73" s="653">
        <v>0</v>
      </c>
      <c r="CG73" s="653">
        <v>0</v>
      </c>
      <c r="CH73" s="653">
        <v>0</v>
      </c>
      <c r="CI73" s="653">
        <v>0</v>
      </c>
      <c r="CJ73" s="653">
        <v>0</v>
      </c>
      <c r="CK73" s="653">
        <v>0</v>
      </c>
      <c r="CL73" s="653">
        <v>0</v>
      </c>
      <c r="CM73" s="653">
        <v>0</v>
      </c>
      <c r="CN73" s="653">
        <v>0</v>
      </c>
      <c r="CO73" s="653">
        <v>0</v>
      </c>
      <c r="CP73" s="653">
        <v>0</v>
      </c>
      <c r="CQ73" s="653">
        <v>0</v>
      </c>
      <c r="CR73" s="653">
        <v>0</v>
      </c>
      <c r="CS73" s="653">
        <v>0</v>
      </c>
      <c r="CT73" s="653">
        <v>0</v>
      </c>
      <c r="CU73" s="653">
        <v>0</v>
      </c>
      <c r="CV73" s="653">
        <v>0</v>
      </c>
      <c r="CW73" s="653">
        <v>0</v>
      </c>
      <c r="CX73" s="653">
        <v>0</v>
      </c>
      <c r="CY73" s="653">
        <v>0</v>
      </c>
      <c r="CZ73" s="662">
        <v>0</v>
      </c>
      <c r="DA73" s="663">
        <v>0</v>
      </c>
      <c r="DB73" s="663">
        <v>0</v>
      </c>
      <c r="DC73" s="663">
        <v>0</v>
      </c>
      <c r="DD73" s="663">
        <v>0</v>
      </c>
      <c r="DE73" s="663">
        <v>0</v>
      </c>
      <c r="DF73" s="663">
        <v>0</v>
      </c>
      <c r="DG73" s="663">
        <v>0</v>
      </c>
      <c r="DH73" s="663">
        <v>0</v>
      </c>
      <c r="DI73" s="663">
        <v>0</v>
      </c>
      <c r="DJ73" s="663">
        <v>0</v>
      </c>
      <c r="DK73" s="663">
        <v>0</v>
      </c>
      <c r="DL73" s="663">
        <v>0</v>
      </c>
      <c r="DM73" s="663">
        <v>0</v>
      </c>
      <c r="DN73" s="663">
        <v>0</v>
      </c>
      <c r="DO73" s="663">
        <v>0</v>
      </c>
      <c r="DP73" s="663">
        <v>0</v>
      </c>
      <c r="DQ73" s="663">
        <v>0</v>
      </c>
      <c r="DR73" s="663">
        <v>0</v>
      </c>
      <c r="DS73" s="663">
        <v>0</v>
      </c>
      <c r="DT73" s="663">
        <v>0</v>
      </c>
      <c r="DU73" s="663">
        <v>0</v>
      </c>
      <c r="DV73" s="663">
        <v>0</v>
      </c>
      <c r="DW73" s="664">
        <v>0</v>
      </c>
      <c r="DX73" s="665"/>
      <c r="DY73" s="648"/>
      <c r="DZ73" s="648"/>
      <c r="EA73" s="648"/>
      <c r="EB73" s="648"/>
      <c r="EC73" s="648"/>
      <c r="ED73" s="648"/>
      <c r="EE73" s="648"/>
      <c r="EF73" s="648"/>
      <c r="EG73" s="648"/>
      <c r="EH73" s="648"/>
      <c r="EI73" s="648"/>
      <c r="EJ73" s="648"/>
      <c r="EK73" s="648"/>
      <c r="EL73" s="648"/>
      <c r="EM73" s="648"/>
      <c r="EN73" s="648"/>
      <c r="EO73" s="648"/>
      <c r="EP73" s="648"/>
      <c r="EQ73" s="648"/>
      <c r="ER73" s="648"/>
      <c r="ES73" s="648"/>
      <c r="ET73" s="648"/>
      <c r="EU73" s="648"/>
      <c r="EV73" s="648"/>
      <c r="EW73" s="648"/>
      <c r="EX73" s="648"/>
      <c r="EY73" s="648"/>
      <c r="EZ73" s="648"/>
      <c r="FA73" s="648"/>
      <c r="FB73" s="648"/>
      <c r="FC73" s="648"/>
      <c r="FD73" s="648"/>
      <c r="FE73" s="648"/>
      <c r="FF73" s="648"/>
      <c r="FG73" s="648"/>
      <c r="FH73" s="648"/>
      <c r="FI73" s="648"/>
      <c r="FJ73" s="648"/>
      <c r="FK73" s="648"/>
      <c r="FL73" s="648"/>
      <c r="FM73" s="648"/>
      <c r="FN73" s="648"/>
      <c r="FO73" s="648"/>
      <c r="FP73" s="648"/>
      <c r="FQ73" s="648"/>
      <c r="FR73" s="648"/>
      <c r="FS73" s="648"/>
      <c r="FT73" s="648"/>
      <c r="FU73" s="648"/>
      <c r="FV73" s="648"/>
      <c r="FW73" s="648"/>
      <c r="FX73" s="648"/>
      <c r="FY73" s="648"/>
      <c r="FZ73" s="648"/>
      <c r="GA73" s="648"/>
      <c r="GB73" s="648"/>
      <c r="GC73" s="648"/>
      <c r="GD73" s="648"/>
      <c r="GE73" s="648"/>
      <c r="GF73" s="648"/>
      <c r="GG73" s="648"/>
      <c r="GH73" s="648"/>
      <c r="GI73" s="648"/>
      <c r="GJ73" s="648"/>
      <c r="GK73" s="648"/>
      <c r="GL73" s="648"/>
      <c r="GM73" s="648"/>
      <c r="GN73" s="648"/>
      <c r="GO73" s="648"/>
      <c r="GP73" s="648"/>
      <c r="GQ73" s="648"/>
      <c r="GR73" s="648"/>
      <c r="GS73" s="648"/>
      <c r="GT73" s="648"/>
      <c r="GU73" s="648"/>
      <c r="GV73" s="648"/>
      <c r="GW73" s="648"/>
      <c r="GX73" s="648"/>
      <c r="GY73" s="648"/>
      <c r="GZ73" s="648"/>
      <c r="HA73" s="648"/>
      <c r="HB73" s="648"/>
      <c r="HC73" s="648"/>
      <c r="HD73" s="648"/>
      <c r="HE73" s="648"/>
      <c r="HF73" s="648"/>
      <c r="HG73" s="648"/>
      <c r="HH73" s="648"/>
      <c r="HI73" s="648"/>
      <c r="HJ73" s="648"/>
      <c r="HK73" s="648"/>
      <c r="HL73" s="648"/>
      <c r="HM73" s="648"/>
      <c r="HN73" s="648"/>
      <c r="HO73" s="648"/>
      <c r="HP73" s="648"/>
      <c r="HQ73" s="648"/>
      <c r="HR73" s="648"/>
      <c r="HS73" s="648"/>
      <c r="HT73" s="648"/>
      <c r="HU73" s="648"/>
      <c r="HV73" s="648"/>
      <c r="HW73" s="648"/>
      <c r="HX73" s="648"/>
      <c r="HY73" s="648"/>
      <c r="HZ73" s="648"/>
      <c r="IA73" s="648"/>
      <c r="IB73" s="648"/>
      <c r="IC73" s="648"/>
      <c r="ID73" s="648"/>
      <c r="IE73" s="648"/>
      <c r="IF73" s="648"/>
      <c r="IG73" s="648"/>
      <c r="IH73" s="648"/>
      <c r="II73" s="648"/>
      <c r="IJ73" s="648"/>
      <c r="IK73" s="648"/>
      <c r="IL73" s="648"/>
      <c r="IM73" s="648"/>
      <c r="IN73" s="648"/>
      <c r="IO73" s="648"/>
      <c r="IP73" s="648"/>
      <c r="IQ73" s="648"/>
      <c r="IR73" s="648"/>
      <c r="IS73" s="648"/>
      <c r="IT73" s="648"/>
      <c r="IU73" s="648"/>
      <c r="IV73" s="648"/>
      <c r="IW73" s="648"/>
      <c r="IX73" s="648"/>
      <c r="IY73" s="648"/>
      <c r="IZ73" s="648"/>
      <c r="JA73" s="648"/>
      <c r="JB73" s="648"/>
      <c r="JC73" s="648"/>
      <c r="JD73" s="648"/>
      <c r="JE73" s="648"/>
      <c r="JF73" s="648"/>
      <c r="JG73" s="648"/>
      <c r="JH73" s="648"/>
      <c r="JI73" s="648"/>
      <c r="JJ73" s="648"/>
      <c r="JK73" s="648"/>
      <c r="JL73" s="648"/>
      <c r="JM73" s="648"/>
      <c r="JN73" s="648"/>
      <c r="JO73" s="648"/>
      <c r="JP73" s="648"/>
      <c r="JQ73" s="648"/>
      <c r="JR73" s="648"/>
      <c r="JS73" s="648"/>
      <c r="JT73" s="648"/>
      <c r="JU73" s="648"/>
      <c r="JV73" s="648"/>
      <c r="JW73" s="648"/>
      <c r="JX73" s="648"/>
      <c r="JY73" s="648"/>
      <c r="JZ73" s="648"/>
      <c r="KA73" s="648"/>
      <c r="KB73" s="648"/>
      <c r="KC73" s="648"/>
      <c r="KD73" s="648"/>
      <c r="KE73" s="648"/>
      <c r="KF73" s="648"/>
      <c r="KG73" s="648"/>
      <c r="KH73" s="648"/>
      <c r="KI73" s="648"/>
      <c r="KJ73" s="648"/>
      <c r="KK73" s="648"/>
      <c r="KL73" s="648"/>
      <c r="KM73" s="648"/>
      <c r="KN73" s="648"/>
      <c r="KO73" s="648"/>
      <c r="KP73" s="648"/>
      <c r="KQ73" s="648"/>
      <c r="KR73" s="648"/>
      <c r="KS73" s="648"/>
      <c r="KT73" s="648"/>
      <c r="KU73" s="648"/>
      <c r="KV73" s="648"/>
      <c r="KW73" s="648"/>
      <c r="KX73" s="648"/>
      <c r="KY73" s="648"/>
      <c r="KZ73" s="648"/>
      <c r="LA73" s="648"/>
      <c r="LB73" s="648"/>
      <c r="LC73" s="648"/>
      <c r="LD73" s="648"/>
      <c r="LE73" s="648"/>
      <c r="LF73" s="648"/>
      <c r="LG73" s="648"/>
      <c r="LH73" s="648"/>
      <c r="LI73" s="648"/>
      <c r="LJ73" s="648"/>
      <c r="LK73" s="648"/>
      <c r="LL73" s="648"/>
      <c r="LM73" s="648"/>
      <c r="LN73" s="648"/>
      <c r="LO73" s="648"/>
      <c r="LP73" s="648"/>
      <c r="LQ73" s="648"/>
      <c r="LR73" s="648"/>
      <c r="LS73" s="648"/>
      <c r="LT73" s="648"/>
      <c r="LU73" s="648"/>
      <c r="LV73" s="648"/>
      <c r="LW73" s="648"/>
      <c r="LX73" s="648"/>
      <c r="LY73" s="648"/>
      <c r="LZ73" s="648"/>
      <c r="MA73" s="648"/>
      <c r="MB73" s="648"/>
      <c r="MC73" s="648"/>
      <c r="MD73" s="648"/>
      <c r="ME73" s="648"/>
      <c r="MF73" s="648"/>
      <c r="MG73" s="648"/>
      <c r="MH73" s="648"/>
      <c r="MI73" s="648"/>
      <c r="MJ73" s="648"/>
      <c r="MK73" s="648"/>
      <c r="ML73" s="648"/>
      <c r="MM73" s="648"/>
      <c r="MN73" s="648"/>
      <c r="MO73" s="648"/>
      <c r="MP73" s="648"/>
      <c r="MQ73" s="648"/>
      <c r="MR73" s="648"/>
      <c r="MS73" s="648"/>
      <c r="MT73" s="648"/>
      <c r="MU73" s="648"/>
      <c r="MV73" s="648"/>
      <c r="MW73" s="648"/>
      <c r="MX73" s="648"/>
      <c r="MY73" s="648"/>
      <c r="MZ73" s="648"/>
      <c r="NA73" s="648"/>
      <c r="NB73" s="648"/>
      <c r="NC73" s="648"/>
      <c r="ND73" s="648"/>
      <c r="NE73" s="648"/>
      <c r="NF73" s="648"/>
      <c r="NG73" s="648"/>
      <c r="NH73" s="648"/>
      <c r="NI73" s="648"/>
      <c r="NJ73" s="648"/>
      <c r="NK73" s="648"/>
      <c r="NL73" s="648"/>
      <c r="NM73" s="648"/>
      <c r="NN73" s="648"/>
      <c r="NO73" s="648"/>
      <c r="NP73" s="648"/>
      <c r="NQ73" s="648"/>
      <c r="NR73" s="648"/>
      <c r="NS73" s="648"/>
      <c r="NT73" s="648"/>
      <c r="NU73" s="648"/>
      <c r="NV73" s="648"/>
      <c r="NW73" s="648"/>
      <c r="NX73" s="648"/>
      <c r="NY73" s="648"/>
      <c r="NZ73" s="648"/>
      <c r="OA73" s="648"/>
      <c r="OB73" s="648"/>
      <c r="OC73" s="648"/>
      <c r="OD73" s="648"/>
      <c r="OE73" s="648"/>
      <c r="OF73" s="648"/>
      <c r="OG73" s="648"/>
      <c r="OH73" s="648"/>
      <c r="OI73" s="648"/>
      <c r="OJ73" s="648"/>
      <c r="OK73" s="648"/>
      <c r="OL73" s="648"/>
      <c r="OM73" s="648"/>
      <c r="ON73" s="648"/>
      <c r="OO73" s="648"/>
      <c r="OP73" s="648"/>
      <c r="OQ73" s="648"/>
      <c r="OR73" s="648"/>
      <c r="OS73" s="648"/>
      <c r="OT73" s="648"/>
      <c r="OU73" s="648"/>
      <c r="OV73" s="648"/>
      <c r="OW73" s="648"/>
      <c r="OX73" s="648"/>
      <c r="OY73" s="648"/>
      <c r="OZ73" s="648"/>
      <c r="PA73" s="648"/>
      <c r="PB73" s="648"/>
      <c r="PC73" s="648"/>
      <c r="PD73" s="648"/>
      <c r="PE73" s="648"/>
      <c r="PF73" s="648"/>
      <c r="PG73" s="648"/>
      <c r="PH73" s="648"/>
      <c r="PI73" s="648"/>
      <c r="PJ73" s="648"/>
      <c r="PK73" s="648"/>
      <c r="PL73" s="648"/>
      <c r="PM73" s="648"/>
      <c r="PN73" s="648"/>
      <c r="PO73" s="648"/>
      <c r="PP73" s="648"/>
      <c r="PQ73" s="648"/>
      <c r="PR73" s="648"/>
      <c r="PS73" s="648"/>
      <c r="PT73" s="648"/>
      <c r="PU73" s="648"/>
      <c r="PV73" s="648"/>
      <c r="PW73" s="648"/>
      <c r="PX73" s="648"/>
      <c r="PY73" s="648"/>
      <c r="PZ73" s="648"/>
      <c r="QA73" s="648"/>
      <c r="QB73" s="648"/>
      <c r="QC73" s="648"/>
      <c r="QD73" s="648"/>
      <c r="QE73" s="648"/>
      <c r="QF73" s="648"/>
      <c r="QG73" s="648"/>
      <c r="QH73" s="648"/>
      <c r="QI73" s="648"/>
      <c r="QJ73" s="648"/>
      <c r="QK73" s="648"/>
      <c r="QL73" s="648"/>
      <c r="QM73" s="648"/>
      <c r="QN73" s="648"/>
      <c r="QO73" s="648"/>
      <c r="QP73" s="648"/>
      <c r="QQ73" s="648"/>
      <c r="QR73" s="648"/>
      <c r="QS73" s="648"/>
      <c r="QT73" s="648"/>
      <c r="QU73" s="648"/>
      <c r="QV73" s="648"/>
      <c r="QW73" s="648"/>
      <c r="QX73" s="648"/>
      <c r="QY73" s="648"/>
      <c r="QZ73" s="648"/>
      <c r="RA73" s="648"/>
      <c r="RB73" s="648"/>
      <c r="RC73" s="648"/>
      <c r="RD73" s="648"/>
      <c r="RE73" s="648"/>
      <c r="RF73" s="648"/>
      <c r="RG73" s="648"/>
      <c r="RH73" s="648"/>
      <c r="RI73" s="648"/>
      <c r="RJ73" s="648"/>
      <c r="RK73" s="648"/>
      <c r="RL73" s="648"/>
      <c r="RM73" s="648"/>
      <c r="RN73" s="648"/>
      <c r="RO73" s="648"/>
      <c r="RP73" s="648"/>
      <c r="RQ73" s="648"/>
      <c r="RR73" s="648"/>
      <c r="RS73" s="648"/>
      <c r="RT73" s="648"/>
      <c r="RU73" s="648"/>
      <c r="RV73" s="648"/>
      <c r="RW73" s="648"/>
      <c r="RX73" s="648"/>
      <c r="RY73" s="648"/>
      <c r="RZ73" s="648"/>
      <c r="SA73" s="648"/>
      <c r="SB73" s="648"/>
      <c r="SC73" s="648"/>
      <c r="SD73" s="648"/>
      <c r="SE73" s="648"/>
      <c r="SF73" s="648"/>
      <c r="SG73" s="648"/>
      <c r="SH73" s="648"/>
      <c r="SI73" s="648"/>
      <c r="SJ73" s="648"/>
      <c r="SK73" s="648"/>
      <c r="SL73" s="648"/>
      <c r="SM73" s="648"/>
      <c r="SN73" s="648"/>
      <c r="SO73" s="648"/>
      <c r="SP73" s="648"/>
      <c r="SQ73" s="648"/>
      <c r="SR73" s="648"/>
      <c r="SS73" s="648"/>
      <c r="ST73" s="648"/>
      <c r="SU73" s="648"/>
      <c r="SV73" s="648"/>
      <c r="SW73" s="648"/>
      <c r="SX73" s="648"/>
      <c r="SY73" s="648"/>
      <c r="SZ73" s="648"/>
      <c r="TA73" s="648"/>
      <c r="TB73" s="648"/>
      <c r="TC73" s="648"/>
      <c r="TD73" s="648"/>
      <c r="TE73" s="648"/>
      <c r="TF73" s="648"/>
      <c r="TG73" s="648"/>
      <c r="TH73" s="648"/>
      <c r="TI73" s="648"/>
      <c r="TJ73" s="648"/>
      <c r="TK73" s="648"/>
      <c r="TL73" s="648"/>
      <c r="TM73" s="648"/>
      <c r="TN73" s="648"/>
      <c r="TO73" s="648"/>
      <c r="TP73" s="648"/>
      <c r="TQ73" s="648"/>
      <c r="TR73" s="648"/>
      <c r="TS73" s="648"/>
      <c r="TT73" s="648"/>
      <c r="TU73" s="648"/>
      <c r="TV73" s="648"/>
      <c r="TW73" s="648"/>
      <c r="TX73" s="648"/>
      <c r="TY73" s="648"/>
      <c r="TZ73" s="648"/>
      <c r="UA73" s="648"/>
      <c r="UB73" s="648"/>
      <c r="UC73" s="648"/>
      <c r="UD73" s="648"/>
      <c r="UE73" s="648"/>
      <c r="UF73" s="648"/>
      <c r="UG73" s="648"/>
      <c r="UH73" s="648"/>
      <c r="UI73" s="648"/>
      <c r="UJ73" s="648"/>
      <c r="UK73" s="648"/>
      <c r="UL73" s="648"/>
      <c r="UM73" s="648"/>
      <c r="UN73" s="648"/>
      <c r="UO73" s="648"/>
      <c r="UP73" s="648"/>
      <c r="UQ73" s="648"/>
      <c r="UR73" s="648"/>
      <c r="US73" s="648"/>
      <c r="UT73" s="648"/>
      <c r="UU73" s="648"/>
      <c r="UV73" s="648"/>
      <c r="UW73" s="648"/>
      <c r="UX73" s="648"/>
      <c r="UY73" s="648"/>
      <c r="UZ73" s="648"/>
      <c r="VA73" s="648"/>
      <c r="VB73" s="648"/>
      <c r="VC73" s="648"/>
      <c r="VD73" s="648"/>
      <c r="VE73" s="648"/>
      <c r="VF73" s="648"/>
      <c r="VG73" s="648"/>
      <c r="VH73" s="648"/>
      <c r="VI73" s="648"/>
      <c r="VJ73" s="648"/>
      <c r="VK73" s="648"/>
      <c r="VL73" s="648"/>
      <c r="VM73" s="648"/>
      <c r="VN73" s="648"/>
      <c r="VO73" s="648"/>
      <c r="VP73" s="648"/>
      <c r="VQ73" s="648"/>
      <c r="VR73" s="648"/>
      <c r="VS73" s="648"/>
      <c r="VT73" s="648"/>
      <c r="VU73" s="648"/>
      <c r="VV73" s="648"/>
      <c r="VW73" s="648"/>
      <c r="VX73" s="648"/>
      <c r="VY73" s="648"/>
      <c r="VZ73" s="648"/>
      <c r="WA73" s="648"/>
      <c r="WB73" s="648"/>
      <c r="WC73" s="648"/>
      <c r="WD73" s="648"/>
      <c r="WE73" s="648"/>
      <c r="WF73" s="648"/>
      <c r="WG73" s="648"/>
      <c r="WH73" s="648"/>
      <c r="WI73" s="648"/>
      <c r="WJ73" s="648"/>
      <c r="WK73" s="648"/>
      <c r="WL73" s="648"/>
      <c r="WM73" s="648"/>
      <c r="WN73" s="648"/>
      <c r="WO73" s="648"/>
      <c r="WP73" s="648"/>
      <c r="WQ73" s="648"/>
      <c r="WR73" s="648"/>
      <c r="WS73" s="648"/>
      <c r="WT73" s="648"/>
      <c r="WU73" s="648"/>
      <c r="WV73" s="648"/>
      <c r="WW73" s="648"/>
      <c r="WX73" s="648"/>
      <c r="WY73" s="648"/>
      <c r="WZ73" s="648"/>
      <c r="XA73" s="648"/>
      <c r="XB73" s="648"/>
      <c r="XC73" s="648"/>
      <c r="XD73" s="648"/>
      <c r="XE73" s="648"/>
      <c r="XF73" s="648"/>
      <c r="XG73" s="648"/>
      <c r="XH73" s="648"/>
      <c r="XI73" s="648"/>
      <c r="XJ73" s="648"/>
      <c r="XK73" s="648"/>
      <c r="XL73" s="648"/>
      <c r="XM73" s="648"/>
      <c r="XN73" s="648"/>
      <c r="XO73" s="648"/>
      <c r="XP73" s="648"/>
      <c r="XQ73" s="648"/>
      <c r="XR73" s="648"/>
      <c r="XS73" s="648"/>
      <c r="XT73" s="648"/>
      <c r="XU73" s="648"/>
      <c r="XV73" s="648"/>
      <c r="XW73" s="648"/>
      <c r="XX73" s="648"/>
      <c r="XY73" s="648"/>
      <c r="XZ73" s="648"/>
      <c r="YA73" s="648"/>
      <c r="YB73" s="648"/>
      <c r="YC73" s="648"/>
      <c r="YD73" s="648"/>
      <c r="YE73" s="648"/>
      <c r="YF73" s="648"/>
      <c r="YG73" s="648"/>
      <c r="YH73" s="648"/>
      <c r="YI73" s="648"/>
      <c r="YJ73" s="648"/>
      <c r="YK73" s="648"/>
      <c r="YL73" s="648"/>
      <c r="YM73" s="648"/>
      <c r="YN73" s="648"/>
      <c r="YO73" s="648"/>
      <c r="YP73" s="648"/>
      <c r="YQ73" s="648"/>
      <c r="YR73" s="648"/>
      <c r="YS73" s="648"/>
      <c r="YT73" s="648"/>
      <c r="YU73" s="648"/>
      <c r="YV73" s="648"/>
      <c r="YW73" s="648"/>
      <c r="YX73" s="648"/>
      <c r="YY73" s="648"/>
      <c r="YZ73" s="648"/>
      <c r="ZA73" s="648"/>
      <c r="ZB73" s="648"/>
      <c r="ZC73" s="648"/>
      <c r="ZD73" s="648"/>
      <c r="ZE73" s="648"/>
      <c r="ZF73" s="648"/>
      <c r="ZG73" s="648"/>
      <c r="ZH73" s="648"/>
      <c r="ZI73" s="648"/>
      <c r="ZJ73" s="648"/>
      <c r="ZK73" s="648"/>
      <c r="ZL73" s="648"/>
      <c r="ZM73" s="648"/>
      <c r="ZN73" s="648"/>
      <c r="ZO73" s="648"/>
      <c r="ZP73" s="648"/>
      <c r="ZQ73" s="648"/>
      <c r="ZR73" s="648"/>
      <c r="ZS73" s="648"/>
      <c r="ZT73" s="648"/>
      <c r="ZU73" s="648"/>
      <c r="ZV73" s="648"/>
      <c r="ZW73" s="648"/>
      <c r="ZX73" s="648"/>
      <c r="ZY73" s="648"/>
      <c r="ZZ73" s="648"/>
      <c r="AAA73" s="648"/>
      <c r="AAB73" s="648"/>
      <c r="AAC73" s="648"/>
      <c r="AAD73" s="648"/>
      <c r="AAE73" s="648"/>
      <c r="AAF73" s="648"/>
      <c r="AAG73" s="648"/>
      <c r="AAH73" s="648"/>
      <c r="AAI73" s="648"/>
      <c r="AAJ73" s="648"/>
      <c r="AAK73" s="648"/>
      <c r="AAL73" s="648"/>
      <c r="AAM73" s="648"/>
      <c r="AAN73" s="648"/>
      <c r="AAO73" s="648"/>
      <c r="AAP73" s="648"/>
      <c r="AAQ73" s="648"/>
      <c r="AAR73" s="648"/>
      <c r="AAS73" s="648"/>
      <c r="AAT73" s="648"/>
      <c r="AAU73" s="648"/>
      <c r="AAV73" s="648"/>
      <c r="AAW73" s="648"/>
      <c r="AAX73" s="648"/>
      <c r="AAY73" s="648"/>
      <c r="AAZ73" s="648"/>
      <c r="ABA73" s="648"/>
      <c r="ABB73" s="648"/>
      <c r="ABC73" s="648"/>
      <c r="ABD73" s="648"/>
      <c r="ABE73" s="648"/>
      <c r="ABF73" s="648"/>
      <c r="ABG73" s="648"/>
      <c r="ABH73" s="648"/>
      <c r="ABI73" s="648"/>
      <c r="ABJ73" s="648"/>
      <c r="ABK73" s="648"/>
      <c r="ABL73" s="648"/>
      <c r="ABM73" s="648"/>
      <c r="ABN73" s="648"/>
      <c r="ABO73" s="648"/>
      <c r="ABP73" s="648"/>
      <c r="ABQ73" s="648"/>
      <c r="ABR73" s="648"/>
      <c r="ABS73" s="648"/>
      <c r="ABT73" s="648"/>
      <c r="ABU73" s="648"/>
      <c r="ABV73" s="648"/>
      <c r="ABW73" s="648"/>
      <c r="ABX73" s="648"/>
      <c r="ABY73" s="648"/>
      <c r="ABZ73" s="648"/>
      <c r="ACA73" s="648"/>
      <c r="ACB73" s="648"/>
      <c r="ACC73" s="648"/>
      <c r="ACD73" s="648"/>
      <c r="ACE73" s="648"/>
      <c r="ACF73" s="648"/>
      <c r="ACG73" s="648"/>
      <c r="ACH73" s="648"/>
      <c r="ACI73" s="648"/>
      <c r="ACJ73" s="648"/>
      <c r="ACK73" s="648"/>
      <c r="ACL73" s="648"/>
      <c r="ACM73" s="648"/>
      <c r="ACN73" s="648"/>
      <c r="ACO73" s="648"/>
      <c r="ACP73" s="648"/>
      <c r="ACQ73" s="648"/>
      <c r="ACR73" s="648"/>
      <c r="ACS73" s="648"/>
      <c r="ACT73" s="648"/>
      <c r="ACU73" s="648"/>
      <c r="ACV73" s="648"/>
      <c r="ACW73" s="648"/>
      <c r="ACX73" s="648"/>
      <c r="ACY73" s="648"/>
      <c r="ACZ73" s="648"/>
      <c r="ADA73" s="648"/>
      <c r="ADB73" s="648"/>
      <c r="ADC73" s="648"/>
      <c r="ADD73" s="648"/>
      <c r="ADE73" s="648"/>
      <c r="ADF73" s="648"/>
      <c r="ADG73" s="648"/>
      <c r="ADH73" s="648"/>
      <c r="ADI73" s="648"/>
      <c r="ADJ73" s="648"/>
      <c r="ADK73" s="648"/>
      <c r="ADL73" s="648"/>
      <c r="ADM73" s="648"/>
      <c r="ADN73" s="648"/>
      <c r="ADO73" s="648"/>
      <c r="ADP73" s="648"/>
      <c r="ADQ73" s="648"/>
      <c r="ADR73" s="648"/>
      <c r="ADS73" s="648"/>
      <c r="ADT73" s="648"/>
      <c r="ADU73" s="648"/>
      <c r="ADV73" s="648"/>
      <c r="ADW73" s="648"/>
      <c r="ADX73" s="648"/>
      <c r="ADY73" s="648"/>
      <c r="ADZ73" s="648"/>
      <c r="AEA73" s="648"/>
      <c r="AEB73" s="648"/>
      <c r="AEC73" s="648"/>
      <c r="AED73" s="648"/>
      <c r="AEE73" s="648"/>
      <c r="AEF73" s="648"/>
      <c r="AEG73" s="648"/>
      <c r="AEH73" s="648"/>
      <c r="AEI73" s="648"/>
      <c r="AEJ73" s="648"/>
      <c r="AEK73" s="648"/>
      <c r="AEL73" s="648"/>
      <c r="AEM73" s="648"/>
      <c r="AEN73" s="648"/>
      <c r="AEO73" s="648"/>
      <c r="AEP73" s="648"/>
      <c r="AEQ73" s="648"/>
      <c r="AER73" s="648"/>
      <c r="AES73" s="648"/>
      <c r="AET73" s="648"/>
      <c r="AEU73" s="648"/>
      <c r="AEV73" s="648"/>
      <c r="AEW73" s="648"/>
      <c r="AEX73" s="648"/>
      <c r="AEY73" s="648"/>
      <c r="AEZ73" s="648"/>
      <c r="AFA73" s="648"/>
      <c r="AFB73" s="648"/>
      <c r="AFC73" s="648"/>
      <c r="AFD73" s="648"/>
      <c r="AFE73" s="648"/>
      <c r="AFF73" s="648"/>
      <c r="AFG73" s="648"/>
      <c r="AFH73" s="648"/>
      <c r="AFI73" s="648"/>
      <c r="AFJ73" s="648"/>
      <c r="AFK73" s="648"/>
      <c r="AFL73" s="648"/>
      <c r="AFM73" s="648"/>
      <c r="AFN73" s="648"/>
      <c r="AFO73" s="648"/>
      <c r="AFP73" s="648"/>
      <c r="AFQ73" s="648"/>
      <c r="AFR73" s="648"/>
      <c r="AFS73" s="648"/>
      <c r="AFT73" s="648"/>
      <c r="AFU73" s="648"/>
      <c r="AFV73" s="648"/>
      <c r="AFW73" s="648"/>
      <c r="AFX73" s="648"/>
      <c r="AFY73" s="648"/>
      <c r="AFZ73" s="648"/>
      <c r="AGA73" s="648"/>
      <c r="AGB73" s="648"/>
      <c r="AGC73" s="648"/>
      <c r="AGD73" s="648"/>
      <c r="AGE73" s="648"/>
      <c r="AGF73" s="648"/>
      <c r="AGG73" s="648"/>
      <c r="AGH73" s="648"/>
      <c r="AGI73" s="648"/>
      <c r="AGJ73" s="648"/>
      <c r="AGK73" s="648"/>
      <c r="AGL73" s="648"/>
      <c r="AGM73" s="648"/>
      <c r="AGN73" s="648"/>
      <c r="AGO73" s="648"/>
      <c r="AGP73" s="648"/>
      <c r="AGQ73" s="648"/>
      <c r="AGR73" s="648"/>
      <c r="AGS73" s="648"/>
      <c r="AGT73" s="648"/>
      <c r="AGU73" s="648"/>
      <c r="AGV73" s="648"/>
      <c r="AGW73" s="648"/>
      <c r="AGX73" s="648"/>
      <c r="AGY73" s="648"/>
      <c r="AGZ73" s="648"/>
      <c r="AHA73" s="648"/>
      <c r="AHB73" s="648"/>
      <c r="AHC73" s="648"/>
      <c r="AHD73" s="648"/>
      <c r="AHE73" s="648"/>
      <c r="AHF73" s="648"/>
      <c r="AHG73" s="648"/>
      <c r="AHH73" s="648"/>
      <c r="AHI73" s="648"/>
      <c r="AHJ73" s="648"/>
      <c r="AHK73" s="648"/>
      <c r="AHL73" s="648"/>
      <c r="AHM73" s="648"/>
      <c r="AHN73" s="648"/>
      <c r="AHO73" s="648"/>
      <c r="AHP73" s="648"/>
      <c r="AHQ73" s="648"/>
      <c r="AHR73" s="648"/>
      <c r="AHS73" s="648"/>
      <c r="AHT73" s="648"/>
      <c r="AHU73" s="648"/>
      <c r="AHV73" s="648"/>
      <c r="AHW73" s="648"/>
      <c r="AHX73" s="648"/>
      <c r="AHY73" s="648"/>
      <c r="AHZ73" s="648"/>
      <c r="AIA73" s="648"/>
      <c r="AIB73" s="648"/>
      <c r="AIC73" s="648"/>
      <c r="AID73" s="648"/>
      <c r="AIE73" s="648"/>
      <c r="AIF73" s="648"/>
      <c r="AIG73" s="648"/>
      <c r="AIH73" s="648"/>
      <c r="AII73" s="648"/>
      <c r="AIJ73" s="648"/>
      <c r="AIK73" s="648"/>
      <c r="AIL73" s="648"/>
      <c r="AIM73" s="648"/>
      <c r="AIN73" s="648"/>
      <c r="AIO73" s="648"/>
      <c r="AIP73" s="648"/>
      <c r="AIQ73" s="648"/>
      <c r="AIR73" s="648"/>
      <c r="AIS73" s="648"/>
      <c r="AIT73" s="648"/>
      <c r="AIU73" s="648"/>
      <c r="AIV73" s="648"/>
      <c r="AIW73" s="648"/>
      <c r="AIX73" s="648"/>
      <c r="AIY73" s="648"/>
      <c r="AIZ73" s="648"/>
      <c r="AJA73" s="648"/>
      <c r="AJB73" s="648"/>
      <c r="AJC73" s="648"/>
      <c r="AJD73" s="648"/>
      <c r="AJE73" s="648"/>
      <c r="AJF73" s="648"/>
      <c r="AJG73" s="648"/>
      <c r="AJH73" s="648"/>
      <c r="AJI73" s="648"/>
      <c r="AJJ73" s="648"/>
      <c r="AJK73" s="648"/>
      <c r="AJL73" s="648"/>
      <c r="AJM73" s="648"/>
      <c r="AJN73" s="648"/>
      <c r="AJO73" s="648"/>
      <c r="AJP73" s="648"/>
      <c r="AJQ73" s="648"/>
      <c r="AJR73" s="648"/>
      <c r="AJS73" s="648"/>
      <c r="AJT73" s="648"/>
      <c r="AJU73" s="648"/>
      <c r="AJV73" s="648"/>
      <c r="AJW73" s="648"/>
      <c r="AJX73" s="648"/>
      <c r="AJY73" s="648"/>
      <c r="AJZ73" s="648"/>
      <c r="AKA73" s="648"/>
      <c r="AKB73" s="648"/>
      <c r="AKC73" s="648"/>
      <c r="AKD73" s="648"/>
      <c r="AKE73" s="648"/>
      <c r="AKF73" s="648"/>
      <c r="AKG73" s="648"/>
      <c r="AKH73" s="648"/>
      <c r="AKI73" s="648"/>
      <c r="AKJ73" s="648"/>
      <c r="AKK73" s="648"/>
      <c r="AKL73" s="648"/>
      <c r="AKM73" s="648"/>
      <c r="AKN73" s="648"/>
      <c r="AKO73" s="648"/>
      <c r="AKP73" s="648"/>
      <c r="AKQ73" s="648"/>
      <c r="AKR73" s="648"/>
      <c r="AKS73" s="648"/>
      <c r="AKT73" s="648"/>
      <c r="AKU73" s="648"/>
      <c r="AKV73" s="648"/>
      <c r="AKW73" s="648"/>
      <c r="AKX73" s="648"/>
      <c r="AKY73" s="648"/>
      <c r="AKZ73" s="648"/>
      <c r="ALA73" s="648"/>
      <c r="ALB73" s="648"/>
      <c r="ALC73" s="648"/>
      <c r="ALD73" s="648"/>
      <c r="ALE73" s="648"/>
      <c r="ALF73" s="648"/>
      <c r="ALG73" s="648"/>
      <c r="ALH73" s="648"/>
      <c r="ALI73" s="648"/>
      <c r="ALJ73" s="648"/>
      <c r="ALK73" s="648"/>
      <c r="ALL73" s="648"/>
      <c r="ALM73" s="648"/>
      <c r="ALN73" s="648"/>
      <c r="ALO73" s="648"/>
      <c r="ALP73" s="648"/>
      <c r="ALQ73" s="648"/>
      <c r="ALR73" s="648"/>
      <c r="ALS73" s="648"/>
      <c r="ALT73" s="648"/>
      <c r="ALU73" s="648"/>
      <c r="ALV73" s="648"/>
      <c r="ALW73" s="648"/>
      <c r="ALX73" s="648"/>
      <c r="ALY73" s="648"/>
      <c r="ALZ73" s="648"/>
      <c r="AMA73" s="648"/>
      <c r="AMB73" s="648"/>
      <c r="AMC73" s="648"/>
      <c r="AMD73" s="648"/>
      <c r="AME73" s="648"/>
      <c r="AMF73" s="648"/>
      <c r="AMG73" s="648"/>
      <c r="AMH73" s="648"/>
      <c r="AMI73" s="648"/>
      <c r="AMJ73" s="648"/>
    </row>
    <row r="74" spans="1:1024" s="666" customFormat="1" x14ac:dyDescent="0.2">
      <c r="A74" s="648"/>
      <c r="B74" s="685"/>
      <c r="C74" s="682"/>
      <c r="D74" s="679"/>
      <c r="E74" s="679"/>
      <c r="F74" s="679"/>
      <c r="G74" s="679"/>
      <c r="H74" s="679"/>
      <c r="I74" s="679"/>
      <c r="J74" s="679"/>
      <c r="K74" s="679"/>
      <c r="L74" s="679"/>
      <c r="M74" s="679"/>
      <c r="N74" s="679"/>
      <c r="O74" s="679"/>
      <c r="P74" s="679"/>
      <c r="Q74" s="679"/>
      <c r="R74" s="680"/>
      <c r="S74" s="679"/>
      <c r="T74" s="679"/>
      <c r="U74" s="686" t="s">
        <v>504</v>
      </c>
      <c r="V74" s="661" t="s">
        <v>121</v>
      </c>
      <c r="W74" s="681" t="s">
        <v>495</v>
      </c>
      <c r="X74" s="653">
        <v>0</v>
      </c>
      <c r="Y74" s="653">
        <v>0</v>
      </c>
      <c r="Z74" s="653">
        <v>0</v>
      </c>
      <c r="AA74" s="653">
        <v>0</v>
      </c>
      <c r="AB74" s="653">
        <v>0</v>
      </c>
      <c r="AC74" s="653">
        <v>0</v>
      </c>
      <c r="AD74" s="653">
        <v>0</v>
      </c>
      <c r="AE74" s="653">
        <v>0</v>
      </c>
      <c r="AF74" s="653">
        <v>0</v>
      </c>
      <c r="AG74" s="653">
        <v>0</v>
      </c>
      <c r="AH74" s="653">
        <v>0</v>
      </c>
      <c r="AI74" s="653">
        <v>0</v>
      </c>
      <c r="AJ74" s="653">
        <v>0</v>
      </c>
      <c r="AK74" s="653">
        <v>0</v>
      </c>
      <c r="AL74" s="653">
        <v>0</v>
      </c>
      <c r="AM74" s="653">
        <v>0</v>
      </c>
      <c r="AN74" s="653">
        <v>0</v>
      </c>
      <c r="AO74" s="653">
        <v>0</v>
      </c>
      <c r="AP74" s="653">
        <v>0</v>
      </c>
      <c r="AQ74" s="653">
        <v>0</v>
      </c>
      <c r="AR74" s="653">
        <v>0</v>
      </c>
      <c r="AS74" s="653">
        <v>0</v>
      </c>
      <c r="AT74" s="653">
        <v>0</v>
      </c>
      <c r="AU74" s="653">
        <v>0</v>
      </c>
      <c r="AV74" s="653">
        <v>0</v>
      </c>
      <c r="AW74" s="653">
        <v>0</v>
      </c>
      <c r="AX74" s="653">
        <v>0</v>
      </c>
      <c r="AY74" s="653">
        <v>0</v>
      </c>
      <c r="AZ74" s="653">
        <v>0</v>
      </c>
      <c r="BA74" s="653">
        <v>0</v>
      </c>
      <c r="BB74" s="653">
        <v>0</v>
      </c>
      <c r="BC74" s="653">
        <v>0</v>
      </c>
      <c r="BD74" s="653">
        <v>0</v>
      </c>
      <c r="BE74" s="653">
        <v>0</v>
      </c>
      <c r="BF74" s="653">
        <v>0</v>
      </c>
      <c r="BG74" s="653">
        <v>0</v>
      </c>
      <c r="BH74" s="653">
        <v>0</v>
      </c>
      <c r="BI74" s="653">
        <v>0</v>
      </c>
      <c r="BJ74" s="653">
        <v>0</v>
      </c>
      <c r="BK74" s="653">
        <v>0</v>
      </c>
      <c r="BL74" s="653">
        <v>0</v>
      </c>
      <c r="BM74" s="653">
        <v>0</v>
      </c>
      <c r="BN74" s="653">
        <v>0</v>
      </c>
      <c r="BO74" s="653">
        <v>0</v>
      </c>
      <c r="BP74" s="653">
        <v>0</v>
      </c>
      <c r="BQ74" s="653">
        <v>0</v>
      </c>
      <c r="BR74" s="653">
        <v>0</v>
      </c>
      <c r="BS74" s="653">
        <v>0</v>
      </c>
      <c r="BT74" s="653">
        <v>0</v>
      </c>
      <c r="BU74" s="653">
        <v>0</v>
      </c>
      <c r="BV74" s="653">
        <v>0</v>
      </c>
      <c r="BW74" s="653">
        <v>0</v>
      </c>
      <c r="BX74" s="653">
        <v>0</v>
      </c>
      <c r="BY74" s="653">
        <v>0</v>
      </c>
      <c r="BZ74" s="653">
        <v>0</v>
      </c>
      <c r="CA74" s="653">
        <v>0</v>
      </c>
      <c r="CB74" s="653">
        <v>0</v>
      </c>
      <c r="CC74" s="653">
        <v>0</v>
      </c>
      <c r="CD74" s="653">
        <v>0</v>
      </c>
      <c r="CE74" s="653">
        <v>0</v>
      </c>
      <c r="CF74" s="653">
        <v>0</v>
      </c>
      <c r="CG74" s="653">
        <v>0</v>
      </c>
      <c r="CH74" s="653">
        <v>0</v>
      </c>
      <c r="CI74" s="653">
        <v>0</v>
      </c>
      <c r="CJ74" s="653">
        <v>0</v>
      </c>
      <c r="CK74" s="653">
        <v>0</v>
      </c>
      <c r="CL74" s="653">
        <v>0</v>
      </c>
      <c r="CM74" s="653">
        <v>0</v>
      </c>
      <c r="CN74" s="653">
        <v>0</v>
      </c>
      <c r="CO74" s="653">
        <v>0</v>
      </c>
      <c r="CP74" s="653">
        <v>0</v>
      </c>
      <c r="CQ74" s="653">
        <v>0</v>
      </c>
      <c r="CR74" s="653">
        <v>0</v>
      </c>
      <c r="CS74" s="653">
        <v>0</v>
      </c>
      <c r="CT74" s="653">
        <v>0</v>
      </c>
      <c r="CU74" s="653">
        <v>0</v>
      </c>
      <c r="CV74" s="653">
        <v>0</v>
      </c>
      <c r="CW74" s="653">
        <v>0</v>
      </c>
      <c r="CX74" s="653">
        <v>0</v>
      </c>
      <c r="CY74" s="653">
        <v>0</v>
      </c>
      <c r="CZ74" s="662">
        <v>0</v>
      </c>
      <c r="DA74" s="663">
        <v>0</v>
      </c>
      <c r="DB74" s="663">
        <v>0</v>
      </c>
      <c r="DC74" s="663">
        <v>0</v>
      </c>
      <c r="DD74" s="663">
        <v>0</v>
      </c>
      <c r="DE74" s="663">
        <v>0</v>
      </c>
      <c r="DF74" s="663">
        <v>0</v>
      </c>
      <c r="DG74" s="663">
        <v>0</v>
      </c>
      <c r="DH74" s="663">
        <v>0</v>
      </c>
      <c r="DI74" s="663">
        <v>0</v>
      </c>
      <c r="DJ74" s="663">
        <v>0</v>
      </c>
      <c r="DK74" s="663">
        <v>0</v>
      </c>
      <c r="DL74" s="663">
        <v>0</v>
      </c>
      <c r="DM74" s="663">
        <v>0</v>
      </c>
      <c r="DN74" s="663">
        <v>0</v>
      </c>
      <c r="DO74" s="663">
        <v>0</v>
      </c>
      <c r="DP74" s="663">
        <v>0</v>
      </c>
      <c r="DQ74" s="663">
        <v>0</v>
      </c>
      <c r="DR74" s="663">
        <v>0</v>
      </c>
      <c r="DS74" s="663">
        <v>0</v>
      </c>
      <c r="DT74" s="663">
        <v>0</v>
      </c>
      <c r="DU74" s="663">
        <v>0</v>
      </c>
      <c r="DV74" s="663">
        <v>0</v>
      </c>
      <c r="DW74" s="664">
        <v>0</v>
      </c>
      <c r="DX74" s="665"/>
      <c r="DY74" s="648"/>
      <c r="DZ74" s="648"/>
      <c r="EA74" s="648"/>
      <c r="EB74" s="648"/>
      <c r="EC74" s="648"/>
      <c r="ED74" s="648"/>
      <c r="EE74" s="648"/>
      <c r="EF74" s="648"/>
      <c r="EG74" s="648"/>
      <c r="EH74" s="648"/>
      <c r="EI74" s="648"/>
      <c r="EJ74" s="648"/>
      <c r="EK74" s="648"/>
      <c r="EL74" s="648"/>
      <c r="EM74" s="648"/>
      <c r="EN74" s="648"/>
      <c r="EO74" s="648"/>
      <c r="EP74" s="648"/>
      <c r="EQ74" s="648"/>
      <c r="ER74" s="648"/>
      <c r="ES74" s="648"/>
      <c r="ET74" s="648"/>
      <c r="EU74" s="648"/>
      <c r="EV74" s="648"/>
      <c r="EW74" s="648"/>
      <c r="EX74" s="648"/>
      <c r="EY74" s="648"/>
      <c r="EZ74" s="648"/>
      <c r="FA74" s="648"/>
      <c r="FB74" s="648"/>
      <c r="FC74" s="648"/>
      <c r="FD74" s="648"/>
      <c r="FE74" s="648"/>
      <c r="FF74" s="648"/>
      <c r="FG74" s="648"/>
      <c r="FH74" s="648"/>
      <c r="FI74" s="648"/>
      <c r="FJ74" s="648"/>
      <c r="FK74" s="648"/>
      <c r="FL74" s="648"/>
      <c r="FM74" s="648"/>
      <c r="FN74" s="648"/>
      <c r="FO74" s="648"/>
      <c r="FP74" s="648"/>
      <c r="FQ74" s="648"/>
      <c r="FR74" s="648"/>
      <c r="FS74" s="648"/>
      <c r="FT74" s="648"/>
      <c r="FU74" s="648"/>
      <c r="FV74" s="648"/>
      <c r="FW74" s="648"/>
      <c r="FX74" s="648"/>
      <c r="FY74" s="648"/>
      <c r="FZ74" s="648"/>
      <c r="GA74" s="648"/>
      <c r="GB74" s="648"/>
      <c r="GC74" s="648"/>
      <c r="GD74" s="648"/>
      <c r="GE74" s="648"/>
      <c r="GF74" s="648"/>
      <c r="GG74" s="648"/>
      <c r="GH74" s="648"/>
      <c r="GI74" s="648"/>
      <c r="GJ74" s="648"/>
      <c r="GK74" s="648"/>
      <c r="GL74" s="648"/>
      <c r="GM74" s="648"/>
      <c r="GN74" s="648"/>
      <c r="GO74" s="648"/>
      <c r="GP74" s="648"/>
      <c r="GQ74" s="648"/>
      <c r="GR74" s="648"/>
      <c r="GS74" s="648"/>
      <c r="GT74" s="648"/>
      <c r="GU74" s="648"/>
      <c r="GV74" s="648"/>
      <c r="GW74" s="648"/>
      <c r="GX74" s="648"/>
      <c r="GY74" s="648"/>
      <c r="GZ74" s="648"/>
      <c r="HA74" s="648"/>
      <c r="HB74" s="648"/>
      <c r="HC74" s="648"/>
      <c r="HD74" s="648"/>
      <c r="HE74" s="648"/>
      <c r="HF74" s="648"/>
      <c r="HG74" s="648"/>
      <c r="HH74" s="648"/>
      <c r="HI74" s="648"/>
      <c r="HJ74" s="648"/>
      <c r="HK74" s="648"/>
      <c r="HL74" s="648"/>
      <c r="HM74" s="648"/>
      <c r="HN74" s="648"/>
      <c r="HO74" s="648"/>
      <c r="HP74" s="648"/>
      <c r="HQ74" s="648"/>
      <c r="HR74" s="648"/>
      <c r="HS74" s="648"/>
      <c r="HT74" s="648"/>
      <c r="HU74" s="648"/>
      <c r="HV74" s="648"/>
      <c r="HW74" s="648"/>
      <c r="HX74" s="648"/>
      <c r="HY74" s="648"/>
      <c r="HZ74" s="648"/>
      <c r="IA74" s="648"/>
      <c r="IB74" s="648"/>
      <c r="IC74" s="648"/>
      <c r="ID74" s="648"/>
      <c r="IE74" s="648"/>
      <c r="IF74" s="648"/>
      <c r="IG74" s="648"/>
      <c r="IH74" s="648"/>
      <c r="II74" s="648"/>
      <c r="IJ74" s="648"/>
      <c r="IK74" s="648"/>
      <c r="IL74" s="648"/>
      <c r="IM74" s="648"/>
      <c r="IN74" s="648"/>
      <c r="IO74" s="648"/>
      <c r="IP74" s="648"/>
      <c r="IQ74" s="648"/>
      <c r="IR74" s="648"/>
      <c r="IS74" s="648"/>
      <c r="IT74" s="648"/>
      <c r="IU74" s="648"/>
      <c r="IV74" s="648"/>
      <c r="IW74" s="648"/>
      <c r="IX74" s="648"/>
      <c r="IY74" s="648"/>
      <c r="IZ74" s="648"/>
      <c r="JA74" s="648"/>
      <c r="JB74" s="648"/>
      <c r="JC74" s="648"/>
      <c r="JD74" s="648"/>
      <c r="JE74" s="648"/>
      <c r="JF74" s="648"/>
      <c r="JG74" s="648"/>
      <c r="JH74" s="648"/>
      <c r="JI74" s="648"/>
      <c r="JJ74" s="648"/>
      <c r="JK74" s="648"/>
      <c r="JL74" s="648"/>
      <c r="JM74" s="648"/>
      <c r="JN74" s="648"/>
      <c r="JO74" s="648"/>
      <c r="JP74" s="648"/>
      <c r="JQ74" s="648"/>
      <c r="JR74" s="648"/>
      <c r="JS74" s="648"/>
      <c r="JT74" s="648"/>
      <c r="JU74" s="648"/>
      <c r="JV74" s="648"/>
      <c r="JW74" s="648"/>
      <c r="JX74" s="648"/>
      <c r="JY74" s="648"/>
      <c r="JZ74" s="648"/>
      <c r="KA74" s="648"/>
      <c r="KB74" s="648"/>
      <c r="KC74" s="648"/>
      <c r="KD74" s="648"/>
      <c r="KE74" s="648"/>
      <c r="KF74" s="648"/>
      <c r="KG74" s="648"/>
      <c r="KH74" s="648"/>
      <c r="KI74" s="648"/>
      <c r="KJ74" s="648"/>
      <c r="KK74" s="648"/>
      <c r="KL74" s="648"/>
      <c r="KM74" s="648"/>
      <c r="KN74" s="648"/>
      <c r="KO74" s="648"/>
      <c r="KP74" s="648"/>
      <c r="KQ74" s="648"/>
      <c r="KR74" s="648"/>
      <c r="KS74" s="648"/>
      <c r="KT74" s="648"/>
      <c r="KU74" s="648"/>
      <c r="KV74" s="648"/>
      <c r="KW74" s="648"/>
      <c r="KX74" s="648"/>
      <c r="KY74" s="648"/>
      <c r="KZ74" s="648"/>
      <c r="LA74" s="648"/>
      <c r="LB74" s="648"/>
      <c r="LC74" s="648"/>
      <c r="LD74" s="648"/>
      <c r="LE74" s="648"/>
      <c r="LF74" s="648"/>
      <c r="LG74" s="648"/>
      <c r="LH74" s="648"/>
      <c r="LI74" s="648"/>
      <c r="LJ74" s="648"/>
      <c r="LK74" s="648"/>
      <c r="LL74" s="648"/>
      <c r="LM74" s="648"/>
      <c r="LN74" s="648"/>
      <c r="LO74" s="648"/>
      <c r="LP74" s="648"/>
      <c r="LQ74" s="648"/>
      <c r="LR74" s="648"/>
      <c r="LS74" s="648"/>
      <c r="LT74" s="648"/>
      <c r="LU74" s="648"/>
      <c r="LV74" s="648"/>
      <c r="LW74" s="648"/>
      <c r="LX74" s="648"/>
      <c r="LY74" s="648"/>
      <c r="LZ74" s="648"/>
      <c r="MA74" s="648"/>
      <c r="MB74" s="648"/>
      <c r="MC74" s="648"/>
      <c r="MD74" s="648"/>
      <c r="ME74" s="648"/>
      <c r="MF74" s="648"/>
      <c r="MG74" s="648"/>
      <c r="MH74" s="648"/>
      <c r="MI74" s="648"/>
      <c r="MJ74" s="648"/>
      <c r="MK74" s="648"/>
      <c r="ML74" s="648"/>
      <c r="MM74" s="648"/>
      <c r="MN74" s="648"/>
      <c r="MO74" s="648"/>
      <c r="MP74" s="648"/>
      <c r="MQ74" s="648"/>
      <c r="MR74" s="648"/>
      <c r="MS74" s="648"/>
      <c r="MT74" s="648"/>
      <c r="MU74" s="648"/>
      <c r="MV74" s="648"/>
      <c r="MW74" s="648"/>
      <c r="MX74" s="648"/>
      <c r="MY74" s="648"/>
      <c r="MZ74" s="648"/>
      <c r="NA74" s="648"/>
      <c r="NB74" s="648"/>
      <c r="NC74" s="648"/>
      <c r="ND74" s="648"/>
      <c r="NE74" s="648"/>
      <c r="NF74" s="648"/>
      <c r="NG74" s="648"/>
      <c r="NH74" s="648"/>
      <c r="NI74" s="648"/>
      <c r="NJ74" s="648"/>
      <c r="NK74" s="648"/>
      <c r="NL74" s="648"/>
      <c r="NM74" s="648"/>
      <c r="NN74" s="648"/>
      <c r="NO74" s="648"/>
      <c r="NP74" s="648"/>
      <c r="NQ74" s="648"/>
      <c r="NR74" s="648"/>
      <c r="NS74" s="648"/>
      <c r="NT74" s="648"/>
      <c r="NU74" s="648"/>
      <c r="NV74" s="648"/>
      <c r="NW74" s="648"/>
      <c r="NX74" s="648"/>
      <c r="NY74" s="648"/>
      <c r="NZ74" s="648"/>
      <c r="OA74" s="648"/>
      <c r="OB74" s="648"/>
      <c r="OC74" s="648"/>
      <c r="OD74" s="648"/>
      <c r="OE74" s="648"/>
      <c r="OF74" s="648"/>
      <c r="OG74" s="648"/>
      <c r="OH74" s="648"/>
      <c r="OI74" s="648"/>
      <c r="OJ74" s="648"/>
      <c r="OK74" s="648"/>
      <c r="OL74" s="648"/>
      <c r="OM74" s="648"/>
      <c r="ON74" s="648"/>
      <c r="OO74" s="648"/>
      <c r="OP74" s="648"/>
      <c r="OQ74" s="648"/>
      <c r="OR74" s="648"/>
      <c r="OS74" s="648"/>
      <c r="OT74" s="648"/>
      <c r="OU74" s="648"/>
      <c r="OV74" s="648"/>
      <c r="OW74" s="648"/>
      <c r="OX74" s="648"/>
      <c r="OY74" s="648"/>
      <c r="OZ74" s="648"/>
      <c r="PA74" s="648"/>
      <c r="PB74" s="648"/>
      <c r="PC74" s="648"/>
      <c r="PD74" s="648"/>
      <c r="PE74" s="648"/>
      <c r="PF74" s="648"/>
      <c r="PG74" s="648"/>
      <c r="PH74" s="648"/>
      <c r="PI74" s="648"/>
      <c r="PJ74" s="648"/>
      <c r="PK74" s="648"/>
      <c r="PL74" s="648"/>
      <c r="PM74" s="648"/>
      <c r="PN74" s="648"/>
      <c r="PO74" s="648"/>
      <c r="PP74" s="648"/>
      <c r="PQ74" s="648"/>
      <c r="PR74" s="648"/>
      <c r="PS74" s="648"/>
      <c r="PT74" s="648"/>
      <c r="PU74" s="648"/>
      <c r="PV74" s="648"/>
      <c r="PW74" s="648"/>
      <c r="PX74" s="648"/>
      <c r="PY74" s="648"/>
      <c r="PZ74" s="648"/>
      <c r="QA74" s="648"/>
      <c r="QB74" s="648"/>
      <c r="QC74" s="648"/>
      <c r="QD74" s="648"/>
      <c r="QE74" s="648"/>
      <c r="QF74" s="648"/>
      <c r="QG74" s="648"/>
      <c r="QH74" s="648"/>
      <c r="QI74" s="648"/>
      <c r="QJ74" s="648"/>
      <c r="QK74" s="648"/>
      <c r="QL74" s="648"/>
      <c r="QM74" s="648"/>
      <c r="QN74" s="648"/>
      <c r="QO74" s="648"/>
      <c r="QP74" s="648"/>
      <c r="QQ74" s="648"/>
      <c r="QR74" s="648"/>
      <c r="QS74" s="648"/>
      <c r="QT74" s="648"/>
      <c r="QU74" s="648"/>
      <c r="QV74" s="648"/>
      <c r="QW74" s="648"/>
      <c r="QX74" s="648"/>
      <c r="QY74" s="648"/>
      <c r="QZ74" s="648"/>
      <c r="RA74" s="648"/>
      <c r="RB74" s="648"/>
      <c r="RC74" s="648"/>
      <c r="RD74" s="648"/>
      <c r="RE74" s="648"/>
      <c r="RF74" s="648"/>
      <c r="RG74" s="648"/>
      <c r="RH74" s="648"/>
      <c r="RI74" s="648"/>
      <c r="RJ74" s="648"/>
      <c r="RK74" s="648"/>
      <c r="RL74" s="648"/>
      <c r="RM74" s="648"/>
      <c r="RN74" s="648"/>
      <c r="RO74" s="648"/>
      <c r="RP74" s="648"/>
      <c r="RQ74" s="648"/>
      <c r="RR74" s="648"/>
      <c r="RS74" s="648"/>
      <c r="RT74" s="648"/>
      <c r="RU74" s="648"/>
      <c r="RV74" s="648"/>
      <c r="RW74" s="648"/>
      <c r="RX74" s="648"/>
      <c r="RY74" s="648"/>
      <c r="RZ74" s="648"/>
      <c r="SA74" s="648"/>
      <c r="SB74" s="648"/>
      <c r="SC74" s="648"/>
      <c r="SD74" s="648"/>
      <c r="SE74" s="648"/>
      <c r="SF74" s="648"/>
      <c r="SG74" s="648"/>
      <c r="SH74" s="648"/>
      <c r="SI74" s="648"/>
      <c r="SJ74" s="648"/>
      <c r="SK74" s="648"/>
      <c r="SL74" s="648"/>
      <c r="SM74" s="648"/>
      <c r="SN74" s="648"/>
      <c r="SO74" s="648"/>
      <c r="SP74" s="648"/>
      <c r="SQ74" s="648"/>
      <c r="SR74" s="648"/>
      <c r="SS74" s="648"/>
      <c r="ST74" s="648"/>
      <c r="SU74" s="648"/>
      <c r="SV74" s="648"/>
      <c r="SW74" s="648"/>
      <c r="SX74" s="648"/>
      <c r="SY74" s="648"/>
      <c r="SZ74" s="648"/>
      <c r="TA74" s="648"/>
      <c r="TB74" s="648"/>
      <c r="TC74" s="648"/>
      <c r="TD74" s="648"/>
      <c r="TE74" s="648"/>
      <c r="TF74" s="648"/>
      <c r="TG74" s="648"/>
      <c r="TH74" s="648"/>
      <c r="TI74" s="648"/>
      <c r="TJ74" s="648"/>
      <c r="TK74" s="648"/>
      <c r="TL74" s="648"/>
      <c r="TM74" s="648"/>
      <c r="TN74" s="648"/>
      <c r="TO74" s="648"/>
      <c r="TP74" s="648"/>
      <c r="TQ74" s="648"/>
      <c r="TR74" s="648"/>
      <c r="TS74" s="648"/>
      <c r="TT74" s="648"/>
      <c r="TU74" s="648"/>
      <c r="TV74" s="648"/>
      <c r="TW74" s="648"/>
      <c r="TX74" s="648"/>
      <c r="TY74" s="648"/>
      <c r="TZ74" s="648"/>
      <c r="UA74" s="648"/>
      <c r="UB74" s="648"/>
      <c r="UC74" s="648"/>
      <c r="UD74" s="648"/>
      <c r="UE74" s="648"/>
      <c r="UF74" s="648"/>
      <c r="UG74" s="648"/>
      <c r="UH74" s="648"/>
      <c r="UI74" s="648"/>
      <c r="UJ74" s="648"/>
      <c r="UK74" s="648"/>
      <c r="UL74" s="648"/>
      <c r="UM74" s="648"/>
      <c r="UN74" s="648"/>
      <c r="UO74" s="648"/>
      <c r="UP74" s="648"/>
      <c r="UQ74" s="648"/>
      <c r="UR74" s="648"/>
      <c r="US74" s="648"/>
      <c r="UT74" s="648"/>
      <c r="UU74" s="648"/>
      <c r="UV74" s="648"/>
      <c r="UW74" s="648"/>
      <c r="UX74" s="648"/>
      <c r="UY74" s="648"/>
      <c r="UZ74" s="648"/>
      <c r="VA74" s="648"/>
      <c r="VB74" s="648"/>
      <c r="VC74" s="648"/>
      <c r="VD74" s="648"/>
      <c r="VE74" s="648"/>
      <c r="VF74" s="648"/>
      <c r="VG74" s="648"/>
      <c r="VH74" s="648"/>
      <c r="VI74" s="648"/>
      <c r="VJ74" s="648"/>
      <c r="VK74" s="648"/>
      <c r="VL74" s="648"/>
      <c r="VM74" s="648"/>
      <c r="VN74" s="648"/>
      <c r="VO74" s="648"/>
      <c r="VP74" s="648"/>
      <c r="VQ74" s="648"/>
      <c r="VR74" s="648"/>
      <c r="VS74" s="648"/>
      <c r="VT74" s="648"/>
      <c r="VU74" s="648"/>
      <c r="VV74" s="648"/>
      <c r="VW74" s="648"/>
      <c r="VX74" s="648"/>
      <c r="VY74" s="648"/>
      <c r="VZ74" s="648"/>
      <c r="WA74" s="648"/>
      <c r="WB74" s="648"/>
      <c r="WC74" s="648"/>
      <c r="WD74" s="648"/>
      <c r="WE74" s="648"/>
      <c r="WF74" s="648"/>
      <c r="WG74" s="648"/>
      <c r="WH74" s="648"/>
      <c r="WI74" s="648"/>
      <c r="WJ74" s="648"/>
      <c r="WK74" s="648"/>
      <c r="WL74" s="648"/>
      <c r="WM74" s="648"/>
      <c r="WN74" s="648"/>
      <c r="WO74" s="648"/>
      <c r="WP74" s="648"/>
      <c r="WQ74" s="648"/>
      <c r="WR74" s="648"/>
      <c r="WS74" s="648"/>
      <c r="WT74" s="648"/>
      <c r="WU74" s="648"/>
      <c r="WV74" s="648"/>
      <c r="WW74" s="648"/>
      <c r="WX74" s="648"/>
      <c r="WY74" s="648"/>
      <c r="WZ74" s="648"/>
      <c r="XA74" s="648"/>
      <c r="XB74" s="648"/>
      <c r="XC74" s="648"/>
      <c r="XD74" s="648"/>
      <c r="XE74" s="648"/>
      <c r="XF74" s="648"/>
      <c r="XG74" s="648"/>
      <c r="XH74" s="648"/>
      <c r="XI74" s="648"/>
      <c r="XJ74" s="648"/>
      <c r="XK74" s="648"/>
      <c r="XL74" s="648"/>
      <c r="XM74" s="648"/>
      <c r="XN74" s="648"/>
      <c r="XO74" s="648"/>
      <c r="XP74" s="648"/>
      <c r="XQ74" s="648"/>
      <c r="XR74" s="648"/>
      <c r="XS74" s="648"/>
      <c r="XT74" s="648"/>
      <c r="XU74" s="648"/>
      <c r="XV74" s="648"/>
      <c r="XW74" s="648"/>
      <c r="XX74" s="648"/>
      <c r="XY74" s="648"/>
      <c r="XZ74" s="648"/>
      <c r="YA74" s="648"/>
      <c r="YB74" s="648"/>
      <c r="YC74" s="648"/>
      <c r="YD74" s="648"/>
      <c r="YE74" s="648"/>
      <c r="YF74" s="648"/>
      <c r="YG74" s="648"/>
      <c r="YH74" s="648"/>
      <c r="YI74" s="648"/>
      <c r="YJ74" s="648"/>
      <c r="YK74" s="648"/>
      <c r="YL74" s="648"/>
      <c r="YM74" s="648"/>
      <c r="YN74" s="648"/>
      <c r="YO74" s="648"/>
      <c r="YP74" s="648"/>
      <c r="YQ74" s="648"/>
      <c r="YR74" s="648"/>
      <c r="YS74" s="648"/>
      <c r="YT74" s="648"/>
      <c r="YU74" s="648"/>
      <c r="YV74" s="648"/>
      <c r="YW74" s="648"/>
      <c r="YX74" s="648"/>
      <c r="YY74" s="648"/>
      <c r="YZ74" s="648"/>
      <c r="ZA74" s="648"/>
      <c r="ZB74" s="648"/>
      <c r="ZC74" s="648"/>
      <c r="ZD74" s="648"/>
      <c r="ZE74" s="648"/>
      <c r="ZF74" s="648"/>
      <c r="ZG74" s="648"/>
      <c r="ZH74" s="648"/>
      <c r="ZI74" s="648"/>
      <c r="ZJ74" s="648"/>
      <c r="ZK74" s="648"/>
      <c r="ZL74" s="648"/>
      <c r="ZM74" s="648"/>
      <c r="ZN74" s="648"/>
      <c r="ZO74" s="648"/>
      <c r="ZP74" s="648"/>
      <c r="ZQ74" s="648"/>
      <c r="ZR74" s="648"/>
      <c r="ZS74" s="648"/>
      <c r="ZT74" s="648"/>
      <c r="ZU74" s="648"/>
      <c r="ZV74" s="648"/>
      <c r="ZW74" s="648"/>
      <c r="ZX74" s="648"/>
      <c r="ZY74" s="648"/>
      <c r="ZZ74" s="648"/>
      <c r="AAA74" s="648"/>
      <c r="AAB74" s="648"/>
      <c r="AAC74" s="648"/>
      <c r="AAD74" s="648"/>
      <c r="AAE74" s="648"/>
      <c r="AAF74" s="648"/>
      <c r="AAG74" s="648"/>
      <c r="AAH74" s="648"/>
      <c r="AAI74" s="648"/>
      <c r="AAJ74" s="648"/>
      <c r="AAK74" s="648"/>
      <c r="AAL74" s="648"/>
      <c r="AAM74" s="648"/>
      <c r="AAN74" s="648"/>
      <c r="AAO74" s="648"/>
      <c r="AAP74" s="648"/>
      <c r="AAQ74" s="648"/>
      <c r="AAR74" s="648"/>
      <c r="AAS74" s="648"/>
      <c r="AAT74" s="648"/>
      <c r="AAU74" s="648"/>
      <c r="AAV74" s="648"/>
      <c r="AAW74" s="648"/>
      <c r="AAX74" s="648"/>
      <c r="AAY74" s="648"/>
      <c r="AAZ74" s="648"/>
      <c r="ABA74" s="648"/>
      <c r="ABB74" s="648"/>
      <c r="ABC74" s="648"/>
      <c r="ABD74" s="648"/>
      <c r="ABE74" s="648"/>
      <c r="ABF74" s="648"/>
      <c r="ABG74" s="648"/>
      <c r="ABH74" s="648"/>
      <c r="ABI74" s="648"/>
      <c r="ABJ74" s="648"/>
      <c r="ABK74" s="648"/>
      <c r="ABL74" s="648"/>
      <c r="ABM74" s="648"/>
      <c r="ABN74" s="648"/>
      <c r="ABO74" s="648"/>
      <c r="ABP74" s="648"/>
      <c r="ABQ74" s="648"/>
      <c r="ABR74" s="648"/>
      <c r="ABS74" s="648"/>
      <c r="ABT74" s="648"/>
      <c r="ABU74" s="648"/>
      <c r="ABV74" s="648"/>
      <c r="ABW74" s="648"/>
      <c r="ABX74" s="648"/>
      <c r="ABY74" s="648"/>
      <c r="ABZ74" s="648"/>
      <c r="ACA74" s="648"/>
      <c r="ACB74" s="648"/>
      <c r="ACC74" s="648"/>
      <c r="ACD74" s="648"/>
      <c r="ACE74" s="648"/>
      <c r="ACF74" s="648"/>
      <c r="ACG74" s="648"/>
      <c r="ACH74" s="648"/>
      <c r="ACI74" s="648"/>
      <c r="ACJ74" s="648"/>
      <c r="ACK74" s="648"/>
      <c r="ACL74" s="648"/>
      <c r="ACM74" s="648"/>
      <c r="ACN74" s="648"/>
      <c r="ACO74" s="648"/>
      <c r="ACP74" s="648"/>
      <c r="ACQ74" s="648"/>
      <c r="ACR74" s="648"/>
      <c r="ACS74" s="648"/>
      <c r="ACT74" s="648"/>
      <c r="ACU74" s="648"/>
      <c r="ACV74" s="648"/>
      <c r="ACW74" s="648"/>
      <c r="ACX74" s="648"/>
      <c r="ACY74" s="648"/>
      <c r="ACZ74" s="648"/>
      <c r="ADA74" s="648"/>
      <c r="ADB74" s="648"/>
      <c r="ADC74" s="648"/>
      <c r="ADD74" s="648"/>
      <c r="ADE74" s="648"/>
      <c r="ADF74" s="648"/>
      <c r="ADG74" s="648"/>
      <c r="ADH74" s="648"/>
      <c r="ADI74" s="648"/>
      <c r="ADJ74" s="648"/>
      <c r="ADK74" s="648"/>
      <c r="ADL74" s="648"/>
      <c r="ADM74" s="648"/>
      <c r="ADN74" s="648"/>
      <c r="ADO74" s="648"/>
      <c r="ADP74" s="648"/>
      <c r="ADQ74" s="648"/>
      <c r="ADR74" s="648"/>
      <c r="ADS74" s="648"/>
      <c r="ADT74" s="648"/>
      <c r="ADU74" s="648"/>
      <c r="ADV74" s="648"/>
      <c r="ADW74" s="648"/>
      <c r="ADX74" s="648"/>
      <c r="ADY74" s="648"/>
      <c r="ADZ74" s="648"/>
      <c r="AEA74" s="648"/>
      <c r="AEB74" s="648"/>
      <c r="AEC74" s="648"/>
      <c r="AED74" s="648"/>
      <c r="AEE74" s="648"/>
      <c r="AEF74" s="648"/>
      <c r="AEG74" s="648"/>
      <c r="AEH74" s="648"/>
      <c r="AEI74" s="648"/>
      <c r="AEJ74" s="648"/>
      <c r="AEK74" s="648"/>
      <c r="AEL74" s="648"/>
      <c r="AEM74" s="648"/>
      <c r="AEN74" s="648"/>
      <c r="AEO74" s="648"/>
      <c r="AEP74" s="648"/>
      <c r="AEQ74" s="648"/>
      <c r="AER74" s="648"/>
      <c r="AES74" s="648"/>
      <c r="AET74" s="648"/>
      <c r="AEU74" s="648"/>
      <c r="AEV74" s="648"/>
      <c r="AEW74" s="648"/>
      <c r="AEX74" s="648"/>
      <c r="AEY74" s="648"/>
      <c r="AEZ74" s="648"/>
      <c r="AFA74" s="648"/>
      <c r="AFB74" s="648"/>
      <c r="AFC74" s="648"/>
      <c r="AFD74" s="648"/>
      <c r="AFE74" s="648"/>
      <c r="AFF74" s="648"/>
      <c r="AFG74" s="648"/>
      <c r="AFH74" s="648"/>
      <c r="AFI74" s="648"/>
      <c r="AFJ74" s="648"/>
      <c r="AFK74" s="648"/>
      <c r="AFL74" s="648"/>
      <c r="AFM74" s="648"/>
      <c r="AFN74" s="648"/>
      <c r="AFO74" s="648"/>
      <c r="AFP74" s="648"/>
      <c r="AFQ74" s="648"/>
      <c r="AFR74" s="648"/>
      <c r="AFS74" s="648"/>
      <c r="AFT74" s="648"/>
      <c r="AFU74" s="648"/>
      <c r="AFV74" s="648"/>
      <c r="AFW74" s="648"/>
      <c r="AFX74" s="648"/>
      <c r="AFY74" s="648"/>
      <c r="AFZ74" s="648"/>
      <c r="AGA74" s="648"/>
      <c r="AGB74" s="648"/>
      <c r="AGC74" s="648"/>
      <c r="AGD74" s="648"/>
      <c r="AGE74" s="648"/>
      <c r="AGF74" s="648"/>
      <c r="AGG74" s="648"/>
      <c r="AGH74" s="648"/>
      <c r="AGI74" s="648"/>
      <c r="AGJ74" s="648"/>
      <c r="AGK74" s="648"/>
      <c r="AGL74" s="648"/>
      <c r="AGM74" s="648"/>
      <c r="AGN74" s="648"/>
      <c r="AGO74" s="648"/>
      <c r="AGP74" s="648"/>
      <c r="AGQ74" s="648"/>
      <c r="AGR74" s="648"/>
      <c r="AGS74" s="648"/>
      <c r="AGT74" s="648"/>
      <c r="AGU74" s="648"/>
      <c r="AGV74" s="648"/>
      <c r="AGW74" s="648"/>
      <c r="AGX74" s="648"/>
      <c r="AGY74" s="648"/>
      <c r="AGZ74" s="648"/>
      <c r="AHA74" s="648"/>
      <c r="AHB74" s="648"/>
      <c r="AHC74" s="648"/>
      <c r="AHD74" s="648"/>
      <c r="AHE74" s="648"/>
      <c r="AHF74" s="648"/>
      <c r="AHG74" s="648"/>
      <c r="AHH74" s="648"/>
      <c r="AHI74" s="648"/>
      <c r="AHJ74" s="648"/>
      <c r="AHK74" s="648"/>
      <c r="AHL74" s="648"/>
      <c r="AHM74" s="648"/>
      <c r="AHN74" s="648"/>
      <c r="AHO74" s="648"/>
      <c r="AHP74" s="648"/>
      <c r="AHQ74" s="648"/>
      <c r="AHR74" s="648"/>
      <c r="AHS74" s="648"/>
      <c r="AHT74" s="648"/>
      <c r="AHU74" s="648"/>
      <c r="AHV74" s="648"/>
      <c r="AHW74" s="648"/>
      <c r="AHX74" s="648"/>
      <c r="AHY74" s="648"/>
      <c r="AHZ74" s="648"/>
      <c r="AIA74" s="648"/>
      <c r="AIB74" s="648"/>
      <c r="AIC74" s="648"/>
      <c r="AID74" s="648"/>
      <c r="AIE74" s="648"/>
      <c r="AIF74" s="648"/>
      <c r="AIG74" s="648"/>
      <c r="AIH74" s="648"/>
      <c r="AII74" s="648"/>
      <c r="AIJ74" s="648"/>
      <c r="AIK74" s="648"/>
      <c r="AIL74" s="648"/>
      <c r="AIM74" s="648"/>
      <c r="AIN74" s="648"/>
      <c r="AIO74" s="648"/>
      <c r="AIP74" s="648"/>
      <c r="AIQ74" s="648"/>
      <c r="AIR74" s="648"/>
      <c r="AIS74" s="648"/>
      <c r="AIT74" s="648"/>
      <c r="AIU74" s="648"/>
      <c r="AIV74" s="648"/>
      <c r="AIW74" s="648"/>
      <c r="AIX74" s="648"/>
      <c r="AIY74" s="648"/>
      <c r="AIZ74" s="648"/>
      <c r="AJA74" s="648"/>
      <c r="AJB74" s="648"/>
      <c r="AJC74" s="648"/>
      <c r="AJD74" s="648"/>
      <c r="AJE74" s="648"/>
      <c r="AJF74" s="648"/>
      <c r="AJG74" s="648"/>
      <c r="AJH74" s="648"/>
      <c r="AJI74" s="648"/>
      <c r="AJJ74" s="648"/>
      <c r="AJK74" s="648"/>
      <c r="AJL74" s="648"/>
      <c r="AJM74" s="648"/>
      <c r="AJN74" s="648"/>
      <c r="AJO74" s="648"/>
      <c r="AJP74" s="648"/>
      <c r="AJQ74" s="648"/>
      <c r="AJR74" s="648"/>
      <c r="AJS74" s="648"/>
      <c r="AJT74" s="648"/>
      <c r="AJU74" s="648"/>
      <c r="AJV74" s="648"/>
      <c r="AJW74" s="648"/>
      <c r="AJX74" s="648"/>
      <c r="AJY74" s="648"/>
      <c r="AJZ74" s="648"/>
      <c r="AKA74" s="648"/>
      <c r="AKB74" s="648"/>
      <c r="AKC74" s="648"/>
      <c r="AKD74" s="648"/>
      <c r="AKE74" s="648"/>
      <c r="AKF74" s="648"/>
      <c r="AKG74" s="648"/>
      <c r="AKH74" s="648"/>
      <c r="AKI74" s="648"/>
      <c r="AKJ74" s="648"/>
      <c r="AKK74" s="648"/>
      <c r="AKL74" s="648"/>
      <c r="AKM74" s="648"/>
      <c r="AKN74" s="648"/>
      <c r="AKO74" s="648"/>
      <c r="AKP74" s="648"/>
      <c r="AKQ74" s="648"/>
      <c r="AKR74" s="648"/>
      <c r="AKS74" s="648"/>
      <c r="AKT74" s="648"/>
      <c r="AKU74" s="648"/>
      <c r="AKV74" s="648"/>
      <c r="AKW74" s="648"/>
      <c r="AKX74" s="648"/>
      <c r="AKY74" s="648"/>
      <c r="AKZ74" s="648"/>
      <c r="ALA74" s="648"/>
      <c r="ALB74" s="648"/>
      <c r="ALC74" s="648"/>
      <c r="ALD74" s="648"/>
      <c r="ALE74" s="648"/>
      <c r="ALF74" s="648"/>
      <c r="ALG74" s="648"/>
      <c r="ALH74" s="648"/>
      <c r="ALI74" s="648"/>
      <c r="ALJ74" s="648"/>
      <c r="ALK74" s="648"/>
      <c r="ALL74" s="648"/>
      <c r="ALM74" s="648"/>
      <c r="ALN74" s="648"/>
      <c r="ALO74" s="648"/>
      <c r="ALP74" s="648"/>
      <c r="ALQ74" s="648"/>
      <c r="ALR74" s="648"/>
      <c r="ALS74" s="648"/>
      <c r="ALT74" s="648"/>
      <c r="ALU74" s="648"/>
      <c r="ALV74" s="648"/>
      <c r="ALW74" s="648"/>
      <c r="ALX74" s="648"/>
      <c r="ALY74" s="648"/>
      <c r="ALZ74" s="648"/>
      <c r="AMA74" s="648"/>
      <c r="AMB74" s="648"/>
      <c r="AMC74" s="648"/>
      <c r="AMD74" s="648"/>
      <c r="AME74" s="648"/>
      <c r="AMF74" s="648"/>
      <c r="AMG74" s="648"/>
      <c r="AMH74" s="648"/>
      <c r="AMI74" s="648"/>
      <c r="AMJ74" s="648"/>
    </row>
    <row r="75" spans="1:1024" s="666" customFormat="1" ht="15.75" thickBot="1" x14ac:dyDescent="0.25">
      <c r="A75" s="648"/>
      <c r="B75" s="687"/>
      <c r="C75" s="688"/>
      <c r="D75" s="689"/>
      <c r="E75" s="689"/>
      <c r="F75" s="689"/>
      <c r="G75" s="689"/>
      <c r="H75" s="689"/>
      <c r="I75" s="689"/>
      <c r="J75" s="689"/>
      <c r="K75" s="689"/>
      <c r="L75" s="689"/>
      <c r="M75" s="689"/>
      <c r="N75" s="689"/>
      <c r="O75" s="689"/>
      <c r="P75" s="689"/>
      <c r="Q75" s="689"/>
      <c r="R75" s="690"/>
      <c r="S75" s="689"/>
      <c r="T75" s="689"/>
      <c r="U75" s="691" t="s">
        <v>124</v>
      </c>
      <c r="V75" s="692" t="s">
        <v>505</v>
      </c>
      <c r="W75" s="693" t="s">
        <v>495</v>
      </c>
      <c r="X75" s="694">
        <f>SUM(X64:X74)</f>
        <v>14133.947417830461</v>
      </c>
      <c r="Y75" s="694">
        <f t="shared" ref="Y75:CJ75" si="70">SUM(Y64:Y74)</f>
        <v>19992.616999326372</v>
      </c>
      <c r="Z75" s="694">
        <f t="shared" si="70"/>
        <v>23188.541700395439</v>
      </c>
      <c r="AA75" s="694">
        <f t="shared" si="70"/>
        <v>28077.119211937272</v>
      </c>
      <c r="AB75" s="694">
        <f t="shared" si="70"/>
        <v>36126.186527214988</v>
      </c>
      <c r="AC75" s="694">
        <f t="shared" si="70"/>
        <v>44336.18484669894</v>
      </c>
      <c r="AD75" s="694">
        <f t="shared" si="70"/>
        <v>46679.806715402709</v>
      </c>
      <c r="AE75" s="694">
        <f t="shared" si="70"/>
        <v>52348.83593295348</v>
      </c>
      <c r="AF75" s="694">
        <f t="shared" si="70"/>
        <v>55201.114965570552</v>
      </c>
      <c r="AG75" s="694">
        <f t="shared" si="70"/>
        <v>57477.765919761754</v>
      </c>
      <c r="AH75" s="694">
        <f t="shared" si="70"/>
        <v>68541.082963126872</v>
      </c>
      <c r="AI75" s="694">
        <f t="shared" si="70"/>
        <v>55433.412274839291</v>
      </c>
      <c r="AJ75" s="694">
        <f t="shared" si="70"/>
        <v>44417.379780330077</v>
      </c>
      <c r="AK75" s="694">
        <f t="shared" si="70"/>
        <v>38586.239981013241</v>
      </c>
      <c r="AL75" s="694">
        <f t="shared" si="70"/>
        <v>21690.797979592877</v>
      </c>
      <c r="AM75" s="694">
        <f t="shared" si="70"/>
        <v>22712.827130072263</v>
      </c>
      <c r="AN75" s="694">
        <f t="shared" si="70"/>
        <v>22776.641454924411</v>
      </c>
      <c r="AO75" s="694">
        <f t="shared" si="70"/>
        <v>23353.3078989198</v>
      </c>
      <c r="AP75" s="694">
        <f t="shared" si="70"/>
        <v>23475.197165233061</v>
      </c>
      <c r="AQ75" s="694">
        <f t="shared" si="70"/>
        <v>23509.623697405292</v>
      </c>
      <c r="AR75" s="694">
        <f t="shared" si="70"/>
        <v>32483.175271081098</v>
      </c>
      <c r="AS75" s="694">
        <f t="shared" si="70"/>
        <v>32975.893149217889</v>
      </c>
      <c r="AT75" s="694">
        <f t="shared" si="70"/>
        <v>32356.581278571186</v>
      </c>
      <c r="AU75" s="694">
        <f t="shared" si="70"/>
        <v>33484.647770215262</v>
      </c>
      <c r="AV75" s="694">
        <f t="shared" si="70"/>
        <v>34543.131227037018</v>
      </c>
      <c r="AW75" s="694">
        <f t="shared" si="70"/>
        <v>38469.226009413236</v>
      </c>
      <c r="AX75" s="694">
        <f t="shared" si="70"/>
        <v>38939.354669267988</v>
      </c>
      <c r="AY75" s="694">
        <f t="shared" si="70"/>
        <v>41244.768765809931</v>
      </c>
      <c r="AZ75" s="694">
        <f t="shared" si="70"/>
        <v>41912.010583767275</v>
      </c>
      <c r="BA75" s="694">
        <f t="shared" si="70"/>
        <v>42267.041630949294</v>
      </c>
      <c r="BB75" s="694">
        <f t="shared" si="70"/>
        <v>48516.964145181548</v>
      </c>
      <c r="BC75" s="694">
        <f t="shared" si="70"/>
        <v>40518.490806391143</v>
      </c>
      <c r="BD75" s="694">
        <f t="shared" si="70"/>
        <v>33801.421412855496</v>
      </c>
      <c r="BE75" s="694">
        <f t="shared" si="70"/>
        <v>30370.349912080928</v>
      </c>
      <c r="BF75" s="694">
        <f t="shared" si="70"/>
        <v>21086.864182312991</v>
      </c>
      <c r="BG75" s="694">
        <f t="shared" si="70"/>
        <v>22179.755145797961</v>
      </c>
      <c r="BH75" s="694">
        <f t="shared" si="70"/>
        <v>22311.258324143408</v>
      </c>
      <c r="BI75" s="694">
        <f t="shared" si="70"/>
        <v>22953.304991204594</v>
      </c>
      <c r="BJ75" s="694">
        <f t="shared" si="70"/>
        <v>23139.641514487994</v>
      </c>
      <c r="BK75" s="694">
        <f t="shared" si="70"/>
        <v>23239.126601509801</v>
      </c>
      <c r="BL75" s="694">
        <f t="shared" si="70"/>
        <v>32275.211206796343</v>
      </c>
      <c r="BM75" s="694">
        <f t="shared" si="70"/>
        <v>32827.268985194743</v>
      </c>
      <c r="BN75" s="694">
        <f t="shared" si="70"/>
        <v>32268.06676349153</v>
      </c>
      <c r="BO75" s="694">
        <f t="shared" si="70"/>
        <v>33453.648081725361</v>
      </c>
      <c r="BP75" s="694">
        <f t="shared" si="70"/>
        <v>34563.131227037018</v>
      </c>
      <c r="BQ75" s="694">
        <f t="shared" si="70"/>
        <v>38489.226009413236</v>
      </c>
      <c r="BR75" s="694">
        <f t="shared" si="70"/>
        <v>38959.354669267988</v>
      </c>
      <c r="BS75" s="694">
        <f t="shared" si="70"/>
        <v>41264.768765809931</v>
      </c>
      <c r="BT75" s="694">
        <f t="shared" si="70"/>
        <v>41932.010583767275</v>
      </c>
      <c r="BU75" s="694">
        <f t="shared" si="70"/>
        <v>42287.041630949294</v>
      </c>
      <c r="BV75" s="694">
        <f t="shared" si="70"/>
        <v>48536.964145181548</v>
      </c>
      <c r="BW75" s="694">
        <f t="shared" si="70"/>
        <v>40538.490806391143</v>
      </c>
      <c r="BX75" s="694">
        <f t="shared" si="70"/>
        <v>33821.421412855496</v>
      </c>
      <c r="BY75" s="694">
        <f t="shared" si="70"/>
        <v>30390.349912080928</v>
      </c>
      <c r="BZ75" s="694">
        <f t="shared" si="70"/>
        <v>21106.864182312991</v>
      </c>
      <c r="CA75" s="694">
        <f t="shared" si="70"/>
        <v>22199.755145797961</v>
      </c>
      <c r="CB75" s="694">
        <f t="shared" si="70"/>
        <v>22331.258324143408</v>
      </c>
      <c r="CC75" s="694">
        <f t="shared" si="70"/>
        <v>22973.304991204594</v>
      </c>
      <c r="CD75" s="694">
        <f t="shared" si="70"/>
        <v>23159.641514487994</v>
      </c>
      <c r="CE75" s="694">
        <f t="shared" si="70"/>
        <v>23259.126601509801</v>
      </c>
      <c r="CF75" s="694">
        <f t="shared" si="70"/>
        <v>32295.211206796343</v>
      </c>
      <c r="CG75" s="694">
        <f t="shared" si="70"/>
        <v>32847.268985194743</v>
      </c>
      <c r="CH75" s="694">
        <f t="shared" si="70"/>
        <v>32288.06676349153</v>
      </c>
      <c r="CI75" s="694">
        <f t="shared" si="70"/>
        <v>33473.648081725361</v>
      </c>
      <c r="CJ75" s="694">
        <f t="shared" si="70"/>
        <v>34583.131227037018</v>
      </c>
      <c r="CK75" s="694">
        <f t="shared" ref="CK75:DW75" si="71">SUM(CK64:CK74)</f>
        <v>38509.226009413236</v>
      </c>
      <c r="CL75" s="694">
        <f t="shared" si="71"/>
        <v>38979.354669267988</v>
      </c>
      <c r="CM75" s="694">
        <f t="shared" si="71"/>
        <v>41284.768765809931</v>
      </c>
      <c r="CN75" s="694">
        <f t="shared" si="71"/>
        <v>41952.010583767275</v>
      </c>
      <c r="CO75" s="694">
        <f t="shared" si="71"/>
        <v>42307.041630949294</v>
      </c>
      <c r="CP75" s="694">
        <f t="shared" si="71"/>
        <v>48556.964145181548</v>
      </c>
      <c r="CQ75" s="694">
        <f t="shared" si="71"/>
        <v>40558.490806391143</v>
      </c>
      <c r="CR75" s="694">
        <f t="shared" si="71"/>
        <v>33841.421412855496</v>
      </c>
      <c r="CS75" s="694">
        <f t="shared" si="71"/>
        <v>30410.349912080928</v>
      </c>
      <c r="CT75" s="694">
        <f t="shared" si="71"/>
        <v>21126.864182312991</v>
      </c>
      <c r="CU75" s="694">
        <f t="shared" si="71"/>
        <v>22219.755145797961</v>
      </c>
      <c r="CV75" s="694">
        <f t="shared" si="71"/>
        <v>22351.258324143408</v>
      </c>
      <c r="CW75" s="694">
        <f t="shared" si="71"/>
        <v>22993.304991204594</v>
      </c>
      <c r="CX75" s="694">
        <f t="shared" si="71"/>
        <v>23179.641514487994</v>
      </c>
      <c r="CY75" s="695">
        <f t="shared" si="71"/>
        <v>23279.126601509801</v>
      </c>
      <c r="CZ75" s="696">
        <f t="shared" si="71"/>
        <v>0</v>
      </c>
      <c r="DA75" s="697">
        <f t="shared" si="71"/>
        <v>0</v>
      </c>
      <c r="DB75" s="697">
        <f t="shared" si="71"/>
        <v>0</v>
      </c>
      <c r="DC75" s="697">
        <f t="shared" si="71"/>
        <v>0</v>
      </c>
      <c r="DD75" s="697">
        <f t="shared" si="71"/>
        <v>0</v>
      </c>
      <c r="DE75" s="697">
        <f t="shared" si="71"/>
        <v>0</v>
      </c>
      <c r="DF75" s="697">
        <f t="shared" si="71"/>
        <v>0</v>
      </c>
      <c r="DG75" s="697">
        <f t="shared" si="71"/>
        <v>0</v>
      </c>
      <c r="DH75" s="697">
        <f t="shared" si="71"/>
        <v>0</v>
      </c>
      <c r="DI75" s="697">
        <f t="shared" si="71"/>
        <v>0</v>
      </c>
      <c r="DJ75" s="697">
        <f t="shared" si="71"/>
        <v>0</v>
      </c>
      <c r="DK75" s="697">
        <f t="shared" si="71"/>
        <v>0</v>
      </c>
      <c r="DL75" s="697">
        <f t="shared" si="71"/>
        <v>0</v>
      </c>
      <c r="DM75" s="697">
        <f t="shared" si="71"/>
        <v>0</v>
      </c>
      <c r="DN75" s="697">
        <f t="shared" si="71"/>
        <v>0</v>
      </c>
      <c r="DO75" s="697">
        <f t="shared" si="71"/>
        <v>0</v>
      </c>
      <c r="DP75" s="697">
        <f t="shared" si="71"/>
        <v>0</v>
      </c>
      <c r="DQ75" s="697">
        <f t="shared" si="71"/>
        <v>0</v>
      </c>
      <c r="DR75" s="697">
        <f t="shared" si="71"/>
        <v>0</v>
      </c>
      <c r="DS75" s="697">
        <f t="shared" si="71"/>
        <v>0</v>
      </c>
      <c r="DT75" s="697">
        <f t="shared" si="71"/>
        <v>0</v>
      </c>
      <c r="DU75" s="697">
        <f t="shared" si="71"/>
        <v>0</v>
      </c>
      <c r="DV75" s="697">
        <f t="shared" si="71"/>
        <v>0</v>
      </c>
      <c r="DW75" s="698">
        <f t="shared" si="71"/>
        <v>0</v>
      </c>
      <c r="DX75" s="665"/>
      <c r="DY75" s="648"/>
      <c r="DZ75" s="648"/>
      <c r="EA75" s="648"/>
      <c r="EB75" s="648"/>
      <c r="EC75" s="648"/>
      <c r="ED75" s="648"/>
      <c r="EE75" s="648"/>
      <c r="EF75" s="648"/>
      <c r="EG75" s="648"/>
      <c r="EH75" s="648"/>
      <c r="EI75" s="648"/>
      <c r="EJ75" s="648"/>
      <c r="EK75" s="648"/>
      <c r="EL75" s="648"/>
      <c r="EM75" s="648"/>
      <c r="EN75" s="648"/>
      <c r="EO75" s="648"/>
      <c r="EP75" s="648"/>
      <c r="EQ75" s="648"/>
      <c r="ER75" s="648"/>
      <c r="ES75" s="648"/>
      <c r="ET75" s="648"/>
      <c r="EU75" s="648"/>
      <c r="EV75" s="648"/>
      <c r="EW75" s="648"/>
      <c r="EX75" s="648"/>
      <c r="EY75" s="648"/>
      <c r="EZ75" s="648"/>
      <c r="FA75" s="648"/>
      <c r="FB75" s="648"/>
      <c r="FC75" s="648"/>
      <c r="FD75" s="648"/>
      <c r="FE75" s="648"/>
      <c r="FF75" s="648"/>
      <c r="FG75" s="648"/>
      <c r="FH75" s="648"/>
      <c r="FI75" s="648"/>
      <c r="FJ75" s="648"/>
      <c r="FK75" s="648"/>
      <c r="FL75" s="648"/>
      <c r="FM75" s="648"/>
      <c r="FN75" s="648"/>
      <c r="FO75" s="648"/>
      <c r="FP75" s="648"/>
      <c r="FQ75" s="648"/>
      <c r="FR75" s="648"/>
      <c r="FS75" s="648"/>
      <c r="FT75" s="648"/>
      <c r="FU75" s="648"/>
      <c r="FV75" s="648"/>
      <c r="FW75" s="648"/>
      <c r="FX75" s="648"/>
      <c r="FY75" s="648"/>
      <c r="FZ75" s="648"/>
      <c r="GA75" s="648"/>
      <c r="GB75" s="648"/>
      <c r="GC75" s="648"/>
      <c r="GD75" s="648"/>
      <c r="GE75" s="648"/>
      <c r="GF75" s="648"/>
      <c r="GG75" s="648"/>
      <c r="GH75" s="648"/>
      <c r="GI75" s="648"/>
      <c r="GJ75" s="648"/>
      <c r="GK75" s="648"/>
      <c r="GL75" s="648"/>
      <c r="GM75" s="648"/>
      <c r="GN75" s="648"/>
      <c r="GO75" s="648"/>
      <c r="GP75" s="648"/>
      <c r="GQ75" s="648"/>
      <c r="GR75" s="648"/>
      <c r="GS75" s="648"/>
      <c r="GT75" s="648"/>
      <c r="GU75" s="648"/>
      <c r="GV75" s="648"/>
      <c r="GW75" s="648"/>
      <c r="GX75" s="648"/>
      <c r="GY75" s="648"/>
      <c r="GZ75" s="648"/>
      <c r="HA75" s="648"/>
      <c r="HB75" s="648"/>
      <c r="HC75" s="648"/>
      <c r="HD75" s="648"/>
      <c r="HE75" s="648"/>
      <c r="HF75" s="648"/>
      <c r="HG75" s="648"/>
      <c r="HH75" s="648"/>
      <c r="HI75" s="648"/>
      <c r="HJ75" s="648"/>
      <c r="HK75" s="648"/>
      <c r="HL75" s="648"/>
      <c r="HM75" s="648"/>
      <c r="HN75" s="648"/>
      <c r="HO75" s="648"/>
      <c r="HP75" s="648"/>
      <c r="HQ75" s="648"/>
      <c r="HR75" s="648"/>
      <c r="HS75" s="648"/>
      <c r="HT75" s="648"/>
      <c r="HU75" s="648"/>
      <c r="HV75" s="648"/>
      <c r="HW75" s="648"/>
      <c r="HX75" s="648"/>
      <c r="HY75" s="648"/>
      <c r="HZ75" s="648"/>
      <c r="IA75" s="648"/>
      <c r="IB75" s="648"/>
      <c r="IC75" s="648"/>
      <c r="ID75" s="648"/>
      <c r="IE75" s="648"/>
      <c r="IF75" s="648"/>
      <c r="IG75" s="648"/>
      <c r="IH75" s="648"/>
      <c r="II75" s="648"/>
      <c r="IJ75" s="648"/>
      <c r="IK75" s="648"/>
      <c r="IL75" s="648"/>
      <c r="IM75" s="648"/>
      <c r="IN75" s="648"/>
      <c r="IO75" s="648"/>
      <c r="IP75" s="648"/>
      <c r="IQ75" s="648"/>
      <c r="IR75" s="648"/>
      <c r="IS75" s="648"/>
      <c r="IT75" s="648"/>
      <c r="IU75" s="648"/>
      <c r="IV75" s="648"/>
      <c r="IW75" s="648"/>
      <c r="IX75" s="648"/>
      <c r="IY75" s="648"/>
      <c r="IZ75" s="648"/>
      <c r="JA75" s="648"/>
      <c r="JB75" s="648"/>
      <c r="JC75" s="648"/>
      <c r="JD75" s="648"/>
      <c r="JE75" s="648"/>
      <c r="JF75" s="648"/>
      <c r="JG75" s="648"/>
      <c r="JH75" s="648"/>
      <c r="JI75" s="648"/>
      <c r="JJ75" s="648"/>
      <c r="JK75" s="648"/>
      <c r="JL75" s="648"/>
      <c r="JM75" s="648"/>
      <c r="JN75" s="648"/>
      <c r="JO75" s="648"/>
      <c r="JP75" s="648"/>
      <c r="JQ75" s="648"/>
      <c r="JR75" s="648"/>
      <c r="JS75" s="648"/>
      <c r="JT75" s="648"/>
      <c r="JU75" s="648"/>
      <c r="JV75" s="648"/>
      <c r="JW75" s="648"/>
      <c r="JX75" s="648"/>
      <c r="JY75" s="648"/>
      <c r="JZ75" s="648"/>
      <c r="KA75" s="648"/>
      <c r="KB75" s="648"/>
      <c r="KC75" s="648"/>
      <c r="KD75" s="648"/>
      <c r="KE75" s="648"/>
      <c r="KF75" s="648"/>
      <c r="KG75" s="648"/>
      <c r="KH75" s="648"/>
      <c r="KI75" s="648"/>
      <c r="KJ75" s="648"/>
      <c r="KK75" s="648"/>
      <c r="KL75" s="648"/>
      <c r="KM75" s="648"/>
      <c r="KN75" s="648"/>
      <c r="KO75" s="648"/>
      <c r="KP75" s="648"/>
      <c r="KQ75" s="648"/>
      <c r="KR75" s="648"/>
      <c r="KS75" s="648"/>
      <c r="KT75" s="648"/>
      <c r="KU75" s="648"/>
      <c r="KV75" s="648"/>
      <c r="KW75" s="648"/>
      <c r="KX75" s="648"/>
      <c r="KY75" s="648"/>
      <c r="KZ75" s="648"/>
      <c r="LA75" s="648"/>
      <c r="LB75" s="648"/>
      <c r="LC75" s="648"/>
      <c r="LD75" s="648"/>
      <c r="LE75" s="648"/>
      <c r="LF75" s="648"/>
      <c r="LG75" s="648"/>
      <c r="LH75" s="648"/>
      <c r="LI75" s="648"/>
      <c r="LJ75" s="648"/>
      <c r="LK75" s="648"/>
      <c r="LL75" s="648"/>
      <c r="LM75" s="648"/>
      <c r="LN75" s="648"/>
      <c r="LO75" s="648"/>
      <c r="LP75" s="648"/>
      <c r="LQ75" s="648"/>
      <c r="LR75" s="648"/>
      <c r="LS75" s="648"/>
      <c r="LT75" s="648"/>
      <c r="LU75" s="648"/>
      <c r="LV75" s="648"/>
      <c r="LW75" s="648"/>
      <c r="LX75" s="648"/>
      <c r="LY75" s="648"/>
      <c r="LZ75" s="648"/>
      <c r="MA75" s="648"/>
      <c r="MB75" s="648"/>
      <c r="MC75" s="648"/>
      <c r="MD75" s="648"/>
      <c r="ME75" s="648"/>
      <c r="MF75" s="648"/>
      <c r="MG75" s="648"/>
      <c r="MH75" s="648"/>
      <c r="MI75" s="648"/>
      <c r="MJ75" s="648"/>
      <c r="MK75" s="648"/>
      <c r="ML75" s="648"/>
      <c r="MM75" s="648"/>
      <c r="MN75" s="648"/>
      <c r="MO75" s="648"/>
      <c r="MP75" s="648"/>
      <c r="MQ75" s="648"/>
      <c r="MR75" s="648"/>
      <c r="MS75" s="648"/>
      <c r="MT75" s="648"/>
      <c r="MU75" s="648"/>
      <c r="MV75" s="648"/>
      <c r="MW75" s="648"/>
      <c r="MX75" s="648"/>
      <c r="MY75" s="648"/>
      <c r="MZ75" s="648"/>
      <c r="NA75" s="648"/>
      <c r="NB75" s="648"/>
      <c r="NC75" s="648"/>
      <c r="ND75" s="648"/>
      <c r="NE75" s="648"/>
      <c r="NF75" s="648"/>
      <c r="NG75" s="648"/>
      <c r="NH75" s="648"/>
      <c r="NI75" s="648"/>
      <c r="NJ75" s="648"/>
      <c r="NK75" s="648"/>
      <c r="NL75" s="648"/>
      <c r="NM75" s="648"/>
      <c r="NN75" s="648"/>
      <c r="NO75" s="648"/>
      <c r="NP75" s="648"/>
      <c r="NQ75" s="648"/>
      <c r="NR75" s="648"/>
      <c r="NS75" s="648"/>
      <c r="NT75" s="648"/>
      <c r="NU75" s="648"/>
      <c r="NV75" s="648"/>
      <c r="NW75" s="648"/>
      <c r="NX75" s="648"/>
      <c r="NY75" s="648"/>
      <c r="NZ75" s="648"/>
      <c r="OA75" s="648"/>
      <c r="OB75" s="648"/>
      <c r="OC75" s="648"/>
      <c r="OD75" s="648"/>
      <c r="OE75" s="648"/>
      <c r="OF75" s="648"/>
      <c r="OG75" s="648"/>
      <c r="OH75" s="648"/>
      <c r="OI75" s="648"/>
      <c r="OJ75" s="648"/>
      <c r="OK75" s="648"/>
      <c r="OL75" s="648"/>
      <c r="OM75" s="648"/>
      <c r="ON75" s="648"/>
      <c r="OO75" s="648"/>
      <c r="OP75" s="648"/>
      <c r="OQ75" s="648"/>
      <c r="OR75" s="648"/>
      <c r="OS75" s="648"/>
      <c r="OT75" s="648"/>
      <c r="OU75" s="648"/>
      <c r="OV75" s="648"/>
      <c r="OW75" s="648"/>
      <c r="OX75" s="648"/>
      <c r="OY75" s="648"/>
      <c r="OZ75" s="648"/>
      <c r="PA75" s="648"/>
      <c r="PB75" s="648"/>
      <c r="PC75" s="648"/>
      <c r="PD75" s="648"/>
      <c r="PE75" s="648"/>
      <c r="PF75" s="648"/>
      <c r="PG75" s="648"/>
      <c r="PH75" s="648"/>
      <c r="PI75" s="648"/>
      <c r="PJ75" s="648"/>
      <c r="PK75" s="648"/>
      <c r="PL75" s="648"/>
      <c r="PM75" s="648"/>
      <c r="PN75" s="648"/>
      <c r="PO75" s="648"/>
      <c r="PP75" s="648"/>
      <c r="PQ75" s="648"/>
      <c r="PR75" s="648"/>
      <c r="PS75" s="648"/>
      <c r="PT75" s="648"/>
      <c r="PU75" s="648"/>
      <c r="PV75" s="648"/>
      <c r="PW75" s="648"/>
      <c r="PX75" s="648"/>
      <c r="PY75" s="648"/>
      <c r="PZ75" s="648"/>
      <c r="QA75" s="648"/>
      <c r="QB75" s="648"/>
      <c r="QC75" s="648"/>
      <c r="QD75" s="648"/>
      <c r="QE75" s="648"/>
      <c r="QF75" s="648"/>
      <c r="QG75" s="648"/>
      <c r="QH75" s="648"/>
      <c r="QI75" s="648"/>
      <c r="QJ75" s="648"/>
      <c r="QK75" s="648"/>
      <c r="QL75" s="648"/>
      <c r="QM75" s="648"/>
      <c r="QN75" s="648"/>
      <c r="QO75" s="648"/>
      <c r="QP75" s="648"/>
      <c r="QQ75" s="648"/>
      <c r="QR75" s="648"/>
      <c r="QS75" s="648"/>
      <c r="QT75" s="648"/>
      <c r="QU75" s="648"/>
      <c r="QV75" s="648"/>
      <c r="QW75" s="648"/>
      <c r="QX75" s="648"/>
      <c r="QY75" s="648"/>
      <c r="QZ75" s="648"/>
      <c r="RA75" s="648"/>
      <c r="RB75" s="648"/>
      <c r="RC75" s="648"/>
      <c r="RD75" s="648"/>
      <c r="RE75" s="648"/>
      <c r="RF75" s="648"/>
      <c r="RG75" s="648"/>
      <c r="RH75" s="648"/>
      <c r="RI75" s="648"/>
      <c r="RJ75" s="648"/>
      <c r="RK75" s="648"/>
      <c r="RL75" s="648"/>
      <c r="RM75" s="648"/>
      <c r="RN75" s="648"/>
      <c r="RO75" s="648"/>
      <c r="RP75" s="648"/>
      <c r="RQ75" s="648"/>
      <c r="RR75" s="648"/>
      <c r="RS75" s="648"/>
      <c r="RT75" s="648"/>
      <c r="RU75" s="648"/>
      <c r="RV75" s="648"/>
      <c r="RW75" s="648"/>
      <c r="RX75" s="648"/>
      <c r="RY75" s="648"/>
      <c r="RZ75" s="648"/>
      <c r="SA75" s="648"/>
      <c r="SB75" s="648"/>
      <c r="SC75" s="648"/>
      <c r="SD75" s="648"/>
      <c r="SE75" s="648"/>
      <c r="SF75" s="648"/>
      <c r="SG75" s="648"/>
      <c r="SH75" s="648"/>
      <c r="SI75" s="648"/>
      <c r="SJ75" s="648"/>
      <c r="SK75" s="648"/>
      <c r="SL75" s="648"/>
      <c r="SM75" s="648"/>
      <c r="SN75" s="648"/>
      <c r="SO75" s="648"/>
      <c r="SP75" s="648"/>
      <c r="SQ75" s="648"/>
      <c r="SR75" s="648"/>
      <c r="SS75" s="648"/>
      <c r="ST75" s="648"/>
      <c r="SU75" s="648"/>
      <c r="SV75" s="648"/>
      <c r="SW75" s="648"/>
      <c r="SX75" s="648"/>
      <c r="SY75" s="648"/>
      <c r="SZ75" s="648"/>
      <c r="TA75" s="648"/>
      <c r="TB75" s="648"/>
      <c r="TC75" s="648"/>
      <c r="TD75" s="648"/>
      <c r="TE75" s="648"/>
      <c r="TF75" s="648"/>
      <c r="TG75" s="648"/>
      <c r="TH75" s="648"/>
      <c r="TI75" s="648"/>
      <c r="TJ75" s="648"/>
      <c r="TK75" s="648"/>
      <c r="TL75" s="648"/>
      <c r="TM75" s="648"/>
      <c r="TN75" s="648"/>
      <c r="TO75" s="648"/>
      <c r="TP75" s="648"/>
      <c r="TQ75" s="648"/>
      <c r="TR75" s="648"/>
      <c r="TS75" s="648"/>
      <c r="TT75" s="648"/>
      <c r="TU75" s="648"/>
      <c r="TV75" s="648"/>
      <c r="TW75" s="648"/>
      <c r="TX75" s="648"/>
      <c r="TY75" s="648"/>
      <c r="TZ75" s="648"/>
      <c r="UA75" s="648"/>
      <c r="UB75" s="648"/>
      <c r="UC75" s="648"/>
      <c r="UD75" s="648"/>
      <c r="UE75" s="648"/>
      <c r="UF75" s="648"/>
      <c r="UG75" s="648"/>
      <c r="UH75" s="648"/>
      <c r="UI75" s="648"/>
      <c r="UJ75" s="648"/>
      <c r="UK75" s="648"/>
      <c r="UL75" s="648"/>
      <c r="UM75" s="648"/>
      <c r="UN75" s="648"/>
      <c r="UO75" s="648"/>
      <c r="UP75" s="648"/>
      <c r="UQ75" s="648"/>
      <c r="UR75" s="648"/>
      <c r="US75" s="648"/>
      <c r="UT75" s="648"/>
      <c r="UU75" s="648"/>
      <c r="UV75" s="648"/>
      <c r="UW75" s="648"/>
      <c r="UX75" s="648"/>
      <c r="UY75" s="648"/>
      <c r="UZ75" s="648"/>
      <c r="VA75" s="648"/>
      <c r="VB75" s="648"/>
      <c r="VC75" s="648"/>
      <c r="VD75" s="648"/>
      <c r="VE75" s="648"/>
      <c r="VF75" s="648"/>
      <c r="VG75" s="648"/>
      <c r="VH75" s="648"/>
      <c r="VI75" s="648"/>
      <c r="VJ75" s="648"/>
      <c r="VK75" s="648"/>
      <c r="VL75" s="648"/>
      <c r="VM75" s="648"/>
      <c r="VN75" s="648"/>
      <c r="VO75" s="648"/>
      <c r="VP75" s="648"/>
      <c r="VQ75" s="648"/>
      <c r="VR75" s="648"/>
      <c r="VS75" s="648"/>
      <c r="VT75" s="648"/>
      <c r="VU75" s="648"/>
      <c r="VV75" s="648"/>
      <c r="VW75" s="648"/>
      <c r="VX75" s="648"/>
      <c r="VY75" s="648"/>
      <c r="VZ75" s="648"/>
      <c r="WA75" s="648"/>
      <c r="WB75" s="648"/>
      <c r="WC75" s="648"/>
      <c r="WD75" s="648"/>
      <c r="WE75" s="648"/>
      <c r="WF75" s="648"/>
      <c r="WG75" s="648"/>
      <c r="WH75" s="648"/>
      <c r="WI75" s="648"/>
      <c r="WJ75" s="648"/>
      <c r="WK75" s="648"/>
      <c r="WL75" s="648"/>
      <c r="WM75" s="648"/>
      <c r="WN75" s="648"/>
      <c r="WO75" s="648"/>
      <c r="WP75" s="648"/>
      <c r="WQ75" s="648"/>
      <c r="WR75" s="648"/>
      <c r="WS75" s="648"/>
      <c r="WT75" s="648"/>
      <c r="WU75" s="648"/>
      <c r="WV75" s="648"/>
      <c r="WW75" s="648"/>
      <c r="WX75" s="648"/>
      <c r="WY75" s="648"/>
      <c r="WZ75" s="648"/>
      <c r="XA75" s="648"/>
      <c r="XB75" s="648"/>
      <c r="XC75" s="648"/>
      <c r="XD75" s="648"/>
      <c r="XE75" s="648"/>
      <c r="XF75" s="648"/>
      <c r="XG75" s="648"/>
      <c r="XH75" s="648"/>
      <c r="XI75" s="648"/>
      <c r="XJ75" s="648"/>
      <c r="XK75" s="648"/>
      <c r="XL75" s="648"/>
      <c r="XM75" s="648"/>
      <c r="XN75" s="648"/>
      <c r="XO75" s="648"/>
      <c r="XP75" s="648"/>
      <c r="XQ75" s="648"/>
      <c r="XR75" s="648"/>
      <c r="XS75" s="648"/>
      <c r="XT75" s="648"/>
      <c r="XU75" s="648"/>
      <c r="XV75" s="648"/>
      <c r="XW75" s="648"/>
      <c r="XX75" s="648"/>
      <c r="XY75" s="648"/>
      <c r="XZ75" s="648"/>
      <c r="YA75" s="648"/>
      <c r="YB75" s="648"/>
      <c r="YC75" s="648"/>
      <c r="YD75" s="648"/>
      <c r="YE75" s="648"/>
      <c r="YF75" s="648"/>
      <c r="YG75" s="648"/>
      <c r="YH75" s="648"/>
      <c r="YI75" s="648"/>
      <c r="YJ75" s="648"/>
      <c r="YK75" s="648"/>
      <c r="YL75" s="648"/>
      <c r="YM75" s="648"/>
      <c r="YN75" s="648"/>
      <c r="YO75" s="648"/>
      <c r="YP75" s="648"/>
      <c r="YQ75" s="648"/>
      <c r="YR75" s="648"/>
      <c r="YS75" s="648"/>
      <c r="YT75" s="648"/>
      <c r="YU75" s="648"/>
      <c r="YV75" s="648"/>
      <c r="YW75" s="648"/>
      <c r="YX75" s="648"/>
      <c r="YY75" s="648"/>
      <c r="YZ75" s="648"/>
      <c r="ZA75" s="648"/>
      <c r="ZB75" s="648"/>
      <c r="ZC75" s="648"/>
      <c r="ZD75" s="648"/>
      <c r="ZE75" s="648"/>
      <c r="ZF75" s="648"/>
      <c r="ZG75" s="648"/>
      <c r="ZH75" s="648"/>
      <c r="ZI75" s="648"/>
      <c r="ZJ75" s="648"/>
      <c r="ZK75" s="648"/>
      <c r="ZL75" s="648"/>
      <c r="ZM75" s="648"/>
      <c r="ZN75" s="648"/>
      <c r="ZO75" s="648"/>
      <c r="ZP75" s="648"/>
      <c r="ZQ75" s="648"/>
      <c r="ZR75" s="648"/>
      <c r="ZS75" s="648"/>
      <c r="ZT75" s="648"/>
      <c r="ZU75" s="648"/>
      <c r="ZV75" s="648"/>
      <c r="ZW75" s="648"/>
      <c r="ZX75" s="648"/>
      <c r="ZY75" s="648"/>
      <c r="ZZ75" s="648"/>
      <c r="AAA75" s="648"/>
      <c r="AAB75" s="648"/>
      <c r="AAC75" s="648"/>
      <c r="AAD75" s="648"/>
      <c r="AAE75" s="648"/>
      <c r="AAF75" s="648"/>
      <c r="AAG75" s="648"/>
      <c r="AAH75" s="648"/>
      <c r="AAI75" s="648"/>
      <c r="AAJ75" s="648"/>
      <c r="AAK75" s="648"/>
      <c r="AAL75" s="648"/>
      <c r="AAM75" s="648"/>
      <c r="AAN75" s="648"/>
      <c r="AAO75" s="648"/>
      <c r="AAP75" s="648"/>
      <c r="AAQ75" s="648"/>
      <c r="AAR75" s="648"/>
      <c r="AAS75" s="648"/>
      <c r="AAT75" s="648"/>
      <c r="AAU75" s="648"/>
      <c r="AAV75" s="648"/>
      <c r="AAW75" s="648"/>
      <c r="AAX75" s="648"/>
      <c r="AAY75" s="648"/>
      <c r="AAZ75" s="648"/>
      <c r="ABA75" s="648"/>
      <c r="ABB75" s="648"/>
      <c r="ABC75" s="648"/>
      <c r="ABD75" s="648"/>
      <c r="ABE75" s="648"/>
      <c r="ABF75" s="648"/>
      <c r="ABG75" s="648"/>
      <c r="ABH75" s="648"/>
      <c r="ABI75" s="648"/>
      <c r="ABJ75" s="648"/>
      <c r="ABK75" s="648"/>
      <c r="ABL75" s="648"/>
      <c r="ABM75" s="648"/>
      <c r="ABN75" s="648"/>
      <c r="ABO75" s="648"/>
      <c r="ABP75" s="648"/>
      <c r="ABQ75" s="648"/>
      <c r="ABR75" s="648"/>
      <c r="ABS75" s="648"/>
      <c r="ABT75" s="648"/>
      <c r="ABU75" s="648"/>
      <c r="ABV75" s="648"/>
      <c r="ABW75" s="648"/>
      <c r="ABX75" s="648"/>
      <c r="ABY75" s="648"/>
      <c r="ABZ75" s="648"/>
      <c r="ACA75" s="648"/>
      <c r="ACB75" s="648"/>
      <c r="ACC75" s="648"/>
      <c r="ACD75" s="648"/>
      <c r="ACE75" s="648"/>
      <c r="ACF75" s="648"/>
      <c r="ACG75" s="648"/>
      <c r="ACH75" s="648"/>
      <c r="ACI75" s="648"/>
      <c r="ACJ75" s="648"/>
      <c r="ACK75" s="648"/>
      <c r="ACL75" s="648"/>
      <c r="ACM75" s="648"/>
      <c r="ACN75" s="648"/>
      <c r="ACO75" s="648"/>
      <c r="ACP75" s="648"/>
      <c r="ACQ75" s="648"/>
      <c r="ACR75" s="648"/>
      <c r="ACS75" s="648"/>
      <c r="ACT75" s="648"/>
      <c r="ACU75" s="648"/>
      <c r="ACV75" s="648"/>
      <c r="ACW75" s="648"/>
      <c r="ACX75" s="648"/>
      <c r="ACY75" s="648"/>
      <c r="ACZ75" s="648"/>
      <c r="ADA75" s="648"/>
      <c r="ADB75" s="648"/>
      <c r="ADC75" s="648"/>
      <c r="ADD75" s="648"/>
      <c r="ADE75" s="648"/>
      <c r="ADF75" s="648"/>
      <c r="ADG75" s="648"/>
      <c r="ADH75" s="648"/>
      <c r="ADI75" s="648"/>
      <c r="ADJ75" s="648"/>
      <c r="ADK75" s="648"/>
      <c r="ADL75" s="648"/>
      <c r="ADM75" s="648"/>
      <c r="ADN75" s="648"/>
      <c r="ADO75" s="648"/>
      <c r="ADP75" s="648"/>
      <c r="ADQ75" s="648"/>
      <c r="ADR75" s="648"/>
      <c r="ADS75" s="648"/>
      <c r="ADT75" s="648"/>
      <c r="ADU75" s="648"/>
      <c r="ADV75" s="648"/>
      <c r="ADW75" s="648"/>
      <c r="ADX75" s="648"/>
      <c r="ADY75" s="648"/>
      <c r="ADZ75" s="648"/>
      <c r="AEA75" s="648"/>
      <c r="AEB75" s="648"/>
      <c r="AEC75" s="648"/>
      <c r="AED75" s="648"/>
      <c r="AEE75" s="648"/>
      <c r="AEF75" s="648"/>
      <c r="AEG75" s="648"/>
      <c r="AEH75" s="648"/>
      <c r="AEI75" s="648"/>
      <c r="AEJ75" s="648"/>
      <c r="AEK75" s="648"/>
      <c r="AEL75" s="648"/>
      <c r="AEM75" s="648"/>
      <c r="AEN75" s="648"/>
      <c r="AEO75" s="648"/>
      <c r="AEP75" s="648"/>
      <c r="AEQ75" s="648"/>
      <c r="AER75" s="648"/>
      <c r="AES75" s="648"/>
      <c r="AET75" s="648"/>
      <c r="AEU75" s="648"/>
      <c r="AEV75" s="648"/>
      <c r="AEW75" s="648"/>
      <c r="AEX75" s="648"/>
      <c r="AEY75" s="648"/>
      <c r="AEZ75" s="648"/>
      <c r="AFA75" s="648"/>
      <c r="AFB75" s="648"/>
      <c r="AFC75" s="648"/>
      <c r="AFD75" s="648"/>
      <c r="AFE75" s="648"/>
      <c r="AFF75" s="648"/>
      <c r="AFG75" s="648"/>
      <c r="AFH75" s="648"/>
      <c r="AFI75" s="648"/>
      <c r="AFJ75" s="648"/>
      <c r="AFK75" s="648"/>
      <c r="AFL75" s="648"/>
      <c r="AFM75" s="648"/>
      <c r="AFN75" s="648"/>
      <c r="AFO75" s="648"/>
      <c r="AFP75" s="648"/>
      <c r="AFQ75" s="648"/>
      <c r="AFR75" s="648"/>
      <c r="AFS75" s="648"/>
      <c r="AFT75" s="648"/>
      <c r="AFU75" s="648"/>
      <c r="AFV75" s="648"/>
      <c r="AFW75" s="648"/>
      <c r="AFX75" s="648"/>
      <c r="AFY75" s="648"/>
      <c r="AFZ75" s="648"/>
      <c r="AGA75" s="648"/>
      <c r="AGB75" s="648"/>
      <c r="AGC75" s="648"/>
      <c r="AGD75" s="648"/>
      <c r="AGE75" s="648"/>
      <c r="AGF75" s="648"/>
      <c r="AGG75" s="648"/>
      <c r="AGH75" s="648"/>
      <c r="AGI75" s="648"/>
      <c r="AGJ75" s="648"/>
      <c r="AGK75" s="648"/>
      <c r="AGL75" s="648"/>
      <c r="AGM75" s="648"/>
      <c r="AGN75" s="648"/>
      <c r="AGO75" s="648"/>
      <c r="AGP75" s="648"/>
      <c r="AGQ75" s="648"/>
      <c r="AGR75" s="648"/>
      <c r="AGS75" s="648"/>
      <c r="AGT75" s="648"/>
      <c r="AGU75" s="648"/>
      <c r="AGV75" s="648"/>
      <c r="AGW75" s="648"/>
      <c r="AGX75" s="648"/>
      <c r="AGY75" s="648"/>
      <c r="AGZ75" s="648"/>
      <c r="AHA75" s="648"/>
      <c r="AHB75" s="648"/>
      <c r="AHC75" s="648"/>
      <c r="AHD75" s="648"/>
      <c r="AHE75" s="648"/>
      <c r="AHF75" s="648"/>
      <c r="AHG75" s="648"/>
      <c r="AHH75" s="648"/>
      <c r="AHI75" s="648"/>
      <c r="AHJ75" s="648"/>
      <c r="AHK75" s="648"/>
      <c r="AHL75" s="648"/>
      <c r="AHM75" s="648"/>
      <c r="AHN75" s="648"/>
      <c r="AHO75" s="648"/>
      <c r="AHP75" s="648"/>
      <c r="AHQ75" s="648"/>
      <c r="AHR75" s="648"/>
      <c r="AHS75" s="648"/>
      <c r="AHT75" s="648"/>
      <c r="AHU75" s="648"/>
      <c r="AHV75" s="648"/>
      <c r="AHW75" s="648"/>
      <c r="AHX75" s="648"/>
      <c r="AHY75" s="648"/>
      <c r="AHZ75" s="648"/>
      <c r="AIA75" s="648"/>
      <c r="AIB75" s="648"/>
      <c r="AIC75" s="648"/>
      <c r="AID75" s="648"/>
      <c r="AIE75" s="648"/>
      <c r="AIF75" s="648"/>
      <c r="AIG75" s="648"/>
      <c r="AIH75" s="648"/>
      <c r="AII75" s="648"/>
      <c r="AIJ75" s="648"/>
      <c r="AIK75" s="648"/>
      <c r="AIL75" s="648"/>
      <c r="AIM75" s="648"/>
      <c r="AIN75" s="648"/>
      <c r="AIO75" s="648"/>
      <c r="AIP75" s="648"/>
      <c r="AIQ75" s="648"/>
      <c r="AIR75" s="648"/>
      <c r="AIS75" s="648"/>
      <c r="AIT75" s="648"/>
      <c r="AIU75" s="648"/>
      <c r="AIV75" s="648"/>
      <c r="AIW75" s="648"/>
      <c r="AIX75" s="648"/>
      <c r="AIY75" s="648"/>
      <c r="AIZ75" s="648"/>
      <c r="AJA75" s="648"/>
      <c r="AJB75" s="648"/>
      <c r="AJC75" s="648"/>
      <c r="AJD75" s="648"/>
      <c r="AJE75" s="648"/>
      <c r="AJF75" s="648"/>
      <c r="AJG75" s="648"/>
      <c r="AJH75" s="648"/>
      <c r="AJI75" s="648"/>
      <c r="AJJ75" s="648"/>
      <c r="AJK75" s="648"/>
      <c r="AJL75" s="648"/>
      <c r="AJM75" s="648"/>
      <c r="AJN75" s="648"/>
      <c r="AJO75" s="648"/>
      <c r="AJP75" s="648"/>
      <c r="AJQ75" s="648"/>
      <c r="AJR75" s="648"/>
      <c r="AJS75" s="648"/>
      <c r="AJT75" s="648"/>
      <c r="AJU75" s="648"/>
      <c r="AJV75" s="648"/>
      <c r="AJW75" s="648"/>
      <c r="AJX75" s="648"/>
      <c r="AJY75" s="648"/>
      <c r="AJZ75" s="648"/>
      <c r="AKA75" s="648"/>
      <c r="AKB75" s="648"/>
      <c r="AKC75" s="648"/>
      <c r="AKD75" s="648"/>
      <c r="AKE75" s="648"/>
      <c r="AKF75" s="648"/>
      <c r="AKG75" s="648"/>
      <c r="AKH75" s="648"/>
      <c r="AKI75" s="648"/>
      <c r="AKJ75" s="648"/>
      <c r="AKK75" s="648"/>
      <c r="AKL75" s="648"/>
      <c r="AKM75" s="648"/>
      <c r="AKN75" s="648"/>
      <c r="AKO75" s="648"/>
      <c r="AKP75" s="648"/>
      <c r="AKQ75" s="648"/>
      <c r="AKR75" s="648"/>
      <c r="AKS75" s="648"/>
      <c r="AKT75" s="648"/>
      <c r="AKU75" s="648"/>
      <c r="AKV75" s="648"/>
      <c r="AKW75" s="648"/>
      <c r="AKX75" s="648"/>
      <c r="AKY75" s="648"/>
      <c r="AKZ75" s="648"/>
      <c r="ALA75" s="648"/>
      <c r="ALB75" s="648"/>
      <c r="ALC75" s="648"/>
      <c r="ALD75" s="648"/>
      <c r="ALE75" s="648"/>
      <c r="ALF75" s="648"/>
      <c r="ALG75" s="648"/>
      <c r="ALH75" s="648"/>
      <c r="ALI75" s="648"/>
      <c r="ALJ75" s="648"/>
      <c r="ALK75" s="648"/>
      <c r="ALL75" s="648"/>
      <c r="ALM75" s="648"/>
      <c r="ALN75" s="648"/>
      <c r="ALO75" s="648"/>
      <c r="ALP75" s="648"/>
      <c r="ALQ75" s="648"/>
      <c r="ALR75" s="648"/>
      <c r="ALS75" s="648"/>
      <c r="ALT75" s="648"/>
      <c r="ALU75" s="648"/>
      <c r="ALV75" s="648"/>
      <c r="ALW75" s="648"/>
      <c r="ALX75" s="648"/>
      <c r="ALY75" s="648"/>
      <c r="ALZ75" s="648"/>
      <c r="AMA75" s="648"/>
      <c r="AMB75" s="648"/>
      <c r="AMC75" s="648"/>
      <c r="AMD75" s="648"/>
      <c r="AME75" s="648"/>
      <c r="AMF75" s="648"/>
      <c r="AMG75" s="648"/>
      <c r="AMH75" s="648"/>
      <c r="AMI75" s="648"/>
      <c r="AMJ75" s="648"/>
    </row>
    <row r="76" spans="1:1024" x14ac:dyDescent="0.2">
      <c r="B76" s="562" t="s">
        <v>540</v>
      </c>
      <c r="C76" s="563" t="s">
        <v>541</v>
      </c>
      <c r="D76" s="536"/>
      <c r="E76" s="536"/>
      <c r="F76" s="536"/>
      <c r="G76" s="536"/>
      <c r="H76" s="536"/>
      <c r="I76" s="536"/>
      <c r="J76" s="536"/>
      <c r="K76" s="536"/>
      <c r="L76" s="536"/>
      <c r="M76" s="536"/>
      <c r="N76" s="536"/>
      <c r="O76" s="536"/>
      <c r="P76" s="536"/>
      <c r="Q76" s="536"/>
      <c r="R76" s="538"/>
      <c r="S76" s="553"/>
      <c r="T76" s="538"/>
      <c r="U76" s="553"/>
      <c r="V76" s="536"/>
      <c r="W76" s="536"/>
      <c r="X76" s="534">
        <f t="shared" ref="X76:BC76" si="72">SUMIF($C:$C,"61.5x",X:X)</f>
        <v>0</v>
      </c>
      <c r="Y76" s="534">
        <f t="shared" si="72"/>
        <v>0</v>
      </c>
      <c r="Z76" s="534">
        <f t="shared" si="72"/>
        <v>0</v>
      </c>
      <c r="AA76" s="534">
        <f t="shared" si="72"/>
        <v>0</v>
      </c>
      <c r="AB76" s="534">
        <f t="shared" si="72"/>
        <v>0</v>
      </c>
      <c r="AC76" s="534">
        <f t="shared" si="72"/>
        <v>0</v>
      </c>
      <c r="AD76" s="534">
        <f t="shared" si="72"/>
        <v>0</v>
      </c>
      <c r="AE76" s="534">
        <f t="shared" si="72"/>
        <v>0</v>
      </c>
      <c r="AF76" s="534">
        <f t="shared" si="72"/>
        <v>0</v>
      </c>
      <c r="AG76" s="534">
        <f t="shared" si="72"/>
        <v>0</v>
      </c>
      <c r="AH76" s="534">
        <f t="shared" si="72"/>
        <v>0</v>
      </c>
      <c r="AI76" s="534">
        <f t="shared" si="72"/>
        <v>0</v>
      </c>
      <c r="AJ76" s="534">
        <f t="shared" si="72"/>
        <v>0</v>
      </c>
      <c r="AK76" s="534">
        <f t="shared" si="72"/>
        <v>0</v>
      </c>
      <c r="AL76" s="534">
        <f t="shared" si="72"/>
        <v>0</v>
      </c>
      <c r="AM76" s="534">
        <f t="shared" si="72"/>
        <v>0</v>
      </c>
      <c r="AN76" s="534">
        <f t="shared" si="72"/>
        <v>0</v>
      </c>
      <c r="AO76" s="534">
        <f t="shared" si="72"/>
        <v>0</v>
      </c>
      <c r="AP76" s="534">
        <f t="shared" si="72"/>
        <v>0</v>
      </c>
      <c r="AQ76" s="534">
        <f t="shared" si="72"/>
        <v>0</v>
      </c>
      <c r="AR76" s="534">
        <f t="shared" si="72"/>
        <v>0</v>
      </c>
      <c r="AS76" s="534">
        <f t="shared" si="72"/>
        <v>0</v>
      </c>
      <c r="AT76" s="534">
        <f t="shared" si="72"/>
        <v>0</v>
      </c>
      <c r="AU76" s="534">
        <f t="shared" si="72"/>
        <v>0</v>
      </c>
      <c r="AV76" s="534">
        <f t="shared" si="72"/>
        <v>0</v>
      </c>
      <c r="AW76" s="534">
        <f t="shared" si="72"/>
        <v>0</v>
      </c>
      <c r="AX76" s="534">
        <f t="shared" si="72"/>
        <v>0</v>
      </c>
      <c r="AY76" s="534">
        <f t="shared" si="72"/>
        <v>0</v>
      </c>
      <c r="AZ76" s="534">
        <f t="shared" si="72"/>
        <v>0</v>
      </c>
      <c r="BA76" s="534">
        <f t="shared" si="72"/>
        <v>0</v>
      </c>
      <c r="BB76" s="534">
        <f t="shared" si="72"/>
        <v>0</v>
      </c>
      <c r="BC76" s="534">
        <f t="shared" si="72"/>
        <v>0</v>
      </c>
      <c r="BD76" s="534">
        <f t="shared" ref="BD76:CI76" si="73">SUMIF($C:$C,"61.5x",BD:BD)</f>
        <v>0</v>
      </c>
      <c r="BE76" s="534">
        <f t="shared" si="73"/>
        <v>0</v>
      </c>
      <c r="BF76" s="534">
        <f t="shared" si="73"/>
        <v>0</v>
      </c>
      <c r="BG76" s="534">
        <f t="shared" si="73"/>
        <v>0</v>
      </c>
      <c r="BH76" s="534">
        <f t="shared" si="73"/>
        <v>0</v>
      </c>
      <c r="BI76" s="534">
        <f t="shared" si="73"/>
        <v>0</v>
      </c>
      <c r="BJ76" s="534">
        <f t="shared" si="73"/>
        <v>0</v>
      </c>
      <c r="BK76" s="534">
        <f t="shared" si="73"/>
        <v>0</v>
      </c>
      <c r="BL76" s="534">
        <f t="shared" si="73"/>
        <v>0</v>
      </c>
      <c r="BM76" s="534">
        <f t="shared" si="73"/>
        <v>0</v>
      </c>
      <c r="BN76" s="534">
        <f t="shared" si="73"/>
        <v>0</v>
      </c>
      <c r="BO76" s="534">
        <f t="shared" si="73"/>
        <v>0</v>
      </c>
      <c r="BP76" s="534">
        <f t="shared" si="73"/>
        <v>0</v>
      </c>
      <c r="BQ76" s="534">
        <f t="shared" si="73"/>
        <v>0</v>
      </c>
      <c r="BR76" s="534">
        <f t="shared" si="73"/>
        <v>0</v>
      </c>
      <c r="BS76" s="534">
        <f t="shared" si="73"/>
        <v>0</v>
      </c>
      <c r="BT76" s="534">
        <f t="shared" si="73"/>
        <v>0</v>
      </c>
      <c r="BU76" s="534">
        <f t="shared" si="73"/>
        <v>0</v>
      </c>
      <c r="BV76" s="534">
        <f t="shared" si="73"/>
        <v>0</v>
      </c>
      <c r="BW76" s="534">
        <f t="shared" si="73"/>
        <v>0</v>
      </c>
      <c r="BX76" s="534">
        <f t="shared" si="73"/>
        <v>0</v>
      </c>
      <c r="BY76" s="534">
        <f t="shared" si="73"/>
        <v>0</v>
      </c>
      <c r="BZ76" s="534">
        <f t="shared" si="73"/>
        <v>0</v>
      </c>
      <c r="CA76" s="534">
        <f t="shared" si="73"/>
        <v>0</v>
      </c>
      <c r="CB76" s="534">
        <f t="shared" si="73"/>
        <v>0</v>
      </c>
      <c r="CC76" s="534">
        <f t="shared" si="73"/>
        <v>0</v>
      </c>
      <c r="CD76" s="534">
        <f t="shared" si="73"/>
        <v>0</v>
      </c>
      <c r="CE76" s="534">
        <f t="shared" si="73"/>
        <v>0</v>
      </c>
      <c r="CF76" s="534">
        <f t="shared" si="73"/>
        <v>0</v>
      </c>
      <c r="CG76" s="534">
        <f t="shared" si="73"/>
        <v>0</v>
      </c>
      <c r="CH76" s="534">
        <f t="shared" si="73"/>
        <v>0</v>
      </c>
      <c r="CI76" s="534">
        <f t="shared" si="73"/>
        <v>0</v>
      </c>
      <c r="CJ76" s="534">
        <f t="shared" ref="CJ76:DO76" si="74">SUMIF($C:$C,"61.5x",CJ:CJ)</f>
        <v>0</v>
      </c>
      <c r="CK76" s="534">
        <f t="shared" si="74"/>
        <v>0</v>
      </c>
      <c r="CL76" s="534">
        <f t="shared" si="74"/>
        <v>0</v>
      </c>
      <c r="CM76" s="534">
        <f t="shared" si="74"/>
        <v>0</v>
      </c>
      <c r="CN76" s="534">
        <f t="shared" si="74"/>
        <v>0</v>
      </c>
      <c r="CO76" s="534">
        <f t="shared" si="74"/>
        <v>0</v>
      </c>
      <c r="CP76" s="534">
        <f t="shared" si="74"/>
        <v>0</v>
      </c>
      <c r="CQ76" s="534">
        <f t="shared" si="74"/>
        <v>0</v>
      </c>
      <c r="CR76" s="534">
        <f t="shared" si="74"/>
        <v>0</v>
      </c>
      <c r="CS76" s="534">
        <f t="shared" si="74"/>
        <v>0</v>
      </c>
      <c r="CT76" s="534">
        <f t="shared" si="74"/>
        <v>0</v>
      </c>
      <c r="CU76" s="534">
        <f t="shared" si="74"/>
        <v>0</v>
      </c>
      <c r="CV76" s="534">
        <f t="shared" si="74"/>
        <v>0</v>
      </c>
      <c r="CW76" s="534">
        <f t="shared" si="74"/>
        <v>0</v>
      </c>
      <c r="CX76" s="534">
        <f t="shared" si="74"/>
        <v>0</v>
      </c>
      <c r="CY76" s="549">
        <f t="shared" si="74"/>
        <v>0</v>
      </c>
      <c r="CZ76" s="550">
        <f t="shared" si="74"/>
        <v>0</v>
      </c>
      <c r="DA76" s="550">
        <f t="shared" si="74"/>
        <v>0</v>
      </c>
      <c r="DB76" s="550">
        <f t="shared" si="74"/>
        <v>0</v>
      </c>
      <c r="DC76" s="550">
        <f t="shared" si="74"/>
        <v>0</v>
      </c>
      <c r="DD76" s="550">
        <f t="shared" si="74"/>
        <v>0</v>
      </c>
      <c r="DE76" s="550">
        <f t="shared" si="74"/>
        <v>0</v>
      </c>
      <c r="DF76" s="550">
        <f t="shared" si="74"/>
        <v>0</v>
      </c>
      <c r="DG76" s="550">
        <f t="shared" si="74"/>
        <v>0</v>
      </c>
      <c r="DH76" s="550">
        <f t="shared" si="74"/>
        <v>0</v>
      </c>
      <c r="DI76" s="550">
        <f t="shared" si="74"/>
        <v>0</v>
      </c>
      <c r="DJ76" s="550">
        <f t="shared" si="74"/>
        <v>0</v>
      </c>
      <c r="DK76" s="550">
        <f t="shared" si="74"/>
        <v>0</v>
      </c>
      <c r="DL76" s="550">
        <f t="shared" si="74"/>
        <v>0</v>
      </c>
      <c r="DM76" s="550">
        <f t="shared" si="74"/>
        <v>0</v>
      </c>
      <c r="DN76" s="550">
        <f t="shared" si="74"/>
        <v>0</v>
      </c>
      <c r="DO76" s="550">
        <f t="shared" si="74"/>
        <v>0</v>
      </c>
      <c r="DP76" s="550">
        <f t="shared" ref="DP76:DW76" si="75">SUMIF($C:$C,"61.5x",DP:DP)</f>
        <v>0</v>
      </c>
      <c r="DQ76" s="550">
        <f t="shared" si="75"/>
        <v>0</v>
      </c>
      <c r="DR76" s="550">
        <f t="shared" si="75"/>
        <v>0</v>
      </c>
      <c r="DS76" s="550">
        <f t="shared" si="75"/>
        <v>0</v>
      </c>
      <c r="DT76" s="550">
        <f t="shared" si="75"/>
        <v>0</v>
      </c>
      <c r="DU76" s="550">
        <f t="shared" si="75"/>
        <v>0</v>
      </c>
      <c r="DV76" s="550">
        <f t="shared" si="75"/>
        <v>0</v>
      </c>
      <c r="DW76" s="554">
        <f t="shared" si="75"/>
        <v>0</v>
      </c>
      <c r="DX76" s="540"/>
    </row>
    <row r="77" spans="1:1024" x14ac:dyDescent="0.2">
      <c r="B77" s="562" t="s">
        <v>542</v>
      </c>
      <c r="C77" s="537" t="s">
        <v>543</v>
      </c>
      <c r="D77" s="536"/>
      <c r="E77" s="536"/>
      <c r="F77" s="536"/>
      <c r="G77" s="536"/>
      <c r="H77" s="536"/>
      <c r="I77" s="536"/>
      <c r="J77" s="536"/>
      <c r="K77" s="536"/>
      <c r="L77" s="536"/>
      <c r="M77" s="536"/>
      <c r="N77" s="536"/>
      <c r="O77" s="536"/>
      <c r="P77" s="536"/>
      <c r="Q77" s="536"/>
      <c r="R77" s="538"/>
      <c r="S77" s="553"/>
      <c r="T77" s="538"/>
      <c r="U77" s="553"/>
      <c r="V77" s="536"/>
      <c r="W77" s="536"/>
      <c r="X77" s="534">
        <f t="shared" ref="X77:BC77" si="76">SUMIF($C:$C,"61.6x",X:X)</f>
        <v>0</v>
      </c>
      <c r="Y77" s="534">
        <f t="shared" si="76"/>
        <v>0</v>
      </c>
      <c r="Z77" s="534">
        <f t="shared" si="76"/>
        <v>0</v>
      </c>
      <c r="AA77" s="534">
        <f t="shared" si="76"/>
        <v>0</v>
      </c>
      <c r="AB77" s="534">
        <f t="shared" si="76"/>
        <v>0</v>
      </c>
      <c r="AC77" s="534">
        <f t="shared" si="76"/>
        <v>0</v>
      </c>
      <c r="AD77" s="534">
        <f t="shared" si="76"/>
        <v>0</v>
      </c>
      <c r="AE77" s="534">
        <f t="shared" si="76"/>
        <v>0</v>
      </c>
      <c r="AF77" s="534">
        <f t="shared" si="76"/>
        <v>0</v>
      </c>
      <c r="AG77" s="534">
        <f t="shared" si="76"/>
        <v>0</v>
      </c>
      <c r="AH77" s="534">
        <f t="shared" si="76"/>
        <v>0</v>
      </c>
      <c r="AI77" s="534">
        <f t="shared" si="76"/>
        <v>0</v>
      </c>
      <c r="AJ77" s="534">
        <f t="shared" si="76"/>
        <v>0</v>
      </c>
      <c r="AK77" s="534">
        <f t="shared" si="76"/>
        <v>0</v>
      </c>
      <c r="AL77" s="534">
        <f t="shared" si="76"/>
        <v>0</v>
      </c>
      <c r="AM77" s="534">
        <f t="shared" si="76"/>
        <v>0</v>
      </c>
      <c r="AN77" s="534">
        <f t="shared" si="76"/>
        <v>0</v>
      </c>
      <c r="AO77" s="534">
        <f t="shared" si="76"/>
        <v>0</v>
      </c>
      <c r="AP77" s="534">
        <f t="shared" si="76"/>
        <v>0</v>
      </c>
      <c r="AQ77" s="534">
        <f t="shared" si="76"/>
        <v>0</v>
      </c>
      <c r="AR77" s="534">
        <f t="shared" si="76"/>
        <v>0</v>
      </c>
      <c r="AS77" s="534">
        <f t="shared" si="76"/>
        <v>0</v>
      </c>
      <c r="AT77" s="534">
        <f t="shared" si="76"/>
        <v>0</v>
      </c>
      <c r="AU77" s="534">
        <f t="shared" si="76"/>
        <v>0</v>
      </c>
      <c r="AV77" s="534">
        <f t="shared" si="76"/>
        <v>0</v>
      </c>
      <c r="AW77" s="534">
        <f t="shared" si="76"/>
        <v>0</v>
      </c>
      <c r="AX77" s="534">
        <f t="shared" si="76"/>
        <v>0</v>
      </c>
      <c r="AY77" s="534">
        <f t="shared" si="76"/>
        <v>0</v>
      </c>
      <c r="AZ77" s="534">
        <f t="shared" si="76"/>
        <v>0</v>
      </c>
      <c r="BA77" s="534">
        <f t="shared" si="76"/>
        <v>0</v>
      </c>
      <c r="BB77" s="534">
        <f t="shared" si="76"/>
        <v>0</v>
      </c>
      <c r="BC77" s="534">
        <f t="shared" si="76"/>
        <v>0</v>
      </c>
      <c r="BD77" s="534">
        <f t="shared" ref="BD77:CI77" si="77">SUMIF($C:$C,"61.6x",BD:BD)</f>
        <v>0</v>
      </c>
      <c r="BE77" s="534">
        <f t="shared" si="77"/>
        <v>0</v>
      </c>
      <c r="BF77" s="534">
        <f t="shared" si="77"/>
        <v>0</v>
      </c>
      <c r="BG77" s="534">
        <f t="shared" si="77"/>
        <v>0</v>
      </c>
      <c r="BH77" s="534">
        <f t="shared" si="77"/>
        <v>0</v>
      </c>
      <c r="BI77" s="534">
        <f t="shared" si="77"/>
        <v>0</v>
      </c>
      <c r="BJ77" s="534">
        <f t="shared" si="77"/>
        <v>0</v>
      </c>
      <c r="BK77" s="534">
        <f t="shared" si="77"/>
        <v>0</v>
      </c>
      <c r="BL77" s="534">
        <f t="shared" si="77"/>
        <v>0</v>
      </c>
      <c r="BM77" s="534">
        <f t="shared" si="77"/>
        <v>0</v>
      </c>
      <c r="BN77" s="534">
        <f t="shared" si="77"/>
        <v>0</v>
      </c>
      <c r="BO77" s="534">
        <f t="shared" si="77"/>
        <v>0</v>
      </c>
      <c r="BP77" s="534">
        <f t="shared" si="77"/>
        <v>0</v>
      </c>
      <c r="BQ77" s="534">
        <f t="shared" si="77"/>
        <v>0</v>
      </c>
      <c r="BR77" s="534">
        <f t="shared" si="77"/>
        <v>0</v>
      </c>
      <c r="BS77" s="534">
        <f t="shared" si="77"/>
        <v>0</v>
      </c>
      <c r="BT77" s="534">
        <f t="shared" si="77"/>
        <v>0</v>
      </c>
      <c r="BU77" s="534">
        <f t="shared" si="77"/>
        <v>0</v>
      </c>
      <c r="BV77" s="534">
        <f t="shared" si="77"/>
        <v>0</v>
      </c>
      <c r="BW77" s="534">
        <f t="shared" si="77"/>
        <v>0</v>
      </c>
      <c r="BX77" s="534">
        <f t="shared" si="77"/>
        <v>0</v>
      </c>
      <c r="BY77" s="534">
        <f t="shared" si="77"/>
        <v>0</v>
      </c>
      <c r="BZ77" s="534">
        <f t="shared" si="77"/>
        <v>0</v>
      </c>
      <c r="CA77" s="534">
        <f t="shared" si="77"/>
        <v>0</v>
      </c>
      <c r="CB77" s="534">
        <f t="shared" si="77"/>
        <v>0</v>
      </c>
      <c r="CC77" s="534">
        <f t="shared" si="77"/>
        <v>0</v>
      </c>
      <c r="CD77" s="534">
        <f t="shared" si="77"/>
        <v>0</v>
      </c>
      <c r="CE77" s="534">
        <f t="shared" si="77"/>
        <v>0</v>
      </c>
      <c r="CF77" s="534">
        <f t="shared" si="77"/>
        <v>0</v>
      </c>
      <c r="CG77" s="534">
        <f t="shared" si="77"/>
        <v>0</v>
      </c>
      <c r="CH77" s="534">
        <f t="shared" si="77"/>
        <v>0</v>
      </c>
      <c r="CI77" s="534">
        <f t="shared" si="77"/>
        <v>0</v>
      </c>
      <c r="CJ77" s="534">
        <f t="shared" ref="CJ77:DO77" si="78">SUMIF($C:$C,"61.6x",CJ:CJ)</f>
        <v>0</v>
      </c>
      <c r="CK77" s="534">
        <f t="shared" si="78"/>
        <v>0</v>
      </c>
      <c r="CL77" s="534">
        <f t="shared" si="78"/>
        <v>0</v>
      </c>
      <c r="CM77" s="534">
        <f t="shared" si="78"/>
        <v>0</v>
      </c>
      <c r="CN77" s="534">
        <f t="shared" si="78"/>
        <v>0</v>
      </c>
      <c r="CO77" s="534">
        <f t="shared" si="78"/>
        <v>0</v>
      </c>
      <c r="CP77" s="534">
        <f t="shared" si="78"/>
        <v>0</v>
      </c>
      <c r="CQ77" s="534">
        <f t="shared" si="78"/>
        <v>0</v>
      </c>
      <c r="CR77" s="534">
        <f t="shared" si="78"/>
        <v>0</v>
      </c>
      <c r="CS77" s="534">
        <f t="shared" si="78"/>
        <v>0</v>
      </c>
      <c r="CT77" s="534">
        <f t="shared" si="78"/>
        <v>0</v>
      </c>
      <c r="CU77" s="534">
        <f t="shared" si="78"/>
        <v>0</v>
      </c>
      <c r="CV77" s="534">
        <f t="shared" si="78"/>
        <v>0</v>
      </c>
      <c r="CW77" s="534">
        <f t="shared" si="78"/>
        <v>0</v>
      </c>
      <c r="CX77" s="534">
        <f t="shared" si="78"/>
        <v>0</v>
      </c>
      <c r="CY77" s="549">
        <f t="shared" si="78"/>
        <v>0</v>
      </c>
      <c r="CZ77" s="550">
        <f t="shared" si="78"/>
        <v>0</v>
      </c>
      <c r="DA77" s="550">
        <f t="shared" si="78"/>
        <v>0</v>
      </c>
      <c r="DB77" s="550">
        <f t="shared" si="78"/>
        <v>0</v>
      </c>
      <c r="DC77" s="550">
        <f t="shared" si="78"/>
        <v>0</v>
      </c>
      <c r="DD77" s="550">
        <f t="shared" si="78"/>
        <v>0</v>
      </c>
      <c r="DE77" s="550">
        <f t="shared" si="78"/>
        <v>0</v>
      </c>
      <c r="DF77" s="550">
        <f t="shared" si="78"/>
        <v>0</v>
      </c>
      <c r="DG77" s="550">
        <f t="shared" si="78"/>
        <v>0</v>
      </c>
      <c r="DH77" s="550">
        <f t="shared" si="78"/>
        <v>0</v>
      </c>
      <c r="DI77" s="550">
        <f t="shared" si="78"/>
        <v>0</v>
      </c>
      <c r="DJ77" s="550">
        <f t="shared" si="78"/>
        <v>0</v>
      </c>
      <c r="DK77" s="550">
        <f t="shared" si="78"/>
        <v>0</v>
      </c>
      <c r="DL77" s="550">
        <f t="shared" si="78"/>
        <v>0</v>
      </c>
      <c r="DM77" s="550">
        <f t="shared" si="78"/>
        <v>0</v>
      </c>
      <c r="DN77" s="550">
        <f t="shared" si="78"/>
        <v>0</v>
      </c>
      <c r="DO77" s="550">
        <f t="shared" si="78"/>
        <v>0</v>
      </c>
      <c r="DP77" s="550">
        <f t="shared" ref="DP77:DW77" si="79">SUMIF($C:$C,"61.6x",DP:DP)</f>
        <v>0</v>
      </c>
      <c r="DQ77" s="550">
        <f t="shared" si="79"/>
        <v>0</v>
      </c>
      <c r="DR77" s="550">
        <f t="shared" si="79"/>
        <v>0</v>
      </c>
      <c r="DS77" s="550">
        <f t="shared" si="79"/>
        <v>0</v>
      </c>
      <c r="DT77" s="550">
        <f t="shared" si="79"/>
        <v>0</v>
      </c>
      <c r="DU77" s="550">
        <f t="shared" si="79"/>
        <v>0</v>
      </c>
      <c r="DV77" s="550">
        <f t="shared" si="79"/>
        <v>0</v>
      </c>
      <c r="DW77" s="554">
        <f t="shared" si="79"/>
        <v>0</v>
      </c>
      <c r="DX77" s="540"/>
    </row>
    <row r="78" spans="1:1024" x14ac:dyDescent="0.2">
      <c r="B78" s="562" t="s">
        <v>544</v>
      </c>
      <c r="C78" s="537" t="s">
        <v>545</v>
      </c>
      <c r="D78" s="536"/>
      <c r="E78" s="536"/>
      <c r="F78" s="536"/>
      <c r="G78" s="536"/>
      <c r="H78" s="536"/>
      <c r="I78" s="536"/>
      <c r="J78" s="536"/>
      <c r="K78" s="536"/>
      <c r="L78" s="536"/>
      <c r="M78" s="536"/>
      <c r="N78" s="536"/>
      <c r="O78" s="536"/>
      <c r="P78" s="536"/>
      <c r="Q78" s="536"/>
      <c r="R78" s="538"/>
      <c r="S78" s="553"/>
      <c r="T78" s="538"/>
      <c r="U78" s="553"/>
      <c r="V78" s="536"/>
      <c r="W78" s="536"/>
      <c r="X78" s="534">
        <f t="shared" ref="X78:BC78" si="80">SUMIF($C:$C,"61.7x",X:X)</f>
        <v>0</v>
      </c>
      <c r="Y78" s="534">
        <f t="shared" si="80"/>
        <v>0</v>
      </c>
      <c r="Z78" s="534">
        <f t="shared" si="80"/>
        <v>0</v>
      </c>
      <c r="AA78" s="534">
        <f t="shared" si="80"/>
        <v>0</v>
      </c>
      <c r="AB78" s="534">
        <f t="shared" si="80"/>
        <v>0</v>
      </c>
      <c r="AC78" s="534">
        <f t="shared" si="80"/>
        <v>0</v>
      </c>
      <c r="AD78" s="534">
        <f t="shared" si="80"/>
        <v>0</v>
      </c>
      <c r="AE78" s="534">
        <f t="shared" si="80"/>
        <v>0</v>
      </c>
      <c r="AF78" s="534">
        <f t="shared" si="80"/>
        <v>0</v>
      </c>
      <c r="AG78" s="534">
        <f t="shared" si="80"/>
        <v>0</v>
      </c>
      <c r="AH78" s="534">
        <f t="shared" si="80"/>
        <v>0</v>
      </c>
      <c r="AI78" s="534">
        <f t="shared" si="80"/>
        <v>0</v>
      </c>
      <c r="AJ78" s="534">
        <f t="shared" si="80"/>
        <v>0</v>
      </c>
      <c r="AK78" s="534">
        <f t="shared" si="80"/>
        <v>0</v>
      </c>
      <c r="AL78" s="534">
        <f t="shared" si="80"/>
        <v>0</v>
      </c>
      <c r="AM78" s="534">
        <f t="shared" si="80"/>
        <v>0</v>
      </c>
      <c r="AN78" s="534">
        <f t="shared" si="80"/>
        <v>0</v>
      </c>
      <c r="AO78" s="534">
        <f t="shared" si="80"/>
        <v>0</v>
      </c>
      <c r="AP78" s="534">
        <f t="shared" si="80"/>
        <v>0</v>
      </c>
      <c r="AQ78" s="534">
        <f t="shared" si="80"/>
        <v>0</v>
      </c>
      <c r="AR78" s="534">
        <f t="shared" si="80"/>
        <v>0</v>
      </c>
      <c r="AS78" s="534">
        <f t="shared" si="80"/>
        <v>0</v>
      </c>
      <c r="AT78" s="534">
        <f t="shared" si="80"/>
        <v>0</v>
      </c>
      <c r="AU78" s="534">
        <f t="shared" si="80"/>
        <v>0</v>
      </c>
      <c r="AV78" s="534">
        <f t="shared" si="80"/>
        <v>0</v>
      </c>
      <c r="AW78" s="534">
        <f t="shared" si="80"/>
        <v>0</v>
      </c>
      <c r="AX78" s="534">
        <f t="shared" si="80"/>
        <v>0</v>
      </c>
      <c r="AY78" s="534">
        <f t="shared" si="80"/>
        <v>0</v>
      </c>
      <c r="AZ78" s="534">
        <f t="shared" si="80"/>
        <v>0</v>
      </c>
      <c r="BA78" s="534">
        <f t="shared" si="80"/>
        <v>0</v>
      </c>
      <c r="BB78" s="534">
        <f t="shared" si="80"/>
        <v>0</v>
      </c>
      <c r="BC78" s="534">
        <f t="shared" si="80"/>
        <v>0</v>
      </c>
      <c r="BD78" s="534">
        <f t="shared" ref="BD78:CI78" si="81">SUMIF($C:$C,"61.7x",BD:BD)</f>
        <v>0</v>
      </c>
      <c r="BE78" s="534">
        <f t="shared" si="81"/>
        <v>0</v>
      </c>
      <c r="BF78" s="534">
        <f t="shared" si="81"/>
        <v>0</v>
      </c>
      <c r="BG78" s="534">
        <f t="shared" si="81"/>
        <v>0</v>
      </c>
      <c r="BH78" s="534">
        <f t="shared" si="81"/>
        <v>0</v>
      </c>
      <c r="BI78" s="534">
        <f t="shared" si="81"/>
        <v>0</v>
      </c>
      <c r="BJ78" s="534">
        <f t="shared" si="81"/>
        <v>0</v>
      </c>
      <c r="BK78" s="534">
        <f t="shared" si="81"/>
        <v>0</v>
      </c>
      <c r="BL78" s="534">
        <f t="shared" si="81"/>
        <v>0</v>
      </c>
      <c r="BM78" s="534">
        <f t="shared" si="81"/>
        <v>0</v>
      </c>
      <c r="BN78" s="534">
        <f t="shared" si="81"/>
        <v>0</v>
      </c>
      <c r="BO78" s="534">
        <f t="shared" si="81"/>
        <v>0</v>
      </c>
      <c r="BP78" s="534">
        <f t="shared" si="81"/>
        <v>0</v>
      </c>
      <c r="BQ78" s="534">
        <f t="shared" si="81"/>
        <v>0</v>
      </c>
      <c r="BR78" s="534">
        <f t="shared" si="81"/>
        <v>0</v>
      </c>
      <c r="BS78" s="534">
        <f t="shared" si="81"/>
        <v>0</v>
      </c>
      <c r="BT78" s="534">
        <f t="shared" si="81"/>
        <v>0</v>
      </c>
      <c r="BU78" s="534">
        <f t="shared" si="81"/>
        <v>0</v>
      </c>
      <c r="BV78" s="534">
        <f t="shared" si="81"/>
        <v>0</v>
      </c>
      <c r="BW78" s="534">
        <f t="shared" si="81"/>
        <v>0</v>
      </c>
      <c r="BX78" s="534">
        <f t="shared" si="81"/>
        <v>0</v>
      </c>
      <c r="BY78" s="534">
        <f t="shared" si="81"/>
        <v>0</v>
      </c>
      <c r="BZ78" s="534">
        <f t="shared" si="81"/>
        <v>0</v>
      </c>
      <c r="CA78" s="534">
        <f t="shared" si="81"/>
        <v>0</v>
      </c>
      <c r="CB78" s="534">
        <f t="shared" si="81"/>
        <v>0</v>
      </c>
      <c r="CC78" s="534">
        <f t="shared" si="81"/>
        <v>0</v>
      </c>
      <c r="CD78" s="534">
        <f t="shared" si="81"/>
        <v>0</v>
      </c>
      <c r="CE78" s="534">
        <f t="shared" si="81"/>
        <v>0</v>
      </c>
      <c r="CF78" s="534">
        <f t="shared" si="81"/>
        <v>0</v>
      </c>
      <c r="CG78" s="534">
        <f t="shared" si="81"/>
        <v>0</v>
      </c>
      <c r="CH78" s="534">
        <f t="shared" si="81"/>
        <v>0</v>
      </c>
      <c r="CI78" s="534">
        <f t="shared" si="81"/>
        <v>0</v>
      </c>
      <c r="CJ78" s="534">
        <f t="shared" ref="CJ78:DO78" si="82">SUMIF($C:$C,"61.7x",CJ:CJ)</f>
        <v>0</v>
      </c>
      <c r="CK78" s="534">
        <f t="shared" si="82"/>
        <v>0</v>
      </c>
      <c r="CL78" s="534">
        <f t="shared" si="82"/>
        <v>0</v>
      </c>
      <c r="CM78" s="534">
        <f t="shared" si="82"/>
        <v>0</v>
      </c>
      <c r="CN78" s="534">
        <f t="shared" si="82"/>
        <v>0</v>
      </c>
      <c r="CO78" s="534">
        <f t="shared" si="82"/>
        <v>0</v>
      </c>
      <c r="CP78" s="534">
        <f t="shared" si="82"/>
        <v>0</v>
      </c>
      <c r="CQ78" s="534">
        <f t="shared" si="82"/>
        <v>0</v>
      </c>
      <c r="CR78" s="534">
        <f t="shared" si="82"/>
        <v>0</v>
      </c>
      <c r="CS78" s="534">
        <f t="shared" si="82"/>
        <v>0</v>
      </c>
      <c r="CT78" s="534">
        <f t="shared" si="82"/>
        <v>0</v>
      </c>
      <c r="CU78" s="534">
        <f t="shared" si="82"/>
        <v>0</v>
      </c>
      <c r="CV78" s="534">
        <f t="shared" si="82"/>
        <v>0</v>
      </c>
      <c r="CW78" s="534">
        <f t="shared" si="82"/>
        <v>0</v>
      </c>
      <c r="CX78" s="534">
        <f t="shared" si="82"/>
        <v>0</v>
      </c>
      <c r="CY78" s="549">
        <f t="shared" si="82"/>
        <v>0</v>
      </c>
      <c r="CZ78" s="550">
        <f t="shared" si="82"/>
        <v>0</v>
      </c>
      <c r="DA78" s="550">
        <f t="shared" si="82"/>
        <v>0</v>
      </c>
      <c r="DB78" s="550">
        <f t="shared" si="82"/>
        <v>0</v>
      </c>
      <c r="DC78" s="550">
        <f t="shared" si="82"/>
        <v>0</v>
      </c>
      <c r="DD78" s="550">
        <f t="shared" si="82"/>
        <v>0</v>
      </c>
      <c r="DE78" s="550">
        <f t="shared" si="82"/>
        <v>0</v>
      </c>
      <c r="DF78" s="550">
        <f t="shared" si="82"/>
        <v>0</v>
      </c>
      <c r="DG78" s="550">
        <f t="shared" si="82"/>
        <v>0</v>
      </c>
      <c r="DH78" s="550">
        <f t="shared" si="82"/>
        <v>0</v>
      </c>
      <c r="DI78" s="550">
        <f t="shared" si="82"/>
        <v>0</v>
      </c>
      <c r="DJ78" s="550">
        <f t="shared" si="82"/>
        <v>0</v>
      </c>
      <c r="DK78" s="550">
        <f t="shared" si="82"/>
        <v>0</v>
      </c>
      <c r="DL78" s="550">
        <f t="shared" si="82"/>
        <v>0</v>
      </c>
      <c r="DM78" s="550">
        <f t="shared" si="82"/>
        <v>0</v>
      </c>
      <c r="DN78" s="550">
        <f t="shared" si="82"/>
        <v>0</v>
      </c>
      <c r="DO78" s="550">
        <f t="shared" si="82"/>
        <v>0</v>
      </c>
      <c r="DP78" s="550">
        <f t="shared" ref="DP78:DW78" si="83">SUMIF($C:$C,"61.7x",DP:DP)</f>
        <v>0</v>
      </c>
      <c r="DQ78" s="550">
        <f t="shared" si="83"/>
        <v>0</v>
      </c>
      <c r="DR78" s="550">
        <f t="shared" si="83"/>
        <v>0</v>
      </c>
      <c r="DS78" s="550">
        <f t="shared" si="83"/>
        <v>0</v>
      </c>
      <c r="DT78" s="550">
        <f t="shared" si="83"/>
        <v>0</v>
      </c>
      <c r="DU78" s="550">
        <f t="shared" si="83"/>
        <v>0</v>
      </c>
      <c r="DV78" s="550">
        <f t="shared" si="83"/>
        <v>0</v>
      </c>
      <c r="DW78" s="554">
        <f t="shared" si="83"/>
        <v>0</v>
      </c>
      <c r="DX78" s="540"/>
    </row>
    <row r="79" spans="1:1024" x14ac:dyDescent="0.2">
      <c r="B79" s="562" t="s">
        <v>546</v>
      </c>
      <c r="C79" s="537" t="s">
        <v>547</v>
      </c>
      <c r="D79" s="536"/>
      <c r="E79" s="536"/>
      <c r="F79" s="536"/>
      <c r="G79" s="536"/>
      <c r="H79" s="536"/>
      <c r="I79" s="536"/>
      <c r="J79" s="536"/>
      <c r="K79" s="536"/>
      <c r="L79" s="536"/>
      <c r="M79" s="536"/>
      <c r="N79" s="536"/>
      <c r="O79" s="536"/>
      <c r="P79" s="536"/>
      <c r="Q79" s="536"/>
      <c r="R79" s="538"/>
      <c r="S79" s="553"/>
      <c r="T79" s="538"/>
      <c r="U79" s="553"/>
      <c r="V79" s="536"/>
      <c r="W79" s="536"/>
      <c r="X79" s="534">
        <f t="shared" ref="X79:BC79" si="84">SUMIF($C:$C,"61.8x",X:X)</f>
        <v>0</v>
      </c>
      <c r="Y79" s="534">
        <f t="shared" si="84"/>
        <v>0</v>
      </c>
      <c r="Z79" s="534">
        <f t="shared" si="84"/>
        <v>0</v>
      </c>
      <c r="AA79" s="534">
        <f t="shared" si="84"/>
        <v>0</v>
      </c>
      <c r="AB79" s="534">
        <f t="shared" si="84"/>
        <v>0</v>
      </c>
      <c r="AC79" s="534">
        <f t="shared" si="84"/>
        <v>0</v>
      </c>
      <c r="AD79" s="534">
        <f t="shared" si="84"/>
        <v>0</v>
      </c>
      <c r="AE79" s="534">
        <f t="shared" si="84"/>
        <v>0</v>
      </c>
      <c r="AF79" s="534">
        <f t="shared" si="84"/>
        <v>0</v>
      </c>
      <c r="AG79" s="534">
        <f t="shared" si="84"/>
        <v>0</v>
      </c>
      <c r="AH79" s="534">
        <f t="shared" si="84"/>
        <v>0</v>
      </c>
      <c r="AI79" s="534">
        <f t="shared" si="84"/>
        <v>0</v>
      </c>
      <c r="AJ79" s="534">
        <f t="shared" si="84"/>
        <v>0</v>
      </c>
      <c r="AK79" s="534">
        <f t="shared" si="84"/>
        <v>0</v>
      </c>
      <c r="AL79" s="534">
        <f t="shared" si="84"/>
        <v>0</v>
      </c>
      <c r="AM79" s="534">
        <f t="shared" si="84"/>
        <v>0</v>
      </c>
      <c r="AN79" s="534">
        <f t="shared" si="84"/>
        <v>0</v>
      </c>
      <c r="AO79" s="534">
        <f t="shared" si="84"/>
        <v>0</v>
      </c>
      <c r="AP79" s="534">
        <f t="shared" si="84"/>
        <v>0</v>
      </c>
      <c r="AQ79" s="534">
        <f t="shared" si="84"/>
        <v>0</v>
      </c>
      <c r="AR79" s="534">
        <f t="shared" si="84"/>
        <v>0</v>
      </c>
      <c r="AS79" s="534">
        <f t="shared" si="84"/>
        <v>0</v>
      </c>
      <c r="AT79" s="534">
        <f t="shared" si="84"/>
        <v>0</v>
      </c>
      <c r="AU79" s="534">
        <f t="shared" si="84"/>
        <v>0</v>
      </c>
      <c r="AV79" s="534">
        <f t="shared" si="84"/>
        <v>0</v>
      </c>
      <c r="AW79" s="534">
        <f t="shared" si="84"/>
        <v>0</v>
      </c>
      <c r="AX79" s="534">
        <f t="shared" si="84"/>
        <v>0</v>
      </c>
      <c r="AY79" s="534">
        <f t="shared" si="84"/>
        <v>0</v>
      </c>
      <c r="AZ79" s="534">
        <f t="shared" si="84"/>
        <v>0</v>
      </c>
      <c r="BA79" s="534">
        <f t="shared" si="84"/>
        <v>0</v>
      </c>
      <c r="BB79" s="534">
        <f t="shared" si="84"/>
        <v>0</v>
      </c>
      <c r="BC79" s="534">
        <f t="shared" si="84"/>
        <v>0</v>
      </c>
      <c r="BD79" s="534">
        <f t="shared" ref="BD79:CI79" si="85">SUMIF($C:$C,"61.8x",BD:BD)</f>
        <v>0</v>
      </c>
      <c r="BE79" s="534">
        <f t="shared" si="85"/>
        <v>0</v>
      </c>
      <c r="BF79" s="534">
        <f t="shared" si="85"/>
        <v>0</v>
      </c>
      <c r="BG79" s="534">
        <f t="shared" si="85"/>
        <v>0</v>
      </c>
      <c r="BH79" s="534">
        <f t="shared" si="85"/>
        <v>0</v>
      </c>
      <c r="BI79" s="534">
        <f t="shared" si="85"/>
        <v>0</v>
      </c>
      <c r="BJ79" s="534">
        <f t="shared" si="85"/>
        <v>0</v>
      </c>
      <c r="BK79" s="534">
        <f t="shared" si="85"/>
        <v>0</v>
      </c>
      <c r="BL79" s="534">
        <f t="shared" si="85"/>
        <v>0</v>
      </c>
      <c r="BM79" s="534">
        <f t="shared" si="85"/>
        <v>0</v>
      </c>
      <c r="BN79" s="534">
        <f t="shared" si="85"/>
        <v>0</v>
      </c>
      <c r="BO79" s="534">
        <f t="shared" si="85"/>
        <v>0</v>
      </c>
      <c r="BP79" s="534">
        <f t="shared" si="85"/>
        <v>0</v>
      </c>
      <c r="BQ79" s="534">
        <f t="shared" si="85"/>
        <v>0</v>
      </c>
      <c r="BR79" s="534">
        <f t="shared" si="85"/>
        <v>0</v>
      </c>
      <c r="BS79" s="534">
        <f t="shared" si="85"/>
        <v>0</v>
      </c>
      <c r="BT79" s="534">
        <f t="shared" si="85"/>
        <v>0</v>
      </c>
      <c r="BU79" s="534">
        <f t="shared" si="85"/>
        <v>0</v>
      </c>
      <c r="BV79" s="534">
        <f t="shared" si="85"/>
        <v>0</v>
      </c>
      <c r="BW79" s="534">
        <f t="shared" si="85"/>
        <v>0</v>
      </c>
      <c r="BX79" s="534">
        <f t="shared" si="85"/>
        <v>0</v>
      </c>
      <c r="BY79" s="534">
        <f t="shared" si="85"/>
        <v>0</v>
      </c>
      <c r="BZ79" s="534">
        <f t="shared" si="85"/>
        <v>0</v>
      </c>
      <c r="CA79" s="534">
        <f t="shared" si="85"/>
        <v>0</v>
      </c>
      <c r="CB79" s="534">
        <f t="shared" si="85"/>
        <v>0</v>
      </c>
      <c r="CC79" s="534">
        <f t="shared" si="85"/>
        <v>0</v>
      </c>
      <c r="CD79" s="534">
        <f t="shared" si="85"/>
        <v>0</v>
      </c>
      <c r="CE79" s="534">
        <f t="shared" si="85"/>
        <v>0</v>
      </c>
      <c r="CF79" s="534">
        <f t="shared" si="85"/>
        <v>0</v>
      </c>
      <c r="CG79" s="534">
        <f t="shared" si="85"/>
        <v>0</v>
      </c>
      <c r="CH79" s="534">
        <f t="shared" si="85"/>
        <v>0</v>
      </c>
      <c r="CI79" s="534">
        <f t="shared" si="85"/>
        <v>0</v>
      </c>
      <c r="CJ79" s="534">
        <f t="shared" ref="CJ79:DO79" si="86">SUMIF($C:$C,"61.8x",CJ:CJ)</f>
        <v>0</v>
      </c>
      <c r="CK79" s="534">
        <f t="shared" si="86"/>
        <v>0</v>
      </c>
      <c r="CL79" s="534">
        <f t="shared" si="86"/>
        <v>0</v>
      </c>
      <c r="CM79" s="534">
        <f t="shared" si="86"/>
        <v>0</v>
      </c>
      <c r="CN79" s="534">
        <f t="shared" si="86"/>
        <v>0</v>
      </c>
      <c r="CO79" s="534">
        <f t="shared" si="86"/>
        <v>0</v>
      </c>
      <c r="CP79" s="534">
        <f t="shared" si="86"/>
        <v>0</v>
      </c>
      <c r="CQ79" s="534">
        <f t="shared" si="86"/>
        <v>0</v>
      </c>
      <c r="CR79" s="534">
        <f t="shared" si="86"/>
        <v>0</v>
      </c>
      <c r="CS79" s="534">
        <f t="shared" si="86"/>
        <v>0</v>
      </c>
      <c r="CT79" s="534">
        <f t="shared" si="86"/>
        <v>0</v>
      </c>
      <c r="CU79" s="534">
        <f t="shared" si="86"/>
        <v>0</v>
      </c>
      <c r="CV79" s="534">
        <f t="shared" si="86"/>
        <v>0</v>
      </c>
      <c r="CW79" s="534">
        <f t="shared" si="86"/>
        <v>0</v>
      </c>
      <c r="CX79" s="534">
        <f t="shared" si="86"/>
        <v>0</v>
      </c>
      <c r="CY79" s="549">
        <f t="shared" si="86"/>
        <v>0</v>
      </c>
      <c r="CZ79" s="550">
        <f t="shared" si="86"/>
        <v>0</v>
      </c>
      <c r="DA79" s="550">
        <f t="shared" si="86"/>
        <v>0</v>
      </c>
      <c r="DB79" s="550">
        <f t="shared" si="86"/>
        <v>0</v>
      </c>
      <c r="DC79" s="550">
        <f t="shared" si="86"/>
        <v>0</v>
      </c>
      <c r="DD79" s="550">
        <f t="shared" si="86"/>
        <v>0</v>
      </c>
      <c r="DE79" s="550">
        <f t="shared" si="86"/>
        <v>0</v>
      </c>
      <c r="DF79" s="550">
        <f t="shared" si="86"/>
        <v>0</v>
      </c>
      <c r="DG79" s="550">
        <f t="shared" si="86"/>
        <v>0</v>
      </c>
      <c r="DH79" s="550">
        <f t="shared" si="86"/>
        <v>0</v>
      </c>
      <c r="DI79" s="550">
        <f t="shared" si="86"/>
        <v>0</v>
      </c>
      <c r="DJ79" s="550">
        <f t="shared" si="86"/>
        <v>0</v>
      </c>
      <c r="DK79" s="550">
        <f t="shared" si="86"/>
        <v>0</v>
      </c>
      <c r="DL79" s="550">
        <f t="shared" si="86"/>
        <v>0</v>
      </c>
      <c r="DM79" s="550">
        <f t="shared" si="86"/>
        <v>0</v>
      </c>
      <c r="DN79" s="550">
        <f t="shared" si="86"/>
        <v>0</v>
      </c>
      <c r="DO79" s="550">
        <f t="shared" si="86"/>
        <v>0</v>
      </c>
      <c r="DP79" s="550">
        <f t="shared" ref="DP79:DW79" si="87">SUMIF($C:$C,"61.8x",DP:DP)</f>
        <v>0</v>
      </c>
      <c r="DQ79" s="550">
        <f t="shared" si="87"/>
        <v>0</v>
      </c>
      <c r="DR79" s="550">
        <f t="shared" si="87"/>
        <v>0</v>
      </c>
      <c r="DS79" s="550">
        <f t="shared" si="87"/>
        <v>0</v>
      </c>
      <c r="DT79" s="550">
        <f t="shared" si="87"/>
        <v>0</v>
      </c>
      <c r="DU79" s="550">
        <f t="shared" si="87"/>
        <v>0</v>
      </c>
      <c r="DV79" s="550">
        <f t="shared" si="87"/>
        <v>0</v>
      </c>
      <c r="DW79" s="554">
        <f t="shared" si="87"/>
        <v>0</v>
      </c>
      <c r="DX79" s="540"/>
    </row>
    <row r="80" spans="1:1024" x14ac:dyDescent="0.2">
      <c r="B80" s="562" t="s">
        <v>548</v>
      </c>
      <c r="C80" s="537" t="s">
        <v>549</v>
      </c>
      <c r="D80" s="536"/>
      <c r="E80" s="536"/>
      <c r="F80" s="536"/>
      <c r="G80" s="536"/>
      <c r="H80" s="536"/>
      <c r="I80" s="536"/>
      <c r="J80" s="536"/>
      <c r="K80" s="536"/>
      <c r="L80" s="536"/>
      <c r="M80" s="536"/>
      <c r="N80" s="536"/>
      <c r="O80" s="536"/>
      <c r="P80" s="536"/>
      <c r="Q80" s="536"/>
      <c r="R80" s="538"/>
      <c r="S80" s="553"/>
      <c r="T80" s="538"/>
      <c r="U80" s="553"/>
      <c r="V80" s="536"/>
      <c r="W80" s="536"/>
      <c r="X80" s="534">
        <f t="shared" ref="X80:BC80" si="88">SUMIF($C:$C,"61.9x",X:X)</f>
        <v>0</v>
      </c>
      <c r="Y80" s="534">
        <f t="shared" si="88"/>
        <v>0</v>
      </c>
      <c r="Z80" s="534">
        <f t="shared" si="88"/>
        <v>0</v>
      </c>
      <c r="AA80" s="534">
        <f t="shared" si="88"/>
        <v>0</v>
      </c>
      <c r="AB80" s="534">
        <f t="shared" si="88"/>
        <v>0</v>
      </c>
      <c r="AC80" s="534">
        <f t="shared" si="88"/>
        <v>0</v>
      </c>
      <c r="AD80" s="534">
        <f t="shared" si="88"/>
        <v>0</v>
      </c>
      <c r="AE80" s="534">
        <f t="shared" si="88"/>
        <v>0</v>
      </c>
      <c r="AF80" s="534">
        <f t="shared" si="88"/>
        <v>0</v>
      </c>
      <c r="AG80" s="534">
        <f t="shared" si="88"/>
        <v>0</v>
      </c>
      <c r="AH80" s="534">
        <f t="shared" si="88"/>
        <v>0</v>
      </c>
      <c r="AI80" s="534">
        <f t="shared" si="88"/>
        <v>0</v>
      </c>
      <c r="AJ80" s="534">
        <f t="shared" si="88"/>
        <v>0</v>
      </c>
      <c r="AK80" s="534">
        <f t="shared" si="88"/>
        <v>0</v>
      </c>
      <c r="AL80" s="534">
        <f t="shared" si="88"/>
        <v>0</v>
      </c>
      <c r="AM80" s="534">
        <f t="shared" si="88"/>
        <v>0</v>
      </c>
      <c r="AN80" s="534">
        <f t="shared" si="88"/>
        <v>0</v>
      </c>
      <c r="AO80" s="534">
        <f t="shared" si="88"/>
        <v>0</v>
      </c>
      <c r="AP80" s="534">
        <f t="shared" si="88"/>
        <v>0</v>
      </c>
      <c r="AQ80" s="534">
        <f t="shared" si="88"/>
        <v>0</v>
      </c>
      <c r="AR80" s="534">
        <f t="shared" si="88"/>
        <v>0</v>
      </c>
      <c r="AS80" s="534">
        <f t="shared" si="88"/>
        <v>0</v>
      </c>
      <c r="AT80" s="534">
        <f t="shared" si="88"/>
        <v>0</v>
      </c>
      <c r="AU80" s="534">
        <f t="shared" si="88"/>
        <v>0</v>
      </c>
      <c r="AV80" s="534">
        <f t="shared" si="88"/>
        <v>0</v>
      </c>
      <c r="AW80" s="534">
        <f t="shared" si="88"/>
        <v>0</v>
      </c>
      <c r="AX80" s="534">
        <f t="shared" si="88"/>
        <v>0</v>
      </c>
      <c r="AY80" s="534">
        <f t="shared" si="88"/>
        <v>0</v>
      </c>
      <c r="AZ80" s="534">
        <f t="shared" si="88"/>
        <v>0</v>
      </c>
      <c r="BA80" s="534">
        <f t="shared" si="88"/>
        <v>0</v>
      </c>
      <c r="BB80" s="534">
        <f t="shared" si="88"/>
        <v>0</v>
      </c>
      <c r="BC80" s="534">
        <f t="shared" si="88"/>
        <v>0</v>
      </c>
      <c r="BD80" s="534">
        <f t="shared" ref="BD80:CI80" si="89">SUMIF($C:$C,"61.9x",BD:BD)</f>
        <v>0</v>
      </c>
      <c r="BE80" s="534">
        <f t="shared" si="89"/>
        <v>0</v>
      </c>
      <c r="BF80" s="534">
        <f t="shared" si="89"/>
        <v>0</v>
      </c>
      <c r="BG80" s="534">
        <f t="shared" si="89"/>
        <v>0</v>
      </c>
      <c r="BH80" s="534">
        <f t="shared" si="89"/>
        <v>0</v>
      </c>
      <c r="BI80" s="534">
        <f t="shared" si="89"/>
        <v>0</v>
      </c>
      <c r="BJ80" s="534">
        <f t="shared" si="89"/>
        <v>0</v>
      </c>
      <c r="BK80" s="534">
        <f t="shared" si="89"/>
        <v>0</v>
      </c>
      <c r="BL80" s="534">
        <f t="shared" si="89"/>
        <v>0</v>
      </c>
      <c r="BM80" s="534">
        <f t="shared" si="89"/>
        <v>0</v>
      </c>
      <c r="BN80" s="534">
        <f t="shared" si="89"/>
        <v>0</v>
      </c>
      <c r="BO80" s="534">
        <f t="shared" si="89"/>
        <v>0</v>
      </c>
      <c r="BP80" s="534">
        <f t="shared" si="89"/>
        <v>0</v>
      </c>
      <c r="BQ80" s="534">
        <f t="shared" si="89"/>
        <v>0</v>
      </c>
      <c r="BR80" s="534">
        <f t="shared" si="89"/>
        <v>0</v>
      </c>
      <c r="BS80" s="534">
        <f t="shared" si="89"/>
        <v>0</v>
      </c>
      <c r="BT80" s="534">
        <f t="shared" si="89"/>
        <v>0</v>
      </c>
      <c r="BU80" s="534">
        <f t="shared" si="89"/>
        <v>0</v>
      </c>
      <c r="BV80" s="534">
        <f t="shared" si="89"/>
        <v>0</v>
      </c>
      <c r="BW80" s="534">
        <f t="shared" si="89"/>
        <v>0</v>
      </c>
      <c r="BX80" s="534">
        <f t="shared" si="89"/>
        <v>0</v>
      </c>
      <c r="BY80" s="534">
        <f t="shared" si="89"/>
        <v>0</v>
      </c>
      <c r="BZ80" s="534">
        <f t="shared" si="89"/>
        <v>0</v>
      </c>
      <c r="CA80" s="534">
        <f t="shared" si="89"/>
        <v>0</v>
      </c>
      <c r="CB80" s="534">
        <f t="shared" si="89"/>
        <v>0</v>
      </c>
      <c r="CC80" s="534">
        <f t="shared" si="89"/>
        <v>0</v>
      </c>
      <c r="CD80" s="534">
        <f t="shared" si="89"/>
        <v>0</v>
      </c>
      <c r="CE80" s="534">
        <f t="shared" si="89"/>
        <v>0</v>
      </c>
      <c r="CF80" s="534">
        <f t="shared" si="89"/>
        <v>0</v>
      </c>
      <c r="CG80" s="534">
        <f t="shared" si="89"/>
        <v>0</v>
      </c>
      <c r="CH80" s="534">
        <f t="shared" si="89"/>
        <v>0</v>
      </c>
      <c r="CI80" s="534">
        <f t="shared" si="89"/>
        <v>0</v>
      </c>
      <c r="CJ80" s="534">
        <f t="shared" ref="CJ80:DO80" si="90">SUMIF($C:$C,"61.9x",CJ:CJ)</f>
        <v>0</v>
      </c>
      <c r="CK80" s="534">
        <f t="shared" si="90"/>
        <v>0</v>
      </c>
      <c r="CL80" s="534">
        <f t="shared" si="90"/>
        <v>0</v>
      </c>
      <c r="CM80" s="534">
        <f t="shared" si="90"/>
        <v>0</v>
      </c>
      <c r="CN80" s="534">
        <f t="shared" si="90"/>
        <v>0</v>
      </c>
      <c r="CO80" s="534">
        <f t="shared" si="90"/>
        <v>0</v>
      </c>
      <c r="CP80" s="534">
        <f t="shared" si="90"/>
        <v>0</v>
      </c>
      <c r="CQ80" s="534">
        <f t="shared" si="90"/>
        <v>0</v>
      </c>
      <c r="CR80" s="534">
        <f t="shared" si="90"/>
        <v>0</v>
      </c>
      <c r="CS80" s="534">
        <f t="shared" si="90"/>
        <v>0</v>
      </c>
      <c r="CT80" s="534">
        <f t="shared" si="90"/>
        <v>0</v>
      </c>
      <c r="CU80" s="534">
        <f t="shared" si="90"/>
        <v>0</v>
      </c>
      <c r="CV80" s="534">
        <f t="shared" si="90"/>
        <v>0</v>
      </c>
      <c r="CW80" s="534">
        <f t="shared" si="90"/>
        <v>0</v>
      </c>
      <c r="CX80" s="534">
        <f t="shared" si="90"/>
        <v>0</v>
      </c>
      <c r="CY80" s="549">
        <f t="shared" si="90"/>
        <v>0</v>
      </c>
      <c r="CZ80" s="550">
        <f t="shared" si="90"/>
        <v>0</v>
      </c>
      <c r="DA80" s="550">
        <f t="shared" si="90"/>
        <v>0</v>
      </c>
      <c r="DB80" s="550">
        <f t="shared" si="90"/>
        <v>0</v>
      </c>
      <c r="DC80" s="550">
        <f t="shared" si="90"/>
        <v>0</v>
      </c>
      <c r="DD80" s="550">
        <f t="shared" si="90"/>
        <v>0</v>
      </c>
      <c r="DE80" s="550">
        <f t="shared" si="90"/>
        <v>0</v>
      </c>
      <c r="DF80" s="550">
        <f t="shared" si="90"/>
        <v>0</v>
      </c>
      <c r="DG80" s="550">
        <f t="shared" si="90"/>
        <v>0</v>
      </c>
      <c r="DH80" s="550">
        <f t="shared" si="90"/>
        <v>0</v>
      </c>
      <c r="DI80" s="550">
        <f t="shared" si="90"/>
        <v>0</v>
      </c>
      <c r="DJ80" s="550">
        <f t="shared" si="90"/>
        <v>0</v>
      </c>
      <c r="DK80" s="550">
        <f t="shared" si="90"/>
        <v>0</v>
      </c>
      <c r="DL80" s="550">
        <f t="shared" si="90"/>
        <v>0</v>
      </c>
      <c r="DM80" s="550">
        <f t="shared" si="90"/>
        <v>0</v>
      </c>
      <c r="DN80" s="550">
        <f t="shared" si="90"/>
        <v>0</v>
      </c>
      <c r="DO80" s="550">
        <f t="shared" si="90"/>
        <v>0</v>
      </c>
      <c r="DP80" s="550">
        <f t="shared" ref="DP80:DW80" si="91">SUMIF($C:$C,"61.9x",DP:DP)</f>
        <v>0</v>
      </c>
      <c r="DQ80" s="550">
        <f t="shared" si="91"/>
        <v>0</v>
      </c>
      <c r="DR80" s="550">
        <f t="shared" si="91"/>
        <v>0</v>
      </c>
      <c r="DS80" s="550">
        <f t="shared" si="91"/>
        <v>0</v>
      </c>
      <c r="DT80" s="550">
        <f t="shared" si="91"/>
        <v>0</v>
      </c>
      <c r="DU80" s="550">
        <f t="shared" si="91"/>
        <v>0</v>
      </c>
      <c r="DV80" s="550">
        <f t="shared" si="91"/>
        <v>0</v>
      </c>
      <c r="DW80" s="554">
        <f t="shared" si="91"/>
        <v>0</v>
      </c>
      <c r="DX80" s="540"/>
    </row>
    <row r="81" spans="1:1024" s="666" customFormat="1" ht="38.25" x14ac:dyDescent="0.2">
      <c r="A81" s="648"/>
      <c r="B81" s="649" t="s">
        <v>490</v>
      </c>
      <c r="C81" s="650" t="s">
        <v>792</v>
      </c>
      <c r="D81" s="651" t="s">
        <v>815</v>
      </c>
      <c r="E81" s="652" t="s">
        <v>586</v>
      </c>
      <c r="F81" s="653" t="s">
        <v>795</v>
      </c>
      <c r="G81" s="654" t="s">
        <v>51</v>
      </c>
      <c r="H81" s="655" t="s">
        <v>492</v>
      </c>
      <c r="I81" s="656">
        <f>MAX(X81:AV81)</f>
        <v>3.1036157140844089</v>
      </c>
      <c r="J81" s="655">
        <f>SUMPRODUCT($X$2:$CY$2,$X81:$CY81)*365</f>
        <v>24424.322807446915</v>
      </c>
      <c r="K81" s="655">
        <f>SUMPRODUCT($X$2:$CY$2,$X82:$CY82)+SUMPRODUCT($X$2:$CY$2,$X83:$CY83)+SUMPRODUCT($X$2:$CY$2,$X84:$CY84)</f>
        <v>32540.736797393558</v>
      </c>
      <c r="L81" s="655">
        <f>SUMPRODUCT($X$2:$CY$2,$X85:$CY85) +SUMPRODUCT($X$2:$CY$2,$X86:$CY86)</f>
        <v>27932.60924250184</v>
      </c>
      <c r="M81" s="655">
        <f>SUMPRODUCT($X$2:$CY$2,$X87:$CY87)*-1</f>
        <v>-3181.6271304286624</v>
      </c>
      <c r="N81" s="655">
        <f>SUMPRODUCT($X$2:$CY$2,$X90:$CY90) +SUMPRODUCT($X$2:$CY$2,$X91:$CY91)</f>
        <v>441.8786031162312</v>
      </c>
      <c r="O81" s="655">
        <f>SUMPRODUCT($X$2:$CY$2,$X88:$CY88) +SUMPRODUCT($X$2:$CY$2,$X89:$CY89) +SUMPRODUCT($X$2:$CY$2,$X92:$CY92)</f>
        <v>19235.433158416829</v>
      </c>
      <c r="P81" s="655">
        <f>SUM(K81:O81)</f>
        <v>76969.030670999797</v>
      </c>
      <c r="Q81" s="655">
        <f>(SUM(K81:M81)*100000)/(J81*1000)</f>
        <v>234.56830046480809</v>
      </c>
      <c r="R81" s="657">
        <f>(P81*100000)/(J81*1000)</f>
        <v>315.13271126408517</v>
      </c>
      <c r="S81" s="658">
        <v>3</v>
      </c>
      <c r="T81" s="659">
        <v>3</v>
      </c>
      <c r="U81" s="660" t="s">
        <v>493</v>
      </c>
      <c r="V81" s="661" t="s">
        <v>121</v>
      </c>
      <c r="W81" s="661" t="s">
        <v>72</v>
      </c>
      <c r="X81" s="844">
        <v>0.11209117324143381</v>
      </c>
      <c r="Y81" s="844">
        <v>0.26496495717034207</v>
      </c>
      <c r="Z81" s="844">
        <v>0.43538817666309543</v>
      </c>
      <c r="AA81" s="844">
        <v>0.63585692459800414</v>
      </c>
      <c r="AB81" s="844">
        <v>0.87185672463677821</v>
      </c>
      <c r="AC81" s="844">
        <v>0.74607995979967634</v>
      </c>
      <c r="AD81" s="844">
        <v>1.0157627980615473</v>
      </c>
      <c r="AE81" s="844">
        <v>1.3619438573966967</v>
      </c>
      <c r="AF81" s="844">
        <v>1.6759857967550604</v>
      </c>
      <c r="AG81" s="844">
        <v>1.9983798046543098</v>
      </c>
      <c r="AH81" s="844">
        <v>2.6189855182129769</v>
      </c>
      <c r="AI81" s="844">
        <v>2.8846243021077305</v>
      </c>
      <c r="AJ81" s="844">
        <v>3.044632036172878</v>
      </c>
      <c r="AK81" s="845">
        <v>3.1036157140844089</v>
      </c>
      <c r="AL81" s="845">
        <v>3.0862192674109057</v>
      </c>
      <c r="AM81" s="845">
        <v>3.0744620886183922</v>
      </c>
      <c r="AN81" s="845">
        <v>3.063081139547239</v>
      </c>
      <c r="AO81" s="845">
        <v>3.0520652614799362</v>
      </c>
      <c r="AP81" s="845">
        <v>3.0414018915107865</v>
      </c>
      <c r="AQ81" s="845">
        <v>3.0311137914191288</v>
      </c>
      <c r="AR81" s="845">
        <v>3.0211557911639777</v>
      </c>
      <c r="AS81" s="845">
        <v>3.0115164469169913</v>
      </c>
      <c r="AT81" s="845">
        <v>3.0021855616859083</v>
      </c>
      <c r="AU81" s="845">
        <v>2.9931541454157946</v>
      </c>
      <c r="AV81" s="845">
        <v>2.9844457765048018</v>
      </c>
      <c r="AW81" s="845">
        <v>2.9844457765048018</v>
      </c>
      <c r="AX81" s="845">
        <v>2.9844457765048018</v>
      </c>
      <c r="AY81" s="845">
        <v>2.9844457765048018</v>
      </c>
      <c r="AZ81" s="845">
        <v>2.9844457765048018</v>
      </c>
      <c r="BA81" s="845">
        <v>2.9844457765048018</v>
      </c>
      <c r="BB81" s="845">
        <v>2.9844457765048018</v>
      </c>
      <c r="BC81" s="845">
        <v>2.9844457765048018</v>
      </c>
      <c r="BD81" s="845">
        <v>2.9844457765048018</v>
      </c>
      <c r="BE81" s="845">
        <v>2.9844457765048018</v>
      </c>
      <c r="BF81" s="845">
        <v>2.9844457765048018</v>
      </c>
      <c r="BG81" s="845">
        <v>2.9844457765048018</v>
      </c>
      <c r="BH81" s="845">
        <v>2.9844457765048018</v>
      </c>
      <c r="BI81" s="845">
        <v>2.9844457765048018</v>
      </c>
      <c r="BJ81" s="845">
        <v>2.9844457765048018</v>
      </c>
      <c r="BK81" s="845">
        <v>2.9844457765048018</v>
      </c>
      <c r="BL81" s="845">
        <v>2.9844457765048018</v>
      </c>
      <c r="BM81" s="845">
        <v>2.9844457765048018</v>
      </c>
      <c r="BN81" s="845">
        <v>2.9844457765048018</v>
      </c>
      <c r="BO81" s="845">
        <v>2.9844457765048018</v>
      </c>
      <c r="BP81" s="845">
        <v>2.9844457765048018</v>
      </c>
      <c r="BQ81" s="845">
        <v>2.9844457765048018</v>
      </c>
      <c r="BR81" s="845">
        <v>2.9844457765048018</v>
      </c>
      <c r="BS81" s="845">
        <v>2.9844457765048018</v>
      </c>
      <c r="BT81" s="845">
        <v>2.9844457765048018</v>
      </c>
      <c r="BU81" s="845">
        <v>2.9844457765048018</v>
      </c>
      <c r="BV81" s="845">
        <v>2.9844457765048018</v>
      </c>
      <c r="BW81" s="845">
        <v>2.9844457765048018</v>
      </c>
      <c r="BX81" s="845">
        <v>2.9844457765048018</v>
      </c>
      <c r="BY81" s="845">
        <v>2.9844457765048018</v>
      </c>
      <c r="BZ81" s="845">
        <v>2.9844457765048018</v>
      </c>
      <c r="CA81" s="845">
        <v>2.9844457765048018</v>
      </c>
      <c r="CB81" s="845">
        <v>2.9844457765048018</v>
      </c>
      <c r="CC81" s="845">
        <v>2.9844457765048018</v>
      </c>
      <c r="CD81" s="845">
        <v>2.9844457765048018</v>
      </c>
      <c r="CE81" s="846">
        <v>2.9844457765048018</v>
      </c>
      <c r="CF81" s="846">
        <v>2.9844457765048018</v>
      </c>
      <c r="CG81" s="846">
        <v>2.9844457765048018</v>
      </c>
      <c r="CH81" s="846">
        <v>2.9844457765048018</v>
      </c>
      <c r="CI81" s="846">
        <v>2.9844457765048018</v>
      </c>
      <c r="CJ81" s="846">
        <v>2.9844457765048018</v>
      </c>
      <c r="CK81" s="846">
        <v>2.9844457765048018</v>
      </c>
      <c r="CL81" s="846">
        <v>2.9844457765048018</v>
      </c>
      <c r="CM81" s="846">
        <v>2.9844457765048018</v>
      </c>
      <c r="CN81" s="846">
        <v>2.9844457765048018</v>
      </c>
      <c r="CO81" s="846">
        <v>2.9844457765048018</v>
      </c>
      <c r="CP81" s="846">
        <v>2.9844457765048018</v>
      </c>
      <c r="CQ81" s="846">
        <v>2.9844457765048018</v>
      </c>
      <c r="CR81" s="846">
        <v>2.9844457765048018</v>
      </c>
      <c r="CS81" s="846">
        <v>2.9844457765048018</v>
      </c>
      <c r="CT81" s="846">
        <v>2.9844457765048018</v>
      </c>
      <c r="CU81" s="846">
        <v>2.9844457765048018</v>
      </c>
      <c r="CV81" s="846">
        <v>2.9844457765048018</v>
      </c>
      <c r="CW81" s="846">
        <v>2.9844457765048018</v>
      </c>
      <c r="CX81" s="846">
        <v>2.9844457765048018</v>
      </c>
      <c r="CY81" s="847">
        <v>2.9844457765048018</v>
      </c>
      <c r="CZ81" s="662">
        <v>0</v>
      </c>
      <c r="DA81" s="663">
        <v>0</v>
      </c>
      <c r="DB81" s="663">
        <v>0</v>
      </c>
      <c r="DC81" s="663">
        <v>0</v>
      </c>
      <c r="DD81" s="663">
        <v>0</v>
      </c>
      <c r="DE81" s="663">
        <v>0</v>
      </c>
      <c r="DF81" s="663">
        <v>0</v>
      </c>
      <c r="DG81" s="663">
        <v>0</v>
      </c>
      <c r="DH81" s="663">
        <v>0</v>
      </c>
      <c r="DI81" s="663">
        <v>0</v>
      </c>
      <c r="DJ81" s="663">
        <v>0</v>
      </c>
      <c r="DK81" s="663">
        <v>0</v>
      </c>
      <c r="DL81" s="663">
        <v>0</v>
      </c>
      <c r="DM81" s="663">
        <v>0</v>
      </c>
      <c r="DN81" s="663">
        <v>0</v>
      </c>
      <c r="DO81" s="663">
        <v>0</v>
      </c>
      <c r="DP81" s="663">
        <v>0</v>
      </c>
      <c r="DQ81" s="663">
        <v>0</v>
      </c>
      <c r="DR81" s="663">
        <v>0</v>
      </c>
      <c r="DS81" s="663">
        <v>0</v>
      </c>
      <c r="DT81" s="663">
        <v>0</v>
      </c>
      <c r="DU81" s="663">
        <v>0</v>
      </c>
      <c r="DV81" s="663">
        <v>0</v>
      </c>
      <c r="DW81" s="664">
        <v>0</v>
      </c>
      <c r="DX81" s="665"/>
      <c r="DY81" s="648"/>
      <c r="DZ81" s="648"/>
      <c r="EA81" s="648"/>
      <c r="EB81" s="648"/>
      <c r="EC81" s="648"/>
      <c r="ED81" s="648"/>
      <c r="EE81" s="648"/>
      <c r="EF81" s="648"/>
      <c r="EG81" s="648"/>
      <c r="EH81" s="648"/>
      <c r="EI81" s="648"/>
      <c r="EJ81" s="648"/>
      <c r="EK81" s="648"/>
      <c r="EL81" s="648"/>
      <c r="EM81" s="648"/>
      <c r="EN81" s="648"/>
      <c r="EO81" s="648"/>
      <c r="EP81" s="648"/>
      <c r="EQ81" s="648"/>
      <c r="ER81" s="648"/>
      <c r="ES81" s="648"/>
      <c r="ET81" s="648"/>
      <c r="EU81" s="648"/>
      <c r="EV81" s="648"/>
      <c r="EW81" s="648"/>
      <c r="EX81" s="648"/>
      <c r="EY81" s="648"/>
      <c r="EZ81" s="648"/>
      <c r="FA81" s="648"/>
      <c r="FB81" s="648"/>
      <c r="FC81" s="648"/>
      <c r="FD81" s="648"/>
      <c r="FE81" s="648"/>
      <c r="FF81" s="648"/>
      <c r="FG81" s="648"/>
      <c r="FH81" s="648"/>
      <c r="FI81" s="648"/>
      <c r="FJ81" s="648"/>
      <c r="FK81" s="648"/>
      <c r="FL81" s="648"/>
      <c r="FM81" s="648"/>
      <c r="FN81" s="648"/>
      <c r="FO81" s="648"/>
      <c r="FP81" s="648"/>
      <c r="FQ81" s="648"/>
      <c r="FR81" s="648"/>
      <c r="FS81" s="648"/>
      <c r="FT81" s="648"/>
      <c r="FU81" s="648"/>
      <c r="FV81" s="648"/>
      <c r="FW81" s="648"/>
      <c r="FX81" s="648"/>
      <c r="FY81" s="648"/>
      <c r="FZ81" s="648"/>
      <c r="GA81" s="648"/>
      <c r="GB81" s="648"/>
      <c r="GC81" s="648"/>
      <c r="GD81" s="648"/>
      <c r="GE81" s="648"/>
      <c r="GF81" s="648"/>
      <c r="GG81" s="648"/>
      <c r="GH81" s="648"/>
      <c r="GI81" s="648"/>
      <c r="GJ81" s="648"/>
      <c r="GK81" s="648"/>
      <c r="GL81" s="648"/>
      <c r="GM81" s="648"/>
      <c r="GN81" s="648"/>
      <c r="GO81" s="648"/>
      <c r="GP81" s="648"/>
      <c r="GQ81" s="648"/>
      <c r="GR81" s="648"/>
      <c r="GS81" s="648"/>
      <c r="GT81" s="648"/>
      <c r="GU81" s="648"/>
      <c r="GV81" s="648"/>
      <c r="GW81" s="648"/>
      <c r="GX81" s="648"/>
      <c r="GY81" s="648"/>
      <c r="GZ81" s="648"/>
      <c r="HA81" s="648"/>
      <c r="HB81" s="648"/>
      <c r="HC81" s="648"/>
      <c r="HD81" s="648"/>
      <c r="HE81" s="648"/>
      <c r="HF81" s="648"/>
      <c r="HG81" s="648"/>
      <c r="HH81" s="648"/>
      <c r="HI81" s="648"/>
      <c r="HJ81" s="648"/>
      <c r="HK81" s="648"/>
      <c r="HL81" s="648"/>
      <c r="HM81" s="648"/>
      <c r="HN81" s="648"/>
      <c r="HO81" s="648"/>
      <c r="HP81" s="648"/>
      <c r="HQ81" s="648"/>
      <c r="HR81" s="648"/>
      <c r="HS81" s="648"/>
      <c r="HT81" s="648"/>
      <c r="HU81" s="648"/>
      <c r="HV81" s="648"/>
      <c r="HW81" s="648"/>
      <c r="HX81" s="648"/>
      <c r="HY81" s="648"/>
      <c r="HZ81" s="648"/>
      <c r="IA81" s="648"/>
      <c r="IB81" s="648"/>
      <c r="IC81" s="648"/>
      <c r="ID81" s="648"/>
      <c r="IE81" s="648"/>
      <c r="IF81" s="648"/>
      <c r="IG81" s="648"/>
      <c r="IH81" s="648"/>
      <c r="II81" s="648"/>
      <c r="IJ81" s="648"/>
      <c r="IK81" s="648"/>
      <c r="IL81" s="648"/>
      <c r="IM81" s="648"/>
      <c r="IN81" s="648"/>
      <c r="IO81" s="648"/>
      <c r="IP81" s="648"/>
      <c r="IQ81" s="648"/>
      <c r="IR81" s="648"/>
      <c r="IS81" s="648"/>
      <c r="IT81" s="648"/>
      <c r="IU81" s="648"/>
      <c r="IV81" s="648"/>
      <c r="IW81" s="648"/>
      <c r="IX81" s="648"/>
      <c r="IY81" s="648"/>
      <c r="IZ81" s="648"/>
      <c r="JA81" s="648"/>
      <c r="JB81" s="648"/>
      <c r="JC81" s="648"/>
      <c r="JD81" s="648"/>
      <c r="JE81" s="648"/>
      <c r="JF81" s="648"/>
      <c r="JG81" s="648"/>
      <c r="JH81" s="648"/>
      <c r="JI81" s="648"/>
      <c r="JJ81" s="648"/>
      <c r="JK81" s="648"/>
      <c r="JL81" s="648"/>
      <c r="JM81" s="648"/>
      <c r="JN81" s="648"/>
      <c r="JO81" s="648"/>
      <c r="JP81" s="648"/>
      <c r="JQ81" s="648"/>
      <c r="JR81" s="648"/>
      <c r="JS81" s="648"/>
      <c r="JT81" s="648"/>
      <c r="JU81" s="648"/>
      <c r="JV81" s="648"/>
      <c r="JW81" s="648"/>
      <c r="JX81" s="648"/>
      <c r="JY81" s="648"/>
      <c r="JZ81" s="648"/>
      <c r="KA81" s="648"/>
      <c r="KB81" s="648"/>
      <c r="KC81" s="648"/>
      <c r="KD81" s="648"/>
      <c r="KE81" s="648"/>
      <c r="KF81" s="648"/>
      <c r="KG81" s="648"/>
      <c r="KH81" s="648"/>
      <c r="KI81" s="648"/>
      <c r="KJ81" s="648"/>
      <c r="KK81" s="648"/>
      <c r="KL81" s="648"/>
      <c r="KM81" s="648"/>
      <c r="KN81" s="648"/>
      <c r="KO81" s="648"/>
      <c r="KP81" s="648"/>
      <c r="KQ81" s="648"/>
      <c r="KR81" s="648"/>
      <c r="KS81" s="648"/>
      <c r="KT81" s="648"/>
      <c r="KU81" s="648"/>
      <c r="KV81" s="648"/>
      <c r="KW81" s="648"/>
      <c r="KX81" s="648"/>
      <c r="KY81" s="648"/>
      <c r="KZ81" s="648"/>
      <c r="LA81" s="648"/>
      <c r="LB81" s="648"/>
      <c r="LC81" s="648"/>
      <c r="LD81" s="648"/>
      <c r="LE81" s="648"/>
      <c r="LF81" s="648"/>
      <c r="LG81" s="648"/>
      <c r="LH81" s="648"/>
      <c r="LI81" s="648"/>
      <c r="LJ81" s="648"/>
      <c r="LK81" s="648"/>
      <c r="LL81" s="648"/>
      <c r="LM81" s="648"/>
      <c r="LN81" s="648"/>
      <c r="LO81" s="648"/>
      <c r="LP81" s="648"/>
      <c r="LQ81" s="648"/>
      <c r="LR81" s="648"/>
      <c r="LS81" s="648"/>
      <c r="LT81" s="648"/>
      <c r="LU81" s="648"/>
      <c r="LV81" s="648"/>
      <c r="LW81" s="648"/>
      <c r="LX81" s="648"/>
      <c r="LY81" s="648"/>
      <c r="LZ81" s="648"/>
      <c r="MA81" s="648"/>
      <c r="MB81" s="648"/>
      <c r="MC81" s="648"/>
      <c r="MD81" s="648"/>
      <c r="ME81" s="648"/>
      <c r="MF81" s="648"/>
      <c r="MG81" s="648"/>
      <c r="MH81" s="648"/>
      <c r="MI81" s="648"/>
      <c r="MJ81" s="648"/>
      <c r="MK81" s="648"/>
      <c r="ML81" s="648"/>
      <c r="MM81" s="648"/>
      <c r="MN81" s="648"/>
      <c r="MO81" s="648"/>
      <c r="MP81" s="648"/>
      <c r="MQ81" s="648"/>
      <c r="MR81" s="648"/>
      <c r="MS81" s="648"/>
      <c r="MT81" s="648"/>
      <c r="MU81" s="648"/>
      <c r="MV81" s="648"/>
      <c r="MW81" s="648"/>
      <c r="MX81" s="648"/>
      <c r="MY81" s="648"/>
      <c r="MZ81" s="648"/>
      <c r="NA81" s="648"/>
      <c r="NB81" s="648"/>
      <c r="NC81" s="648"/>
      <c r="ND81" s="648"/>
      <c r="NE81" s="648"/>
      <c r="NF81" s="648"/>
      <c r="NG81" s="648"/>
      <c r="NH81" s="648"/>
      <c r="NI81" s="648"/>
      <c r="NJ81" s="648"/>
      <c r="NK81" s="648"/>
      <c r="NL81" s="648"/>
      <c r="NM81" s="648"/>
      <c r="NN81" s="648"/>
      <c r="NO81" s="648"/>
      <c r="NP81" s="648"/>
      <c r="NQ81" s="648"/>
      <c r="NR81" s="648"/>
      <c r="NS81" s="648"/>
      <c r="NT81" s="648"/>
      <c r="NU81" s="648"/>
      <c r="NV81" s="648"/>
      <c r="NW81" s="648"/>
      <c r="NX81" s="648"/>
      <c r="NY81" s="648"/>
      <c r="NZ81" s="648"/>
      <c r="OA81" s="648"/>
      <c r="OB81" s="648"/>
      <c r="OC81" s="648"/>
      <c r="OD81" s="648"/>
      <c r="OE81" s="648"/>
      <c r="OF81" s="648"/>
      <c r="OG81" s="648"/>
      <c r="OH81" s="648"/>
      <c r="OI81" s="648"/>
      <c r="OJ81" s="648"/>
      <c r="OK81" s="648"/>
      <c r="OL81" s="648"/>
      <c r="OM81" s="648"/>
      <c r="ON81" s="648"/>
      <c r="OO81" s="648"/>
      <c r="OP81" s="648"/>
      <c r="OQ81" s="648"/>
      <c r="OR81" s="648"/>
      <c r="OS81" s="648"/>
      <c r="OT81" s="648"/>
      <c r="OU81" s="648"/>
      <c r="OV81" s="648"/>
      <c r="OW81" s="648"/>
      <c r="OX81" s="648"/>
      <c r="OY81" s="648"/>
      <c r="OZ81" s="648"/>
      <c r="PA81" s="648"/>
      <c r="PB81" s="648"/>
      <c r="PC81" s="648"/>
      <c r="PD81" s="648"/>
      <c r="PE81" s="648"/>
      <c r="PF81" s="648"/>
      <c r="PG81" s="648"/>
      <c r="PH81" s="648"/>
      <c r="PI81" s="648"/>
      <c r="PJ81" s="648"/>
      <c r="PK81" s="648"/>
      <c r="PL81" s="648"/>
      <c r="PM81" s="648"/>
      <c r="PN81" s="648"/>
      <c r="PO81" s="648"/>
      <c r="PP81" s="648"/>
      <c r="PQ81" s="648"/>
      <c r="PR81" s="648"/>
      <c r="PS81" s="648"/>
      <c r="PT81" s="648"/>
      <c r="PU81" s="648"/>
      <c r="PV81" s="648"/>
      <c r="PW81" s="648"/>
      <c r="PX81" s="648"/>
      <c r="PY81" s="648"/>
      <c r="PZ81" s="648"/>
      <c r="QA81" s="648"/>
      <c r="QB81" s="648"/>
      <c r="QC81" s="648"/>
      <c r="QD81" s="648"/>
      <c r="QE81" s="648"/>
      <c r="QF81" s="648"/>
      <c r="QG81" s="648"/>
      <c r="QH81" s="648"/>
      <c r="QI81" s="648"/>
      <c r="QJ81" s="648"/>
      <c r="QK81" s="648"/>
      <c r="QL81" s="648"/>
      <c r="QM81" s="648"/>
      <c r="QN81" s="648"/>
      <c r="QO81" s="648"/>
      <c r="QP81" s="648"/>
      <c r="QQ81" s="648"/>
      <c r="QR81" s="648"/>
      <c r="QS81" s="648"/>
      <c r="QT81" s="648"/>
      <c r="QU81" s="648"/>
      <c r="QV81" s="648"/>
      <c r="QW81" s="648"/>
      <c r="QX81" s="648"/>
      <c r="QY81" s="648"/>
      <c r="QZ81" s="648"/>
      <c r="RA81" s="648"/>
      <c r="RB81" s="648"/>
      <c r="RC81" s="648"/>
      <c r="RD81" s="648"/>
      <c r="RE81" s="648"/>
      <c r="RF81" s="648"/>
      <c r="RG81" s="648"/>
      <c r="RH81" s="648"/>
      <c r="RI81" s="648"/>
      <c r="RJ81" s="648"/>
      <c r="RK81" s="648"/>
      <c r="RL81" s="648"/>
      <c r="RM81" s="648"/>
      <c r="RN81" s="648"/>
      <c r="RO81" s="648"/>
      <c r="RP81" s="648"/>
      <c r="RQ81" s="648"/>
      <c r="RR81" s="648"/>
      <c r="RS81" s="648"/>
      <c r="RT81" s="648"/>
      <c r="RU81" s="648"/>
      <c r="RV81" s="648"/>
      <c r="RW81" s="648"/>
      <c r="RX81" s="648"/>
      <c r="RY81" s="648"/>
      <c r="RZ81" s="648"/>
      <c r="SA81" s="648"/>
      <c r="SB81" s="648"/>
      <c r="SC81" s="648"/>
      <c r="SD81" s="648"/>
      <c r="SE81" s="648"/>
      <c r="SF81" s="648"/>
      <c r="SG81" s="648"/>
      <c r="SH81" s="648"/>
      <c r="SI81" s="648"/>
      <c r="SJ81" s="648"/>
      <c r="SK81" s="648"/>
      <c r="SL81" s="648"/>
      <c r="SM81" s="648"/>
      <c r="SN81" s="648"/>
      <c r="SO81" s="648"/>
      <c r="SP81" s="648"/>
      <c r="SQ81" s="648"/>
      <c r="SR81" s="648"/>
      <c r="SS81" s="648"/>
      <c r="ST81" s="648"/>
      <c r="SU81" s="648"/>
      <c r="SV81" s="648"/>
      <c r="SW81" s="648"/>
      <c r="SX81" s="648"/>
      <c r="SY81" s="648"/>
      <c r="SZ81" s="648"/>
      <c r="TA81" s="648"/>
      <c r="TB81" s="648"/>
      <c r="TC81" s="648"/>
      <c r="TD81" s="648"/>
      <c r="TE81" s="648"/>
      <c r="TF81" s="648"/>
      <c r="TG81" s="648"/>
      <c r="TH81" s="648"/>
      <c r="TI81" s="648"/>
      <c r="TJ81" s="648"/>
      <c r="TK81" s="648"/>
      <c r="TL81" s="648"/>
      <c r="TM81" s="648"/>
      <c r="TN81" s="648"/>
      <c r="TO81" s="648"/>
      <c r="TP81" s="648"/>
      <c r="TQ81" s="648"/>
      <c r="TR81" s="648"/>
      <c r="TS81" s="648"/>
      <c r="TT81" s="648"/>
      <c r="TU81" s="648"/>
      <c r="TV81" s="648"/>
      <c r="TW81" s="648"/>
      <c r="TX81" s="648"/>
      <c r="TY81" s="648"/>
      <c r="TZ81" s="648"/>
      <c r="UA81" s="648"/>
      <c r="UB81" s="648"/>
      <c r="UC81" s="648"/>
      <c r="UD81" s="648"/>
      <c r="UE81" s="648"/>
      <c r="UF81" s="648"/>
      <c r="UG81" s="648"/>
      <c r="UH81" s="648"/>
      <c r="UI81" s="648"/>
      <c r="UJ81" s="648"/>
      <c r="UK81" s="648"/>
      <c r="UL81" s="648"/>
      <c r="UM81" s="648"/>
      <c r="UN81" s="648"/>
      <c r="UO81" s="648"/>
      <c r="UP81" s="648"/>
      <c r="UQ81" s="648"/>
      <c r="UR81" s="648"/>
      <c r="US81" s="648"/>
      <c r="UT81" s="648"/>
      <c r="UU81" s="648"/>
      <c r="UV81" s="648"/>
      <c r="UW81" s="648"/>
      <c r="UX81" s="648"/>
      <c r="UY81" s="648"/>
      <c r="UZ81" s="648"/>
      <c r="VA81" s="648"/>
      <c r="VB81" s="648"/>
      <c r="VC81" s="648"/>
      <c r="VD81" s="648"/>
      <c r="VE81" s="648"/>
      <c r="VF81" s="648"/>
      <c r="VG81" s="648"/>
      <c r="VH81" s="648"/>
      <c r="VI81" s="648"/>
      <c r="VJ81" s="648"/>
      <c r="VK81" s="648"/>
      <c r="VL81" s="648"/>
      <c r="VM81" s="648"/>
      <c r="VN81" s="648"/>
      <c r="VO81" s="648"/>
      <c r="VP81" s="648"/>
      <c r="VQ81" s="648"/>
      <c r="VR81" s="648"/>
      <c r="VS81" s="648"/>
      <c r="VT81" s="648"/>
      <c r="VU81" s="648"/>
      <c r="VV81" s="648"/>
      <c r="VW81" s="648"/>
      <c r="VX81" s="648"/>
      <c r="VY81" s="648"/>
      <c r="VZ81" s="648"/>
      <c r="WA81" s="648"/>
      <c r="WB81" s="648"/>
      <c r="WC81" s="648"/>
      <c r="WD81" s="648"/>
      <c r="WE81" s="648"/>
      <c r="WF81" s="648"/>
      <c r="WG81" s="648"/>
      <c r="WH81" s="648"/>
      <c r="WI81" s="648"/>
      <c r="WJ81" s="648"/>
      <c r="WK81" s="648"/>
      <c r="WL81" s="648"/>
      <c r="WM81" s="648"/>
      <c r="WN81" s="648"/>
      <c r="WO81" s="648"/>
      <c r="WP81" s="648"/>
      <c r="WQ81" s="648"/>
      <c r="WR81" s="648"/>
      <c r="WS81" s="648"/>
      <c r="WT81" s="648"/>
      <c r="WU81" s="648"/>
      <c r="WV81" s="648"/>
      <c r="WW81" s="648"/>
      <c r="WX81" s="648"/>
      <c r="WY81" s="648"/>
      <c r="WZ81" s="648"/>
      <c r="XA81" s="648"/>
      <c r="XB81" s="648"/>
      <c r="XC81" s="648"/>
      <c r="XD81" s="648"/>
      <c r="XE81" s="648"/>
      <c r="XF81" s="648"/>
      <c r="XG81" s="648"/>
      <c r="XH81" s="648"/>
      <c r="XI81" s="648"/>
      <c r="XJ81" s="648"/>
      <c r="XK81" s="648"/>
      <c r="XL81" s="648"/>
      <c r="XM81" s="648"/>
      <c r="XN81" s="648"/>
      <c r="XO81" s="648"/>
      <c r="XP81" s="648"/>
      <c r="XQ81" s="648"/>
      <c r="XR81" s="648"/>
      <c r="XS81" s="648"/>
      <c r="XT81" s="648"/>
      <c r="XU81" s="648"/>
      <c r="XV81" s="648"/>
      <c r="XW81" s="648"/>
      <c r="XX81" s="648"/>
      <c r="XY81" s="648"/>
      <c r="XZ81" s="648"/>
      <c r="YA81" s="648"/>
      <c r="YB81" s="648"/>
      <c r="YC81" s="648"/>
      <c r="YD81" s="648"/>
      <c r="YE81" s="648"/>
      <c r="YF81" s="648"/>
      <c r="YG81" s="648"/>
      <c r="YH81" s="648"/>
      <c r="YI81" s="648"/>
      <c r="YJ81" s="648"/>
      <c r="YK81" s="648"/>
      <c r="YL81" s="648"/>
      <c r="YM81" s="648"/>
      <c r="YN81" s="648"/>
      <c r="YO81" s="648"/>
      <c r="YP81" s="648"/>
      <c r="YQ81" s="648"/>
      <c r="YR81" s="648"/>
      <c r="YS81" s="648"/>
      <c r="YT81" s="648"/>
      <c r="YU81" s="648"/>
      <c r="YV81" s="648"/>
      <c r="YW81" s="648"/>
      <c r="YX81" s="648"/>
      <c r="YY81" s="648"/>
      <c r="YZ81" s="648"/>
      <c r="ZA81" s="648"/>
      <c r="ZB81" s="648"/>
      <c r="ZC81" s="648"/>
      <c r="ZD81" s="648"/>
      <c r="ZE81" s="648"/>
      <c r="ZF81" s="648"/>
      <c r="ZG81" s="648"/>
      <c r="ZH81" s="648"/>
      <c r="ZI81" s="648"/>
      <c r="ZJ81" s="648"/>
      <c r="ZK81" s="648"/>
      <c r="ZL81" s="648"/>
      <c r="ZM81" s="648"/>
      <c r="ZN81" s="648"/>
      <c r="ZO81" s="648"/>
      <c r="ZP81" s="648"/>
      <c r="ZQ81" s="648"/>
      <c r="ZR81" s="648"/>
      <c r="ZS81" s="648"/>
      <c r="ZT81" s="648"/>
      <c r="ZU81" s="648"/>
      <c r="ZV81" s="648"/>
      <c r="ZW81" s="648"/>
      <c r="ZX81" s="648"/>
      <c r="ZY81" s="648"/>
      <c r="ZZ81" s="648"/>
      <c r="AAA81" s="648"/>
      <c r="AAB81" s="648"/>
      <c r="AAC81" s="648"/>
      <c r="AAD81" s="648"/>
      <c r="AAE81" s="648"/>
      <c r="AAF81" s="648"/>
      <c r="AAG81" s="648"/>
      <c r="AAH81" s="648"/>
      <c r="AAI81" s="648"/>
      <c r="AAJ81" s="648"/>
      <c r="AAK81" s="648"/>
      <c r="AAL81" s="648"/>
      <c r="AAM81" s="648"/>
      <c r="AAN81" s="648"/>
      <c r="AAO81" s="648"/>
      <c r="AAP81" s="648"/>
      <c r="AAQ81" s="648"/>
      <c r="AAR81" s="648"/>
      <c r="AAS81" s="648"/>
      <c r="AAT81" s="648"/>
      <c r="AAU81" s="648"/>
      <c r="AAV81" s="648"/>
      <c r="AAW81" s="648"/>
      <c r="AAX81" s="648"/>
      <c r="AAY81" s="648"/>
      <c r="AAZ81" s="648"/>
      <c r="ABA81" s="648"/>
      <c r="ABB81" s="648"/>
      <c r="ABC81" s="648"/>
      <c r="ABD81" s="648"/>
      <c r="ABE81" s="648"/>
      <c r="ABF81" s="648"/>
      <c r="ABG81" s="648"/>
      <c r="ABH81" s="648"/>
      <c r="ABI81" s="648"/>
      <c r="ABJ81" s="648"/>
      <c r="ABK81" s="648"/>
      <c r="ABL81" s="648"/>
      <c r="ABM81" s="648"/>
      <c r="ABN81" s="648"/>
      <c r="ABO81" s="648"/>
      <c r="ABP81" s="648"/>
      <c r="ABQ81" s="648"/>
      <c r="ABR81" s="648"/>
      <c r="ABS81" s="648"/>
      <c r="ABT81" s="648"/>
      <c r="ABU81" s="648"/>
      <c r="ABV81" s="648"/>
      <c r="ABW81" s="648"/>
      <c r="ABX81" s="648"/>
      <c r="ABY81" s="648"/>
      <c r="ABZ81" s="648"/>
      <c r="ACA81" s="648"/>
      <c r="ACB81" s="648"/>
      <c r="ACC81" s="648"/>
      <c r="ACD81" s="648"/>
      <c r="ACE81" s="648"/>
      <c r="ACF81" s="648"/>
      <c r="ACG81" s="648"/>
      <c r="ACH81" s="648"/>
      <c r="ACI81" s="648"/>
      <c r="ACJ81" s="648"/>
      <c r="ACK81" s="648"/>
      <c r="ACL81" s="648"/>
      <c r="ACM81" s="648"/>
      <c r="ACN81" s="648"/>
      <c r="ACO81" s="648"/>
      <c r="ACP81" s="648"/>
      <c r="ACQ81" s="648"/>
      <c r="ACR81" s="648"/>
      <c r="ACS81" s="648"/>
      <c r="ACT81" s="648"/>
      <c r="ACU81" s="648"/>
      <c r="ACV81" s="648"/>
      <c r="ACW81" s="648"/>
      <c r="ACX81" s="648"/>
      <c r="ACY81" s="648"/>
      <c r="ACZ81" s="648"/>
      <c r="ADA81" s="648"/>
      <c r="ADB81" s="648"/>
      <c r="ADC81" s="648"/>
      <c r="ADD81" s="648"/>
      <c r="ADE81" s="648"/>
      <c r="ADF81" s="648"/>
      <c r="ADG81" s="648"/>
      <c r="ADH81" s="648"/>
      <c r="ADI81" s="648"/>
      <c r="ADJ81" s="648"/>
      <c r="ADK81" s="648"/>
      <c r="ADL81" s="648"/>
      <c r="ADM81" s="648"/>
      <c r="ADN81" s="648"/>
      <c r="ADO81" s="648"/>
      <c r="ADP81" s="648"/>
      <c r="ADQ81" s="648"/>
      <c r="ADR81" s="648"/>
      <c r="ADS81" s="648"/>
      <c r="ADT81" s="648"/>
      <c r="ADU81" s="648"/>
      <c r="ADV81" s="648"/>
      <c r="ADW81" s="648"/>
      <c r="ADX81" s="648"/>
      <c r="ADY81" s="648"/>
      <c r="ADZ81" s="648"/>
      <c r="AEA81" s="648"/>
      <c r="AEB81" s="648"/>
      <c r="AEC81" s="648"/>
      <c r="AED81" s="648"/>
      <c r="AEE81" s="648"/>
      <c r="AEF81" s="648"/>
      <c r="AEG81" s="648"/>
      <c r="AEH81" s="648"/>
      <c r="AEI81" s="648"/>
      <c r="AEJ81" s="648"/>
      <c r="AEK81" s="648"/>
      <c r="AEL81" s="648"/>
      <c r="AEM81" s="648"/>
      <c r="AEN81" s="648"/>
      <c r="AEO81" s="648"/>
      <c r="AEP81" s="648"/>
      <c r="AEQ81" s="648"/>
      <c r="AER81" s="648"/>
      <c r="AES81" s="648"/>
      <c r="AET81" s="648"/>
      <c r="AEU81" s="648"/>
      <c r="AEV81" s="648"/>
      <c r="AEW81" s="648"/>
      <c r="AEX81" s="648"/>
      <c r="AEY81" s="648"/>
      <c r="AEZ81" s="648"/>
      <c r="AFA81" s="648"/>
      <c r="AFB81" s="648"/>
      <c r="AFC81" s="648"/>
      <c r="AFD81" s="648"/>
      <c r="AFE81" s="648"/>
      <c r="AFF81" s="648"/>
      <c r="AFG81" s="648"/>
      <c r="AFH81" s="648"/>
      <c r="AFI81" s="648"/>
      <c r="AFJ81" s="648"/>
      <c r="AFK81" s="648"/>
      <c r="AFL81" s="648"/>
      <c r="AFM81" s="648"/>
      <c r="AFN81" s="648"/>
      <c r="AFO81" s="648"/>
      <c r="AFP81" s="648"/>
      <c r="AFQ81" s="648"/>
      <c r="AFR81" s="648"/>
      <c r="AFS81" s="648"/>
      <c r="AFT81" s="648"/>
      <c r="AFU81" s="648"/>
      <c r="AFV81" s="648"/>
      <c r="AFW81" s="648"/>
      <c r="AFX81" s="648"/>
      <c r="AFY81" s="648"/>
      <c r="AFZ81" s="648"/>
      <c r="AGA81" s="648"/>
      <c r="AGB81" s="648"/>
      <c r="AGC81" s="648"/>
      <c r="AGD81" s="648"/>
      <c r="AGE81" s="648"/>
      <c r="AGF81" s="648"/>
      <c r="AGG81" s="648"/>
      <c r="AGH81" s="648"/>
      <c r="AGI81" s="648"/>
      <c r="AGJ81" s="648"/>
      <c r="AGK81" s="648"/>
      <c r="AGL81" s="648"/>
      <c r="AGM81" s="648"/>
      <c r="AGN81" s="648"/>
      <c r="AGO81" s="648"/>
      <c r="AGP81" s="648"/>
      <c r="AGQ81" s="648"/>
      <c r="AGR81" s="648"/>
      <c r="AGS81" s="648"/>
      <c r="AGT81" s="648"/>
      <c r="AGU81" s="648"/>
      <c r="AGV81" s="648"/>
      <c r="AGW81" s="648"/>
      <c r="AGX81" s="648"/>
      <c r="AGY81" s="648"/>
      <c r="AGZ81" s="648"/>
      <c r="AHA81" s="648"/>
      <c r="AHB81" s="648"/>
      <c r="AHC81" s="648"/>
      <c r="AHD81" s="648"/>
      <c r="AHE81" s="648"/>
      <c r="AHF81" s="648"/>
      <c r="AHG81" s="648"/>
      <c r="AHH81" s="648"/>
      <c r="AHI81" s="648"/>
      <c r="AHJ81" s="648"/>
      <c r="AHK81" s="648"/>
      <c r="AHL81" s="648"/>
      <c r="AHM81" s="648"/>
      <c r="AHN81" s="648"/>
      <c r="AHO81" s="648"/>
      <c r="AHP81" s="648"/>
      <c r="AHQ81" s="648"/>
      <c r="AHR81" s="648"/>
      <c r="AHS81" s="648"/>
      <c r="AHT81" s="648"/>
      <c r="AHU81" s="648"/>
      <c r="AHV81" s="648"/>
      <c r="AHW81" s="648"/>
      <c r="AHX81" s="648"/>
      <c r="AHY81" s="648"/>
      <c r="AHZ81" s="648"/>
      <c r="AIA81" s="648"/>
      <c r="AIB81" s="648"/>
      <c r="AIC81" s="648"/>
      <c r="AID81" s="648"/>
      <c r="AIE81" s="648"/>
      <c r="AIF81" s="648"/>
      <c r="AIG81" s="648"/>
      <c r="AIH81" s="648"/>
      <c r="AII81" s="648"/>
      <c r="AIJ81" s="648"/>
      <c r="AIK81" s="648"/>
      <c r="AIL81" s="648"/>
      <c r="AIM81" s="648"/>
      <c r="AIN81" s="648"/>
      <c r="AIO81" s="648"/>
      <c r="AIP81" s="648"/>
      <c r="AIQ81" s="648"/>
      <c r="AIR81" s="648"/>
      <c r="AIS81" s="648"/>
      <c r="AIT81" s="648"/>
      <c r="AIU81" s="648"/>
      <c r="AIV81" s="648"/>
      <c r="AIW81" s="648"/>
      <c r="AIX81" s="648"/>
      <c r="AIY81" s="648"/>
      <c r="AIZ81" s="648"/>
      <c r="AJA81" s="648"/>
      <c r="AJB81" s="648"/>
      <c r="AJC81" s="648"/>
      <c r="AJD81" s="648"/>
      <c r="AJE81" s="648"/>
      <c r="AJF81" s="648"/>
      <c r="AJG81" s="648"/>
      <c r="AJH81" s="648"/>
      <c r="AJI81" s="648"/>
      <c r="AJJ81" s="648"/>
      <c r="AJK81" s="648"/>
      <c r="AJL81" s="648"/>
      <c r="AJM81" s="648"/>
      <c r="AJN81" s="648"/>
      <c r="AJO81" s="648"/>
      <c r="AJP81" s="648"/>
      <c r="AJQ81" s="648"/>
      <c r="AJR81" s="648"/>
      <c r="AJS81" s="648"/>
      <c r="AJT81" s="648"/>
      <c r="AJU81" s="648"/>
      <c r="AJV81" s="648"/>
      <c r="AJW81" s="648"/>
      <c r="AJX81" s="648"/>
      <c r="AJY81" s="648"/>
      <c r="AJZ81" s="648"/>
      <c r="AKA81" s="648"/>
      <c r="AKB81" s="648"/>
      <c r="AKC81" s="648"/>
      <c r="AKD81" s="648"/>
      <c r="AKE81" s="648"/>
      <c r="AKF81" s="648"/>
      <c r="AKG81" s="648"/>
      <c r="AKH81" s="648"/>
      <c r="AKI81" s="648"/>
      <c r="AKJ81" s="648"/>
      <c r="AKK81" s="648"/>
      <c r="AKL81" s="648"/>
      <c r="AKM81" s="648"/>
      <c r="AKN81" s="648"/>
      <c r="AKO81" s="648"/>
      <c r="AKP81" s="648"/>
      <c r="AKQ81" s="648"/>
      <c r="AKR81" s="648"/>
      <c r="AKS81" s="648"/>
      <c r="AKT81" s="648"/>
      <c r="AKU81" s="648"/>
      <c r="AKV81" s="648"/>
      <c r="AKW81" s="648"/>
      <c r="AKX81" s="648"/>
      <c r="AKY81" s="648"/>
      <c r="AKZ81" s="648"/>
      <c r="ALA81" s="648"/>
      <c r="ALB81" s="648"/>
      <c r="ALC81" s="648"/>
      <c r="ALD81" s="648"/>
      <c r="ALE81" s="648"/>
      <c r="ALF81" s="648"/>
      <c r="ALG81" s="648"/>
      <c r="ALH81" s="648"/>
      <c r="ALI81" s="648"/>
      <c r="ALJ81" s="648"/>
      <c r="ALK81" s="648"/>
      <c r="ALL81" s="648"/>
      <c r="ALM81" s="648"/>
      <c r="ALN81" s="648"/>
      <c r="ALO81" s="648"/>
      <c r="ALP81" s="648"/>
      <c r="ALQ81" s="648"/>
      <c r="ALR81" s="648"/>
      <c r="ALS81" s="648"/>
      <c r="ALT81" s="648"/>
      <c r="ALU81" s="648"/>
      <c r="ALV81" s="648"/>
      <c r="ALW81" s="648"/>
      <c r="ALX81" s="648"/>
      <c r="ALY81" s="648"/>
      <c r="ALZ81" s="648"/>
      <c r="AMA81" s="648"/>
      <c r="AMB81" s="648"/>
      <c r="AMC81" s="648"/>
      <c r="AMD81" s="648"/>
      <c r="AME81" s="648"/>
      <c r="AMF81" s="648"/>
      <c r="AMG81" s="648"/>
      <c r="AMH81" s="648"/>
      <c r="AMI81" s="648"/>
      <c r="AMJ81" s="648"/>
    </row>
    <row r="82" spans="1:1024" s="666" customFormat="1" x14ac:dyDescent="0.2">
      <c r="A82" s="648"/>
      <c r="B82" s="667"/>
      <c r="C82" s="699" t="s">
        <v>814</v>
      </c>
      <c r="D82" s="669"/>
      <c r="E82" s="670"/>
      <c r="F82" s="670"/>
      <c r="G82" s="669"/>
      <c r="H82" s="670"/>
      <c r="I82" s="670"/>
      <c r="J82" s="670"/>
      <c r="K82" s="670"/>
      <c r="L82" s="670"/>
      <c r="M82" s="670"/>
      <c r="N82" s="670"/>
      <c r="O82" s="670"/>
      <c r="P82" s="670"/>
      <c r="Q82" s="670"/>
      <c r="R82" s="671"/>
      <c r="S82" s="670"/>
      <c r="T82" s="670"/>
      <c r="U82" s="672" t="s">
        <v>494</v>
      </c>
      <c r="V82" s="661" t="s">
        <v>121</v>
      </c>
      <c r="W82" s="661" t="s">
        <v>495</v>
      </c>
      <c r="X82" s="844">
        <v>456.05064998015058</v>
      </c>
      <c r="Y82" s="844">
        <v>629.57515661717309</v>
      </c>
      <c r="Z82" s="844">
        <v>636.6517665778324</v>
      </c>
      <c r="AA82" s="844">
        <v>646.00025908057341</v>
      </c>
      <c r="AB82" s="844">
        <v>1008.2385836317967</v>
      </c>
      <c r="AC82" s="844">
        <v>2426.7119119891781</v>
      </c>
      <c r="AD82" s="844">
        <v>1954.7484747666815</v>
      </c>
      <c r="AE82" s="844">
        <v>2216.6715399242134</v>
      </c>
      <c r="AF82" s="844">
        <v>2370.8476318450121</v>
      </c>
      <c r="AG82" s="844">
        <v>2622.4959845470676</v>
      </c>
      <c r="AH82" s="844">
        <v>3396.6618409856505</v>
      </c>
      <c r="AI82" s="844">
        <v>1972.977764533714</v>
      </c>
      <c r="AJ82" s="844">
        <v>1322.9127119991301</v>
      </c>
      <c r="AK82" s="845">
        <v>950.28255965860444</v>
      </c>
      <c r="AL82" s="845">
        <v>0</v>
      </c>
      <c r="AM82" s="845">
        <v>118.92377389862916</v>
      </c>
      <c r="AN82" s="845">
        <v>164.17354866393347</v>
      </c>
      <c r="AO82" s="845">
        <v>166.0189076453687</v>
      </c>
      <c r="AP82" s="845">
        <v>168.45670267698944</v>
      </c>
      <c r="AQ82" s="845">
        <v>262.91715045449592</v>
      </c>
      <c r="AR82" s="845">
        <v>879.4674330944199</v>
      </c>
      <c r="AS82" s="845">
        <v>850.24548569888043</v>
      </c>
      <c r="AT82" s="845">
        <v>922.37425638702314</v>
      </c>
      <c r="AU82" s="845">
        <v>967.63473602788724</v>
      </c>
      <c r="AV82" s="845">
        <v>1229.1747369726811</v>
      </c>
      <c r="AW82" s="845">
        <v>2198.2396830018015</v>
      </c>
      <c r="AX82" s="845">
        <v>1571.7241088404905</v>
      </c>
      <c r="AY82" s="845">
        <v>1543.8695138085036</v>
      </c>
      <c r="AZ82" s="845">
        <v>1530.0859232577072</v>
      </c>
      <c r="BA82" s="845">
        <v>1418.3868566219408</v>
      </c>
      <c r="BB82" s="845">
        <v>1956.0211574720927</v>
      </c>
      <c r="BC82" s="845">
        <v>1231.2660232040917</v>
      </c>
      <c r="BD82" s="845">
        <v>881.52124366962289</v>
      </c>
      <c r="BE82" s="845">
        <v>682.42061363779544</v>
      </c>
      <c r="BF82" s="845">
        <v>262.91715045449592</v>
      </c>
      <c r="BG82" s="845">
        <v>632.81071686022608</v>
      </c>
      <c r="BH82" s="845">
        <v>509.73738476627761</v>
      </c>
      <c r="BI82" s="845">
        <v>578.03874423366574</v>
      </c>
      <c r="BJ82" s="845">
        <v>618.24305640153887</v>
      </c>
      <c r="BK82" s="845">
        <v>683.86509158557863</v>
      </c>
      <c r="BL82" s="845">
        <v>1132.4000975999709</v>
      </c>
      <c r="BM82" s="845">
        <v>854.99911544303609</v>
      </c>
      <c r="BN82" s="845">
        <v>689.30985273647991</v>
      </c>
      <c r="BO82" s="845">
        <v>597.19570812530833</v>
      </c>
      <c r="BP82" s="845">
        <v>545.30964538710259</v>
      </c>
      <c r="BQ82" s="845">
        <v>1431.4200755346537</v>
      </c>
      <c r="BR82" s="845">
        <v>1221.4066429939908</v>
      </c>
      <c r="BS82" s="845">
        <v>1364.9140808707496</v>
      </c>
      <c r="BT82" s="845">
        <v>1450.7385974357369</v>
      </c>
      <c r="BU82" s="845">
        <v>1681.3040070764364</v>
      </c>
      <c r="BV82" s="845">
        <v>2469.9081004336895</v>
      </c>
      <c r="BW82" s="845">
        <v>1576.8298593064358</v>
      </c>
      <c r="BX82" s="845">
        <v>1293.5410802579202</v>
      </c>
      <c r="BY82" s="845">
        <v>1132.2069673623448</v>
      </c>
      <c r="BZ82" s="845">
        <v>683.86509158557863</v>
      </c>
      <c r="CA82" s="845">
        <v>885.74338136577705</v>
      </c>
      <c r="CB82" s="845">
        <v>514.49101451043339</v>
      </c>
      <c r="CC82" s="845">
        <v>344.97434058312257</v>
      </c>
      <c r="CD82" s="845">
        <v>247.80402849895998</v>
      </c>
      <c r="CE82" s="846">
        <v>0</v>
      </c>
      <c r="CF82" s="846">
        <v>365.580490132823</v>
      </c>
      <c r="CG82" s="846">
        <v>504.68164959653626</v>
      </c>
      <c r="CH82" s="846">
        <v>510.3544197987261</v>
      </c>
      <c r="CI82" s="846">
        <v>517.84838230333787</v>
      </c>
      <c r="CJ82" s="846">
        <v>808.22679584159869</v>
      </c>
      <c r="CK82" s="846">
        <v>1945.3070184962503</v>
      </c>
      <c r="CL82" s="846">
        <v>1566.9704790963349</v>
      </c>
      <c r="CM82" s="846">
        <v>1776.9339174590464</v>
      </c>
      <c r="CN82" s="846">
        <v>1900.5249511602863</v>
      </c>
      <c r="CO82" s="846">
        <v>2102.2519482075195</v>
      </c>
      <c r="CP82" s="846">
        <v>2722.8407649392411</v>
      </c>
      <c r="CQ82" s="846">
        <v>1581.5834890505917</v>
      </c>
      <c r="CR82" s="846">
        <v>1060.4766766073769</v>
      </c>
      <c r="CS82" s="846">
        <v>761.7679394597659</v>
      </c>
      <c r="CT82" s="846">
        <v>0</v>
      </c>
      <c r="CU82" s="846">
        <v>118.92377389862916</v>
      </c>
      <c r="CV82" s="846">
        <v>164.17354866393347</v>
      </c>
      <c r="CW82" s="846">
        <v>166.0189076453687</v>
      </c>
      <c r="CX82" s="846">
        <v>168.45670267698944</v>
      </c>
      <c r="CY82" s="847">
        <v>262.91715045449592</v>
      </c>
      <c r="CZ82" s="662">
        <v>0</v>
      </c>
      <c r="DA82" s="663">
        <v>0</v>
      </c>
      <c r="DB82" s="663">
        <v>0</v>
      </c>
      <c r="DC82" s="663">
        <v>0</v>
      </c>
      <c r="DD82" s="663">
        <v>0</v>
      </c>
      <c r="DE82" s="663">
        <v>0</v>
      </c>
      <c r="DF82" s="663">
        <v>0</v>
      </c>
      <c r="DG82" s="663">
        <v>0</v>
      </c>
      <c r="DH82" s="663">
        <v>0</v>
      </c>
      <c r="DI82" s="663">
        <v>0</v>
      </c>
      <c r="DJ82" s="663">
        <v>0</v>
      </c>
      <c r="DK82" s="663">
        <v>0</v>
      </c>
      <c r="DL82" s="663">
        <v>0</v>
      </c>
      <c r="DM82" s="663">
        <v>0</v>
      </c>
      <c r="DN82" s="663">
        <v>0</v>
      </c>
      <c r="DO82" s="663">
        <v>0</v>
      </c>
      <c r="DP82" s="663">
        <v>0</v>
      </c>
      <c r="DQ82" s="663">
        <v>0</v>
      </c>
      <c r="DR82" s="663">
        <v>0</v>
      </c>
      <c r="DS82" s="663">
        <v>0</v>
      </c>
      <c r="DT82" s="663">
        <v>0</v>
      </c>
      <c r="DU82" s="663">
        <v>0</v>
      </c>
      <c r="DV82" s="663">
        <v>0</v>
      </c>
      <c r="DW82" s="664">
        <v>0</v>
      </c>
      <c r="DX82" s="665"/>
      <c r="DY82" s="648"/>
      <c r="DZ82" s="648"/>
      <c r="EA82" s="648"/>
      <c r="EB82" s="648"/>
      <c r="EC82" s="648"/>
      <c r="ED82" s="648"/>
      <c r="EE82" s="648"/>
      <c r="EF82" s="648"/>
      <c r="EG82" s="648"/>
      <c r="EH82" s="648"/>
      <c r="EI82" s="648"/>
      <c r="EJ82" s="648"/>
      <c r="EK82" s="648"/>
      <c r="EL82" s="648"/>
      <c r="EM82" s="648"/>
      <c r="EN82" s="648"/>
      <c r="EO82" s="648"/>
      <c r="EP82" s="648"/>
      <c r="EQ82" s="648"/>
      <c r="ER82" s="648"/>
      <c r="ES82" s="648"/>
      <c r="ET82" s="648"/>
      <c r="EU82" s="648"/>
      <c r="EV82" s="648"/>
      <c r="EW82" s="648"/>
      <c r="EX82" s="648"/>
      <c r="EY82" s="648"/>
      <c r="EZ82" s="648"/>
      <c r="FA82" s="648"/>
      <c r="FB82" s="648"/>
      <c r="FC82" s="648"/>
      <c r="FD82" s="648"/>
      <c r="FE82" s="648"/>
      <c r="FF82" s="648"/>
      <c r="FG82" s="648"/>
      <c r="FH82" s="648"/>
      <c r="FI82" s="648"/>
      <c r="FJ82" s="648"/>
      <c r="FK82" s="648"/>
      <c r="FL82" s="648"/>
      <c r="FM82" s="648"/>
      <c r="FN82" s="648"/>
      <c r="FO82" s="648"/>
      <c r="FP82" s="648"/>
      <c r="FQ82" s="648"/>
      <c r="FR82" s="648"/>
      <c r="FS82" s="648"/>
      <c r="FT82" s="648"/>
      <c r="FU82" s="648"/>
      <c r="FV82" s="648"/>
      <c r="FW82" s="648"/>
      <c r="FX82" s="648"/>
      <c r="FY82" s="648"/>
      <c r="FZ82" s="648"/>
      <c r="GA82" s="648"/>
      <c r="GB82" s="648"/>
      <c r="GC82" s="648"/>
      <c r="GD82" s="648"/>
      <c r="GE82" s="648"/>
      <c r="GF82" s="648"/>
      <c r="GG82" s="648"/>
      <c r="GH82" s="648"/>
      <c r="GI82" s="648"/>
      <c r="GJ82" s="648"/>
      <c r="GK82" s="648"/>
      <c r="GL82" s="648"/>
      <c r="GM82" s="648"/>
      <c r="GN82" s="648"/>
      <c r="GO82" s="648"/>
      <c r="GP82" s="648"/>
      <c r="GQ82" s="648"/>
      <c r="GR82" s="648"/>
      <c r="GS82" s="648"/>
      <c r="GT82" s="648"/>
      <c r="GU82" s="648"/>
      <c r="GV82" s="648"/>
      <c r="GW82" s="648"/>
      <c r="GX82" s="648"/>
      <c r="GY82" s="648"/>
      <c r="GZ82" s="648"/>
      <c r="HA82" s="648"/>
      <c r="HB82" s="648"/>
      <c r="HC82" s="648"/>
      <c r="HD82" s="648"/>
      <c r="HE82" s="648"/>
      <c r="HF82" s="648"/>
      <c r="HG82" s="648"/>
      <c r="HH82" s="648"/>
      <c r="HI82" s="648"/>
      <c r="HJ82" s="648"/>
      <c r="HK82" s="648"/>
      <c r="HL82" s="648"/>
      <c r="HM82" s="648"/>
      <c r="HN82" s="648"/>
      <c r="HO82" s="648"/>
      <c r="HP82" s="648"/>
      <c r="HQ82" s="648"/>
      <c r="HR82" s="648"/>
      <c r="HS82" s="648"/>
      <c r="HT82" s="648"/>
      <c r="HU82" s="648"/>
      <c r="HV82" s="648"/>
      <c r="HW82" s="648"/>
      <c r="HX82" s="648"/>
      <c r="HY82" s="648"/>
      <c r="HZ82" s="648"/>
      <c r="IA82" s="648"/>
      <c r="IB82" s="648"/>
      <c r="IC82" s="648"/>
      <c r="ID82" s="648"/>
      <c r="IE82" s="648"/>
      <c r="IF82" s="648"/>
      <c r="IG82" s="648"/>
      <c r="IH82" s="648"/>
      <c r="II82" s="648"/>
      <c r="IJ82" s="648"/>
      <c r="IK82" s="648"/>
      <c r="IL82" s="648"/>
      <c r="IM82" s="648"/>
      <c r="IN82" s="648"/>
      <c r="IO82" s="648"/>
      <c r="IP82" s="648"/>
      <c r="IQ82" s="648"/>
      <c r="IR82" s="648"/>
      <c r="IS82" s="648"/>
      <c r="IT82" s="648"/>
      <c r="IU82" s="648"/>
      <c r="IV82" s="648"/>
      <c r="IW82" s="648"/>
      <c r="IX82" s="648"/>
      <c r="IY82" s="648"/>
      <c r="IZ82" s="648"/>
      <c r="JA82" s="648"/>
      <c r="JB82" s="648"/>
      <c r="JC82" s="648"/>
      <c r="JD82" s="648"/>
      <c r="JE82" s="648"/>
      <c r="JF82" s="648"/>
      <c r="JG82" s="648"/>
      <c r="JH82" s="648"/>
      <c r="JI82" s="648"/>
      <c r="JJ82" s="648"/>
      <c r="JK82" s="648"/>
      <c r="JL82" s="648"/>
      <c r="JM82" s="648"/>
      <c r="JN82" s="648"/>
      <c r="JO82" s="648"/>
      <c r="JP82" s="648"/>
      <c r="JQ82" s="648"/>
      <c r="JR82" s="648"/>
      <c r="JS82" s="648"/>
      <c r="JT82" s="648"/>
      <c r="JU82" s="648"/>
      <c r="JV82" s="648"/>
      <c r="JW82" s="648"/>
      <c r="JX82" s="648"/>
      <c r="JY82" s="648"/>
      <c r="JZ82" s="648"/>
      <c r="KA82" s="648"/>
      <c r="KB82" s="648"/>
      <c r="KC82" s="648"/>
      <c r="KD82" s="648"/>
      <c r="KE82" s="648"/>
      <c r="KF82" s="648"/>
      <c r="KG82" s="648"/>
      <c r="KH82" s="648"/>
      <c r="KI82" s="648"/>
      <c r="KJ82" s="648"/>
      <c r="KK82" s="648"/>
      <c r="KL82" s="648"/>
      <c r="KM82" s="648"/>
      <c r="KN82" s="648"/>
      <c r="KO82" s="648"/>
      <c r="KP82" s="648"/>
      <c r="KQ82" s="648"/>
      <c r="KR82" s="648"/>
      <c r="KS82" s="648"/>
      <c r="KT82" s="648"/>
      <c r="KU82" s="648"/>
      <c r="KV82" s="648"/>
      <c r="KW82" s="648"/>
      <c r="KX82" s="648"/>
      <c r="KY82" s="648"/>
      <c r="KZ82" s="648"/>
      <c r="LA82" s="648"/>
      <c r="LB82" s="648"/>
      <c r="LC82" s="648"/>
      <c r="LD82" s="648"/>
      <c r="LE82" s="648"/>
      <c r="LF82" s="648"/>
      <c r="LG82" s="648"/>
      <c r="LH82" s="648"/>
      <c r="LI82" s="648"/>
      <c r="LJ82" s="648"/>
      <c r="LK82" s="648"/>
      <c r="LL82" s="648"/>
      <c r="LM82" s="648"/>
      <c r="LN82" s="648"/>
      <c r="LO82" s="648"/>
      <c r="LP82" s="648"/>
      <c r="LQ82" s="648"/>
      <c r="LR82" s="648"/>
      <c r="LS82" s="648"/>
      <c r="LT82" s="648"/>
      <c r="LU82" s="648"/>
      <c r="LV82" s="648"/>
      <c r="LW82" s="648"/>
      <c r="LX82" s="648"/>
      <c r="LY82" s="648"/>
      <c r="LZ82" s="648"/>
      <c r="MA82" s="648"/>
      <c r="MB82" s="648"/>
      <c r="MC82" s="648"/>
      <c r="MD82" s="648"/>
      <c r="ME82" s="648"/>
      <c r="MF82" s="648"/>
      <c r="MG82" s="648"/>
      <c r="MH82" s="648"/>
      <c r="MI82" s="648"/>
      <c r="MJ82" s="648"/>
      <c r="MK82" s="648"/>
      <c r="ML82" s="648"/>
      <c r="MM82" s="648"/>
      <c r="MN82" s="648"/>
      <c r="MO82" s="648"/>
      <c r="MP82" s="648"/>
      <c r="MQ82" s="648"/>
      <c r="MR82" s="648"/>
      <c r="MS82" s="648"/>
      <c r="MT82" s="648"/>
      <c r="MU82" s="648"/>
      <c r="MV82" s="648"/>
      <c r="MW82" s="648"/>
      <c r="MX82" s="648"/>
      <c r="MY82" s="648"/>
      <c r="MZ82" s="648"/>
      <c r="NA82" s="648"/>
      <c r="NB82" s="648"/>
      <c r="NC82" s="648"/>
      <c r="ND82" s="648"/>
      <c r="NE82" s="648"/>
      <c r="NF82" s="648"/>
      <c r="NG82" s="648"/>
      <c r="NH82" s="648"/>
      <c r="NI82" s="648"/>
      <c r="NJ82" s="648"/>
      <c r="NK82" s="648"/>
      <c r="NL82" s="648"/>
      <c r="NM82" s="648"/>
      <c r="NN82" s="648"/>
      <c r="NO82" s="648"/>
      <c r="NP82" s="648"/>
      <c r="NQ82" s="648"/>
      <c r="NR82" s="648"/>
      <c r="NS82" s="648"/>
      <c r="NT82" s="648"/>
      <c r="NU82" s="648"/>
      <c r="NV82" s="648"/>
      <c r="NW82" s="648"/>
      <c r="NX82" s="648"/>
      <c r="NY82" s="648"/>
      <c r="NZ82" s="648"/>
      <c r="OA82" s="648"/>
      <c r="OB82" s="648"/>
      <c r="OC82" s="648"/>
      <c r="OD82" s="648"/>
      <c r="OE82" s="648"/>
      <c r="OF82" s="648"/>
      <c r="OG82" s="648"/>
      <c r="OH82" s="648"/>
      <c r="OI82" s="648"/>
      <c r="OJ82" s="648"/>
      <c r="OK82" s="648"/>
      <c r="OL82" s="648"/>
      <c r="OM82" s="648"/>
      <c r="ON82" s="648"/>
      <c r="OO82" s="648"/>
      <c r="OP82" s="648"/>
      <c r="OQ82" s="648"/>
      <c r="OR82" s="648"/>
      <c r="OS82" s="648"/>
      <c r="OT82" s="648"/>
      <c r="OU82" s="648"/>
      <c r="OV82" s="648"/>
      <c r="OW82" s="648"/>
      <c r="OX82" s="648"/>
      <c r="OY82" s="648"/>
      <c r="OZ82" s="648"/>
      <c r="PA82" s="648"/>
      <c r="PB82" s="648"/>
      <c r="PC82" s="648"/>
      <c r="PD82" s="648"/>
      <c r="PE82" s="648"/>
      <c r="PF82" s="648"/>
      <c r="PG82" s="648"/>
      <c r="PH82" s="648"/>
      <c r="PI82" s="648"/>
      <c r="PJ82" s="648"/>
      <c r="PK82" s="648"/>
      <c r="PL82" s="648"/>
      <c r="PM82" s="648"/>
      <c r="PN82" s="648"/>
      <c r="PO82" s="648"/>
      <c r="PP82" s="648"/>
      <c r="PQ82" s="648"/>
      <c r="PR82" s="648"/>
      <c r="PS82" s="648"/>
      <c r="PT82" s="648"/>
      <c r="PU82" s="648"/>
      <c r="PV82" s="648"/>
      <c r="PW82" s="648"/>
      <c r="PX82" s="648"/>
      <c r="PY82" s="648"/>
      <c r="PZ82" s="648"/>
      <c r="QA82" s="648"/>
      <c r="QB82" s="648"/>
      <c r="QC82" s="648"/>
      <c r="QD82" s="648"/>
      <c r="QE82" s="648"/>
      <c r="QF82" s="648"/>
      <c r="QG82" s="648"/>
      <c r="QH82" s="648"/>
      <c r="QI82" s="648"/>
      <c r="QJ82" s="648"/>
      <c r="QK82" s="648"/>
      <c r="QL82" s="648"/>
      <c r="QM82" s="648"/>
      <c r="QN82" s="648"/>
      <c r="QO82" s="648"/>
      <c r="QP82" s="648"/>
      <c r="QQ82" s="648"/>
      <c r="QR82" s="648"/>
      <c r="QS82" s="648"/>
      <c r="QT82" s="648"/>
      <c r="QU82" s="648"/>
      <c r="QV82" s="648"/>
      <c r="QW82" s="648"/>
      <c r="QX82" s="648"/>
      <c r="QY82" s="648"/>
      <c r="QZ82" s="648"/>
      <c r="RA82" s="648"/>
      <c r="RB82" s="648"/>
      <c r="RC82" s="648"/>
      <c r="RD82" s="648"/>
      <c r="RE82" s="648"/>
      <c r="RF82" s="648"/>
      <c r="RG82" s="648"/>
      <c r="RH82" s="648"/>
      <c r="RI82" s="648"/>
      <c r="RJ82" s="648"/>
      <c r="RK82" s="648"/>
      <c r="RL82" s="648"/>
      <c r="RM82" s="648"/>
      <c r="RN82" s="648"/>
      <c r="RO82" s="648"/>
      <c r="RP82" s="648"/>
      <c r="RQ82" s="648"/>
      <c r="RR82" s="648"/>
      <c r="RS82" s="648"/>
      <c r="RT82" s="648"/>
      <c r="RU82" s="648"/>
      <c r="RV82" s="648"/>
      <c r="RW82" s="648"/>
      <c r="RX82" s="648"/>
      <c r="RY82" s="648"/>
      <c r="RZ82" s="648"/>
      <c r="SA82" s="648"/>
      <c r="SB82" s="648"/>
      <c r="SC82" s="648"/>
      <c r="SD82" s="648"/>
      <c r="SE82" s="648"/>
      <c r="SF82" s="648"/>
      <c r="SG82" s="648"/>
      <c r="SH82" s="648"/>
      <c r="SI82" s="648"/>
      <c r="SJ82" s="648"/>
      <c r="SK82" s="648"/>
      <c r="SL82" s="648"/>
      <c r="SM82" s="648"/>
      <c r="SN82" s="648"/>
      <c r="SO82" s="648"/>
      <c r="SP82" s="648"/>
      <c r="SQ82" s="648"/>
      <c r="SR82" s="648"/>
      <c r="SS82" s="648"/>
      <c r="ST82" s="648"/>
      <c r="SU82" s="648"/>
      <c r="SV82" s="648"/>
      <c r="SW82" s="648"/>
      <c r="SX82" s="648"/>
      <c r="SY82" s="648"/>
      <c r="SZ82" s="648"/>
      <c r="TA82" s="648"/>
      <c r="TB82" s="648"/>
      <c r="TC82" s="648"/>
      <c r="TD82" s="648"/>
      <c r="TE82" s="648"/>
      <c r="TF82" s="648"/>
      <c r="TG82" s="648"/>
      <c r="TH82" s="648"/>
      <c r="TI82" s="648"/>
      <c r="TJ82" s="648"/>
      <c r="TK82" s="648"/>
      <c r="TL82" s="648"/>
      <c r="TM82" s="648"/>
      <c r="TN82" s="648"/>
      <c r="TO82" s="648"/>
      <c r="TP82" s="648"/>
      <c r="TQ82" s="648"/>
      <c r="TR82" s="648"/>
      <c r="TS82" s="648"/>
      <c r="TT82" s="648"/>
      <c r="TU82" s="648"/>
      <c r="TV82" s="648"/>
      <c r="TW82" s="648"/>
      <c r="TX82" s="648"/>
      <c r="TY82" s="648"/>
      <c r="TZ82" s="648"/>
      <c r="UA82" s="648"/>
      <c r="UB82" s="648"/>
      <c r="UC82" s="648"/>
      <c r="UD82" s="648"/>
      <c r="UE82" s="648"/>
      <c r="UF82" s="648"/>
      <c r="UG82" s="648"/>
      <c r="UH82" s="648"/>
      <c r="UI82" s="648"/>
      <c r="UJ82" s="648"/>
      <c r="UK82" s="648"/>
      <c r="UL82" s="648"/>
      <c r="UM82" s="648"/>
      <c r="UN82" s="648"/>
      <c r="UO82" s="648"/>
      <c r="UP82" s="648"/>
      <c r="UQ82" s="648"/>
      <c r="UR82" s="648"/>
      <c r="US82" s="648"/>
      <c r="UT82" s="648"/>
      <c r="UU82" s="648"/>
      <c r="UV82" s="648"/>
      <c r="UW82" s="648"/>
      <c r="UX82" s="648"/>
      <c r="UY82" s="648"/>
      <c r="UZ82" s="648"/>
      <c r="VA82" s="648"/>
      <c r="VB82" s="648"/>
      <c r="VC82" s="648"/>
      <c r="VD82" s="648"/>
      <c r="VE82" s="648"/>
      <c r="VF82" s="648"/>
      <c r="VG82" s="648"/>
      <c r="VH82" s="648"/>
      <c r="VI82" s="648"/>
      <c r="VJ82" s="648"/>
      <c r="VK82" s="648"/>
      <c r="VL82" s="648"/>
      <c r="VM82" s="648"/>
      <c r="VN82" s="648"/>
      <c r="VO82" s="648"/>
      <c r="VP82" s="648"/>
      <c r="VQ82" s="648"/>
      <c r="VR82" s="648"/>
      <c r="VS82" s="648"/>
      <c r="VT82" s="648"/>
      <c r="VU82" s="648"/>
      <c r="VV82" s="648"/>
      <c r="VW82" s="648"/>
      <c r="VX82" s="648"/>
      <c r="VY82" s="648"/>
      <c r="VZ82" s="648"/>
      <c r="WA82" s="648"/>
      <c r="WB82" s="648"/>
      <c r="WC82" s="648"/>
      <c r="WD82" s="648"/>
      <c r="WE82" s="648"/>
      <c r="WF82" s="648"/>
      <c r="WG82" s="648"/>
      <c r="WH82" s="648"/>
      <c r="WI82" s="648"/>
      <c r="WJ82" s="648"/>
      <c r="WK82" s="648"/>
      <c r="WL82" s="648"/>
      <c r="WM82" s="648"/>
      <c r="WN82" s="648"/>
      <c r="WO82" s="648"/>
      <c r="WP82" s="648"/>
      <c r="WQ82" s="648"/>
      <c r="WR82" s="648"/>
      <c r="WS82" s="648"/>
      <c r="WT82" s="648"/>
      <c r="WU82" s="648"/>
      <c r="WV82" s="648"/>
      <c r="WW82" s="648"/>
      <c r="WX82" s="648"/>
      <c r="WY82" s="648"/>
      <c r="WZ82" s="648"/>
      <c r="XA82" s="648"/>
      <c r="XB82" s="648"/>
      <c r="XC82" s="648"/>
      <c r="XD82" s="648"/>
      <c r="XE82" s="648"/>
      <c r="XF82" s="648"/>
      <c r="XG82" s="648"/>
      <c r="XH82" s="648"/>
      <c r="XI82" s="648"/>
      <c r="XJ82" s="648"/>
      <c r="XK82" s="648"/>
      <c r="XL82" s="648"/>
      <c r="XM82" s="648"/>
      <c r="XN82" s="648"/>
      <c r="XO82" s="648"/>
      <c r="XP82" s="648"/>
      <c r="XQ82" s="648"/>
      <c r="XR82" s="648"/>
      <c r="XS82" s="648"/>
      <c r="XT82" s="648"/>
      <c r="XU82" s="648"/>
      <c r="XV82" s="648"/>
      <c r="XW82" s="648"/>
      <c r="XX82" s="648"/>
      <c r="XY82" s="648"/>
      <c r="XZ82" s="648"/>
      <c r="YA82" s="648"/>
      <c r="YB82" s="648"/>
      <c r="YC82" s="648"/>
      <c r="YD82" s="648"/>
      <c r="YE82" s="648"/>
      <c r="YF82" s="648"/>
      <c r="YG82" s="648"/>
      <c r="YH82" s="648"/>
      <c r="YI82" s="648"/>
      <c r="YJ82" s="648"/>
      <c r="YK82" s="648"/>
      <c r="YL82" s="648"/>
      <c r="YM82" s="648"/>
      <c r="YN82" s="648"/>
      <c r="YO82" s="648"/>
      <c r="YP82" s="648"/>
      <c r="YQ82" s="648"/>
      <c r="YR82" s="648"/>
      <c r="YS82" s="648"/>
      <c r="YT82" s="648"/>
      <c r="YU82" s="648"/>
      <c r="YV82" s="648"/>
      <c r="YW82" s="648"/>
      <c r="YX82" s="648"/>
      <c r="YY82" s="648"/>
      <c r="YZ82" s="648"/>
      <c r="ZA82" s="648"/>
      <c r="ZB82" s="648"/>
      <c r="ZC82" s="648"/>
      <c r="ZD82" s="648"/>
      <c r="ZE82" s="648"/>
      <c r="ZF82" s="648"/>
      <c r="ZG82" s="648"/>
      <c r="ZH82" s="648"/>
      <c r="ZI82" s="648"/>
      <c r="ZJ82" s="648"/>
      <c r="ZK82" s="648"/>
      <c r="ZL82" s="648"/>
      <c r="ZM82" s="648"/>
      <c r="ZN82" s="648"/>
      <c r="ZO82" s="648"/>
      <c r="ZP82" s="648"/>
      <c r="ZQ82" s="648"/>
      <c r="ZR82" s="648"/>
      <c r="ZS82" s="648"/>
      <c r="ZT82" s="648"/>
      <c r="ZU82" s="648"/>
      <c r="ZV82" s="648"/>
      <c r="ZW82" s="648"/>
      <c r="ZX82" s="648"/>
      <c r="ZY82" s="648"/>
      <c r="ZZ82" s="648"/>
      <c r="AAA82" s="648"/>
      <c r="AAB82" s="648"/>
      <c r="AAC82" s="648"/>
      <c r="AAD82" s="648"/>
      <c r="AAE82" s="648"/>
      <c r="AAF82" s="648"/>
      <c r="AAG82" s="648"/>
      <c r="AAH82" s="648"/>
      <c r="AAI82" s="648"/>
      <c r="AAJ82" s="648"/>
      <c r="AAK82" s="648"/>
      <c r="AAL82" s="648"/>
      <c r="AAM82" s="648"/>
      <c r="AAN82" s="648"/>
      <c r="AAO82" s="648"/>
      <c r="AAP82" s="648"/>
      <c r="AAQ82" s="648"/>
      <c r="AAR82" s="648"/>
      <c r="AAS82" s="648"/>
      <c r="AAT82" s="648"/>
      <c r="AAU82" s="648"/>
      <c r="AAV82" s="648"/>
      <c r="AAW82" s="648"/>
      <c r="AAX82" s="648"/>
      <c r="AAY82" s="648"/>
      <c r="AAZ82" s="648"/>
      <c r="ABA82" s="648"/>
      <c r="ABB82" s="648"/>
      <c r="ABC82" s="648"/>
      <c r="ABD82" s="648"/>
      <c r="ABE82" s="648"/>
      <c r="ABF82" s="648"/>
      <c r="ABG82" s="648"/>
      <c r="ABH82" s="648"/>
      <c r="ABI82" s="648"/>
      <c r="ABJ82" s="648"/>
      <c r="ABK82" s="648"/>
      <c r="ABL82" s="648"/>
      <c r="ABM82" s="648"/>
      <c r="ABN82" s="648"/>
      <c r="ABO82" s="648"/>
      <c r="ABP82" s="648"/>
      <c r="ABQ82" s="648"/>
      <c r="ABR82" s="648"/>
      <c r="ABS82" s="648"/>
      <c r="ABT82" s="648"/>
      <c r="ABU82" s="648"/>
      <c r="ABV82" s="648"/>
      <c r="ABW82" s="648"/>
      <c r="ABX82" s="648"/>
      <c r="ABY82" s="648"/>
      <c r="ABZ82" s="648"/>
      <c r="ACA82" s="648"/>
      <c r="ACB82" s="648"/>
      <c r="ACC82" s="648"/>
      <c r="ACD82" s="648"/>
      <c r="ACE82" s="648"/>
      <c r="ACF82" s="648"/>
      <c r="ACG82" s="648"/>
      <c r="ACH82" s="648"/>
      <c r="ACI82" s="648"/>
      <c r="ACJ82" s="648"/>
      <c r="ACK82" s="648"/>
      <c r="ACL82" s="648"/>
      <c r="ACM82" s="648"/>
      <c r="ACN82" s="648"/>
      <c r="ACO82" s="648"/>
      <c r="ACP82" s="648"/>
      <c r="ACQ82" s="648"/>
      <c r="ACR82" s="648"/>
      <c r="ACS82" s="648"/>
      <c r="ACT82" s="648"/>
      <c r="ACU82" s="648"/>
      <c r="ACV82" s="648"/>
      <c r="ACW82" s="648"/>
      <c r="ACX82" s="648"/>
      <c r="ACY82" s="648"/>
      <c r="ACZ82" s="648"/>
      <c r="ADA82" s="648"/>
      <c r="ADB82" s="648"/>
      <c r="ADC82" s="648"/>
      <c r="ADD82" s="648"/>
      <c r="ADE82" s="648"/>
      <c r="ADF82" s="648"/>
      <c r="ADG82" s="648"/>
      <c r="ADH82" s="648"/>
      <c r="ADI82" s="648"/>
      <c r="ADJ82" s="648"/>
      <c r="ADK82" s="648"/>
      <c r="ADL82" s="648"/>
      <c r="ADM82" s="648"/>
      <c r="ADN82" s="648"/>
      <c r="ADO82" s="648"/>
      <c r="ADP82" s="648"/>
      <c r="ADQ82" s="648"/>
      <c r="ADR82" s="648"/>
      <c r="ADS82" s="648"/>
      <c r="ADT82" s="648"/>
      <c r="ADU82" s="648"/>
      <c r="ADV82" s="648"/>
      <c r="ADW82" s="648"/>
      <c r="ADX82" s="648"/>
      <c r="ADY82" s="648"/>
      <c r="ADZ82" s="648"/>
      <c r="AEA82" s="648"/>
      <c r="AEB82" s="648"/>
      <c r="AEC82" s="648"/>
      <c r="AED82" s="648"/>
      <c r="AEE82" s="648"/>
      <c r="AEF82" s="648"/>
      <c r="AEG82" s="648"/>
      <c r="AEH82" s="648"/>
      <c r="AEI82" s="648"/>
      <c r="AEJ82" s="648"/>
      <c r="AEK82" s="648"/>
      <c r="AEL82" s="648"/>
      <c r="AEM82" s="648"/>
      <c r="AEN82" s="648"/>
      <c r="AEO82" s="648"/>
      <c r="AEP82" s="648"/>
      <c r="AEQ82" s="648"/>
      <c r="AER82" s="648"/>
      <c r="AES82" s="648"/>
      <c r="AET82" s="648"/>
      <c r="AEU82" s="648"/>
      <c r="AEV82" s="648"/>
      <c r="AEW82" s="648"/>
      <c r="AEX82" s="648"/>
      <c r="AEY82" s="648"/>
      <c r="AEZ82" s="648"/>
      <c r="AFA82" s="648"/>
      <c r="AFB82" s="648"/>
      <c r="AFC82" s="648"/>
      <c r="AFD82" s="648"/>
      <c r="AFE82" s="648"/>
      <c r="AFF82" s="648"/>
      <c r="AFG82" s="648"/>
      <c r="AFH82" s="648"/>
      <c r="AFI82" s="648"/>
      <c r="AFJ82" s="648"/>
      <c r="AFK82" s="648"/>
      <c r="AFL82" s="648"/>
      <c r="AFM82" s="648"/>
      <c r="AFN82" s="648"/>
      <c r="AFO82" s="648"/>
      <c r="AFP82" s="648"/>
      <c r="AFQ82" s="648"/>
      <c r="AFR82" s="648"/>
      <c r="AFS82" s="648"/>
      <c r="AFT82" s="648"/>
      <c r="AFU82" s="648"/>
      <c r="AFV82" s="648"/>
      <c r="AFW82" s="648"/>
      <c r="AFX82" s="648"/>
      <c r="AFY82" s="648"/>
      <c r="AFZ82" s="648"/>
      <c r="AGA82" s="648"/>
      <c r="AGB82" s="648"/>
      <c r="AGC82" s="648"/>
      <c r="AGD82" s="648"/>
      <c r="AGE82" s="648"/>
      <c r="AGF82" s="648"/>
      <c r="AGG82" s="648"/>
      <c r="AGH82" s="648"/>
      <c r="AGI82" s="648"/>
      <c r="AGJ82" s="648"/>
      <c r="AGK82" s="648"/>
      <c r="AGL82" s="648"/>
      <c r="AGM82" s="648"/>
      <c r="AGN82" s="648"/>
      <c r="AGO82" s="648"/>
      <c r="AGP82" s="648"/>
      <c r="AGQ82" s="648"/>
      <c r="AGR82" s="648"/>
      <c r="AGS82" s="648"/>
      <c r="AGT82" s="648"/>
      <c r="AGU82" s="648"/>
      <c r="AGV82" s="648"/>
      <c r="AGW82" s="648"/>
      <c r="AGX82" s="648"/>
      <c r="AGY82" s="648"/>
      <c r="AGZ82" s="648"/>
      <c r="AHA82" s="648"/>
      <c r="AHB82" s="648"/>
      <c r="AHC82" s="648"/>
      <c r="AHD82" s="648"/>
      <c r="AHE82" s="648"/>
      <c r="AHF82" s="648"/>
      <c r="AHG82" s="648"/>
      <c r="AHH82" s="648"/>
      <c r="AHI82" s="648"/>
      <c r="AHJ82" s="648"/>
      <c r="AHK82" s="648"/>
      <c r="AHL82" s="648"/>
      <c r="AHM82" s="648"/>
      <c r="AHN82" s="648"/>
      <c r="AHO82" s="648"/>
      <c r="AHP82" s="648"/>
      <c r="AHQ82" s="648"/>
      <c r="AHR82" s="648"/>
      <c r="AHS82" s="648"/>
      <c r="AHT82" s="648"/>
      <c r="AHU82" s="648"/>
      <c r="AHV82" s="648"/>
      <c r="AHW82" s="648"/>
      <c r="AHX82" s="648"/>
      <c r="AHY82" s="648"/>
      <c r="AHZ82" s="648"/>
      <c r="AIA82" s="648"/>
      <c r="AIB82" s="648"/>
      <c r="AIC82" s="648"/>
      <c r="AID82" s="648"/>
      <c r="AIE82" s="648"/>
      <c r="AIF82" s="648"/>
      <c r="AIG82" s="648"/>
      <c r="AIH82" s="648"/>
      <c r="AII82" s="648"/>
      <c r="AIJ82" s="648"/>
      <c r="AIK82" s="648"/>
      <c r="AIL82" s="648"/>
      <c r="AIM82" s="648"/>
      <c r="AIN82" s="648"/>
      <c r="AIO82" s="648"/>
      <c r="AIP82" s="648"/>
      <c r="AIQ82" s="648"/>
      <c r="AIR82" s="648"/>
      <c r="AIS82" s="648"/>
      <c r="AIT82" s="648"/>
      <c r="AIU82" s="648"/>
      <c r="AIV82" s="648"/>
      <c r="AIW82" s="648"/>
      <c r="AIX82" s="648"/>
      <c r="AIY82" s="648"/>
      <c r="AIZ82" s="648"/>
      <c r="AJA82" s="648"/>
      <c r="AJB82" s="648"/>
      <c r="AJC82" s="648"/>
      <c r="AJD82" s="648"/>
      <c r="AJE82" s="648"/>
      <c r="AJF82" s="648"/>
      <c r="AJG82" s="648"/>
      <c r="AJH82" s="648"/>
      <c r="AJI82" s="648"/>
      <c r="AJJ82" s="648"/>
      <c r="AJK82" s="648"/>
      <c r="AJL82" s="648"/>
      <c r="AJM82" s="648"/>
      <c r="AJN82" s="648"/>
      <c r="AJO82" s="648"/>
      <c r="AJP82" s="648"/>
      <c r="AJQ82" s="648"/>
      <c r="AJR82" s="648"/>
      <c r="AJS82" s="648"/>
      <c r="AJT82" s="648"/>
      <c r="AJU82" s="648"/>
      <c r="AJV82" s="648"/>
      <c r="AJW82" s="648"/>
      <c r="AJX82" s="648"/>
      <c r="AJY82" s="648"/>
      <c r="AJZ82" s="648"/>
      <c r="AKA82" s="648"/>
      <c r="AKB82" s="648"/>
      <c r="AKC82" s="648"/>
      <c r="AKD82" s="648"/>
      <c r="AKE82" s="648"/>
      <c r="AKF82" s="648"/>
      <c r="AKG82" s="648"/>
      <c r="AKH82" s="648"/>
      <c r="AKI82" s="648"/>
      <c r="AKJ82" s="648"/>
      <c r="AKK82" s="648"/>
      <c r="AKL82" s="648"/>
      <c r="AKM82" s="648"/>
      <c r="AKN82" s="648"/>
      <c r="AKO82" s="648"/>
      <c r="AKP82" s="648"/>
      <c r="AKQ82" s="648"/>
      <c r="AKR82" s="648"/>
      <c r="AKS82" s="648"/>
      <c r="AKT82" s="648"/>
      <c r="AKU82" s="648"/>
      <c r="AKV82" s="648"/>
      <c r="AKW82" s="648"/>
      <c r="AKX82" s="648"/>
      <c r="AKY82" s="648"/>
      <c r="AKZ82" s="648"/>
      <c r="ALA82" s="648"/>
      <c r="ALB82" s="648"/>
      <c r="ALC82" s="648"/>
      <c r="ALD82" s="648"/>
      <c r="ALE82" s="648"/>
      <c r="ALF82" s="648"/>
      <c r="ALG82" s="648"/>
      <c r="ALH82" s="648"/>
      <c r="ALI82" s="648"/>
      <c r="ALJ82" s="648"/>
      <c r="ALK82" s="648"/>
      <c r="ALL82" s="648"/>
      <c r="ALM82" s="648"/>
      <c r="ALN82" s="648"/>
      <c r="ALO82" s="648"/>
      <c r="ALP82" s="648"/>
      <c r="ALQ82" s="648"/>
      <c r="ALR82" s="648"/>
      <c r="ALS82" s="648"/>
      <c r="ALT82" s="648"/>
      <c r="ALU82" s="648"/>
      <c r="ALV82" s="648"/>
      <c r="ALW82" s="648"/>
      <c r="ALX82" s="648"/>
      <c r="ALY82" s="648"/>
      <c r="ALZ82" s="648"/>
      <c r="AMA82" s="648"/>
      <c r="AMB82" s="648"/>
      <c r="AMC82" s="648"/>
      <c r="AMD82" s="648"/>
      <c r="AME82" s="648"/>
      <c r="AMF82" s="648"/>
      <c r="AMG82" s="648"/>
      <c r="AMH82" s="648"/>
      <c r="AMI82" s="648"/>
      <c r="AMJ82" s="648"/>
    </row>
    <row r="83" spans="1:1024" s="666" customFormat="1" x14ac:dyDescent="0.2">
      <c r="A83" s="648"/>
      <c r="B83" s="673"/>
      <c r="C83" s="674"/>
      <c r="D83" s="675"/>
      <c r="E83" s="675"/>
      <c r="F83" s="675"/>
      <c r="G83" s="675"/>
      <c r="H83" s="675"/>
      <c r="I83" s="675"/>
      <c r="J83" s="675"/>
      <c r="K83" s="675"/>
      <c r="L83" s="675"/>
      <c r="M83" s="675"/>
      <c r="N83" s="675"/>
      <c r="O83" s="675"/>
      <c r="P83" s="675"/>
      <c r="Q83" s="675"/>
      <c r="R83" s="676"/>
      <c r="S83" s="675"/>
      <c r="T83" s="675"/>
      <c r="U83" s="672" t="s">
        <v>496</v>
      </c>
      <c r="V83" s="661" t="s">
        <v>121</v>
      </c>
      <c r="W83" s="661" t="s">
        <v>495</v>
      </c>
      <c r="X83" s="844">
        <v>0</v>
      </c>
      <c r="Y83" s="844">
        <v>0</v>
      </c>
      <c r="Z83" s="844">
        <v>0</v>
      </c>
      <c r="AA83" s="844">
        <v>0</v>
      </c>
      <c r="AB83" s="844">
        <v>0</v>
      </c>
      <c r="AC83" s="844">
        <v>0</v>
      </c>
      <c r="AD83" s="844">
        <v>0</v>
      </c>
      <c r="AE83" s="844">
        <v>0</v>
      </c>
      <c r="AF83" s="844">
        <v>0</v>
      </c>
      <c r="AG83" s="844">
        <v>0</v>
      </c>
      <c r="AH83" s="844">
        <v>0</v>
      </c>
      <c r="AI83" s="844">
        <v>0</v>
      </c>
      <c r="AJ83" s="844">
        <v>0</v>
      </c>
      <c r="AK83" s="845">
        <v>0</v>
      </c>
      <c r="AL83" s="845">
        <v>0</v>
      </c>
      <c r="AM83" s="845">
        <v>0</v>
      </c>
      <c r="AN83" s="845">
        <v>0</v>
      </c>
      <c r="AO83" s="845">
        <v>0</v>
      </c>
      <c r="AP83" s="845">
        <v>0</v>
      </c>
      <c r="AQ83" s="845">
        <v>0</v>
      </c>
      <c r="AR83" s="845">
        <v>0</v>
      </c>
      <c r="AS83" s="845">
        <v>0</v>
      </c>
      <c r="AT83" s="845">
        <v>0</v>
      </c>
      <c r="AU83" s="845">
        <v>0</v>
      </c>
      <c r="AV83" s="845">
        <v>0</v>
      </c>
      <c r="AW83" s="845">
        <v>0</v>
      </c>
      <c r="AX83" s="845">
        <v>0</v>
      </c>
      <c r="AY83" s="845">
        <v>0</v>
      </c>
      <c r="AZ83" s="845">
        <v>0</v>
      </c>
      <c r="BA83" s="845">
        <v>0</v>
      </c>
      <c r="BB83" s="845">
        <v>0</v>
      </c>
      <c r="BC83" s="845">
        <v>0</v>
      </c>
      <c r="BD83" s="845">
        <v>0</v>
      </c>
      <c r="BE83" s="845">
        <v>0</v>
      </c>
      <c r="BF83" s="845">
        <v>0</v>
      </c>
      <c r="BG83" s="845">
        <v>0</v>
      </c>
      <c r="BH83" s="845">
        <v>0</v>
      </c>
      <c r="BI83" s="845">
        <v>0</v>
      </c>
      <c r="BJ83" s="845">
        <v>0</v>
      </c>
      <c r="BK83" s="845">
        <v>0</v>
      </c>
      <c r="BL83" s="845">
        <v>0</v>
      </c>
      <c r="BM83" s="845">
        <v>0</v>
      </c>
      <c r="BN83" s="845">
        <v>0</v>
      </c>
      <c r="BO83" s="845">
        <v>0</v>
      </c>
      <c r="BP83" s="845">
        <v>0</v>
      </c>
      <c r="BQ83" s="845">
        <v>0</v>
      </c>
      <c r="BR83" s="845">
        <v>0</v>
      </c>
      <c r="BS83" s="845">
        <v>0</v>
      </c>
      <c r="BT83" s="845">
        <v>0</v>
      </c>
      <c r="BU83" s="845">
        <v>0</v>
      </c>
      <c r="BV83" s="845">
        <v>0</v>
      </c>
      <c r="BW83" s="845">
        <v>0</v>
      </c>
      <c r="BX83" s="845">
        <v>0</v>
      </c>
      <c r="BY83" s="845">
        <v>0</v>
      </c>
      <c r="BZ83" s="845">
        <v>0</v>
      </c>
      <c r="CA83" s="845">
        <v>0</v>
      </c>
      <c r="CB83" s="845">
        <v>0</v>
      </c>
      <c r="CC83" s="845">
        <v>0</v>
      </c>
      <c r="CD83" s="845">
        <v>0</v>
      </c>
      <c r="CE83" s="846">
        <v>0</v>
      </c>
      <c r="CF83" s="846">
        <v>0</v>
      </c>
      <c r="CG83" s="846">
        <v>0</v>
      </c>
      <c r="CH83" s="846">
        <v>0</v>
      </c>
      <c r="CI83" s="846">
        <v>0</v>
      </c>
      <c r="CJ83" s="846">
        <v>0</v>
      </c>
      <c r="CK83" s="846">
        <v>0</v>
      </c>
      <c r="CL83" s="846">
        <v>0</v>
      </c>
      <c r="CM83" s="846">
        <v>0</v>
      </c>
      <c r="CN83" s="846">
        <v>0</v>
      </c>
      <c r="CO83" s="846">
        <v>0</v>
      </c>
      <c r="CP83" s="846">
        <v>0</v>
      </c>
      <c r="CQ83" s="846">
        <v>0</v>
      </c>
      <c r="CR83" s="846">
        <v>0</v>
      </c>
      <c r="CS83" s="846">
        <v>0</v>
      </c>
      <c r="CT83" s="846">
        <v>0</v>
      </c>
      <c r="CU83" s="846">
        <v>0</v>
      </c>
      <c r="CV83" s="846">
        <v>0</v>
      </c>
      <c r="CW83" s="846">
        <v>0</v>
      </c>
      <c r="CX83" s="846">
        <v>0</v>
      </c>
      <c r="CY83" s="847">
        <v>0</v>
      </c>
      <c r="CZ83" s="662">
        <v>0</v>
      </c>
      <c r="DA83" s="663">
        <v>0</v>
      </c>
      <c r="DB83" s="663">
        <v>0</v>
      </c>
      <c r="DC83" s="663">
        <v>0</v>
      </c>
      <c r="DD83" s="663">
        <v>0</v>
      </c>
      <c r="DE83" s="663">
        <v>0</v>
      </c>
      <c r="DF83" s="663">
        <v>0</v>
      </c>
      <c r="DG83" s="663">
        <v>0</v>
      </c>
      <c r="DH83" s="663">
        <v>0</v>
      </c>
      <c r="DI83" s="663">
        <v>0</v>
      </c>
      <c r="DJ83" s="663">
        <v>0</v>
      </c>
      <c r="DK83" s="663">
        <v>0</v>
      </c>
      <c r="DL83" s="663">
        <v>0</v>
      </c>
      <c r="DM83" s="663">
        <v>0</v>
      </c>
      <c r="DN83" s="663">
        <v>0</v>
      </c>
      <c r="DO83" s="663">
        <v>0</v>
      </c>
      <c r="DP83" s="663">
        <v>0</v>
      </c>
      <c r="DQ83" s="663">
        <v>0</v>
      </c>
      <c r="DR83" s="663">
        <v>0</v>
      </c>
      <c r="DS83" s="663">
        <v>0</v>
      </c>
      <c r="DT83" s="663">
        <v>0</v>
      </c>
      <c r="DU83" s="663">
        <v>0</v>
      </c>
      <c r="DV83" s="663">
        <v>0</v>
      </c>
      <c r="DW83" s="664">
        <v>0</v>
      </c>
      <c r="DX83" s="665"/>
      <c r="DY83" s="648"/>
      <c r="DZ83" s="648"/>
      <c r="EA83" s="648"/>
      <c r="EB83" s="648"/>
      <c r="EC83" s="648"/>
      <c r="ED83" s="648"/>
      <c r="EE83" s="648"/>
      <c r="EF83" s="648"/>
      <c r="EG83" s="648"/>
      <c r="EH83" s="648"/>
      <c r="EI83" s="648"/>
      <c r="EJ83" s="648"/>
      <c r="EK83" s="648"/>
      <c r="EL83" s="648"/>
      <c r="EM83" s="648"/>
      <c r="EN83" s="648"/>
      <c r="EO83" s="648"/>
      <c r="EP83" s="648"/>
      <c r="EQ83" s="648"/>
      <c r="ER83" s="648"/>
      <c r="ES83" s="648"/>
      <c r="ET83" s="648"/>
      <c r="EU83" s="648"/>
      <c r="EV83" s="648"/>
      <c r="EW83" s="648"/>
      <c r="EX83" s="648"/>
      <c r="EY83" s="648"/>
      <c r="EZ83" s="648"/>
      <c r="FA83" s="648"/>
      <c r="FB83" s="648"/>
      <c r="FC83" s="648"/>
      <c r="FD83" s="648"/>
      <c r="FE83" s="648"/>
      <c r="FF83" s="648"/>
      <c r="FG83" s="648"/>
      <c r="FH83" s="648"/>
      <c r="FI83" s="648"/>
      <c r="FJ83" s="648"/>
      <c r="FK83" s="648"/>
      <c r="FL83" s="648"/>
      <c r="FM83" s="648"/>
      <c r="FN83" s="648"/>
      <c r="FO83" s="648"/>
      <c r="FP83" s="648"/>
      <c r="FQ83" s="648"/>
      <c r="FR83" s="648"/>
      <c r="FS83" s="648"/>
      <c r="FT83" s="648"/>
      <c r="FU83" s="648"/>
      <c r="FV83" s="648"/>
      <c r="FW83" s="648"/>
      <c r="FX83" s="648"/>
      <c r="FY83" s="648"/>
      <c r="FZ83" s="648"/>
      <c r="GA83" s="648"/>
      <c r="GB83" s="648"/>
      <c r="GC83" s="648"/>
      <c r="GD83" s="648"/>
      <c r="GE83" s="648"/>
      <c r="GF83" s="648"/>
      <c r="GG83" s="648"/>
      <c r="GH83" s="648"/>
      <c r="GI83" s="648"/>
      <c r="GJ83" s="648"/>
      <c r="GK83" s="648"/>
      <c r="GL83" s="648"/>
      <c r="GM83" s="648"/>
      <c r="GN83" s="648"/>
      <c r="GO83" s="648"/>
      <c r="GP83" s="648"/>
      <c r="GQ83" s="648"/>
      <c r="GR83" s="648"/>
      <c r="GS83" s="648"/>
      <c r="GT83" s="648"/>
      <c r="GU83" s="648"/>
      <c r="GV83" s="648"/>
      <c r="GW83" s="648"/>
      <c r="GX83" s="648"/>
      <c r="GY83" s="648"/>
      <c r="GZ83" s="648"/>
      <c r="HA83" s="648"/>
      <c r="HB83" s="648"/>
      <c r="HC83" s="648"/>
      <c r="HD83" s="648"/>
      <c r="HE83" s="648"/>
      <c r="HF83" s="648"/>
      <c r="HG83" s="648"/>
      <c r="HH83" s="648"/>
      <c r="HI83" s="648"/>
      <c r="HJ83" s="648"/>
      <c r="HK83" s="648"/>
      <c r="HL83" s="648"/>
      <c r="HM83" s="648"/>
      <c r="HN83" s="648"/>
      <c r="HO83" s="648"/>
      <c r="HP83" s="648"/>
      <c r="HQ83" s="648"/>
      <c r="HR83" s="648"/>
      <c r="HS83" s="648"/>
      <c r="HT83" s="648"/>
      <c r="HU83" s="648"/>
      <c r="HV83" s="648"/>
      <c r="HW83" s="648"/>
      <c r="HX83" s="648"/>
      <c r="HY83" s="648"/>
      <c r="HZ83" s="648"/>
      <c r="IA83" s="648"/>
      <c r="IB83" s="648"/>
      <c r="IC83" s="648"/>
      <c r="ID83" s="648"/>
      <c r="IE83" s="648"/>
      <c r="IF83" s="648"/>
      <c r="IG83" s="648"/>
      <c r="IH83" s="648"/>
      <c r="II83" s="648"/>
      <c r="IJ83" s="648"/>
      <c r="IK83" s="648"/>
      <c r="IL83" s="648"/>
      <c r="IM83" s="648"/>
      <c r="IN83" s="648"/>
      <c r="IO83" s="648"/>
      <c r="IP83" s="648"/>
      <c r="IQ83" s="648"/>
      <c r="IR83" s="648"/>
      <c r="IS83" s="648"/>
      <c r="IT83" s="648"/>
      <c r="IU83" s="648"/>
      <c r="IV83" s="648"/>
      <c r="IW83" s="648"/>
      <c r="IX83" s="648"/>
      <c r="IY83" s="648"/>
      <c r="IZ83" s="648"/>
      <c r="JA83" s="648"/>
      <c r="JB83" s="648"/>
      <c r="JC83" s="648"/>
      <c r="JD83" s="648"/>
      <c r="JE83" s="648"/>
      <c r="JF83" s="648"/>
      <c r="JG83" s="648"/>
      <c r="JH83" s="648"/>
      <c r="JI83" s="648"/>
      <c r="JJ83" s="648"/>
      <c r="JK83" s="648"/>
      <c r="JL83" s="648"/>
      <c r="JM83" s="648"/>
      <c r="JN83" s="648"/>
      <c r="JO83" s="648"/>
      <c r="JP83" s="648"/>
      <c r="JQ83" s="648"/>
      <c r="JR83" s="648"/>
      <c r="JS83" s="648"/>
      <c r="JT83" s="648"/>
      <c r="JU83" s="648"/>
      <c r="JV83" s="648"/>
      <c r="JW83" s="648"/>
      <c r="JX83" s="648"/>
      <c r="JY83" s="648"/>
      <c r="JZ83" s="648"/>
      <c r="KA83" s="648"/>
      <c r="KB83" s="648"/>
      <c r="KC83" s="648"/>
      <c r="KD83" s="648"/>
      <c r="KE83" s="648"/>
      <c r="KF83" s="648"/>
      <c r="KG83" s="648"/>
      <c r="KH83" s="648"/>
      <c r="KI83" s="648"/>
      <c r="KJ83" s="648"/>
      <c r="KK83" s="648"/>
      <c r="KL83" s="648"/>
      <c r="KM83" s="648"/>
      <c r="KN83" s="648"/>
      <c r="KO83" s="648"/>
      <c r="KP83" s="648"/>
      <c r="KQ83" s="648"/>
      <c r="KR83" s="648"/>
      <c r="KS83" s="648"/>
      <c r="KT83" s="648"/>
      <c r="KU83" s="648"/>
      <c r="KV83" s="648"/>
      <c r="KW83" s="648"/>
      <c r="KX83" s="648"/>
      <c r="KY83" s="648"/>
      <c r="KZ83" s="648"/>
      <c r="LA83" s="648"/>
      <c r="LB83" s="648"/>
      <c r="LC83" s="648"/>
      <c r="LD83" s="648"/>
      <c r="LE83" s="648"/>
      <c r="LF83" s="648"/>
      <c r="LG83" s="648"/>
      <c r="LH83" s="648"/>
      <c r="LI83" s="648"/>
      <c r="LJ83" s="648"/>
      <c r="LK83" s="648"/>
      <c r="LL83" s="648"/>
      <c r="LM83" s="648"/>
      <c r="LN83" s="648"/>
      <c r="LO83" s="648"/>
      <c r="LP83" s="648"/>
      <c r="LQ83" s="648"/>
      <c r="LR83" s="648"/>
      <c r="LS83" s="648"/>
      <c r="LT83" s="648"/>
      <c r="LU83" s="648"/>
      <c r="LV83" s="648"/>
      <c r="LW83" s="648"/>
      <c r="LX83" s="648"/>
      <c r="LY83" s="648"/>
      <c r="LZ83" s="648"/>
      <c r="MA83" s="648"/>
      <c r="MB83" s="648"/>
      <c r="MC83" s="648"/>
      <c r="MD83" s="648"/>
      <c r="ME83" s="648"/>
      <c r="MF83" s="648"/>
      <c r="MG83" s="648"/>
      <c r="MH83" s="648"/>
      <c r="MI83" s="648"/>
      <c r="MJ83" s="648"/>
      <c r="MK83" s="648"/>
      <c r="ML83" s="648"/>
      <c r="MM83" s="648"/>
      <c r="MN83" s="648"/>
      <c r="MO83" s="648"/>
      <c r="MP83" s="648"/>
      <c r="MQ83" s="648"/>
      <c r="MR83" s="648"/>
      <c r="MS83" s="648"/>
      <c r="MT83" s="648"/>
      <c r="MU83" s="648"/>
      <c r="MV83" s="648"/>
      <c r="MW83" s="648"/>
      <c r="MX83" s="648"/>
      <c r="MY83" s="648"/>
      <c r="MZ83" s="648"/>
      <c r="NA83" s="648"/>
      <c r="NB83" s="648"/>
      <c r="NC83" s="648"/>
      <c r="ND83" s="648"/>
      <c r="NE83" s="648"/>
      <c r="NF83" s="648"/>
      <c r="NG83" s="648"/>
      <c r="NH83" s="648"/>
      <c r="NI83" s="648"/>
      <c r="NJ83" s="648"/>
      <c r="NK83" s="648"/>
      <c r="NL83" s="648"/>
      <c r="NM83" s="648"/>
      <c r="NN83" s="648"/>
      <c r="NO83" s="648"/>
      <c r="NP83" s="648"/>
      <c r="NQ83" s="648"/>
      <c r="NR83" s="648"/>
      <c r="NS83" s="648"/>
      <c r="NT83" s="648"/>
      <c r="NU83" s="648"/>
      <c r="NV83" s="648"/>
      <c r="NW83" s="648"/>
      <c r="NX83" s="648"/>
      <c r="NY83" s="648"/>
      <c r="NZ83" s="648"/>
      <c r="OA83" s="648"/>
      <c r="OB83" s="648"/>
      <c r="OC83" s="648"/>
      <c r="OD83" s="648"/>
      <c r="OE83" s="648"/>
      <c r="OF83" s="648"/>
      <c r="OG83" s="648"/>
      <c r="OH83" s="648"/>
      <c r="OI83" s="648"/>
      <c r="OJ83" s="648"/>
      <c r="OK83" s="648"/>
      <c r="OL83" s="648"/>
      <c r="OM83" s="648"/>
      <c r="ON83" s="648"/>
      <c r="OO83" s="648"/>
      <c r="OP83" s="648"/>
      <c r="OQ83" s="648"/>
      <c r="OR83" s="648"/>
      <c r="OS83" s="648"/>
      <c r="OT83" s="648"/>
      <c r="OU83" s="648"/>
      <c r="OV83" s="648"/>
      <c r="OW83" s="648"/>
      <c r="OX83" s="648"/>
      <c r="OY83" s="648"/>
      <c r="OZ83" s="648"/>
      <c r="PA83" s="648"/>
      <c r="PB83" s="648"/>
      <c r="PC83" s="648"/>
      <c r="PD83" s="648"/>
      <c r="PE83" s="648"/>
      <c r="PF83" s="648"/>
      <c r="PG83" s="648"/>
      <c r="PH83" s="648"/>
      <c r="PI83" s="648"/>
      <c r="PJ83" s="648"/>
      <c r="PK83" s="648"/>
      <c r="PL83" s="648"/>
      <c r="PM83" s="648"/>
      <c r="PN83" s="648"/>
      <c r="PO83" s="648"/>
      <c r="PP83" s="648"/>
      <c r="PQ83" s="648"/>
      <c r="PR83" s="648"/>
      <c r="PS83" s="648"/>
      <c r="PT83" s="648"/>
      <c r="PU83" s="648"/>
      <c r="PV83" s="648"/>
      <c r="PW83" s="648"/>
      <c r="PX83" s="648"/>
      <c r="PY83" s="648"/>
      <c r="PZ83" s="648"/>
      <c r="QA83" s="648"/>
      <c r="QB83" s="648"/>
      <c r="QC83" s="648"/>
      <c r="QD83" s="648"/>
      <c r="QE83" s="648"/>
      <c r="QF83" s="648"/>
      <c r="QG83" s="648"/>
      <c r="QH83" s="648"/>
      <c r="QI83" s="648"/>
      <c r="QJ83" s="648"/>
      <c r="QK83" s="648"/>
      <c r="QL83" s="648"/>
      <c r="QM83" s="648"/>
      <c r="QN83" s="648"/>
      <c r="QO83" s="648"/>
      <c r="QP83" s="648"/>
      <c r="QQ83" s="648"/>
      <c r="QR83" s="648"/>
      <c r="QS83" s="648"/>
      <c r="QT83" s="648"/>
      <c r="QU83" s="648"/>
      <c r="QV83" s="648"/>
      <c r="QW83" s="648"/>
      <c r="QX83" s="648"/>
      <c r="QY83" s="648"/>
      <c r="QZ83" s="648"/>
      <c r="RA83" s="648"/>
      <c r="RB83" s="648"/>
      <c r="RC83" s="648"/>
      <c r="RD83" s="648"/>
      <c r="RE83" s="648"/>
      <c r="RF83" s="648"/>
      <c r="RG83" s="648"/>
      <c r="RH83" s="648"/>
      <c r="RI83" s="648"/>
      <c r="RJ83" s="648"/>
      <c r="RK83" s="648"/>
      <c r="RL83" s="648"/>
      <c r="RM83" s="648"/>
      <c r="RN83" s="648"/>
      <c r="RO83" s="648"/>
      <c r="RP83" s="648"/>
      <c r="RQ83" s="648"/>
      <c r="RR83" s="648"/>
      <c r="RS83" s="648"/>
      <c r="RT83" s="648"/>
      <c r="RU83" s="648"/>
      <c r="RV83" s="648"/>
      <c r="RW83" s="648"/>
      <c r="RX83" s="648"/>
      <c r="RY83" s="648"/>
      <c r="RZ83" s="648"/>
      <c r="SA83" s="648"/>
      <c r="SB83" s="648"/>
      <c r="SC83" s="648"/>
      <c r="SD83" s="648"/>
      <c r="SE83" s="648"/>
      <c r="SF83" s="648"/>
      <c r="SG83" s="648"/>
      <c r="SH83" s="648"/>
      <c r="SI83" s="648"/>
      <c r="SJ83" s="648"/>
      <c r="SK83" s="648"/>
      <c r="SL83" s="648"/>
      <c r="SM83" s="648"/>
      <c r="SN83" s="648"/>
      <c r="SO83" s="648"/>
      <c r="SP83" s="648"/>
      <c r="SQ83" s="648"/>
      <c r="SR83" s="648"/>
      <c r="SS83" s="648"/>
      <c r="ST83" s="648"/>
      <c r="SU83" s="648"/>
      <c r="SV83" s="648"/>
      <c r="SW83" s="648"/>
      <c r="SX83" s="648"/>
      <c r="SY83" s="648"/>
      <c r="SZ83" s="648"/>
      <c r="TA83" s="648"/>
      <c r="TB83" s="648"/>
      <c r="TC83" s="648"/>
      <c r="TD83" s="648"/>
      <c r="TE83" s="648"/>
      <c r="TF83" s="648"/>
      <c r="TG83" s="648"/>
      <c r="TH83" s="648"/>
      <c r="TI83" s="648"/>
      <c r="TJ83" s="648"/>
      <c r="TK83" s="648"/>
      <c r="TL83" s="648"/>
      <c r="TM83" s="648"/>
      <c r="TN83" s="648"/>
      <c r="TO83" s="648"/>
      <c r="TP83" s="648"/>
      <c r="TQ83" s="648"/>
      <c r="TR83" s="648"/>
      <c r="TS83" s="648"/>
      <c r="TT83" s="648"/>
      <c r="TU83" s="648"/>
      <c r="TV83" s="648"/>
      <c r="TW83" s="648"/>
      <c r="TX83" s="648"/>
      <c r="TY83" s="648"/>
      <c r="TZ83" s="648"/>
      <c r="UA83" s="648"/>
      <c r="UB83" s="648"/>
      <c r="UC83" s="648"/>
      <c r="UD83" s="648"/>
      <c r="UE83" s="648"/>
      <c r="UF83" s="648"/>
      <c r="UG83" s="648"/>
      <c r="UH83" s="648"/>
      <c r="UI83" s="648"/>
      <c r="UJ83" s="648"/>
      <c r="UK83" s="648"/>
      <c r="UL83" s="648"/>
      <c r="UM83" s="648"/>
      <c r="UN83" s="648"/>
      <c r="UO83" s="648"/>
      <c r="UP83" s="648"/>
      <c r="UQ83" s="648"/>
      <c r="UR83" s="648"/>
      <c r="US83" s="648"/>
      <c r="UT83" s="648"/>
      <c r="UU83" s="648"/>
      <c r="UV83" s="648"/>
      <c r="UW83" s="648"/>
      <c r="UX83" s="648"/>
      <c r="UY83" s="648"/>
      <c r="UZ83" s="648"/>
      <c r="VA83" s="648"/>
      <c r="VB83" s="648"/>
      <c r="VC83" s="648"/>
      <c r="VD83" s="648"/>
      <c r="VE83" s="648"/>
      <c r="VF83" s="648"/>
      <c r="VG83" s="648"/>
      <c r="VH83" s="648"/>
      <c r="VI83" s="648"/>
      <c r="VJ83" s="648"/>
      <c r="VK83" s="648"/>
      <c r="VL83" s="648"/>
      <c r="VM83" s="648"/>
      <c r="VN83" s="648"/>
      <c r="VO83" s="648"/>
      <c r="VP83" s="648"/>
      <c r="VQ83" s="648"/>
      <c r="VR83" s="648"/>
      <c r="VS83" s="648"/>
      <c r="VT83" s="648"/>
      <c r="VU83" s="648"/>
      <c r="VV83" s="648"/>
      <c r="VW83" s="648"/>
      <c r="VX83" s="648"/>
      <c r="VY83" s="648"/>
      <c r="VZ83" s="648"/>
      <c r="WA83" s="648"/>
      <c r="WB83" s="648"/>
      <c r="WC83" s="648"/>
      <c r="WD83" s="648"/>
      <c r="WE83" s="648"/>
      <c r="WF83" s="648"/>
      <c r="WG83" s="648"/>
      <c r="WH83" s="648"/>
      <c r="WI83" s="648"/>
      <c r="WJ83" s="648"/>
      <c r="WK83" s="648"/>
      <c r="WL83" s="648"/>
      <c r="WM83" s="648"/>
      <c r="WN83" s="648"/>
      <c r="WO83" s="648"/>
      <c r="WP83" s="648"/>
      <c r="WQ83" s="648"/>
      <c r="WR83" s="648"/>
      <c r="WS83" s="648"/>
      <c r="WT83" s="648"/>
      <c r="WU83" s="648"/>
      <c r="WV83" s="648"/>
      <c r="WW83" s="648"/>
      <c r="WX83" s="648"/>
      <c r="WY83" s="648"/>
      <c r="WZ83" s="648"/>
      <c r="XA83" s="648"/>
      <c r="XB83" s="648"/>
      <c r="XC83" s="648"/>
      <c r="XD83" s="648"/>
      <c r="XE83" s="648"/>
      <c r="XF83" s="648"/>
      <c r="XG83" s="648"/>
      <c r="XH83" s="648"/>
      <c r="XI83" s="648"/>
      <c r="XJ83" s="648"/>
      <c r="XK83" s="648"/>
      <c r="XL83" s="648"/>
      <c r="XM83" s="648"/>
      <c r="XN83" s="648"/>
      <c r="XO83" s="648"/>
      <c r="XP83" s="648"/>
      <c r="XQ83" s="648"/>
      <c r="XR83" s="648"/>
      <c r="XS83" s="648"/>
      <c r="XT83" s="648"/>
      <c r="XU83" s="648"/>
      <c r="XV83" s="648"/>
      <c r="XW83" s="648"/>
      <c r="XX83" s="648"/>
      <c r="XY83" s="648"/>
      <c r="XZ83" s="648"/>
      <c r="YA83" s="648"/>
      <c r="YB83" s="648"/>
      <c r="YC83" s="648"/>
      <c r="YD83" s="648"/>
      <c r="YE83" s="648"/>
      <c r="YF83" s="648"/>
      <c r="YG83" s="648"/>
      <c r="YH83" s="648"/>
      <c r="YI83" s="648"/>
      <c r="YJ83" s="648"/>
      <c r="YK83" s="648"/>
      <c r="YL83" s="648"/>
      <c r="YM83" s="648"/>
      <c r="YN83" s="648"/>
      <c r="YO83" s="648"/>
      <c r="YP83" s="648"/>
      <c r="YQ83" s="648"/>
      <c r="YR83" s="648"/>
      <c r="YS83" s="648"/>
      <c r="YT83" s="648"/>
      <c r="YU83" s="648"/>
      <c r="YV83" s="648"/>
      <c r="YW83" s="648"/>
      <c r="YX83" s="648"/>
      <c r="YY83" s="648"/>
      <c r="YZ83" s="648"/>
      <c r="ZA83" s="648"/>
      <c r="ZB83" s="648"/>
      <c r="ZC83" s="648"/>
      <c r="ZD83" s="648"/>
      <c r="ZE83" s="648"/>
      <c r="ZF83" s="648"/>
      <c r="ZG83" s="648"/>
      <c r="ZH83" s="648"/>
      <c r="ZI83" s="648"/>
      <c r="ZJ83" s="648"/>
      <c r="ZK83" s="648"/>
      <c r="ZL83" s="648"/>
      <c r="ZM83" s="648"/>
      <c r="ZN83" s="648"/>
      <c r="ZO83" s="648"/>
      <c r="ZP83" s="648"/>
      <c r="ZQ83" s="648"/>
      <c r="ZR83" s="648"/>
      <c r="ZS83" s="648"/>
      <c r="ZT83" s="648"/>
      <c r="ZU83" s="648"/>
      <c r="ZV83" s="648"/>
      <c r="ZW83" s="648"/>
      <c r="ZX83" s="648"/>
      <c r="ZY83" s="648"/>
      <c r="ZZ83" s="648"/>
      <c r="AAA83" s="648"/>
      <c r="AAB83" s="648"/>
      <c r="AAC83" s="648"/>
      <c r="AAD83" s="648"/>
      <c r="AAE83" s="648"/>
      <c r="AAF83" s="648"/>
      <c r="AAG83" s="648"/>
      <c r="AAH83" s="648"/>
      <c r="AAI83" s="648"/>
      <c r="AAJ83" s="648"/>
      <c r="AAK83" s="648"/>
      <c r="AAL83" s="648"/>
      <c r="AAM83" s="648"/>
      <c r="AAN83" s="648"/>
      <c r="AAO83" s="648"/>
      <c r="AAP83" s="648"/>
      <c r="AAQ83" s="648"/>
      <c r="AAR83" s="648"/>
      <c r="AAS83" s="648"/>
      <c r="AAT83" s="648"/>
      <c r="AAU83" s="648"/>
      <c r="AAV83" s="648"/>
      <c r="AAW83" s="648"/>
      <c r="AAX83" s="648"/>
      <c r="AAY83" s="648"/>
      <c r="AAZ83" s="648"/>
      <c r="ABA83" s="648"/>
      <c r="ABB83" s="648"/>
      <c r="ABC83" s="648"/>
      <c r="ABD83" s="648"/>
      <c r="ABE83" s="648"/>
      <c r="ABF83" s="648"/>
      <c r="ABG83" s="648"/>
      <c r="ABH83" s="648"/>
      <c r="ABI83" s="648"/>
      <c r="ABJ83" s="648"/>
      <c r="ABK83" s="648"/>
      <c r="ABL83" s="648"/>
      <c r="ABM83" s="648"/>
      <c r="ABN83" s="648"/>
      <c r="ABO83" s="648"/>
      <c r="ABP83" s="648"/>
      <c r="ABQ83" s="648"/>
      <c r="ABR83" s="648"/>
      <c r="ABS83" s="648"/>
      <c r="ABT83" s="648"/>
      <c r="ABU83" s="648"/>
      <c r="ABV83" s="648"/>
      <c r="ABW83" s="648"/>
      <c r="ABX83" s="648"/>
      <c r="ABY83" s="648"/>
      <c r="ABZ83" s="648"/>
      <c r="ACA83" s="648"/>
      <c r="ACB83" s="648"/>
      <c r="ACC83" s="648"/>
      <c r="ACD83" s="648"/>
      <c r="ACE83" s="648"/>
      <c r="ACF83" s="648"/>
      <c r="ACG83" s="648"/>
      <c r="ACH83" s="648"/>
      <c r="ACI83" s="648"/>
      <c r="ACJ83" s="648"/>
      <c r="ACK83" s="648"/>
      <c r="ACL83" s="648"/>
      <c r="ACM83" s="648"/>
      <c r="ACN83" s="648"/>
      <c r="ACO83" s="648"/>
      <c r="ACP83" s="648"/>
      <c r="ACQ83" s="648"/>
      <c r="ACR83" s="648"/>
      <c r="ACS83" s="648"/>
      <c r="ACT83" s="648"/>
      <c r="ACU83" s="648"/>
      <c r="ACV83" s="648"/>
      <c r="ACW83" s="648"/>
      <c r="ACX83" s="648"/>
      <c r="ACY83" s="648"/>
      <c r="ACZ83" s="648"/>
      <c r="ADA83" s="648"/>
      <c r="ADB83" s="648"/>
      <c r="ADC83" s="648"/>
      <c r="ADD83" s="648"/>
      <c r="ADE83" s="648"/>
      <c r="ADF83" s="648"/>
      <c r="ADG83" s="648"/>
      <c r="ADH83" s="648"/>
      <c r="ADI83" s="648"/>
      <c r="ADJ83" s="648"/>
      <c r="ADK83" s="648"/>
      <c r="ADL83" s="648"/>
      <c r="ADM83" s="648"/>
      <c r="ADN83" s="648"/>
      <c r="ADO83" s="648"/>
      <c r="ADP83" s="648"/>
      <c r="ADQ83" s="648"/>
      <c r="ADR83" s="648"/>
      <c r="ADS83" s="648"/>
      <c r="ADT83" s="648"/>
      <c r="ADU83" s="648"/>
      <c r="ADV83" s="648"/>
      <c r="ADW83" s="648"/>
      <c r="ADX83" s="648"/>
      <c r="ADY83" s="648"/>
      <c r="ADZ83" s="648"/>
      <c r="AEA83" s="648"/>
      <c r="AEB83" s="648"/>
      <c r="AEC83" s="648"/>
      <c r="AED83" s="648"/>
      <c r="AEE83" s="648"/>
      <c r="AEF83" s="648"/>
      <c r="AEG83" s="648"/>
      <c r="AEH83" s="648"/>
      <c r="AEI83" s="648"/>
      <c r="AEJ83" s="648"/>
      <c r="AEK83" s="648"/>
      <c r="AEL83" s="648"/>
      <c r="AEM83" s="648"/>
      <c r="AEN83" s="648"/>
      <c r="AEO83" s="648"/>
      <c r="AEP83" s="648"/>
      <c r="AEQ83" s="648"/>
      <c r="AER83" s="648"/>
      <c r="AES83" s="648"/>
      <c r="AET83" s="648"/>
      <c r="AEU83" s="648"/>
      <c r="AEV83" s="648"/>
      <c r="AEW83" s="648"/>
      <c r="AEX83" s="648"/>
      <c r="AEY83" s="648"/>
      <c r="AEZ83" s="648"/>
      <c r="AFA83" s="648"/>
      <c r="AFB83" s="648"/>
      <c r="AFC83" s="648"/>
      <c r="AFD83" s="648"/>
      <c r="AFE83" s="648"/>
      <c r="AFF83" s="648"/>
      <c r="AFG83" s="648"/>
      <c r="AFH83" s="648"/>
      <c r="AFI83" s="648"/>
      <c r="AFJ83" s="648"/>
      <c r="AFK83" s="648"/>
      <c r="AFL83" s="648"/>
      <c r="AFM83" s="648"/>
      <c r="AFN83" s="648"/>
      <c r="AFO83" s="648"/>
      <c r="AFP83" s="648"/>
      <c r="AFQ83" s="648"/>
      <c r="AFR83" s="648"/>
      <c r="AFS83" s="648"/>
      <c r="AFT83" s="648"/>
      <c r="AFU83" s="648"/>
      <c r="AFV83" s="648"/>
      <c r="AFW83" s="648"/>
      <c r="AFX83" s="648"/>
      <c r="AFY83" s="648"/>
      <c r="AFZ83" s="648"/>
      <c r="AGA83" s="648"/>
      <c r="AGB83" s="648"/>
      <c r="AGC83" s="648"/>
      <c r="AGD83" s="648"/>
      <c r="AGE83" s="648"/>
      <c r="AGF83" s="648"/>
      <c r="AGG83" s="648"/>
      <c r="AGH83" s="648"/>
      <c r="AGI83" s="648"/>
      <c r="AGJ83" s="648"/>
      <c r="AGK83" s="648"/>
      <c r="AGL83" s="648"/>
      <c r="AGM83" s="648"/>
      <c r="AGN83" s="648"/>
      <c r="AGO83" s="648"/>
      <c r="AGP83" s="648"/>
      <c r="AGQ83" s="648"/>
      <c r="AGR83" s="648"/>
      <c r="AGS83" s="648"/>
      <c r="AGT83" s="648"/>
      <c r="AGU83" s="648"/>
      <c r="AGV83" s="648"/>
      <c r="AGW83" s="648"/>
      <c r="AGX83" s="648"/>
      <c r="AGY83" s="648"/>
      <c r="AGZ83" s="648"/>
      <c r="AHA83" s="648"/>
      <c r="AHB83" s="648"/>
      <c r="AHC83" s="648"/>
      <c r="AHD83" s="648"/>
      <c r="AHE83" s="648"/>
      <c r="AHF83" s="648"/>
      <c r="AHG83" s="648"/>
      <c r="AHH83" s="648"/>
      <c r="AHI83" s="648"/>
      <c r="AHJ83" s="648"/>
      <c r="AHK83" s="648"/>
      <c r="AHL83" s="648"/>
      <c r="AHM83" s="648"/>
      <c r="AHN83" s="648"/>
      <c r="AHO83" s="648"/>
      <c r="AHP83" s="648"/>
      <c r="AHQ83" s="648"/>
      <c r="AHR83" s="648"/>
      <c r="AHS83" s="648"/>
      <c r="AHT83" s="648"/>
      <c r="AHU83" s="648"/>
      <c r="AHV83" s="648"/>
      <c r="AHW83" s="648"/>
      <c r="AHX83" s="648"/>
      <c r="AHY83" s="648"/>
      <c r="AHZ83" s="648"/>
      <c r="AIA83" s="648"/>
      <c r="AIB83" s="648"/>
      <c r="AIC83" s="648"/>
      <c r="AID83" s="648"/>
      <c r="AIE83" s="648"/>
      <c r="AIF83" s="648"/>
      <c r="AIG83" s="648"/>
      <c r="AIH83" s="648"/>
      <c r="AII83" s="648"/>
      <c r="AIJ83" s="648"/>
      <c r="AIK83" s="648"/>
      <c r="AIL83" s="648"/>
      <c r="AIM83" s="648"/>
      <c r="AIN83" s="648"/>
      <c r="AIO83" s="648"/>
      <c r="AIP83" s="648"/>
      <c r="AIQ83" s="648"/>
      <c r="AIR83" s="648"/>
      <c r="AIS83" s="648"/>
      <c r="AIT83" s="648"/>
      <c r="AIU83" s="648"/>
      <c r="AIV83" s="648"/>
      <c r="AIW83" s="648"/>
      <c r="AIX83" s="648"/>
      <c r="AIY83" s="648"/>
      <c r="AIZ83" s="648"/>
      <c r="AJA83" s="648"/>
      <c r="AJB83" s="648"/>
      <c r="AJC83" s="648"/>
      <c r="AJD83" s="648"/>
      <c r="AJE83" s="648"/>
      <c r="AJF83" s="648"/>
      <c r="AJG83" s="648"/>
      <c r="AJH83" s="648"/>
      <c r="AJI83" s="648"/>
      <c r="AJJ83" s="648"/>
      <c r="AJK83" s="648"/>
      <c r="AJL83" s="648"/>
      <c r="AJM83" s="648"/>
      <c r="AJN83" s="648"/>
      <c r="AJO83" s="648"/>
      <c r="AJP83" s="648"/>
      <c r="AJQ83" s="648"/>
      <c r="AJR83" s="648"/>
      <c r="AJS83" s="648"/>
      <c r="AJT83" s="648"/>
      <c r="AJU83" s="648"/>
      <c r="AJV83" s="648"/>
      <c r="AJW83" s="648"/>
      <c r="AJX83" s="648"/>
      <c r="AJY83" s="648"/>
      <c r="AJZ83" s="648"/>
      <c r="AKA83" s="648"/>
      <c r="AKB83" s="648"/>
      <c r="AKC83" s="648"/>
      <c r="AKD83" s="648"/>
      <c r="AKE83" s="648"/>
      <c r="AKF83" s="648"/>
      <c r="AKG83" s="648"/>
      <c r="AKH83" s="648"/>
      <c r="AKI83" s="648"/>
      <c r="AKJ83" s="648"/>
      <c r="AKK83" s="648"/>
      <c r="AKL83" s="648"/>
      <c r="AKM83" s="648"/>
      <c r="AKN83" s="648"/>
      <c r="AKO83" s="648"/>
      <c r="AKP83" s="648"/>
      <c r="AKQ83" s="648"/>
      <c r="AKR83" s="648"/>
      <c r="AKS83" s="648"/>
      <c r="AKT83" s="648"/>
      <c r="AKU83" s="648"/>
      <c r="AKV83" s="648"/>
      <c r="AKW83" s="648"/>
      <c r="AKX83" s="648"/>
      <c r="AKY83" s="648"/>
      <c r="AKZ83" s="648"/>
      <c r="ALA83" s="648"/>
      <c r="ALB83" s="648"/>
      <c r="ALC83" s="648"/>
      <c r="ALD83" s="648"/>
      <c r="ALE83" s="648"/>
      <c r="ALF83" s="648"/>
      <c r="ALG83" s="648"/>
      <c r="ALH83" s="648"/>
      <c r="ALI83" s="648"/>
      <c r="ALJ83" s="648"/>
      <c r="ALK83" s="648"/>
      <c r="ALL83" s="648"/>
      <c r="ALM83" s="648"/>
      <c r="ALN83" s="648"/>
      <c r="ALO83" s="648"/>
      <c r="ALP83" s="648"/>
      <c r="ALQ83" s="648"/>
      <c r="ALR83" s="648"/>
      <c r="ALS83" s="648"/>
      <c r="ALT83" s="648"/>
      <c r="ALU83" s="648"/>
      <c r="ALV83" s="648"/>
      <c r="ALW83" s="648"/>
      <c r="ALX83" s="648"/>
      <c r="ALY83" s="648"/>
      <c r="ALZ83" s="648"/>
      <c r="AMA83" s="648"/>
      <c r="AMB83" s="648"/>
      <c r="AMC83" s="648"/>
      <c r="AMD83" s="648"/>
      <c r="AME83" s="648"/>
      <c r="AMF83" s="648"/>
      <c r="AMG83" s="648"/>
      <c r="AMH83" s="648"/>
      <c r="AMI83" s="648"/>
      <c r="AMJ83" s="648"/>
    </row>
    <row r="84" spans="1:1024" s="666" customFormat="1" x14ac:dyDescent="0.2">
      <c r="A84" s="648"/>
      <c r="B84" s="673"/>
      <c r="C84" s="674"/>
      <c r="D84" s="675"/>
      <c r="E84" s="675"/>
      <c r="F84" s="675"/>
      <c r="G84" s="675"/>
      <c r="H84" s="675"/>
      <c r="I84" s="675"/>
      <c r="J84" s="675"/>
      <c r="K84" s="675"/>
      <c r="L84" s="675"/>
      <c r="M84" s="675"/>
      <c r="N84" s="675"/>
      <c r="O84" s="675"/>
      <c r="P84" s="675"/>
      <c r="Q84" s="675"/>
      <c r="R84" s="676"/>
      <c r="S84" s="675"/>
      <c r="T84" s="675"/>
      <c r="U84" s="672" t="s">
        <v>785</v>
      </c>
      <c r="V84" s="661" t="s">
        <v>121</v>
      </c>
      <c r="W84" s="661" t="s">
        <v>495</v>
      </c>
      <c r="X84" s="844">
        <v>0</v>
      </c>
      <c r="Y84" s="844">
        <v>0</v>
      </c>
      <c r="Z84" s="844">
        <v>0</v>
      </c>
      <c r="AA84" s="844">
        <v>0</v>
      </c>
      <c r="AB84" s="844">
        <v>0</v>
      </c>
      <c r="AC84" s="844">
        <v>0</v>
      </c>
      <c r="AD84" s="844">
        <v>0</v>
      </c>
      <c r="AE84" s="844">
        <v>0</v>
      </c>
      <c r="AF84" s="844">
        <v>0</v>
      </c>
      <c r="AG84" s="844">
        <v>0</v>
      </c>
      <c r="AH84" s="844">
        <v>0</v>
      </c>
      <c r="AI84" s="844">
        <v>0</v>
      </c>
      <c r="AJ84" s="844">
        <v>0</v>
      </c>
      <c r="AK84" s="845">
        <v>0</v>
      </c>
      <c r="AL84" s="845">
        <v>0</v>
      </c>
      <c r="AM84" s="845">
        <v>0</v>
      </c>
      <c r="AN84" s="845">
        <v>0</v>
      </c>
      <c r="AO84" s="845">
        <v>0</v>
      </c>
      <c r="AP84" s="845">
        <v>0</v>
      </c>
      <c r="AQ84" s="845">
        <v>0</v>
      </c>
      <c r="AR84" s="845">
        <v>0</v>
      </c>
      <c r="AS84" s="845">
        <v>0</v>
      </c>
      <c r="AT84" s="845">
        <v>0</v>
      </c>
      <c r="AU84" s="845">
        <v>0</v>
      </c>
      <c r="AV84" s="845">
        <v>0</v>
      </c>
      <c r="AW84" s="845">
        <v>0</v>
      </c>
      <c r="AX84" s="845">
        <v>0</v>
      </c>
      <c r="AY84" s="845">
        <v>0</v>
      </c>
      <c r="AZ84" s="845">
        <v>0</v>
      </c>
      <c r="BA84" s="845">
        <v>0</v>
      </c>
      <c r="BB84" s="845">
        <v>0</v>
      </c>
      <c r="BC84" s="845">
        <v>0</v>
      </c>
      <c r="BD84" s="845">
        <v>0</v>
      </c>
      <c r="BE84" s="845">
        <v>0</v>
      </c>
      <c r="BF84" s="845">
        <v>0</v>
      </c>
      <c r="BG84" s="845">
        <v>0</v>
      </c>
      <c r="BH84" s="845">
        <v>0</v>
      </c>
      <c r="BI84" s="845">
        <v>0</v>
      </c>
      <c r="BJ84" s="845">
        <v>0</v>
      </c>
      <c r="BK84" s="845">
        <v>0</v>
      </c>
      <c r="BL84" s="845">
        <v>0</v>
      </c>
      <c r="BM84" s="845">
        <v>0</v>
      </c>
      <c r="BN84" s="845">
        <v>0</v>
      </c>
      <c r="BO84" s="845">
        <v>0</v>
      </c>
      <c r="BP84" s="845">
        <v>0</v>
      </c>
      <c r="BQ84" s="845">
        <v>0</v>
      </c>
      <c r="BR84" s="845">
        <v>0</v>
      </c>
      <c r="BS84" s="845">
        <v>0</v>
      </c>
      <c r="BT84" s="845">
        <v>0</v>
      </c>
      <c r="BU84" s="845">
        <v>0</v>
      </c>
      <c r="BV84" s="845">
        <v>0</v>
      </c>
      <c r="BW84" s="845">
        <v>0</v>
      </c>
      <c r="BX84" s="845">
        <v>0</v>
      </c>
      <c r="BY84" s="845">
        <v>0</v>
      </c>
      <c r="BZ84" s="845">
        <v>0</v>
      </c>
      <c r="CA84" s="845">
        <v>0</v>
      </c>
      <c r="CB84" s="845">
        <v>0</v>
      </c>
      <c r="CC84" s="845">
        <v>0</v>
      </c>
      <c r="CD84" s="845">
        <v>0</v>
      </c>
      <c r="CE84" s="846">
        <v>0</v>
      </c>
      <c r="CF84" s="846">
        <v>0</v>
      </c>
      <c r="CG84" s="846">
        <v>0</v>
      </c>
      <c r="CH84" s="846">
        <v>0</v>
      </c>
      <c r="CI84" s="846">
        <v>0</v>
      </c>
      <c r="CJ84" s="846">
        <v>0</v>
      </c>
      <c r="CK84" s="846">
        <v>0</v>
      </c>
      <c r="CL84" s="846">
        <v>0</v>
      </c>
      <c r="CM84" s="846">
        <v>0</v>
      </c>
      <c r="CN84" s="846">
        <v>0</v>
      </c>
      <c r="CO84" s="846">
        <v>0</v>
      </c>
      <c r="CP84" s="846">
        <v>0</v>
      </c>
      <c r="CQ84" s="846">
        <v>0</v>
      </c>
      <c r="CR84" s="846">
        <v>0</v>
      </c>
      <c r="CS84" s="846">
        <v>0</v>
      </c>
      <c r="CT84" s="846">
        <v>0</v>
      </c>
      <c r="CU84" s="846">
        <v>0</v>
      </c>
      <c r="CV84" s="846">
        <v>0</v>
      </c>
      <c r="CW84" s="846">
        <v>0</v>
      </c>
      <c r="CX84" s="846">
        <v>0</v>
      </c>
      <c r="CY84" s="847">
        <v>0</v>
      </c>
      <c r="CZ84" s="662"/>
      <c r="DA84" s="663"/>
      <c r="DB84" s="663"/>
      <c r="DC84" s="663"/>
      <c r="DD84" s="663"/>
      <c r="DE84" s="663"/>
      <c r="DF84" s="663"/>
      <c r="DG84" s="663"/>
      <c r="DH84" s="663"/>
      <c r="DI84" s="663"/>
      <c r="DJ84" s="663"/>
      <c r="DK84" s="663"/>
      <c r="DL84" s="663"/>
      <c r="DM84" s="663"/>
      <c r="DN84" s="663"/>
      <c r="DO84" s="663"/>
      <c r="DP84" s="663"/>
      <c r="DQ84" s="663"/>
      <c r="DR84" s="663"/>
      <c r="DS84" s="663"/>
      <c r="DT84" s="663"/>
      <c r="DU84" s="663"/>
      <c r="DV84" s="663"/>
      <c r="DW84" s="664"/>
      <c r="DX84" s="665"/>
      <c r="DY84" s="648"/>
      <c r="DZ84" s="648"/>
      <c r="EA84" s="648"/>
      <c r="EB84" s="648"/>
      <c r="EC84" s="648"/>
      <c r="ED84" s="648"/>
      <c r="EE84" s="648"/>
      <c r="EF84" s="648"/>
      <c r="EG84" s="648"/>
      <c r="EH84" s="648"/>
      <c r="EI84" s="648"/>
      <c r="EJ84" s="648"/>
      <c r="EK84" s="648"/>
      <c r="EL84" s="648"/>
      <c r="EM84" s="648"/>
      <c r="EN84" s="648"/>
      <c r="EO84" s="648"/>
      <c r="EP84" s="648"/>
      <c r="EQ84" s="648"/>
      <c r="ER84" s="648"/>
      <c r="ES84" s="648"/>
      <c r="ET84" s="648"/>
      <c r="EU84" s="648"/>
      <c r="EV84" s="648"/>
      <c r="EW84" s="648"/>
      <c r="EX84" s="648"/>
      <c r="EY84" s="648"/>
      <c r="EZ84" s="648"/>
      <c r="FA84" s="648"/>
      <c r="FB84" s="648"/>
      <c r="FC84" s="648"/>
      <c r="FD84" s="648"/>
      <c r="FE84" s="648"/>
      <c r="FF84" s="648"/>
      <c r="FG84" s="648"/>
      <c r="FH84" s="648"/>
      <c r="FI84" s="648"/>
      <c r="FJ84" s="648"/>
      <c r="FK84" s="648"/>
      <c r="FL84" s="648"/>
      <c r="FM84" s="648"/>
      <c r="FN84" s="648"/>
      <c r="FO84" s="648"/>
      <c r="FP84" s="648"/>
      <c r="FQ84" s="648"/>
      <c r="FR84" s="648"/>
      <c r="FS84" s="648"/>
      <c r="FT84" s="648"/>
      <c r="FU84" s="648"/>
      <c r="FV84" s="648"/>
      <c r="FW84" s="648"/>
      <c r="FX84" s="648"/>
      <c r="FY84" s="648"/>
      <c r="FZ84" s="648"/>
      <c r="GA84" s="648"/>
      <c r="GB84" s="648"/>
      <c r="GC84" s="648"/>
      <c r="GD84" s="648"/>
      <c r="GE84" s="648"/>
      <c r="GF84" s="648"/>
      <c r="GG84" s="648"/>
      <c r="GH84" s="648"/>
      <c r="GI84" s="648"/>
      <c r="GJ84" s="648"/>
      <c r="GK84" s="648"/>
      <c r="GL84" s="648"/>
      <c r="GM84" s="648"/>
      <c r="GN84" s="648"/>
      <c r="GO84" s="648"/>
      <c r="GP84" s="648"/>
      <c r="GQ84" s="648"/>
      <c r="GR84" s="648"/>
      <c r="GS84" s="648"/>
      <c r="GT84" s="648"/>
      <c r="GU84" s="648"/>
      <c r="GV84" s="648"/>
      <c r="GW84" s="648"/>
      <c r="GX84" s="648"/>
      <c r="GY84" s="648"/>
      <c r="GZ84" s="648"/>
      <c r="HA84" s="648"/>
      <c r="HB84" s="648"/>
      <c r="HC84" s="648"/>
      <c r="HD84" s="648"/>
      <c r="HE84" s="648"/>
      <c r="HF84" s="648"/>
      <c r="HG84" s="648"/>
      <c r="HH84" s="648"/>
      <c r="HI84" s="648"/>
      <c r="HJ84" s="648"/>
      <c r="HK84" s="648"/>
      <c r="HL84" s="648"/>
      <c r="HM84" s="648"/>
      <c r="HN84" s="648"/>
      <c r="HO84" s="648"/>
      <c r="HP84" s="648"/>
      <c r="HQ84" s="648"/>
      <c r="HR84" s="648"/>
      <c r="HS84" s="648"/>
      <c r="HT84" s="648"/>
      <c r="HU84" s="648"/>
      <c r="HV84" s="648"/>
      <c r="HW84" s="648"/>
      <c r="HX84" s="648"/>
      <c r="HY84" s="648"/>
      <c r="HZ84" s="648"/>
      <c r="IA84" s="648"/>
      <c r="IB84" s="648"/>
      <c r="IC84" s="648"/>
      <c r="ID84" s="648"/>
      <c r="IE84" s="648"/>
      <c r="IF84" s="648"/>
      <c r="IG84" s="648"/>
      <c r="IH84" s="648"/>
      <c r="II84" s="648"/>
      <c r="IJ84" s="648"/>
      <c r="IK84" s="648"/>
      <c r="IL84" s="648"/>
      <c r="IM84" s="648"/>
      <c r="IN84" s="648"/>
      <c r="IO84" s="648"/>
      <c r="IP84" s="648"/>
      <c r="IQ84" s="648"/>
      <c r="IR84" s="648"/>
      <c r="IS84" s="648"/>
      <c r="IT84" s="648"/>
      <c r="IU84" s="648"/>
      <c r="IV84" s="648"/>
      <c r="IW84" s="648"/>
      <c r="IX84" s="648"/>
      <c r="IY84" s="648"/>
      <c r="IZ84" s="648"/>
      <c r="JA84" s="648"/>
      <c r="JB84" s="648"/>
      <c r="JC84" s="648"/>
      <c r="JD84" s="648"/>
      <c r="JE84" s="648"/>
      <c r="JF84" s="648"/>
      <c r="JG84" s="648"/>
      <c r="JH84" s="648"/>
      <c r="JI84" s="648"/>
      <c r="JJ84" s="648"/>
      <c r="JK84" s="648"/>
      <c r="JL84" s="648"/>
      <c r="JM84" s="648"/>
      <c r="JN84" s="648"/>
      <c r="JO84" s="648"/>
      <c r="JP84" s="648"/>
      <c r="JQ84" s="648"/>
      <c r="JR84" s="648"/>
      <c r="JS84" s="648"/>
      <c r="JT84" s="648"/>
      <c r="JU84" s="648"/>
      <c r="JV84" s="648"/>
      <c r="JW84" s="648"/>
      <c r="JX84" s="648"/>
      <c r="JY84" s="648"/>
      <c r="JZ84" s="648"/>
      <c r="KA84" s="648"/>
      <c r="KB84" s="648"/>
      <c r="KC84" s="648"/>
      <c r="KD84" s="648"/>
      <c r="KE84" s="648"/>
      <c r="KF84" s="648"/>
      <c r="KG84" s="648"/>
      <c r="KH84" s="648"/>
      <c r="KI84" s="648"/>
      <c r="KJ84" s="648"/>
      <c r="KK84" s="648"/>
      <c r="KL84" s="648"/>
      <c r="KM84" s="648"/>
      <c r="KN84" s="648"/>
      <c r="KO84" s="648"/>
      <c r="KP84" s="648"/>
      <c r="KQ84" s="648"/>
      <c r="KR84" s="648"/>
      <c r="KS84" s="648"/>
      <c r="KT84" s="648"/>
      <c r="KU84" s="648"/>
      <c r="KV84" s="648"/>
      <c r="KW84" s="648"/>
      <c r="KX84" s="648"/>
      <c r="KY84" s="648"/>
      <c r="KZ84" s="648"/>
      <c r="LA84" s="648"/>
      <c r="LB84" s="648"/>
      <c r="LC84" s="648"/>
      <c r="LD84" s="648"/>
      <c r="LE84" s="648"/>
      <c r="LF84" s="648"/>
      <c r="LG84" s="648"/>
      <c r="LH84" s="648"/>
      <c r="LI84" s="648"/>
      <c r="LJ84" s="648"/>
      <c r="LK84" s="648"/>
      <c r="LL84" s="648"/>
      <c r="LM84" s="648"/>
      <c r="LN84" s="648"/>
      <c r="LO84" s="648"/>
      <c r="LP84" s="648"/>
      <c r="LQ84" s="648"/>
      <c r="LR84" s="648"/>
      <c r="LS84" s="648"/>
      <c r="LT84" s="648"/>
      <c r="LU84" s="648"/>
      <c r="LV84" s="648"/>
      <c r="LW84" s="648"/>
      <c r="LX84" s="648"/>
      <c r="LY84" s="648"/>
      <c r="LZ84" s="648"/>
      <c r="MA84" s="648"/>
      <c r="MB84" s="648"/>
      <c r="MC84" s="648"/>
      <c r="MD84" s="648"/>
      <c r="ME84" s="648"/>
      <c r="MF84" s="648"/>
      <c r="MG84" s="648"/>
      <c r="MH84" s="648"/>
      <c r="MI84" s="648"/>
      <c r="MJ84" s="648"/>
      <c r="MK84" s="648"/>
      <c r="ML84" s="648"/>
      <c r="MM84" s="648"/>
      <c r="MN84" s="648"/>
      <c r="MO84" s="648"/>
      <c r="MP84" s="648"/>
      <c r="MQ84" s="648"/>
      <c r="MR84" s="648"/>
      <c r="MS84" s="648"/>
      <c r="MT84" s="648"/>
      <c r="MU84" s="648"/>
      <c r="MV84" s="648"/>
      <c r="MW84" s="648"/>
      <c r="MX84" s="648"/>
      <c r="MY84" s="648"/>
      <c r="MZ84" s="648"/>
      <c r="NA84" s="648"/>
      <c r="NB84" s="648"/>
      <c r="NC84" s="648"/>
      <c r="ND84" s="648"/>
      <c r="NE84" s="648"/>
      <c r="NF84" s="648"/>
      <c r="NG84" s="648"/>
      <c r="NH84" s="648"/>
      <c r="NI84" s="648"/>
      <c r="NJ84" s="648"/>
      <c r="NK84" s="648"/>
      <c r="NL84" s="648"/>
      <c r="NM84" s="648"/>
      <c r="NN84" s="648"/>
      <c r="NO84" s="648"/>
      <c r="NP84" s="648"/>
      <c r="NQ84" s="648"/>
      <c r="NR84" s="648"/>
      <c r="NS84" s="648"/>
      <c r="NT84" s="648"/>
      <c r="NU84" s="648"/>
      <c r="NV84" s="648"/>
      <c r="NW84" s="648"/>
      <c r="NX84" s="648"/>
      <c r="NY84" s="648"/>
      <c r="NZ84" s="648"/>
      <c r="OA84" s="648"/>
      <c r="OB84" s="648"/>
      <c r="OC84" s="648"/>
      <c r="OD84" s="648"/>
      <c r="OE84" s="648"/>
      <c r="OF84" s="648"/>
      <c r="OG84" s="648"/>
      <c r="OH84" s="648"/>
      <c r="OI84" s="648"/>
      <c r="OJ84" s="648"/>
      <c r="OK84" s="648"/>
      <c r="OL84" s="648"/>
      <c r="OM84" s="648"/>
      <c r="ON84" s="648"/>
      <c r="OO84" s="648"/>
      <c r="OP84" s="648"/>
      <c r="OQ84" s="648"/>
      <c r="OR84" s="648"/>
      <c r="OS84" s="648"/>
      <c r="OT84" s="648"/>
      <c r="OU84" s="648"/>
      <c r="OV84" s="648"/>
      <c r="OW84" s="648"/>
      <c r="OX84" s="648"/>
      <c r="OY84" s="648"/>
      <c r="OZ84" s="648"/>
      <c r="PA84" s="648"/>
      <c r="PB84" s="648"/>
      <c r="PC84" s="648"/>
      <c r="PD84" s="648"/>
      <c r="PE84" s="648"/>
      <c r="PF84" s="648"/>
      <c r="PG84" s="648"/>
      <c r="PH84" s="648"/>
      <c r="PI84" s="648"/>
      <c r="PJ84" s="648"/>
      <c r="PK84" s="648"/>
      <c r="PL84" s="648"/>
      <c r="PM84" s="648"/>
      <c r="PN84" s="648"/>
      <c r="PO84" s="648"/>
      <c r="PP84" s="648"/>
      <c r="PQ84" s="648"/>
      <c r="PR84" s="648"/>
      <c r="PS84" s="648"/>
      <c r="PT84" s="648"/>
      <c r="PU84" s="648"/>
      <c r="PV84" s="648"/>
      <c r="PW84" s="648"/>
      <c r="PX84" s="648"/>
      <c r="PY84" s="648"/>
      <c r="PZ84" s="648"/>
      <c r="QA84" s="648"/>
      <c r="QB84" s="648"/>
      <c r="QC84" s="648"/>
      <c r="QD84" s="648"/>
      <c r="QE84" s="648"/>
      <c r="QF84" s="648"/>
      <c r="QG84" s="648"/>
      <c r="QH84" s="648"/>
      <c r="QI84" s="648"/>
      <c r="QJ84" s="648"/>
      <c r="QK84" s="648"/>
      <c r="QL84" s="648"/>
      <c r="QM84" s="648"/>
      <c r="QN84" s="648"/>
      <c r="QO84" s="648"/>
      <c r="QP84" s="648"/>
      <c r="QQ84" s="648"/>
      <c r="QR84" s="648"/>
      <c r="QS84" s="648"/>
      <c r="QT84" s="648"/>
      <c r="QU84" s="648"/>
      <c r="QV84" s="648"/>
      <c r="QW84" s="648"/>
      <c r="QX84" s="648"/>
      <c r="QY84" s="648"/>
      <c r="QZ84" s="648"/>
      <c r="RA84" s="648"/>
      <c r="RB84" s="648"/>
      <c r="RC84" s="648"/>
      <c r="RD84" s="648"/>
      <c r="RE84" s="648"/>
      <c r="RF84" s="648"/>
      <c r="RG84" s="648"/>
      <c r="RH84" s="648"/>
      <c r="RI84" s="648"/>
      <c r="RJ84" s="648"/>
      <c r="RK84" s="648"/>
      <c r="RL84" s="648"/>
      <c r="RM84" s="648"/>
      <c r="RN84" s="648"/>
      <c r="RO84" s="648"/>
      <c r="RP84" s="648"/>
      <c r="RQ84" s="648"/>
      <c r="RR84" s="648"/>
      <c r="RS84" s="648"/>
      <c r="RT84" s="648"/>
      <c r="RU84" s="648"/>
      <c r="RV84" s="648"/>
      <c r="RW84" s="648"/>
      <c r="RX84" s="648"/>
      <c r="RY84" s="648"/>
      <c r="RZ84" s="648"/>
      <c r="SA84" s="648"/>
      <c r="SB84" s="648"/>
      <c r="SC84" s="648"/>
      <c r="SD84" s="648"/>
      <c r="SE84" s="648"/>
      <c r="SF84" s="648"/>
      <c r="SG84" s="648"/>
      <c r="SH84" s="648"/>
      <c r="SI84" s="648"/>
      <c r="SJ84" s="648"/>
      <c r="SK84" s="648"/>
      <c r="SL84" s="648"/>
      <c r="SM84" s="648"/>
      <c r="SN84" s="648"/>
      <c r="SO84" s="648"/>
      <c r="SP84" s="648"/>
      <c r="SQ84" s="648"/>
      <c r="SR84" s="648"/>
      <c r="SS84" s="648"/>
      <c r="ST84" s="648"/>
      <c r="SU84" s="648"/>
      <c r="SV84" s="648"/>
      <c r="SW84" s="648"/>
      <c r="SX84" s="648"/>
      <c r="SY84" s="648"/>
      <c r="SZ84" s="648"/>
      <c r="TA84" s="648"/>
      <c r="TB84" s="648"/>
      <c r="TC84" s="648"/>
      <c r="TD84" s="648"/>
      <c r="TE84" s="648"/>
      <c r="TF84" s="648"/>
      <c r="TG84" s="648"/>
      <c r="TH84" s="648"/>
      <c r="TI84" s="648"/>
      <c r="TJ84" s="648"/>
      <c r="TK84" s="648"/>
      <c r="TL84" s="648"/>
      <c r="TM84" s="648"/>
      <c r="TN84" s="648"/>
      <c r="TO84" s="648"/>
      <c r="TP84" s="648"/>
      <c r="TQ84" s="648"/>
      <c r="TR84" s="648"/>
      <c r="TS84" s="648"/>
      <c r="TT84" s="648"/>
      <c r="TU84" s="648"/>
      <c r="TV84" s="648"/>
      <c r="TW84" s="648"/>
      <c r="TX84" s="648"/>
      <c r="TY84" s="648"/>
      <c r="TZ84" s="648"/>
      <c r="UA84" s="648"/>
      <c r="UB84" s="648"/>
      <c r="UC84" s="648"/>
      <c r="UD84" s="648"/>
      <c r="UE84" s="648"/>
      <c r="UF84" s="648"/>
      <c r="UG84" s="648"/>
      <c r="UH84" s="648"/>
      <c r="UI84" s="648"/>
      <c r="UJ84" s="648"/>
      <c r="UK84" s="648"/>
      <c r="UL84" s="648"/>
      <c r="UM84" s="648"/>
      <c r="UN84" s="648"/>
      <c r="UO84" s="648"/>
      <c r="UP84" s="648"/>
      <c r="UQ84" s="648"/>
      <c r="UR84" s="648"/>
      <c r="US84" s="648"/>
      <c r="UT84" s="648"/>
      <c r="UU84" s="648"/>
      <c r="UV84" s="648"/>
      <c r="UW84" s="648"/>
      <c r="UX84" s="648"/>
      <c r="UY84" s="648"/>
      <c r="UZ84" s="648"/>
      <c r="VA84" s="648"/>
      <c r="VB84" s="648"/>
      <c r="VC84" s="648"/>
      <c r="VD84" s="648"/>
      <c r="VE84" s="648"/>
      <c r="VF84" s="648"/>
      <c r="VG84" s="648"/>
      <c r="VH84" s="648"/>
      <c r="VI84" s="648"/>
      <c r="VJ84" s="648"/>
      <c r="VK84" s="648"/>
      <c r="VL84" s="648"/>
      <c r="VM84" s="648"/>
      <c r="VN84" s="648"/>
      <c r="VO84" s="648"/>
      <c r="VP84" s="648"/>
      <c r="VQ84" s="648"/>
      <c r="VR84" s="648"/>
      <c r="VS84" s="648"/>
      <c r="VT84" s="648"/>
      <c r="VU84" s="648"/>
      <c r="VV84" s="648"/>
      <c r="VW84" s="648"/>
      <c r="VX84" s="648"/>
      <c r="VY84" s="648"/>
      <c r="VZ84" s="648"/>
      <c r="WA84" s="648"/>
      <c r="WB84" s="648"/>
      <c r="WC84" s="648"/>
      <c r="WD84" s="648"/>
      <c r="WE84" s="648"/>
      <c r="WF84" s="648"/>
      <c r="WG84" s="648"/>
      <c r="WH84" s="648"/>
      <c r="WI84" s="648"/>
      <c r="WJ84" s="648"/>
      <c r="WK84" s="648"/>
      <c r="WL84" s="648"/>
      <c r="WM84" s="648"/>
      <c r="WN84" s="648"/>
      <c r="WO84" s="648"/>
      <c r="WP84" s="648"/>
      <c r="WQ84" s="648"/>
      <c r="WR84" s="648"/>
      <c r="WS84" s="648"/>
      <c r="WT84" s="648"/>
      <c r="WU84" s="648"/>
      <c r="WV84" s="648"/>
      <c r="WW84" s="648"/>
      <c r="WX84" s="648"/>
      <c r="WY84" s="648"/>
      <c r="WZ84" s="648"/>
      <c r="XA84" s="648"/>
      <c r="XB84" s="648"/>
      <c r="XC84" s="648"/>
      <c r="XD84" s="648"/>
      <c r="XE84" s="648"/>
      <c r="XF84" s="648"/>
      <c r="XG84" s="648"/>
      <c r="XH84" s="648"/>
      <c r="XI84" s="648"/>
      <c r="XJ84" s="648"/>
      <c r="XK84" s="648"/>
      <c r="XL84" s="648"/>
      <c r="XM84" s="648"/>
      <c r="XN84" s="648"/>
      <c r="XO84" s="648"/>
      <c r="XP84" s="648"/>
      <c r="XQ84" s="648"/>
      <c r="XR84" s="648"/>
      <c r="XS84" s="648"/>
      <c r="XT84" s="648"/>
      <c r="XU84" s="648"/>
      <c r="XV84" s="648"/>
      <c r="XW84" s="648"/>
      <c r="XX84" s="648"/>
      <c r="XY84" s="648"/>
      <c r="XZ84" s="648"/>
      <c r="YA84" s="648"/>
      <c r="YB84" s="648"/>
      <c r="YC84" s="648"/>
      <c r="YD84" s="648"/>
      <c r="YE84" s="648"/>
      <c r="YF84" s="648"/>
      <c r="YG84" s="648"/>
      <c r="YH84" s="648"/>
      <c r="YI84" s="648"/>
      <c r="YJ84" s="648"/>
      <c r="YK84" s="648"/>
      <c r="YL84" s="648"/>
      <c r="YM84" s="648"/>
      <c r="YN84" s="648"/>
      <c r="YO84" s="648"/>
      <c r="YP84" s="648"/>
      <c r="YQ84" s="648"/>
      <c r="YR84" s="648"/>
      <c r="YS84" s="648"/>
      <c r="YT84" s="648"/>
      <c r="YU84" s="648"/>
      <c r="YV84" s="648"/>
      <c r="YW84" s="648"/>
      <c r="YX84" s="648"/>
      <c r="YY84" s="648"/>
      <c r="YZ84" s="648"/>
      <c r="ZA84" s="648"/>
      <c r="ZB84" s="648"/>
      <c r="ZC84" s="648"/>
      <c r="ZD84" s="648"/>
      <c r="ZE84" s="648"/>
      <c r="ZF84" s="648"/>
      <c r="ZG84" s="648"/>
      <c r="ZH84" s="648"/>
      <c r="ZI84" s="648"/>
      <c r="ZJ84" s="648"/>
      <c r="ZK84" s="648"/>
      <c r="ZL84" s="648"/>
      <c r="ZM84" s="648"/>
      <c r="ZN84" s="648"/>
      <c r="ZO84" s="648"/>
      <c r="ZP84" s="648"/>
      <c r="ZQ84" s="648"/>
      <c r="ZR84" s="648"/>
      <c r="ZS84" s="648"/>
      <c r="ZT84" s="648"/>
      <c r="ZU84" s="648"/>
      <c r="ZV84" s="648"/>
      <c r="ZW84" s="648"/>
      <c r="ZX84" s="648"/>
      <c r="ZY84" s="648"/>
      <c r="ZZ84" s="648"/>
      <c r="AAA84" s="648"/>
      <c r="AAB84" s="648"/>
      <c r="AAC84" s="648"/>
      <c r="AAD84" s="648"/>
      <c r="AAE84" s="648"/>
      <c r="AAF84" s="648"/>
      <c r="AAG84" s="648"/>
      <c r="AAH84" s="648"/>
      <c r="AAI84" s="648"/>
      <c r="AAJ84" s="648"/>
      <c r="AAK84" s="648"/>
      <c r="AAL84" s="648"/>
      <c r="AAM84" s="648"/>
      <c r="AAN84" s="648"/>
      <c r="AAO84" s="648"/>
      <c r="AAP84" s="648"/>
      <c r="AAQ84" s="648"/>
      <c r="AAR84" s="648"/>
      <c r="AAS84" s="648"/>
      <c r="AAT84" s="648"/>
      <c r="AAU84" s="648"/>
      <c r="AAV84" s="648"/>
      <c r="AAW84" s="648"/>
      <c r="AAX84" s="648"/>
      <c r="AAY84" s="648"/>
      <c r="AAZ84" s="648"/>
      <c r="ABA84" s="648"/>
      <c r="ABB84" s="648"/>
      <c r="ABC84" s="648"/>
      <c r="ABD84" s="648"/>
      <c r="ABE84" s="648"/>
      <c r="ABF84" s="648"/>
      <c r="ABG84" s="648"/>
      <c r="ABH84" s="648"/>
      <c r="ABI84" s="648"/>
      <c r="ABJ84" s="648"/>
      <c r="ABK84" s="648"/>
      <c r="ABL84" s="648"/>
      <c r="ABM84" s="648"/>
      <c r="ABN84" s="648"/>
      <c r="ABO84" s="648"/>
      <c r="ABP84" s="648"/>
      <c r="ABQ84" s="648"/>
      <c r="ABR84" s="648"/>
      <c r="ABS84" s="648"/>
      <c r="ABT84" s="648"/>
      <c r="ABU84" s="648"/>
      <c r="ABV84" s="648"/>
      <c r="ABW84" s="648"/>
      <c r="ABX84" s="648"/>
      <c r="ABY84" s="648"/>
      <c r="ABZ84" s="648"/>
      <c r="ACA84" s="648"/>
      <c r="ACB84" s="648"/>
      <c r="ACC84" s="648"/>
      <c r="ACD84" s="648"/>
      <c r="ACE84" s="648"/>
      <c r="ACF84" s="648"/>
      <c r="ACG84" s="648"/>
      <c r="ACH84" s="648"/>
      <c r="ACI84" s="648"/>
      <c r="ACJ84" s="648"/>
      <c r="ACK84" s="648"/>
      <c r="ACL84" s="648"/>
      <c r="ACM84" s="648"/>
      <c r="ACN84" s="648"/>
      <c r="ACO84" s="648"/>
      <c r="ACP84" s="648"/>
      <c r="ACQ84" s="648"/>
      <c r="ACR84" s="648"/>
      <c r="ACS84" s="648"/>
      <c r="ACT84" s="648"/>
      <c r="ACU84" s="648"/>
      <c r="ACV84" s="648"/>
      <c r="ACW84" s="648"/>
      <c r="ACX84" s="648"/>
      <c r="ACY84" s="648"/>
      <c r="ACZ84" s="648"/>
      <c r="ADA84" s="648"/>
      <c r="ADB84" s="648"/>
      <c r="ADC84" s="648"/>
      <c r="ADD84" s="648"/>
      <c r="ADE84" s="648"/>
      <c r="ADF84" s="648"/>
      <c r="ADG84" s="648"/>
      <c r="ADH84" s="648"/>
      <c r="ADI84" s="648"/>
      <c r="ADJ84" s="648"/>
      <c r="ADK84" s="648"/>
      <c r="ADL84" s="648"/>
      <c r="ADM84" s="648"/>
      <c r="ADN84" s="648"/>
      <c r="ADO84" s="648"/>
      <c r="ADP84" s="648"/>
      <c r="ADQ84" s="648"/>
      <c r="ADR84" s="648"/>
      <c r="ADS84" s="648"/>
      <c r="ADT84" s="648"/>
      <c r="ADU84" s="648"/>
      <c r="ADV84" s="648"/>
      <c r="ADW84" s="648"/>
      <c r="ADX84" s="648"/>
      <c r="ADY84" s="648"/>
      <c r="ADZ84" s="648"/>
      <c r="AEA84" s="648"/>
      <c r="AEB84" s="648"/>
      <c r="AEC84" s="648"/>
      <c r="AED84" s="648"/>
      <c r="AEE84" s="648"/>
      <c r="AEF84" s="648"/>
      <c r="AEG84" s="648"/>
      <c r="AEH84" s="648"/>
      <c r="AEI84" s="648"/>
      <c r="AEJ84" s="648"/>
      <c r="AEK84" s="648"/>
      <c r="AEL84" s="648"/>
      <c r="AEM84" s="648"/>
      <c r="AEN84" s="648"/>
      <c r="AEO84" s="648"/>
      <c r="AEP84" s="648"/>
      <c r="AEQ84" s="648"/>
      <c r="AER84" s="648"/>
      <c r="AES84" s="648"/>
      <c r="AET84" s="648"/>
      <c r="AEU84" s="648"/>
      <c r="AEV84" s="648"/>
      <c r="AEW84" s="648"/>
      <c r="AEX84" s="648"/>
      <c r="AEY84" s="648"/>
      <c r="AEZ84" s="648"/>
      <c r="AFA84" s="648"/>
      <c r="AFB84" s="648"/>
      <c r="AFC84" s="648"/>
      <c r="AFD84" s="648"/>
      <c r="AFE84" s="648"/>
      <c r="AFF84" s="648"/>
      <c r="AFG84" s="648"/>
      <c r="AFH84" s="648"/>
      <c r="AFI84" s="648"/>
      <c r="AFJ84" s="648"/>
      <c r="AFK84" s="648"/>
      <c r="AFL84" s="648"/>
      <c r="AFM84" s="648"/>
      <c r="AFN84" s="648"/>
      <c r="AFO84" s="648"/>
      <c r="AFP84" s="648"/>
      <c r="AFQ84" s="648"/>
      <c r="AFR84" s="648"/>
      <c r="AFS84" s="648"/>
      <c r="AFT84" s="648"/>
      <c r="AFU84" s="648"/>
      <c r="AFV84" s="648"/>
      <c r="AFW84" s="648"/>
      <c r="AFX84" s="648"/>
      <c r="AFY84" s="648"/>
      <c r="AFZ84" s="648"/>
      <c r="AGA84" s="648"/>
      <c r="AGB84" s="648"/>
      <c r="AGC84" s="648"/>
      <c r="AGD84" s="648"/>
      <c r="AGE84" s="648"/>
      <c r="AGF84" s="648"/>
      <c r="AGG84" s="648"/>
      <c r="AGH84" s="648"/>
      <c r="AGI84" s="648"/>
      <c r="AGJ84" s="648"/>
      <c r="AGK84" s="648"/>
      <c r="AGL84" s="648"/>
      <c r="AGM84" s="648"/>
      <c r="AGN84" s="648"/>
      <c r="AGO84" s="648"/>
      <c r="AGP84" s="648"/>
      <c r="AGQ84" s="648"/>
      <c r="AGR84" s="648"/>
      <c r="AGS84" s="648"/>
      <c r="AGT84" s="648"/>
      <c r="AGU84" s="648"/>
      <c r="AGV84" s="648"/>
      <c r="AGW84" s="648"/>
      <c r="AGX84" s="648"/>
      <c r="AGY84" s="648"/>
      <c r="AGZ84" s="648"/>
      <c r="AHA84" s="648"/>
      <c r="AHB84" s="648"/>
      <c r="AHC84" s="648"/>
      <c r="AHD84" s="648"/>
      <c r="AHE84" s="648"/>
      <c r="AHF84" s="648"/>
      <c r="AHG84" s="648"/>
      <c r="AHH84" s="648"/>
      <c r="AHI84" s="648"/>
      <c r="AHJ84" s="648"/>
      <c r="AHK84" s="648"/>
      <c r="AHL84" s="648"/>
      <c r="AHM84" s="648"/>
      <c r="AHN84" s="648"/>
      <c r="AHO84" s="648"/>
      <c r="AHP84" s="648"/>
      <c r="AHQ84" s="648"/>
      <c r="AHR84" s="648"/>
      <c r="AHS84" s="648"/>
      <c r="AHT84" s="648"/>
      <c r="AHU84" s="648"/>
      <c r="AHV84" s="648"/>
      <c r="AHW84" s="648"/>
      <c r="AHX84" s="648"/>
      <c r="AHY84" s="648"/>
      <c r="AHZ84" s="648"/>
      <c r="AIA84" s="648"/>
      <c r="AIB84" s="648"/>
      <c r="AIC84" s="648"/>
      <c r="AID84" s="648"/>
      <c r="AIE84" s="648"/>
      <c r="AIF84" s="648"/>
      <c r="AIG84" s="648"/>
      <c r="AIH84" s="648"/>
      <c r="AII84" s="648"/>
      <c r="AIJ84" s="648"/>
      <c r="AIK84" s="648"/>
      <c r="AIL84" s="648"/>
      <c r="AIM84" s="648"/>
      <c r="AIN84" s="648"/>
      <c r="AIO84" s="648"/>
      <c r="AIP84" s="648"/>
      <c r="AIQ84" s="648"/>
      <c r="AIR84" s="648"/>
      <c r="AIS84" s="648"/>
      <c r="AIT84" s="648"/>
      <c r="AIU84" s="648"/>
      <c r="AIV84" s="648"/>
      <c r="AIW84" s="648"/>
      <c r="AIX84" s="648"/>
      <c r="AIY84" s="648"/>
      <c r="AIZ84" s="648"/>
      <c r="AJA84" s="648"/>
      <c r="AJB84" s="648"/>
      <c r="AJC84" s="648"/>
      <c r="AJD84" s="648"/>
      <c r="AJE84" s="648"/>
      <c r="AJF84" s="648"/>
      <c r="AJG84" s="648"/>
      <c r="AJH84" s="648"/>
      <c r="AJI84" s="648"/>
      <c r="AJJ84" s="648"/>
      <c r="AJK84" s="648"/>
      <c r="AJL84" s="648"/>
      <c r="AJM84" s="648"/>
      <c r="AJN84" s="648"/>
      <c r="AJO84" s="648"/>
      <c r="AJP84" s="648"/>
      <c r="AJQ84" s="648"/>
      <c r="AJR84" s="648"/>
      <c r="AJS84" s="648"/>
      <c r="AJT84" s="648"/>
      <c r="AJU84" s="648"/>
      <c r="AJV84" s="648"/>
      <c r="AJW84" s="648"/>
      <c r="AJX84" s="648"/>
      <c r="AJY84" s="648"/>
      <c r="AJZ84" s="648"/>
      <c r="AKA84" s="648"/>
      <c r="AKB84" s="648"/>
      <c r="AKC84" s="648"/>
      <c r="AKD84" s="648"/>
      <c r="AKE84" s="648"/>
      <c r="AKF84" s="648"/>
      <c r="AKG84" s="648"/>
      <c r="AKH84" s="648"/>
      <c r="AKI84" s="648"/>
      <c r="AKJ84" s="648"/>
      <c r="AKK84" s="648"/>
      <c r="AKL84" s="648"/>
      <c r="AKM84" s="648"/>
      <c r="AKN84" s="648"/>
      <c r="AKO84" s="648"/>
      <c r="AKP84" s="648"/>
      <c r="AKQ84" s="648"/>
      <c r="AKR84" s="648"/>
      <c r="AKS84" s="648"/>
      <c r="AKT84" s="648"/>
      <c r="AKU84" s="648"/>
      <c r="AKV84" s="648"/>
      <c r="AKW84" s="648"/>
      <c r="AKX84" s="648"/>
      <c r="AKY84" s="648"/>
      <c r="AKZ84" s="648"/>
      <c r="ALA84" s="648"/>
      <c r="ALB84" s="648"/>
      <c r="ALC84" s="648"/>
      <c r="ALD84" s="648"/>
      <c r="ALE84" s="648"/>
      <c r="ALF84" s="648"/>
      <c r="ALG84" s="648"/>
      <c r="ALH84" s="648"/>
      <c r="ALI84" s="648"/>
      <c r="ALJ84" s="648"/>
      <c r="ALK84" s="648"/>
      <c r="ALL84" s="648"/>
      <c r="ALM84" s="648"/>
      <c r="ALN84" s="648"/>
      <c r="ALO84" s="648"/>
      <c r="ALP84" s="648"/>
      <c r="ALQ84" s="648"/>
      <c r="ALR84" s="648"/>
      <c r="ALS84" s="648"/>
      <c r="ALT84" s="648"/>
      <c r="ALU84" s="648"/>
      <c r="ALV84" s="648"/>
      <c r="ALW84" s="648"/>
      <c r="ALX84" s="648"/>
      <c r="ALY84" s="648"/>
      <c r="ALZ84" s="648"/>
      <c r="AMA84" s="648"/>
      <c r="AMB84" s="648"/>
      <c r="AMC84" s="648"/>
      <c r="AMD84" s="648"/>
      <c r="AME84" s="648"/>
      <c r="AMF84" s="648"/>
      <c r="AMG84" s="648"/>
      <c r="AMH84" s="648"/>
      <c r="AMI84" s="648"/>
      <c r="AMJ84" s="648"/>
    </row>
    <row r="85" spans="1:1024" s="666" customFormat="1" x14ac:dyDescent="0.2">
      <c r="A85" s="648"/>
      <c r="B85" s="677"/>
      <c r="C85" s="678"/>
      <c r="D85" s="679"/>
      <c r="E85" s="679"/>
      <c r="F85" s="679"/>
      <c r="G85" s="679"/>
      <c r="H85" s="679"/>
      <c r="I85" s="679"/>
      <c r="J85" s="679"/>
      <c r="K85" s="679"/>
      <c r="L85" s="679"/>
      <c r="M85" s="679"/>
      <c r="N85" s="679"/>
      <c r="O85" s="679"/>
      <c r="P85" s="679"/>
      <c r="Q85" s="679"/>
      <c r="R85" s="680"/>
      <c r="S85" s="679"/>
      <c r="T85" s="679"/>
      <c r="U85" s="672" t="s">
        <v>497</v>
      </c>
      <c r="V85" s="661" t="s">
        <v>121</v>
      </c>
      <c r="W85" s="681" t="s">
        <v>495</v>
      </c>
      <c r="X85" s="844">
        <v>10.642418652133703</v>
      </c>
      <c r="Y85" s="844">
        <v>45.858459799656266</v>
      </c>
      <c r="Z85" s="844">
        <v>90.617532571810571</v>
      </c>
      <c r="AA85" s="844">
        <v>138.55048634633619</v>
      </c>
      <c r="AB85" s="844">
        <v>190.2812681172249</v>
      </c>
      <c r="AC85" s="844">
        <v>224.10653999240145</v>
      </c>
      <c r="AD85" s="844">
        <v>359.86732951288002</v>
      </c>
      <c r="AE85" s="844">
        <v>481.4673132159304</v>
      </c>
      <c r="AF85" s="844">
        <v>611.90536638462015</v>
      </c>
      <c r="AG85" s="844">
        <v>750.13492931899623</v>
      </c>
      <c r="AH85" s="844">
        <v>928.10109070180033</v>
      </c>
      <c r="AI85" s="844">
        <v>1107.5069396638587</v>
      </c>
      <c r="AJ85" s="844">
        <v>1212.2583098996415</v>
      </c>
      <c r="AK85" s="845">
        <v>1277.9095631806006</v>
      </c>
      <c r="AL85" s="845">
        <v>1319.3941264371008</v>
      </c>
      <c r="AM85" s="845">
        <v>1318.2778492561276</v>
      </c>
      <c r="AN85" s="845">
        <v>1317.1972929449455</v>
      </c>
      <c r="AO85" s="845">
        <v>1316.1513980468649</v>
      </c>
      <c r="AP85" s="845">
        <v>1315.1389717855229</v>
      </c>
      <c r="AQ85" s="845">
        <v>1314.1621752622618</v>
      </c>
      <c r="AR85" s="845">
        <v>1313.2167198388886</v>
      </c>
      <c r="AS85" s="845">
        <v>1312.3015189890634</v>
      </c>
      <c r="AT85" s="845">
        <v>1311.4156045664326</v>
      </c>
      <c r="AU85" s="845">
        <v>1310.5581230164696</v>
      </c>
      <c r="AV85" s="845">
        <v>1309.7313129738234</v>
      </c>
      <c r="AW85" s="845">
        <v>1309.7313129738234</v>
      </c>
      <c r="AX85" s="845">
        <v>1309.7313129738234</v>
      </c>
      <c r="AY85" s="845">
        <v>1309.7313129738234</v>
      </c>
      <c r="AZ85" s="845">
        <v>1309.7313129738234</v>
      </c>
      <c r="BA85" s="845">
        <v>1309.7313129738234</v>
      </c>
      <c r="BB85" s="845">
        <v>1309.7313129738234</v>
      </c>
      <c r="BC85" s="845">
        <v>1309.7313129738234</v>
      </c>
      <c r="BD85" s="845">
        <v>1309.7313129738234</v>
      </c>
      <c r="BE85" s="845">
        <v>1309.7313129738234</v>
      </c>
      <c r="BF85" s="845">
        <v>1309.7313129738234</v>
      </c>
      <c r="BG85" s="845">
        <v>1309.7313129738234</v>
      </c>
      <c r="BH85" s="845">
        <v>1309.7313129738234</v>
      </c>
      <c r="BI85" s="845">
        <v>1309.7313129738234</v>
      </c>
      <c r="BJ85" s="845">
        <v>1309.7313129738234</v>
      </c>
      <c r="BK85" s="845">
        <v>1309.7313129738234</v>
      </c>
      <c r="BL85" s="845">
        <v>1309.7313129738234</v>
      </c>
      <c r="BM85" s="845">
        <v>1309.7313129738234</v>
      </c>
      <c r="BN85" s="845">
        <v>1309.7313129738234</v>
      </c>
      <c r="BO85" s="845">
        <v>1309.7313129738234</v>
      </c>
      <c r="BP85" s="845">
        <v>1309.7313129738234</v>
      </c>
      <c r="BQ85" s="845">
        <v>1309.7313129738234</v>
      </c>
      <c r="BR85" s="845">
        <v>1309.7313129738234</v>
      </c>
      <c r="BS85" s="845">
        <v>1309.7313129738234</v>
      </c>
      <c r="BT85" s="845">
        <v>1309.7313129738234</v>
      </c>
      <c r="BU85" s="845">
        <v>1309.7313129738234</v>
      </c>
      <c r="BV85" s="845">
        <v>1309.7313129738234</v>
      </c>
      <c r="BW85" s="845">
        <v>1309.7313129738234</v>
      </c>
      <c r="BX85" s="845">
        <v>1309.7313129738234</v>
      </c>
      <c r="BY85" s="845">
        <v>1309.7313129738234</v>
      </c>
      <c r="BZ85" s="845">
        <v>1309.7313129738234</v>
      </c>
      <c r="CA85" s="845">
        <v>1309.7313129738234</v>
      </c>
      <c r="CB85" s="845">
        <v>1309.7313129738234</v>
      </c>
      <c r="CC85" s="845">
        <v>1309.7313129738234</v>
      </c>
      <c r="CD85" s="845">
        <v>1309.7313129738234</v>
      </c>
      <c r="CE85" s="846">
        <v>1309.7313129738234</v>
      </c>
      <c r="CF85" s="846">
        <v>1309.7313129738234</v>
      </c>
      <c r="CG85" s="846">
        <v>1309.7313129738234</v>
      </c>
      <c r="CH85" s="846">
        <v>1309.7313129738234</v>
      </c>
      <c r="CI85" s="846">
        <v>1309.7313129738234</v>
      </c>
      <c r="CJ85" s="846">
        <v>1309.7313129738234</v>
      </c>
      <c r="CK85" s="846">
        <v>1309.7313129738234</v>
      </c>
      <c r="CL85" s="846">
        <v>1309.7313129738234</v>
      </c>
      <c r="CM85" s="846">
        <v>1309.7313129738234</v>
      </c>
      <c r="CN85" s="846">
        <v>1309.7313129738234</v>
      </c>
      <c r="CO85" s="846">
        <v>1309.7313129738234</v>
      </c>
      <c r="CP85" s="846">
        <v>1309.7313129738234</v>
      </c>
      <c r="CQ85" s="846">
        <v>1309.7313129738234</v>
      </c>
      <c r="CR85" s="846">
        <v>1309.7313129738234</v>
      </c>
      <c r="CS85" s="846">
        <v>1309.7313129738234</v>
      </c>
      <c r="CT85" s="846">
        <v>1309.7313129738234</v>
      </c>
      <c r="CU85" s="846">
        <v>1309.7313129738234</v>
      </c>
      <c r="CV85" s="846">
        <v>1309.7313129738234</v>
      </c>
      <c r="CW85" s="846">
        <v>1309.7313129738234</v>
      </c>
      <c r="CX85" s="846">
        <v>1309.7313129738234</v>
      </c>
      <c r="CY85" s="847">
        <v>1309.7313129738234</v>
      </c>
      <c r="CZ85" s="662">
        <v>0</v>
      </c>
      <c r="DA85" s="663">
        <v>0</v>
      </c>
      <c r="DB85" s="663">
        <v>0</v>
      </c>
      <c r="DC85" s="663">
        <v>0</v>
      </c>
      <c r="DD85" s="663">
        <v>0</v>
      </c>
      <c r="DE85" s="663">
        <v>0</v>
      </c>
      <c r="DF85" s="663">
        <v>0</v>
      </c>
      <c r="DG85" s="663">
        <v>0</v>
      </c>
      <c r="DH85" s="663">
        <v>0</v>
      </c>
      <c r="DI85" s="663">
        <v>0</v>
      </c>
      <c r="DJ85" s="663">
        <v>0</v>
      </c>
      <c r="DK85" s="663">
        <v>0</v>
      </c>
      <c r="DL85" s="663">
        <v>0</v>
      </c>
      <c r="DM85" s="663">
        <v>0</v>
      </c>
      <c r="DN85" s="663">
        <v>0</v>
      </c>
      <c r="DO85" s="663">
        <v>0</v>
      </c>
      <c r="DP85" s="663">
        <v>0</v>
      </c>
      <c r="DQ85" s="663">
        <v>0</v>
      </c>
      <c r="DR85" s="663">
        <v>0</v>
      </c>
      <c r="DS85" s="663">
        <v>0</v>
      </c>
      <c r="DT85" s="663">
        <v>0</v>
      </c>
      <c r="DU85" s="663">
        <v>0</v>
      </c>
      <c r="DV85" s="663">
        <v>0</v>
      </c>
      <c r="DW85" s="664">
        <v>0</v>
      </c>
      <c r="DX85" s="665"/>
      <c r="DY85" s="648"/>
      <c r="DZ85" s="648"/>
      <c r="EA85" s="648"/>
      <c r="EB85" s="648"/>
      <c r="EC85" s="648"/>
      <c r="ED85" s="648"/>
      <c r="EE85" s="648"/>
      <c r="EF85" s="648"/>
      <c r="EG85" s="648"/>
      <c r="EH85" s="648"/>
      <c r="EI85" s="648"/>
      <c r="EJ85" s="648"/>
      <c r="EK85" s="648"/>
      <c r="EL85" s="648"/>
      <c r="EM85" s="648"/>
      <c r="EN85" s="648"/>
      <c r="EO85" s="648"/>
      <c r="EP85" s="648"/>
      <c r="EQ85" s="648"/>
      <c r="ER85" s="648"/>
      <c r="ES85" s="648"/>
      <c r="ET85" s="648"/>
      <c r="EU85" s="648"/>
      <c r="EV85" s="648"/>
      <c r="EW85" s="648"/>
      <c r="EX85" s="648"/>
      <c r="EY85" s="648"/>
      <c r="EZ85" s="648"/>
      <c r="FA85" s="648"/>
      <c r="FB85" s="648"/>
      <c r="FC85" s="648"/>
      <c r="FD85" s="648"/>
      <c r="FE85" s="648"/>
      <c r="FF85" s="648"/>
      <c r="FG85" s="648"/>
      <c r="FH85" s="648"/>
      <c r="FI85" s="648"/>
      <c r="FJ85" s="648"/>
      <c r="FK85" s="648"/>
      <c r="FL85" s="648"/>
      <c r="FM85" s="648"/>
      <c r="FN85" s="648"/>
      <c r="FO85" s="648"/>
      <c r="FP85" s="648"/>
      <c r="FQ85" s="648"/>
      <c r="FR85" s="648"/>
      <c r="FS85" s="648"/>
      <c r="FT85" s="648"/>
      <c r="FU85" s="648"/>
      <c r="FV85" s="648"/>
      <c r="FW85" s="648"/>
      <c r="FX85" s="648"/>
      <c r="FY85" s="648"/>
      <c r="FZ85" s="648"/>
      <c r="GA85" s="648"/>
      <c r="GB85" s="648"/>
      <c r="GC85" s="648"/>
      <c r="GD85" s="648"/>
      <c r="GE85" s="648"/>
      <c r="GF85" s="648"/>
      <c r="GG85" s="648"/>
      <c r="GH85" s="648"/>
      <c r="GI85" s="648"/>
      <c r="GJ85" s="648"/>
      <c r="GK85" s="648"/>
      <c r="GL85" s="648"/>
      <c r="GM85" s="648"/>
      <c r="GN85" s="648"/>
      <c r="GO85" s="648"/>
      <c r="GP85" s="648"/>
      <c r="GQ85" s="648"/>
      <c r="GR85" s="648"/>
      <c r="GS85" s="648"/>
      <c r="GT85" s="648"/>
      <c r="GU85" s="648"/>
      <c r="GV85" s="648"/>
      <c r="GW85" s="648"/>
      <c r="GX85" s="648"/>
      <c r="GY85" s="648"/>
      <c r="GZ85" s="648"/>
      <c r="HA85" s="648"/>
      <c r="HB85" s="648"/>
      <c r="HC85" s="648"/>
      <c r="HD85" s="648"/>
      <c r="HE85" s="648"/>
      <c r="HF85" s="648"/>
      <c r="HG85" s="648"/>
      <c r="HH85" s="648"/>
      <c r="HI85" s="648"/>
      <c r="HJ85" s="648"/>
      <c r="HK85" s="648"/>
      <c r="HL85" s="648"/>
      <c r="HM85" s="648"/>
      <c r="HN85" s="648"/>
      <c r="HO85" s="648"/>
      <c r="HP85" s="648"/>
      <c r="HQ85" s="648"/>
      <c r="HR85" s="648"/>
      <c r="HS85" s="648"/>
      <c r="HT85" s="648"/>
      <c r="HU85" s="648"/>
      <c r="HV85" s="648"/>
      <c r="HW85" s="648"/>
      <c r="HX85" s="648"/>
      <c r="HY85" s="648"/>
      <c r="HZ85" s="648"/>
      <c r="IA85" s="648"/>
      <c r="IB85" s="648"/>
      <c r="IC85" s="648"/>
      <c r="ID85" s="648"/>
      <c r="IE85" s="648"/>
      <c r="IF85" s="648"/>
      <c r="IG85" s="648"/>
      <c r="IH85" s="648"/>
      <c r="II85" s="648"/>
      <c r="IJ85" s="648"/>
      <c r="IK85" s="648"/>
      <c r="IL85" s="648"/>
      <c r="IM85" s="648"/>
      <c r="IN85" s="648"/>
      <c r="IO85" s="648"/>
      <c r="IP85" s="648"/>
      <c r="IQ85" s="648"/>
      <c r="IR85" s="648"/>
      <c r="IS85" s="648"/>
      <c r="IT85" s="648"/>
      <c r="IU85" s="648"/>
      <c r="IV85" s="648"/>
      <c r="IW85" s="648"/>
      <c r="IX85" s="648"/>
      <c r="IY85" s="648"/>
      <c r="IZ85" s="648"/>
      <c r="JA85" s="648"/>
      <c r="JB85" s="648"/>
      <c r="JC85" s="648"/>
      <c r="JD85" s="648"/>
      <c r="JE85" s="648"/>
      <c r="JF85" s="648"/>
      <c r="JG85" s="648"/>
      <c r="JH85" s="648"/>
      <c r="JI85" s="648"/>
      <c r="JJ85" s="648"/>
      <c r="JK85" s="648"/>
      <c r="JL85" s="648"/>
      <c r="JM85" s="648"/>
      <c r="JN85" s="648"/>
      <c r="JO85" s="648"/>
      <c r="JP85" s="648"/>
      <c r="JQ85" s="648"/>
      <c r="JR85" s="648"/>
      <c r="JS85" s="648"/>
      <c r="JT85" s="648"/>
      <c r="JU85" s="648"/>
      <c r="JV85" s="648"/>
      <c r="JW85" s="648"/>
      <c r="JX85" s="648"/>
      <c r="JY85" s="648"/>
      <c r="JZ85" s="648"/>
      <c r="KA85" s="648"/>
      <c r="KB85" s="648"/>
      <c r="KC85" s="648"/>
      <c r="KD85" s="648"/>
      <c r="KE85" s="648"/>
      <c r="KF85" s="648"/>
      <c r="KG85" s="648"/>
      <c r="KH85" s="648"/>
      <c r="KI85" s="648"/>
      <c r="KJ85" s="648"/>
      <c r="KK85" s="648"/>
      <c r="KL85" s="648"/>
      <c r="KM85" s="648"/>
      <c r="KN85" s="648"/>
      <c r="KO85" s="648"/>
      <c r="KP85" s="648"/>
      <c r="KQ85" s="648"/>
      <c r="KR85" s="648"/>
      <c r="KS85" s="648"/>
      <c r="KT85" s="648"/>
      <c r="KU85" s="648"/>
      <c r="KV85" s="648"/>
      <c r="KW85" s="648"/>
      <c r="KX85" s="648"/>
      <c r="KY85" s="648"/>
      <c r="KZ85" s="648"/>
      <c r="LA85" s="648"/>
      <c r="LB85" s="648"/>
      <c r="LC85" s="648"/>
      <c r="LD85" s="648"/>
      <c r="LE85" s="648"/>
      <c r="LF85" s="648"/>
      <c r="LG85" s="648"/>
      <c r="LH85" s="648"/>
      <c r="LI85" s="648"/>
      <c r="LJ85" s="648"/>
      <c r="LK85" s="648"/>
      <c r="LL85" s="648"/>
      <c r="LM85" s="648"/>
      <c r="LN85" s="648"/>
      <c r="LO85" s="648"/>
      <c r="LP85" s="648"/>
      <c r="LQ85" s="648"/>
      <c r="LR85" s="648"/>
      <c r="LS85" s="648"/>
      <c r="LT85" s="648"/>
      <c r="LU85" s="648"/>
      <c r="LV85" s="648"/>
      <c r="LW85" s="648"/>
      <c r="LX85" s="648"/>
      <c r="LY85" s="648"/>
      <c r="LZ85" s="648"/>
      <c r="MA85" s="648"/>
      <c r="MB85" s="648"/>
      <c r="MC85" s="648"/>
      <c r="MD85" s="648"/>
      <c r="ME85" s="648"/>
      <c r="MF85" s="648"/>
      <c r="MG85" s="648"/>
      <c r="MH85" s="648"/>
      <c r="MI85" s="648"/>
      <c r="MJ85" s="648"/>
      <c r="MK85" s="648"/>
      <c r="ML85" s="648"/>
      <c r="MM85" s="648"/>
      <c r="MN85" s="648"/>
      <c r="MO85" s="648"/>
      <c r="MP85" s="648"/>
      <c r="MQ85" s="648"/>
      <c r="MR85" s="648"/>
      <c r="MS85" s="648"/>
      <c r="MT85" s="648"/>
      <c r="MU85" s="648"/>
      <c r="MV85" s="648"/>
      <c r="MW85" s="648"/>
      <c r="MX85" s="648"/>
      <c r="MY85" s="648"/>
      <c r="MZ85" s="648"/>
      <c r="NA85" s="648"/>
      <c r="NB85" s="648"/>
      <c r="NC85" s="648"/>
      <c r="ND85" s="648"/>
      <c r="NE85" s="648"/>
      <c r="NF85" s="648"/>
      <c r="NG85" s="648"/>
      <c r="NH85" s="648"/>
      <c r="NI85" s="648"/>
      <c r="NJ85" s="648"/>
      <c r="NK85" s="648"/>
      <c r="NL85" s="648"/>
      <c r="NM85" s="648"/>
      <c r="NN85" s="648"/>
      <c r="NO85" s="648"/>
      <c r="NP85" s="648"/>
      <c r="NQ85" s="648"/>
      <c r="NR85" s="648"/>
      <c r="NS85" s="648"/>
      <c r="NT85" s="648"/>
      <c r="NU85" s="648"/>
      <c r="NV85" s="648"/>
      <c r="NW85" s="648"/>
      <c r="NX85" s="648"/>
      <c r="NY85" s="648"/>
      <c r="NZ85" s="648"/>
      <c r="OA85" s="648"/>
      <c r="OB85" s="648"/>
      <c r="OC85" s="648"/>
      <c r="OD85" s="648"/>
      <c r="OE85" s="648"/>
      <c r="OF85" s="648"/>
      <c r="OG85" s="648"/>
      <c r="OH85" s="648"/>
      <c r="OI85" s="648"/>
      <c r="OJ85" s="648"/>
      <c r="OK85" s="648"/>
      <c r="OL85" s="648"/>
      <c r="OM85" s="648"/>
      <c r="ON85" s="648"/>
      <c r="OO85" s="648"/>
      <c r="OP85" s="648"/>
      <c r="OQ85" s="648"/>
      <c r="OR85" s="648"/>
      <c r="OS85" s="648"/>
      <c r="OT85" s="648"/>
      <c r="OU85" s="648"/>
      <c r="OV85" s="648"/>
      <c r="OW85" s="648"/>
      <c r="OX85" s="648"/>
      <c r="OY85" s="648"/>
      <c r="OZ85" s="648"/>
      <c r="PA85" s="648"/>
      <c r="PB85" s="648"/>
      <c r="PC85" s="648"/>
      <c r="PD85" s="648"/>
      <c r="PE85" s="648"/>
      <c r="PF85" s="648"/>
      <c r="PG85" s="648"/>
      <c r="PH85" s="648"/>
      <c r="PI85" s="648"/>
      <c r="PJ85" s="648"/>
      <c r="PK85" s="648"/>
      <c r="PL85" s="648"/>
      <c r="PM85" s="648"/>
      <c r="PN85" s="648"/>
      <c r="PO85" s="648"/>
      <c r="PP85" s="648"/>
      <c r="PQ85" s="648"/>
      <c r="PR85" s="648"/>
      <c r="PS85" s="648"/>
      <c r="PT85" s="648"/>
      <c r="PU85" s="648"/>
      <c r="PV85" s="648"/>
      <c r="PW85" s="648"/>
      <c r="PX85" s="648"/>
      <c r="PY85" s="648"/>
      <c r="PZ85" s="648"/>
      <c r="QA85" s="648"/>
      <c r="QB85" s="648"/>
      <c r="QC85" s="648"/>
      <c r="QD85" s="648"/>
      <c r="QE85" s="648"/>
      <c r="QF85" s="648"/>
      <c r="QG85" s="648"/>
      <c r="QH85" s="648"/>
      <c r="QI85" s="648"/>
      <c r="QJ85" s="648"/>
      <c r="QK85" s="648"/>
      <c r="QL85" s="648"/>
      <c r="QM85" s="648"/>
      <c r="QN85" s="648"/>
      <c r="QO85" s="648"/>
      <c r="QP85" s="648"/>
      <c r="QQ85" s="648"/>
      <c r="QR85" s="648"/>
      <c r="QS85" s="648"/>
      <c r="QT85" s="648"/>
      <c r="QU85" s="648"/>
      <c r="QV85" s="648"/>
      <c r="QW85" s="648"/>
      <c r="QX85" s="648"/>
      <c r="QY85" s="648"/>
      <c r="QZ85" s="648"/>
      <c r="RA85" s="648"/>
      <c r="RB85" s="648"/>
      <c r="RC85" s="648"/>
      <c r="RD85" s="648"/>
      <c r="RE85" s="648"/>
      <c r="RF85" s="648"/>
      <c r="RG85" s="648"/>
      <c r="RH85" s="648"/>
      <c r="RI85" s="648"/>
      <c r="RJ85" s="648"/>
      <c r="RK85" s="648"/>
      <c r="RL85" s="648"/>
      <c r="RM85" s="648"/>
      <c r="RN85" s="648"/>
      <c r="RO85" s="648"/>
      <c r="RP85" s="648"/>
      <c r="RQ85" s="648"/>
      <c r="RR85" s="648"/>
      <c r="RS85" s="648"/>
      <c r="RT85" s="648"/>
      <c r="RU85" s="648"/>
      <c r="RV85" s="648"/>
      <c r="RW85" s="648"/>
      <c r="RX85" s="648"/>
      <c r="RY85" s="648"/>
      <c r="RZ85" s="648"/>
      <c r="SA85" s="648"/>
      <c r="SB85" s="648"/>
      <c r="SC85" s="648"/>
      <c r="SD85" s="648"/>
      <c r="SE85" s="648"/>
      <c r="SF85" s="648"/>
      <c r="SG85" s="648"/>
      <c r="SH85" s="648"/>
      <c r="SI85" s="648"/>
      <c r="SJ85" s="648"/>
      <c r="SK85" s="648"/>
      <c r="SL85" s="648"/>
      <c r="SM85" s="648"/>
      <c r="SN85" s="648"/>
      <c r="SO85" s="648"/>
      <c r="SP85" s="648"/>
      <c r="SQ85" s="648"/>
      <c r="SR85" s="648"/>
      <c r="SS85" s="648"/>
      <c r="ST85" s="648"/>
      <c r="SU85" s="648"/>
      <c r="SV85" s="648"/>
      <c r="SW85" s="648"/>
      <c r="SX85" s="648"/>
      <c r="SY85" s="648"/>
      <c r="SZ85" s="648"/>
      <c r="TA85" s="648"/>
      <c r="TB85" s="648"/>
      <c r="TC85" s="648"/>
      <c r="TD85" s="648"/>
      <c r="TE85" s="648"/>
      <c r="TF85" s="648"/>
      <c r="TG85" s="648"/>
      <c r="TH85" s="648"/>
      <c r="TI85" s="648"/>
      <c r="TJ85" s="648"/>
      <c r="TK85" s="648"/>
      <c r="TL85" s="648"/>
      <c r="TM85" s="648"/>
      <c r="TN85" s="648"/>
      <c r="TO85" s="648"/>
      <c r="TP85" s="648"/>
      <c r="TQ85" s="648"/>
      <c r="TR85" s="648"/>
      <c r="TS85" s="648"/>
      <c r="TT85" s="648"/>
      <c r="TU85" s="648"/>
      <c r="TV85" s="648"/>
      <c r="TW85" s="648"/>
      <c r="TX85" s="648"/>
      <c r="TY85" s="648"/>
      <c r="TZ85" s="648"/>
      <c r="UA85" s="648"/>
      <c r="UB85" s="648"/>
      <c r="UC85" s="648"/>
      <c r="UD85" s="648"/>
      <c r="UE85" s="648"/>
      <c r="UF85" s="648"/>
      <c r="UG85" s="648"/>
      <c r="UH85" s="648"/>
      <c r="UI85" s="648"/>
      <c r="UJ85" s="648"/>
      <c r="UK85" s="648"/>
      <c r="UL85" s="648"/>
      <c r="UM85" s="648"/>
      <c r="UN85" s="648"/>
      <c r="UO85" s="648"/>
      <c r="UP85" s="648"/>
      <c r="UQ85" s="648"/>
      <c r="UR85" s="648"/>
      <c r="US85" s="648"/>
      <c r="UT85" s="648"/>
      <c r="UU85" s="648"/>
      <c r="UV85" s="648"/>
      <c r="UW85" s="648"/>
      <c r="UX85" s="648"/>
      <c r="UY85" s="648"/>
      <c r="UZ85" s="648"/>
      <c r="VA85" s="648"/>
      <c r="VB85" s="648"/>
      <c r="VC85" s="648"/>
      <c r="VD85" s="648"/>
      <c r="VE85" s="648"/>
      <c r="VF85" s="648"/>
      <c r="VG85" s="648"/>
      <c r="VH85" s="648"/>
      <c r="VI85" s="648"/>
      <c r="VJ85" s="648"/>
      <c r="VK85" s="648"/>
      <c r="VL85" s="648"/>
      <c r="VM85" s="648"/>
      <c r="VN85" s="648"/>
      <c r="VO85" s="648"/>
      <c r="VP85" s="648"/>
      <c r="VQ85" s="648"/>
      <c r="VR85" s="648"/>
      <c r="VS85" s="648"/>
      <c r="VT85" s="648"/>
      <c r="VU85" s="648"/>
      <c r="VV85" s="648"/>
      <c r="VW85" s="648"/>
      <c r="VX85" s="648"/>
      <c r="VY85" s="648"/>
      <c r="VZ85" s="648"/>
      <c r="WA85" s="648"/>
      <c r="WB85" s="648"/>
      <c r="WC85" s="648"/>
      <c r="WD85" s="648"/>
      <c r="WE85" s="648"/>
      <c r="WF85" s="648"/>
      <c r="WG85" s="648"/>
      <c r="WH85" s="648"/>
      <c r="WI85" s="648"/>
      <c r="WJ85" s="648"/>
      <c r="WK85" s="648"/>
      <c r="WL85" s="648"/>
      <c r="WM85" s="648"/>
      <c r="WN85" s="648"/>
      <c r="WO85" s="648"/>
      <c r="WP85" s="648"/>
      <c r="WQ85" s="648"/>
      <c r="WR85" s="648"/>
      <c r="WS85" s="648"/>
      <c r="WT85" s="648"/>
      <c r="WU85" s="648"/>
      <c r="WV85" s="648"/>
      <c r="WW85" s="648"/>
      <c r="WX85" s="648"/>
      <c r="WY85" s="648"/>
      <c r="WZ85" s="648"/>
      <c r="XA85" s="648"/>
      <c r="XB85" s="648"/>
      <c r="XC85" s="648"/>
      <c r="XD85" s="648"/>
      <c r="XE85" s="648"/>
      <c r="XF85" s="648"/>
      <c r="XG85" s="648"/>
      <c r="XH85" s="648"/>
      <c r="XI85" s="648"/>
      <c r="XJ85" s="648"/>
      <c r="XK85" s="648"/>
      <c r="XL85" s="648"/>
      <c r="XM85" s="648"/>
      <c r="XN85" s="648"/>
      <c r="XO85" s="648"/>
      <c r="XP85" s="648"/>
      <c r="XQ85" s="648"/>
      <c r="XR85" s="648"/>
      <c r="XS85" s="648"/>
      <c r="XT85" s="648"/>
      <c r="XU85" s="648"/>
      <c r="XV85" s="648"/>
      <c r="XW85" s="648"/>
      <c r="XX85" s="648"/>
      <c r="XY85" s="648"/>
      <c r="XZ85" s="648"/>
      <c r="YA85" s="648"/>
      <c r="YB85" s="648"/>
      <c r="YC85" s="648"/>
      <c r="YD85" s="648"/>
      <c r="YE85" s="648"/>
      <c r="YF85" s="648"/>
      <c r="YG85" s="648"/>
      <c r="YH85" s="648"/>
      <c r="YI85" s="648"/>
      <c r="YJ85" s="648"/>
      <c r="YK85" s="648"/>
      <c r="YL85" s="648"/>
      <c r="YM85" s="648"/>
      <c r="YN85" s="648"/>
      <c r="YO85" s="648"/>
      <c r="YP85" s="648"/>
      <c r="YQ85" s="648"/>
      <c r="YR85" s="648"/>
      <c r="YS85" s="648"/>
      <c r="YT85" s="648"/>
      <c r="YU85" s="648"/>
      <c r="YV85" s="648"/>
      <c r="YW85" s="648"/>
      <c r="YX85" s="648"/>
      <c r="YY85" s="648"/>
      <c r="YZ85" s="648"/>
      <c r="ZA85" s="648"/>
      <c r="ZB85" s="648"/>
      <c r="ZC85" s="648"/>
      <c r="ZD85" s="648"/>
      <c r="ZE85" s="648"/>
      <c r="ZF85" s="648"/>
      <c r="ZG85" s="648"/>
      <c r="ZH85" s="648"/>
      <c r="ZI85" s="648"/>
      <c r="ZJ85" s="648"/>
      <c r="ZK85" s="648"/>
      <c r="ZL85" s="648"/>
      <c r="ZM85" s="648"/>
      <c r="ZN85" s="648"/>
      <c r="ZO85" s="648"/>
      <c r="ZP85" s="648"/>
      <c r="ZQ85" s="648"/>
      <c r="ZR85" s="648"/>
      <c r="ZS85" s="648"/>
      <c r="ZT85" s="648"/>
      <c r="ZU85" s="648"/>
      <c r="ZV85" s="648"/>
      <c r="ZW85" s="648"/>
      <c r="ZX85" s="648"/>
      <c r="ZY85" s="648"/>
      <c r="ZZ85" s="648"/>
      <c r="AAA85" s="648"/>
      <c r="AAB85" s="648"/>
      <c r="AAC85" s="648"/>
      <c r="AAD85" s="648"/>
      <c r="AAE85" s="648"/>
      <c r="AAF85" s="648"/>
      <c r="AAG85" s="648"/>
      <c r="AAH85" s="648"/>
      <c r="AAI85" s="648"/>
      <c r="AAJ85" s="648"/>
      <c r="AAK85" s="648"/>
      <c r="AAL85" s="648"/>
      <c r="AAM85" s="648"/>
      <c r="AAN85" s="648"/>
      <c r="AAO85" s="648"/>
      <c r="AAP85" s="648"/>
      <c r="AAQ85" s="648"/>
      <c r="AAR85" s="648"/>
      <c r="AAS85" s="648"/>
      <c r="AAT85" s="648"/>
      <c r="AAU85" s="648"/>
      <c r="AAV85" s="648"/>
      <c r="AAW85" s="648"/>
      <c r="AAX85" s="648"/>
      <c r="AAY85" s="648"/>
      <c r="AAZ85" s="648"/>
      <c r="ABA85" s="648"/>
      <c r="ABB85" s="648"/>
      <c r="ABC85" s="648"/>
      <c r="ABD85" s="648"/>
      <c r="ABE85" s="648"/>
      <c r="ABF85" s="648"/>
      <c r="ABG85" s="648"/>
      <c r="ABH85" s="648"/>
      <c r="ABI85" s="648"/>
      <c r="ABJ85" s="648"/>
      <c r="ABK85" s="648"/>
      <c r="ABL85" s="648"/>
      <c r="ABM85" s="648"/>
      <c r="ABN85" s="648"/>
      <c r="ABO85" s="648"/>
      <c r="ABP85" s="648"/>
      <c r="ABQ85" s="648"/>
      <c r="ABR85" s="648"/>
      <c r="ABS85" s="648"/>
      <c r="ABT85" s="648"/>
      <c r="ABU85" s="648"/>
      <c r="ABV85" s="648"/>
      <c r="ABW85" s="648"/>
      <c r="ABX85" s="648"/>
      <c r="ABY85" s="648"/>
      <c r="ABZ85" s="648"/>
      <c r="ACA85" s="648"/>
      <c r="ACB85" s="648"/>
      <c r="ACC85" s="648"/>
      <c r="ACD85" s="648"/>
      <c r="ACE85" s="648"/>
      <c r="ACF85" s="648"/>
      <c r="ACG85" s="648"/>
      <c r="ACH85" s="648"/>
      <c r="ACI85" s="648"/>
      <c r="ACJ85" s="648"/>
      <c r="ACK85" s="648"/>
      <c r="ACL85" s="648"/>
      <c r="ACM85" s="648"/>
      <c r="ACN85" s="648"/>
      <c r="ACO85" s="648"/>
      <c r="ACP85" s="648"/>
      <c r="ACQ85" s="648"/>
      <c r="ACR85" s="648"/>
      <c r="ACS85" s="648"/>
      <c r="ACT85" s="648"/>
      <c r="ACU85" s="648"/>
      <c r="ACV85" s="648"/>
      <c r="ACW85" s="648"/>
      <c r="ACX85" s="648"/>
      <c r="ACY85" s="648"/>
      <c r="ACZ85" s="648"/>
      <c r="ADA85" s="648"/>
      <c r="ADB85" s="648"/>
      <c r="ADC85" s="648"/>
      <c r="ADD85" s="648"/>
      <c r="ADE85" s="648"/>
      <c r="ADF85" s="648"/>
      <c r="ADG85" s="648"/>
      <c r="ADH85" s="648"/>
      <c r="ADI85" s="648"/>
      <c r="ADJ85" s="648"/>
      <c r="ADK85" s="648"/>
      <c r="ADL85" s="648"/>
      <c r="ADM85" s="648"/>
      <c r="ADN85" s="648"/>
      <c r="ADO85" s="648"/>
      <c r="ADP85" s="648"/>
      <c r="ADQ85" s="648"/>
      <c r="ADR85" s="648"/>
      <c r="ADS85" s="648"/>
      <c r="ADT85" s="648"/>
      <c r="ADU85" s="648"/>
      <c r="ADV85" s="648"/>
      <c r="ADW85" s="648"/>
      <c r="ADX85" s="648"/>
      <c r="ADY85" s="648"/>
      <c r="ADZ85" s="648"/>
      <c r="AEA85" s="648"/>
      <c r="AEB85" s="648"/>
      <c r="AEC85" s="648"/>
      <c r="AED85" s="648"/>
      <c r="AEE85" s="648"/>
      <c r="AEF85" s="648"/>
      <c r="AEG85" s="648"/>
      <c r="AEH85" s="648"/>
      <c r="AEI85" s="648"/>
      <c r="AEJ85" s="648"/>
      <c r="AEK85" s="648"/>
      <c r="AEL85" s="648"/>
      <c r="AEM85" s="648"/>
      <c r="AEN85" s="648"/>
      <c r="AEO85" s="648"/>
      <c r="AEP85" s="648"/>
      <c r="AEQ85" s="648"/>
      <c r="AER85" s="648"/>
      <c r="AES85" s="648"/>
      <c r="AET85" s="648"/>
      <c r="AEU85" s="648"/>
      <c r="AEV85" s="648"/>
      <c r="AEW85" s="648"/>
      <c r="AEX85" s="648"/>
      <c r="AEY85" s="648"/>
      <c r="AEZ85" s="648"/>
      <c r="AFA85" s="648"/>
      <c r="AFB85" s="648"/>
      <c r="AFC85" s="648"/>
      <c r="AFD85" s="648"/>
      <c r="AFE85" s="648"/>
      <c r="AFF85" s="648"/>
      <c r="AFG85" s="648"/>
      <c r="AFH85" s="648"/>
      <c r="AFI85" s="648"/>
      <c r="AFJ85" s="648"/>
      <c r="AFK85" s="648"/>
      <c r="AFL85" s="648"/>
      <c r="AFM85" s="648"/>
      <c r="AFN85" s="648"/>
      <c r="AFO85" s="648"/>
      <c r="AFP85" s="648"/>
      <c r="AFQ85" s="648"/>
      <c r="AFR85" s="648"/>
      <c r="AFS85" s="648"/>
      <c r="AFT85" s="648"/>
      <c r="AFU85" s="648"/>
      <c r="AFV85" s="648"/>
      <c r="AFW85" s="648"/>
      <c r="AFX85" s="648"/>
      <c r="AFY85" s="648"/>
      <c r="AFZ85" s="648"/>
      <c r="AGA85" s="648"/>
      <c r="AGB85" s="648"/>
      <c r="AGC85" s="648"/>
      <c r="AGD85" s="648"/>
      <c r="AGE85" s="648"/>
      <c r="AGF85" s="648"/>
      <c r="AGG85" s="648"/>
      <c r="AGH85" s="648"/>
      <c r="AGI85" s="648"/>
      <c r="AGJ85" s="648"/>
      <c r="AGK85" s="648"/>
      <c r="AGL85" s="648"/>
      <c r="AGM85" s="648"/>
      <c r="AGN85" s="648"/>
      <c r="AGO85" s="648"/>
      <c r="AGP85" s="648"/>
      <c r="AGQ85" s="648"/>
      <c r="AGR85" s="648"/>
      <c r="AGS85" s="648"/>
      <c r="AGT85" s="648"/>
      <c r="AGU85" s="648"/>
      <c r="AGV85" s="648"/>
      <c r="AGW85" s="648"/>
      <c r="AGX85" s="648"/>
      <c r="AGY85" s="648"/>
      <c r="AGZ85" s="648"/>
      <c r="AHA85" s="648"/>
      <c r="AHB85" s="648"/>
      <c r="AHC85" s="648"/>
      <c r="AHD85" s="648"/>
      <c r="AHE85" s="648"/>
      <c r="AHF85" s="648"/>
      <c r="AHG85" s="648"/>
      <c r="AHH85" s="648"/>
      <c r="AHI85" s="648"/>
      <c r="AHJ85" s="648"/>
      <c r="AHK85" s="648"/>
      <c r="AHL85" s="648"/>
      <c r="AHM85" s="648"/>
      <c r="AHN85" s="648"/>
      <c r="AHO85" s="648"/>
      <c r="AHP85" s="648"/>
      <c r="AHQ85" s="648"/>
      <c r="AHR85" s="648"/>
      <c r="AHS85" s="648"/>
      <c r="AHT85" s="648"/>
      <c r="AHU85" s="648"/>
      <c r="AHV85" s="648"/>
      <c r="AHW85" s="648"/>
      <c r="AHX85" s="648"/>
      <c r="AHY85" s="648"/>
      <c r="AHZ85" s="648"/>
      <c r="AIA85" s="648"/>
      <c r="AIB85" s="648"/>
      <c r="AIC85" s="648"/>
      <c r="AID85" s="648"/>
      <c r="AIE85" s="648"/>
      <c r="AIF85" s="648"/>
      <c r="AIG85" s="648"/>
      <c r="AIH85" s="648"/>
      <c r="AII85" s="648"/>
      <c r="AIJ85" s="648"/>
      <c r="AIK85" s="648"/>
      <c r="AIL85" s="648"/>
      <c r="AIM85" s="648"/>
      <c r="AIN85" s="648"/>
      <c r="AIO85" s="648"/>
      <c r="AIP85" s="648"/>
      <c r="AIQ85" s="648"/>
      <c r="AIR85" s="648"/>
      <c r="AIS85" s="648"/>
      <c r="AIT85" s="648"/>
      <c r="AIU85" s="648"/>
      <c r="AIV85" s="648"/>
      <c r="AIW85" s="648"/>
      <c r="AIX85" s="648"/>
      <c r="AIY85" s="648"/>
      <c r="AIZ85" s="648"/>
      <c r="AJA85" s="648"/>
      <c r="AJB85" s="648"/>
      <c r="AJC85" s="648"/>
      <c r="AJD85" s="648"/>
      <c r="AJE85" s="648"/>
      <c r="AJF85" s="648"/>
      <c r="AJG85" s="648"/>
      <c r="AJH85" s="648"/>
      <c r="AJI85" s="648"/>
      <c r="AJJ85" s="648"/>
      <c r="AJK85" s="648"/>
      <c r="AJL85" s="648"/>
      <c r="AJM85" s="648"/>
      <c r="AJN85" s="648"/>
      <c r="AJO85" s="648"/>
      <c r="AJP85" s="648"/>
      <c r="AJQ85" s="648"/>
      <c r="AJR85" s="648"/>
      <c r="AJS85" s="648"/>
      <c r="AJT85" s="648"/>
      <c r="AJU85" s="648"/>
      <c r="AJV85" s="648"/>
      <c r="AJW85" s="648"/>
      <c r="AJX85" s="648"/>
      <c r="AJY85" s="648"/>
      <c r="AJZ85" s="648"/>
      <c r="AKA85" s="648"/>
      <c r="AKB85" s="648"/>
      <c r="AKC85" s="648"/>
      <c r="AKD85" s="648"/>
      <c r="AKE85" s="648"/>
      <c r="AKF85" s="648"/>
      <c r="AKG85" s="648"/>
      <c r="AKH85" s="648"/>
      <c r="AKI85" s="648"/>
      <c r="AKJ85" s="648"/>
      <c r="AKK85" s="648"/>
      <c r="AKL85" s="648"/>
      <c r="AKM85" s="648"/>
      <c r="AKN85" s="648"/>
      <c r="AKO85" s="648"/>
      <c r="AKP85" s="648"/>
      <c r="AKQ85" s="648"/>
      <c r="AKR85" s="648"/>
      <c r="AKS85" s="648"/>
      <c r="AKT85" s="648"/>
      <c r="AKU85" s="648"/>
      <c r="AKV85" s="648"/>
      <c r="AKW85" s="648"/>
      <c r="AKX85" s="648"/>
      <c r="AKY85" s="648"/>
      <c r="AKZ85" s="648"/>
      <c r="ALA85" s="648"/>
      <c r="ALB85" s="648"/>
      <c r="ALC85" s="648"/>
      <c r="ALD85" s="648"/>
      <c r="ALE85" s="648"/>
      <c r="ALF85" s="648"/>
      <c r="ALG85" s="648"/>
      <c r="ALH85" s="648"/>
      <c r="ALI85" s="648"/>
      <c r="ALJ85" s="648"/>
      <c r="ALK85" s="648"/>
      <c r="ALL85" s="648"/>
      <c r="ALM85" s="648"/>
      <c r="ALN85" s="648"/>
      <c r="ALO85" s="648"/>
      <c r="ALP85" s="648"/>
      <c r="ALQ85" s="648"/>
      <c r="ALR85" s="648"/>
      <c r="ALS85" s="648"/>
      <c r="ALT85" s="648"/>
      <c r="ALU85" s="648"/>
      <c r="ALV85" s="648"/>
      <c r="ALW85" s="648"/>
      <c r="ALX85" s="648"/>
      <c r="ALY85" s="648"/>
      <c r="ALZ85" s="648"/>
      <c r="AMA85" s="648"/>
      <c r="AMB85" s="648"/>
      <c r="AMC85" s="648"/>
      <c r="AMD85" s="648"/>
      <c r="AME85" s="648"/>
      <c r="AMF85" s="648"/>
      <c r="AMG85" s="648"/>
      <c r="AMH85" s="648"/>
      <c r="AMI85" s="648"/>
      <c r="AMJ85" s="648"/>
    </row>
    <row r="86" spans="1:1024" s="666" customFormat="1" x14ac:dyDescent="0.2">
      <c r="A86" s="648"/>
      <c r="B86" s="677"/>
      <c r="C86" s="682"/>
      <c r="D86" s="679"/>
      <c r="E86" s="679"/>
      <c r="F86" s="679"/>
      <c r="G86" s="679"/>
      <c r="H86" s="679"/>
      <c r="I86" s="679"/>
      <c r="J86" s="679"/>
      <c r="K86" s="679"/>
      <c r="L86" s="679"/>
      <c r="M86" s="679"/>
      <c r="N86" s="679"/>
      <c r="O86" s="679"/>
      <c r="P86" s="679"/>
      <c r="Q86" s="679"/>
      <c r="R86" s="680"/>
      <c r="S86" s="679"/>
      <c r="T86" s="679"/>
      <c r="U86" s="672" t="s">
        <v>498</v>
      </c>
      <c r="V86" s="661" t="s">
        <v>121</v>
      </c>
      <c r="W86" s="681" t="s">
        <v>495</v>
      </c>
      <c r="X86" s="845">
        <v>0</v>
      </c>
      <c r="Y86" s="845">
        <v>0</v>
      </c>
      <c r="Z86" s="845">
        <v>0</v>
      </c>
      <c r="AA86" s="845">
        <v>0</v>
      </c>
      <c r="AB86" s="845">
        <v>0</v>
      </c>
      <c r="AC86" s="845">
        <v>0</v>
      </c>
      <c r="AD86" s="845">
        <v>0</v>
      </c>
      <c r="AE86" s="845">
        <v>0</v>
      </c>
      <c r="AF86" s="845">
        <v>0</v>
      </c>
      <c r="AG86" s="845">
        <v>0</v>
      </c>
      <c r="AH86" s="845">
        <v>0</v>
      </c>
      <c r="AI86" s="845">
        <v>0</v>
      </c>
      <c r="AJ86" s="845">
        <v>0</v>
      </c>
      <c r="AK86" s="845">
        <v>0</v>
      </c>
      <c r="AL86" s="845">
        <v>0</v>
      </c>
      <c r="AM86" s="845">
        <v>0</v>
      </c>
      <c r="AN86" s="845">
        <v>0</v>
      </c>
      <c r="AO86" s="845">
        <v>0</v>
      </c>
      <c r="AP86" s="845">
        <v>0</v>
      </c>
      <c r="AQ86" s="845">
        <v>0</v>
      </c>
      <c r="AR86" s="845">
        <v>0</v>
      </c>
      <c r="AS86" s="845">
        <v>0</v>
      </c>
      <c r="AT86" s="845">
        <v>0</v>
      </c>
      <c r="AU86" s="845">
        <v>0</v>
      </c>
      <c r="AV86" s="845">
        <v>0</v>
      </c>
      <c r="AW86" s="845">
        <v>0</v>
      </c>
      <c r="AX86" s="845">
        <v>0</v>
      </c>
      <c r="AY86" s="845">
        <v>0</v>
      </c>
      <c r="AZ86" s="845">
        <v>0</v>
      </c>
      <c r="BA86" s="845">
        <v>0</v>
      </c>
      <c r="BB86" s="845">
        <v>0</v>
      </c>
      <c r="BC86" s="845">
        <v>0</v>
      </c>
      <c r="BD86" s="845">
        <v>0</v>
      </c>
      <c r="BE86" s="845">
        <v>0</v>
      </c>
      <c r="BF86" s="845">
        <v>0</v>
      </c>
      <c r="BG86" s="845">
        <v>0</v>
      </c>
      <c r="BH86" s="845">
        <v>0</v>
      </c>
      <c r="BI86" s="845">
        <v>0</v>
      </c>
      <c r="BJ86" s="845">
        <v>0</v>
      </c>
      <c r="BK86" s="845">
        <v>0</v>
      </c>
      <c r="BL86" s="845">
        <v>0</v>
      </c>
      <c r="BM86" s="845">
        <v>0</v>
      </c>
      <c r="BN86" s="845">
        <v>0</v>
      </c>
      <c r="BO86" s="845">
        <v>0</v>
      </c>
      <c r="BP86" s="845">
        <v>0</v>
      </c>
      <c r="BQ86" s="845">
        <v>0</v>
      </c>
      <c r="BR86" s="845">
        <v>0</v>
      </c>
      <c r="BS86" s="845">
        <v>0</v>
      </c>
      <c r="BT86" s="845">
        <v>0</v>
      </c>
      <c r="BU86" s="845">
        <v>0</v>
      </c>
      <c r="BV86" s="845">
        <v>0</v>
      </c>
      <c r="BW86" s="845">
        <v>0</v>
      </c>
      <c r="BX86" s="845">
        <v>0</v>
      </c>
      <c r="BY86" s="845">
        <v>0</v>
      </c>
      <c r="BZ86" s="845">
        <v>0</v>
      </c>
      <c r="CA86" s="845">
        <v>0</v>
      </c>
      <c r="CB86" s="845">
        <v>0</v>
      </c>
      <c r="CC86" s="845">
        <v>0</v>
      </c>
      <c r="CD86" s="845">
        <v>0</v>
      </c>
      <c r="CE86" s="846">
        <v>0</v>
      </c>
      <c r="CF86" s="846">
        <v>0</v>
      </c>
      <c r="CG86" s="846">
        <v>0</v>
      </c>
      <c r="CH86" s="846">
        <v>0</v>
      </c>
      <c r="CI86" s="846">
        <v>0</v>
      </c>
      <c r="CJ86" s="846">
        <v>0</v>
      </c>
      <c r="CK86" s="846">
        <v>0</v>
      </c>
      <c r="CL86" s="846">
        <v>0</v>
      </c>
      <c r="CM86" s="846">
        <v>0</v>
      </c>
      <c r="CN86" s="846">
        <v>0</v>
      </c>
      <c r="CO86" s="846">
        <v>0</v>
      </c>
      <c r="CP86" s="846">
        <v>0</v>
      </c>
      <c r="CQ86" s="846">
        <v>0</v>
      </c>
      <c r="CR86" s="846">
        <v>0</v>
      </c>
      <c r="CS86" s="846">
        <v>0</v>
      </c>
      <c r="CT86" s="846">
        <v>0</v>
      </c>
      <c r="CU86" s="846">
        <v>0</v>
      </c>
      <c r="CV86" s="846">
        <v>0</v>
      </c>
      <c r="CW86" s="846">
        <v>0</v>
      </c>
      <c r="CX86" s="846">
        <v>0</v>
      </c>
      <c r="CY86" s="847">
        <v>0</v>
      </c>
      <c r="CZ86" s="662">
        <v>0</v>
      </c>
      <c r="DA86" s="663">
        <v>0</v>
      </c>
      <c r="DB86" s="663">
        <v>0</v>
      </c>
      <c r="DC86" s="663">
        <v>0</v>
      </c>
      <c r="DD86" s="663">
        <v>0</v>
      </c>
      <c r="DE86" s="663">
        <v>0</v>
      </c>
      <c r="DF86" s="663">
        <v>0</v>
      </c>
      <c r="DG86" s="663">
        <v>0</v>
      </c>
      <c r="DH86" s="663">
        <v>0</v>
      </c>
      <c r="DI86" s="663">
        <v>0</v>
      </c>
      <c r="DJ86" s="663">
        <v>0</v>
      </c>
      <c r="DK86" s="663">
        <v>0</v>
      </c>
      <c r="DL86" s="663">
        <v>0</v>
      </c>
      <c r="DM86" s="663">
        <v>0</v>
      </c>
      <c r="DN86" s="663">
        <v>0</v>
      </c>
      <c r="DO86" s="663">
        <v>0</v>
      </c>
      <c r="DP86" s="663">
        <v>0</v>
      </c>
      <c r="DQ86" s="663">
        <v>0</v>
      </c>
      <c r="DR86" s="663">
        <v>0</v>
      </c>
      <c r="DS86" s="663">
        <v>0</v>
      </c>
      <c r="DT86" s="663">
        <v>0</v>
      </c>
      <c r="DU86" s="663">
        <v>0</v>
      </c>
      <c r="DV86" s="663">
        <v>0</v>
      </c>
      <c r="DW86" s="664">
        <v>0</v>
      </c>
      <c r="DX86" s="665"/>
      <c r="DY86" s="648"/>
      <c r="DZ86" s="648"/>
      <c r="EA86" s="648"/>
      <c r="EB86" s="648"/>
      <c r="EC86" s="648"/>
      <c r="ED86" s="648"/>
      <c r="EE86" s="648"/>
      <c r="EF86" s="648"/>
      <c r="EG86" s="648"/>
      <c r="EH86" s="648"/>
      <c r="EI86" s="648"/>
      <c r="EJ86" s="648"/>
      <c r="EK86" s="648"/>
      <c r="EL86" s="648"/>
      <c r="EM86" s="648"/>
      <c r="EN86" s="648"/>
      <c r="EO86" s="648"/>
      <c r="EP86" s="648"/>
      <c r="EQ86" s="648"/>
      <c r="ER86" s="648"/>
      <c r="ES86" s="648"/>
      <c r="ET86" s="648"/>
      <c r="EU86" s="648"/>
      <c r="EV86" s="648"/>
      <c r="EW86" s="648"/>
      <c r="EX86" s="648"/>
      <c r="EY86" s="648"/>
      <c r="EZ86" s="648"/>
      <c r="FA86" s="648"/>
      <c r="FB86" s="648"/>
      <c r="FC86" s="648"/>
      <c r="FD86" s="648"/>
      <c r="FE86" s="648"/>
      <c r="FF86" s="648"/>
      <c r="FG86" s="648"/>
      <c r="FH86" s="648"/>
      <c r="FI86" s="648"/>
      <c r="FJ86" s="648"/>
      <c r="FK86" s="648"/>
      <c r="FL86" s="648"/>
      <c r="FM86" s="648"/>
      <c r="FN86" s="648"/>
      <c r="FO86" s="648"/>
      <c r="FP86" s="648"/>
      <c r="FQ86" s="648"/>
      <c r="FR86" s="648"/>
      <c r="FS86" s="648"/>
      <c r="FT86" s="648"/>
      <c r="FU86" s="648"/>
      <c r="FV86" s="648"/>
      <c r="FW86" s="648"/>
      <c r="FX86" s="648"/>
      <c r="FY86" s="648"/>
      <c r="FZ86" s="648"/>
      <c r="GA86" s="648"/>
      <c r="GB86" s="648"/>
      <c r="GC86" s="648"/>
      <c r="GD86" s="648"/>
      <c r="GE86" s="648"/>
      <c r="GF86" s="648"/>
      <c r="GG86" s="648"/>
      <c r="GH86" s="648"/>
      <c r="GI86" s="648"/>
      <c r="GJ86" s="648"/>
      <c r="GK86" s="648"/>
      <c r="GL86" s="648"/>
      <c r="GM86" s="648"/>
      <c r="GN86" s="648"/>
      <c r="GO86" s="648"/>
      <c r="GP86" s="648"/>
      <c r="GQ86" s="648"/>
      <c r="GR86" s="648"/>
      <c r="GS86" s="648"/>
      <c r="GT86" s="648"/>
      <c r="GU86" s="648"/>
      <c r="GV86" s="648"/>
      <c r="GW86" s="648"/>
      <c r="GX86" s="648"/>
      <c r="GY86" s="648"/>
      <c r="GZ86" s="648"/>
      <c r="HA86" s="648"/>
      <c r="HB86" s="648"/>
      <c r="HC86" s="648"/>
      <c r="HD86" s="648"/>
      <c r="HE86" s="648"/>
      <c r="HF86" s="648"/>
      <c r="HG86" s="648"/>
      <c r="HH86" s="648"/>
      <c r="HI86" s="648"/>
      <c r="HJ86" s="648"/>
      <c r="HK86" s="648"/>
      <c r="HL86" s="648"/>
      <c r="HM86" s="648"/>
      <c r="HN86" s="648"/>
      <c r="HO86" s="648"/>
      <c r="HP86" s="648"/>
      <c r="HQ86" s="648"/>
      <c r="HR86" s="648"/>
      <c r="HS86" s="648"/>
      <c r="HT86" s="648"/>
      <c r="HU86" s="648"/>
      <c r="HV86" s="648"/>
      <c r="HW86" s="648"/>
      <c r="HX86" s="648"/>
      <c r="HY86" s="648"/>
      <c r="HZ86" s="648"/>
      <c r="IA86" s="648"/>
      <c r="IB86" s="648"/>
      <c r="IC86" s="648"/>
      <c r="ID86" s="648"/>
      <c r="IE86" s="648"/>
      <c r="IF86" s="648"/>
      <c r="IG86" s="648"/>
      <c r="IH86" s="648"/>
      <c r="II86" s="648"/>
      <c r="IJ86" s="648"/>
      <c r="IK86" s="648"/>
      <c r="IL86" s="648"/>
      <c r="IM86" s="648"/>
      <c r="IN86" s="648"/>
      <c r="IO86" s="648"/>
      <c r="IP86" s="648"/>
      <c r="IQ86" s="648"/>
      <c r="IR86" s="648"/>
      <c r="IS86" s="648"/>
      <c r="IT86" s="648"/>
      <c r="IU86" s="648"/>
      <c r="IV86" s="648"/>
      <c r="IW86" s="648"/>
      <c r="IX86" s="648"/>
      <c r="IY86" s="648"/>
      <c r="IZ86" s="648"/>
      <c r="JA86" s="648"/>
      <c r="JB86" s="648"/>
      <c r="JC86" s="648"/>
      <c r="JD86" s="648"/>
      <c r="JE86" s="648"/>
      <c r="JF86" s="648"/>
      <c r="JG86" s="648"/>
      <c r="JH86" s="648"/>
      <c r="JI86" s="648"/>
      <c r="JJ86" s="648"/>
      <c r="JK86" s="648"/>
      <c r="JL86" s="648"/>
      <c r="JM86" s="648"/>
      <c r="JN86" s="648"/>
      <c r="JO86" s="648"/>
      <c r="JP86" s="648"/>
      <c r="JQ86" s="648"/>
      <c r="JR86" s="648"/>
      <c r="JS86" s="648"/>
      <c r="JT86" s="648"/>
      <c r="JU86" s="648"/>
      <c r="JV86" s="648"/>
      <c r="JW86" s="648"/>
      <c r="JX86" s="648"/>
      <c r="JY86" s="648"/>
      <c r="JZ86" s="648"/>
      <c r="KA86" s="648"/>
      <c r="KB86" s="648"/>
      <c r="KC86" s="648"/>
      <c r="KD86" s="648"/>
      <c r="KE86" s="648"/>
      <c r="KF86" s="648"/>
      <c r="KG86" s="648"/>
      <c r="KH86" s="648"/>
      <c r="KI86" s="648"/>
      <c r="KJ86" s="648"/>
      <c r="KK86" s="648"/>
      <c r="KL86" s="648"/>
      <c r="KM86" s="648"/>
      <c r="KN86" s="648"/>
      <c r="KO86" s="648"/>
      <c r="KP86" s="648"/>
      <c r="KQ86" s="648"/>
      <c r="KR86" s="648"/>
      <c r="KS86" s="648"/>
      <c r="KT86" s="648"/>
      <c r="KU86" s="648"/>
      <c r="KV86" s="648"/>
      <c r="KW86" s="648"/>
      <c r="KX86" s="648"/>
      <c r="KY86" s="648"/>
      <c r="KZ86" s="648"/>
      <c r="LA86" s="648"/>
      <c r="LB86" s="648"/>
      <c r="LC86" s="648"/>
      <c r="LD86" s="648"/>
      <c r="LE86" s="648"/>
      <c r="LF86" s="648"/>
      <c r="LG86" s="648"/>
      <c r="LH86" s="648"/>
      <c r="LI86" s="648"/>
      <c r="LJ86" s="648"/>
      <c r="LK86" s="648"/>
      <c r="LL86" s="648"/>
      <c r="LM86" s="648"/>
      <c r="LN86" s="648"/>
      <c r="LO86" s="648"/>
      <c r="LP86" s="648"/>
      <c r="LQ86" s="648"/>
      <c r="LR86" s="648"/>
      <c r="LS86" s="648"/>
      <c r="LT86" s="648"/>
      <c r="LU86" s="648"/>
      <c r="LV86" s="648"/>
      <c r="LW86" s="648"/>
      <c r="LX86" s="648"/>
      <c r="LY86" s="648"/>
      <c r="LZ86" s="648"/>
      <c r="MA86" s="648"/>
      <c r="MB86" s="648"/>
      <c r="MC86" s="648"/>
      <c r="MD86" s="648"/>
      <c r="ME86" s="648"/>
      <c r="MF86" s="648"/>
      <c r="MG86" s="648"/>
      <c r="MH86" s="648"/>
      <c r="MI86" s="648"/>
      <c r="MJ86" s="648"/>
      <c r="MK86" s="648"/>
      <c r="ML86" s="648"/>
      <c r="MM86" s="648"/>
      <c r="MN86" s="648"/>
      <c r="MO86" s="648"/>
      <c r="MP86" s="648"/>
      <c r="MQ86" s="648"/>
      <c r="MR86" s="648"/>
      <c r="MS86" s="648"/>
      <c r="MT86" s="648"/>
      <c r="MU86" s="648"/>
      <c r="MV86" s="648"/>
      <c r="MW86" s="648"/>
      <c r="MX86" s="648"/>
      <c r="MY86" s="648"/>
      <c r="MZ86" s="648"/>
      <c r="NA86" s="648"/>
      <c r="NB86" s="648"/>
      <c r="NC86" s="648"/>
      <c r="ND86" s="648"/>
      <c r="NE86" s="648"/>
      <c r="NF86" s="648"/>
      <c r="NG86" s="648"/>
      <c r="NH86" s="648"/>
      <c r="NI86" s="648"/>
      <c r="NJ86" s="648"/>
      <c r="NK86" s="648"/>
      <c r="NL86" s="648"/>
      <c r="NM86" s="648"/>
      <c r="NN86" s="648"/>
      <c r="NO86" s="648"/>
      <c r="NP86" s="648"/>
      <c r="NQ86" s="648"/>
      <c r="NR86" s="648"/>
      <c r="NS86" s="648"/>
      <c r="NT86" s="648"/>
      <c r="NU86" s="648"/>
      <c r="NV86" s="648"/>
      <c r="NW86" s="648"/>
      <c r="NX86" s="648"/>
      <c r="NY86" s="648"/>
      <c r="NZ86" s="648"/>
      <c r="OA86" s="648"/>
      <c r="OB86" s="648"/>
      <c r="OC86" s="648"/>
      <c r="OD86" s="648"/>
      <c r="OE86" s="648"/>
      <c r="OF86" s="648"/>
      <c r="OG86" s="648"/>
      <c r="OH86" s="648"/>
      <c r="OI86" s="648"/>
      <c r="OJ86" s="648"/>
      <c r="OK86" s="648"/>
      <c r="OL86" s="648"/>
      <c r="OM86" s="648"/>
      <c r="ON86" s="648"/>
      <c r="OO86" s="648"/>
      <c r="OP86" s="648"/>
      <c r="OQ86" s="648"/>
      <c r="OR86" s="648"/>
      <c r="OS86" s="648"/>
      <c r="OT86" s="648"/>
      <c r="OU86" s="648"/>
      <c r="OV86" s="648"/>
      <c r="OW86" s="648"/>
      <c r="OX86" s="648"/>
      <c r="OY86" s="648"/>
      <c r="OZ86" s="648"/>
      <c r="PA86" s="648"/>
      <c r="PB86" s="648"/>
      <c r="PC86" s="648"/>
      <c r="PD86" s="648"/>
      <c r="PE86" s="648"/>
      <c r="PF86" s="648"/>
      <c r="PG86" s="648"/>
      <c r="PH86" s="648"/>
      <c r="PI86" s="648"/>
      <c r="PJ86" s="648"/>
      <c r="PK86" s="648"/>
      <c r="PL86" s="648"/>
      <c r="PM86" s="648"/>
      <c r="PN86" s="648"/>
      <c r="PO86" s="648"/>
      <c r="PP86" s="648"/>
      <c r="PQ86" s="648"/>
      <c r="PR86" s="648"/>
      <c r="PS86" s="648"/>
      <c r="PT86" s="648"/>
      <c r="PU86" s="648"/>
      <c r="PV86" s="648"/>
      <c r="PW86" s="648"/>
      <c r="PX86" s="648"/>
      <c r="PY86" s="648"/>
      <c r="PZ86" s="648"/>
      <c r="QA86" s="648"/>
      <c r="QB86" s="648"/>
      <c r="QC86" s="648"/>
      <c r="QD86" s="648"/>
      <c r="QE86" s="648"/>
      <c r="QF86" s="648"/>
      <c r="QG86" s="648"/>
      <c r="QH86" s="648"/>
      <c r="QI86" s="648"/>
      <c r="QJ86" s="648"/>
      <c r="QK86" s="648"/>
      <c r="QL86" s="648"/>
      <c r="QM86" s="648"/>
      <c r="QN86" s="648"/>
      <c r="QO86" s="648"/>
      <c r="QP86" s="648"/>
      <c r="QQ86" s="648"/>
      <c r="QR86" s="648"/>
      <c r="QS86" s="648"/>
      <c r="QT86" s="648"/>
      <c r="QU86" s="648"/>
      <c r="QV86" s="648"/>
      <c r="QW86" s="648"/>
      <c r="QX86" s="648"/>
      <c r="QY86" s="648"/>
      <c r="QZ86" s="648"/>
      <c r="RA86" s="648"/>
      <c r="RB86" s="648"/>
      <c r="RC86" s="648"/>
      <c r="RD86" s="648"/>
      <c r="RE86" s="648"/>
      <c r="RF86" s="648"/>
      <c r="RG86" s="648"/>
      <c r="RH86" s="648"/>
      <c r="RI86" s="648"/>
      <c r="RJ86" s="648"/>
      <c r="RK86" s="648"/>
      <c r="RL86" s="648"/>
      <c r="RM86" s="648"/>
      <c r="RN86" s="648"/>
      <c r="RO86" s="648"/>
      <c r="RP86" s="648"/>
      <c r="RQ86" s="648"/>
      <c r="RR86" s="648"/>
      <c r="RS86" s="648"/>
      <c r="RT86" s="648"/>
      <c r="RU86" s="648"/>
      <c r="RV86" s="648"/>
      <c r="RW86" s="648"/>
      <c r="RX86" s="648"/>
      <c r="RY86" s="648"/>
      <c r="RZ86" s="648"/>
      <c r="SA86" s="648"/>
      <c r="SB86" s="648"/>
      <c r="SC86" s="648"/>
      <c r="SD86" s="648"/>
      <c r="SE86" s="648"/>
      <c r="SF86" s="648"/>
      <c r="SG86" s="648"/>
      <c r="SH86" s="648"/>
      <c r="SI86" s="648"/>
      <c r="SJ86" s="648"/>
      <c r="SK86" s="648"/>
      <c r="SL86" s="648"/>
      <c r="SM86" s="648"/>
      <c r="SN86" s="648"/>
      <c r="SO86" s="648"/>
      <c r="SP86" s="648"/>
      <c r="SQ86" s="648"/>
      <c r="SR86" s="648"/>
      <c r="SS86" s="648"/>
      <c r="ST86" s="648"/>
      <c r="SU86" s="648"/>
      <c r="SV86" s="648"/>
      <c r="SW86" s="648"/>
      <c r="SX86" s="648"/>
      <c r="SY86" s="648"/>
      <c r="SZ86" s="648"/>
      <c r="TA86" s="648"/>
      <c r="TB86" s="648"/>
      <c r="TC86" s="648"/>
      <c r="TD86" s="648"/>
      <c r="TE86" s="648"/>
      <c r="TF86" s="648"/>
      <c r="TG86" s="648"/>
      <c r="TH86" s="648"/>
      <c r="TI86" s="648"/>
      <c r="TJ86" s="648"/>
      <c r="TK86" s="648"/>
      <c r="TL86" s="648"/>
      <c r="TM86" s="648"/>
      <c r="TN86" s="648"/>
      <c r="TO86" s="648"/>
      <c r="TP86" s="648"/>
      <c r="TQ86" s="648"/>
      <c r="TR86" s="648"/>
      <c r="TS86" s="648"/>
      <c r="TT86" s="648"/>
      <c r="TU86" s="648"/>
      <c r="TV86" s="648"/>
      <c r="TW86" s="648"/>
      <c r="TX86" s="648"/>
      <c r="TY86" s="648"/>
      <c r="TZ86" s="648"/>
      <c r="UA86" s="648"/>
      <c r="UB86" s="648"/>
      <c r="UC86" s="648"/>
      <c r="UD86" s="648"/>
      <c r="UE86" s="648"/>
      <c r="UF86" s="648"/>
      <c r="UG86" s="648"/>
      <c r="UH86" s="648"/>
      <c r="UI86" s="648"/>
      <c r="UJ86" s="648"/>
      <c r="UK86" s="648"/>
      <c r="UL86" s="648"/>
      <c r="UM86" s="648"/>
      <c r="UN86" s="648"/>
      <c r="UO86" s="648"/>
      <c r="UP86" s="648"/>
      <c r="UQ86" s="648"/>
      <c r="UR86" s="648"/>
      <c r="US86" s="648"/>
      <c r="UT86" s="648"/>
      <c r="UU86" s="648"/>
      <c r="UV86" s="648"/>
      <c r="UW86" s="648"/>
      <c r="UX86" s="648"/>
      <c r="UY86" s="648"/>
      <c r="UZ86" s="648"/>
      <c r="VA86" s="648"/>
      <c r="VB86" s="648"/>
      <c r="VC86" s="648"/>
      <c r="VD86" s="648"/>
      <c r="VE86" s="648"/>
      <c r="VF86" s="648"/>
      <c r="VG86" s="648"/>
      <c r="VH86" s="648"/>
      <c r="VI86" s="648"/>
      <c r="VJ86" s="648"/>
      <c r="VK86" s="648"/>
      <c r="VL86" s="648"/>
      <c r="VM86" s="648"/>
      <c r="VN86" s="648"/>
      <c r="VO86" s="648"/>
      <c r="VP86" s="648"/>
      <c r="VQ86" s="648"/>
      <c r="VR86" s="648"/>
      <c r="VS86" s="648"/>
      <c r="VT86" s="648"/>
      <c r="VU86" s="648"/>
      <c r="VV86" s="648"/>
      <c r="VW86" s="648"/>
      <c r="VX86" s="648"/>
      <c r="VY86" s="648"/>
      <c r="VZ86" s="648"/>
      <c r="WA86" s="648"/>
      <c r="WB86" s="648"/>
      <c r="WC86" s="648"/>
      <c r="WD86" s="648"/>
      <c r="WE86" s="648"/>
      <c r="WF86" s="648"/>
      <c r="WG86" s="648"/>
      <c r="WH86" s="648"/>
      <c r="WI86" s="648"/>
      <c r="WJ86" s="648"/>
      <c r="WK86" s="648"/>
      <c r="WL86" s="648"/>
      <c r="WM86" s="648"/>
      <c r="WN86" s="648"/>
      <c r="WO86" s="648"/>
      <c r="WP86" s="648"/>
      <c r="WQ86" s="648"/>
      <c r="WR86" s="648"/>
      <c r="WS86" s="648"/>
      <c r="WT86" s="648"/>
      <c r="WU86" s="648"/>
      <c r="WV86" s="648"/>
      <c r="WW86" s="648"/>
      <c r="WX86" s="648"/>
      <c r="WY86" s="648"/>
      <c r="WZ86" s="648"/>
      <c r="XA86" s="648"/>
      <c r="XB86" s="648"/>
      <c r="XC86" s="648"/>
      <c r="XD86" s="648"/>
      <c r="XE86" s="648"/>
      <c r="XF86" s="648"/>
      <c r="XG86" s="648"/>
      <c r="XH86" s="648"/>
      <c r="XI86" s="648"/>
      <c r="XJ86" s="648"/>
      <c r="XK86" s="648"/>
      <c r="XL86" s="648"/>
      <c r="XM86" s="648"/>
      <c r="XN86" s="648"/>
      <c r="XO86" s="648"/>
      <c r="XP86" s="648"/>
      <c r="XQ86" s="648"/>
      <c r="XR86" s="648"/>
      <c r="XS86" s="648"/>
      <c r="XT86" s="648"/>
      <c r="XU86" s="648"/>
      <c r="XV86" s="648"/>
      <c r="XW86" s="648"/>
      <c r="XX86" s="648"/>
      <c r="XY86" s="648"/>
      <c r="XZ86" s="648"/>
      <c r="YA86" s="648"/>
      <c r="YB86" s="648"/>
      <c r="YC86" s="648"/>
      <c r="YD86" s="648"/>
      <c r="YE86" s="648"/>
      <c r="YF86" s="648"/>
      <c r="YG86" s="648"/>
      <c r="YH86" s="648"/>
      <c r="YI86" s="648"/>
      <c r="YJ86" s="648"/>
      <c r="YK86" s="648"/>
      <c r="YL86" s="648"/>
      <c r="YM86" s="648"/>
      <c r="YN86" s="648"/>
      <c r="YO86" s="648"/>
      <c r="YP86" s="648"/>
      <c r="YQ86" s="648"/>
      <c r="YR86" s="648"/>
      <c r="YS86" s="648"/>
      <c r="YT86" s="648"/>
      <c r="YU86" s="648"/>
      <c r="YV86" s="648"/>
      <c r="YW86" s="648"/>
      <c r="YX86" s="648"/>
      <c r="YY86" s="648"/>
      <c r="YZ86" s="648"/>
      <c r="ZA86" s="648"/>
      <c r="ZB86" s="648"/>
      <c r="ZC86" s="648"/>
      <c r="ZD86" s="648"/>
      <c r="ZE86" s="648"/>
      <c r="ZF86" s="648"/>
      <c r="ZG86" s="648"/>
      <c r="ZH86" s="648"/>
      <c r="ZI86" s="648"/>
      <c r="ZJ86" s="648"/>
      <c r="ZK86" s="648"/>
      <c r="ZL86" s="648"/>
      <c r="ZM86" s="648"/>
      <c r="ZN86" s="648"/>
      <c r="ZO86" s="648"/>
      <c r="ZP86" s="648"/>
      <c r="ZQ86" s="648"/>
      <c r="ZR86" s="648"/>
      <c r="ZS86" s="648"/>
      <c r="ZT86" s="648"/>
      <c r="ZU86" s="648"/>
      <c r="ZV86" s="648"/>
      <c r="ZW86" s="648"/>
      <c r="ZX86" s="648"/>
      <c r="ZY86" s="648"/>
      <c r="ZZ86" s="648"/>
      <c r="AAA86" s="648"/>
      <c r="AAB86" s="648"/>
      <c r="AAC86" s="648"/>
      <c r="AAD86" s="648"/>
      <c r="AAE86" s="648"/>
      <c r="AAF86" s="648"/>
      <c r="AAG86" s="648"/>
      <c r="AAH86" s="648"/>
      <c r="AAI86" s="648"/>
      <c r="AAJ86" s="648"/>
      <c r="AAK86" s="648"/>
      <c r="AAL86" s="648"/>
      <c r="AAM86" s="648"/>
      <c r="AAN86" s="648"/>
      <c r="AAO86" s="648"/>
      <c r="AAP86" s="648"/>
      <c r="AAQ86" s="648"/>
      <c r="AAR86" s="648"/>
      <c r="AAS86" s="648"/>
      <c r="AAT86" s="648"/>
      <c r="AAU86" s="648"/>
      <c r="AAV86" s="648"/>
      <c r="AAW86" s="648"/>
      <c r="AAX86" s="648"/>
      <c r="AAY86" s="648"/>
      <c r="AAZ86" s="648"/>
      <c r="ABA86" s="648"/>
      <c r="ABB86" s="648"/>
      <c r="ABC86" s="648"/>
      <c r="ABD86" s="648"/>
      <c r="ABE86" s="648"/>
      <c r="ABF86" s="648"/>
      <c r="ABG86" s="648"/>
      <c r="ABH86" s="648"/>
      <c r="ABI86" s="648"/>
      <c r="ABJ86" s="648"/>
      <c r="ABK86" s="648"/>
      <c r="ABL86" s="648"/>
      <c r="ABM86" s="648"/>
      <c r="ABN86" s="648"/>
      <c r="ABO86" s="648"/>
      <c r="ABP86" s="648"/>
      <c r="ABQ86" s="648"/>
      <c r="ABR86" s="648"/>
      <c r="ABS86" s="648"/>
      <c r="ABT86" s="648"/>
      <c r="ABU86" s="648"/>
      <c r="ABV86" s="648"/>
      <c r="ABW86" s="648"/>
      <c r="ABX86" s="648"/>
      <c r="ABY86" s="648"/>
      <c r="ABZ86" s="648"/>
      <c r="ACA86" s="648"/>
      <c r="ACB86" s="648"/>
      <c r="ACC86" s="648"/>
      <c r="ACD86" s="648"/>
      <c r="ACE86" s="648"/>
      <c r="ACF86" s="648"/>
      <c r="ACG86" s="648"/>
      <c r="ACH86" s="648"/>
      <c r="ACI86" s="648"/>
      <c r="ACJ86" s="648"/>
      <c r="ACK86" s="648"/>
      <c r="ACL86" s="648"/>
      <c r="ACM86" s="648"/>
      <c r="ACN86" s="648"/>
      <c r="ACO86" s="648"/>
      <c r="ACP86" s="648"/>
      <c r="ACQ86" s="648"/>
      <c r="ACR86" s="648"/>
      <c r="ACS86" s="648"/>
      <c r="ACT86" s="648"/>
      <c r="ACU86" s="648"/>
      <c r="ACV86" s="648"/>
      <c r="ACW86" s="648"/>
      <c r="ACX86" s="648"/>
      <c r="ACY86" s="648"/>
      <c r="ACZ86" s="648"/>
      <c r="ADA86" s="648"/>
      <c r="ADB86" s="648"/>
      <c r="ADC86" s="648"/>
      <c r="ADD86" s="648"/>
      <c r="ADE86" s="648"/>
      <c r="ADF86" s="648"/>
      <c r="ADG86" s="648"/>
      <c r="ADH86" s="648"/>
      <c r="ADI86" s="648"/>
      <c r="ADJ86" s="648"/>
      <c r="ADK86" s="648"/>
      <c r="ADL86" s="648"/>
      <c r="ADM86" s="648"/>
      <c r="ADN86" s="648"/>
      <c r="ADO86" s="648"/>
      <c r="ADP86" s="648"/>
      <c r="ADQ86" s="648"/>
      <c r="ADR86" s="648"/>
      <c r="ADS86" s="648"/>
      <c r="ADT86" s="648"/>
      <c r="ADU86" s="648"/>
      <c r="ADV86" s="648"/>
      <c r="ADW86" s="648"/>
      <c r="ADX86" s="648"/>
      <c r="ADY86" s="648"/>
      <c r="ADZ86" s="648"/>
      <c r="AEA86" s="648"/>
      <c r="AEB86" s="648"/>
      <c r="AEC86" s="648"/>
      <c r="AED86" s="648"/>
      <c r="AEE86" s="648"/>
      <c r="AEF86" s="648"/>
      <c r="AEG86" s="648"/>
      <c r="AEH86" s="648"/>
      <c r="AEI86" s="648"/>
      <c r="AEJ86" s="648"/>
      <c r="AEK86" s="648"/>
      <c r="AEL86" s="648"/>
      <c r="AEM86" s="648"/>
      <c r="AEN86" s="648"/>
      <c r="AEO86" s="648"/>
      <c r="AEP86" s="648"/>
      <c r="AEQ86" s="648"/>
      <c r="AER86" s="648"/>
      <c r="AES86" s="648"/>
      <c r="AET86" s="648"/>
      <c r="AEU86" s="648"/>
      <c r="AEV86" s="648"/>
      <c r="AEW86" s="648"/>
      <c r="AEX86" s="648"/>
      <c r="AEY86" s="648"/>
      <c r="AEZ86" s="648"/>
      <c r="AFA86" s="648"/>
      <c r="AFB86" s="648"/>
      <c r="AFC86" s="648"/>
      <c r="AFD86" s="648"/>
      <c r="AFE86" s="648"/>
      <c r="AFF86" s="648"/>
      <c r="AFG86" s="648"/>
      <c r="AFH86" s="648"/>
      <c r="AFI86" s="648"/>
      <c r="AFJ86" s="648"/>
      <c r="AFK86" s="648"/>
      <c r="AFL86" s="648"/>
      <c r="AFM86" s="648"/>
      <c r="AFN86" s="648"/>
      <c r="AFO86" s="648"/>
      <c r="AFP86" s="648"/>
      <c r="AFQ86" s="648"/>
      <c r="AFR86" s="648"/>
      <c r="AFS86" s="648"/>
      <c r="AFT86" s="648"/>
      <c r="AFU86" s="648"/>
      <c r="AFV86" s="648"/>
      <c r="AFW86" s="648"/>
      <c r="AFX86" s="648"/>
      <c r="AFY86" s="648"/>
      <c r="AFZ86" s="648"/>
      <c r="AGA86" s="648"/>
      <c r="AGB86" s="648"/>
      <c r="AGC86" s="648"/>
      <c r="AGD86" s="648"/>
      <c r="AGE86" s="648"/>
      <c r="AGF86" s="648"/>
      <c r="AGG86" s="648"/>
      <c r="AGH86" s="648"/>
      <c r="AGI86" s="648"/>
      <c r="AGJ86" s="648"/>
      <c r="AGK86" s="648"/>
      <c r="AGL86" s="648"/>
      <c r="AGM86" s="648"/>
      <c r="AGN86" s="648"/>
      <c r="AGO86" s="648"/>
      <c r="AGP86" s="648"/>
      <c r="AGQ86" s="648"/>
      <c r="AGR86" s="648"/>
      <c r="AGS86" s="648"/>
      <c r="AGT86" s="648"/>
      <c r="AGU86" s="648"/>
      <c r="AGV86" s="648"/>
      <c r="AGW86" s="648"/>
      <c r="AGX86" s="648"/>
      <c r="AGY86" s="648"/>
      <c r="AGZ86" s="648"/>
      <c r="AHA86" s="648"/>
      <c r="AHB86" s="648"/>
      <c r="AHC86" s="648"/>
      <c r="AHD86" s="648"/>
      <c r="AHE86" s="648"/>
      <c r="AHF86" s="648"/>
      <c r="AHG86" s="648"/>
      <c r="AHH86" s="648"/>
      <c r="AHI86" s="648"/>
      <c r="AHJ86" s="648"/>
      <c r="AHK86" s="648"/>
      <c r="AHL86" s="648"/>
      <c r="AHM86" s="648"/>
      <c r="AHN86" s="648"/>
      <c r="AHO86" s="648"/>
      <c r="AHP86" s="648"/>
      <c r="AHQ86" s="648"/>
      <c r="AHR86" s="648"/>
      <c r="AHS86" s="648"/>
      <c r="AHT86" s="648"/>
      <c r="AHU86" s="648"/>
      <c r="AHV86" s="648"/>
      <c r="AHW86" s="648"/>
      <c r="AHX86" s="648"/>
      <c r="AHY86" s="648"/>
      <c r="AHZ86" s="648"/>
      <c r="AIA86" s="648"/>
      <c r="AIB86" s="648"/>
      <c r="AIC86" s="648"/>
      <c r="AID86" s="648"/>
      <c r="AIE86" s="648"/>
      <c r="AIF86" s="648"/>
      <c r="AIG86" s="648"/>
      <c r="AIH86" s="648"/>
      <c r="AII86" s="648"/>
      <c r="AIJ86" s="648"/>
      <c r="AIK86" s="648"/>
      <c r="AIL86" s="648"/>
      <c r="AIM86" s="648"/>
      <c r="AIN86" s="648"/>
      <c r="AIO86" s="648"/>
      <c r="AIP86" s="648"/>
      <c r="AIQ86" s="648"/>
      <c r="AIR86" s="648"/>
      <c r="AIS86" s="648"/>
      <c r="AIT86" s="648"/>
      <c r="AIU86" s="648"/>
      <c r="AIV86" s="648"/>
      <c r="AIW86" s="648"/>
      <c r="AIX86" s="648"/>
      <c r="AIY86" s="648"/>
      <c r="AIZ86" s="648"/>
      <c r="AJA86" s="648"/>
      <c r="AJB86" s="648"/>
      <c r="AJC86" s="648"/>
      <c r="AJD86" s="648"/>
      <c r="AJE86" s="648"/>
      <c r="AJF86" s="648"/>
      <c r="AJG86" s="648"/>
      <c r="AJH86" s="648"/>
      <c r="AJI86" s="648"/>
      <c r="AJJ86" s="648"/>
      <c r="AJK86" s="648"/>
      <c r="AJL86" s="648"/>
      <c r="AJM86" s="648"/>
      <c r="AJN86" s="648"/>
      <c r="AJO86" s="648"/>
      <c r="AJP86" s="648"/>
      <c r="AJQ86" s="648"/>
      <c r="AJR86" s="648"/>
      <c r="AJS86" s="648"/>
      <c r="AJT86" s="648"/>
      <c r="AJU86" s="648"/>
      <c r="AJV86" s="648"/>
      <c r="AJW86" s="648"/>
      <c r="AJX86" s="648"/>
      <c r="AJY86" s="648"/>
      <c r="AJZ86" s="648"/>
      <c r="AKA86" s="648"/>
      <c r="AKB86" s="648"/>
      <c r="AKC86" s="648"/>
      <c r="AKD86" s="648"/>
      <c r="AKE86" s="648"/>
      <c r="AKF86" s="648"/>
      <c r="AKG86" s="648"/>
      <c r="AKH86" s="648"/>
      <c r="AKI86" s="648"/>
      <c r="AKJ86" s="648"/>
      <c r="AKK86" s="648"/>
      <c r="AKL86" s="648"/>
      <c r="AKM86" s="648"/>
      <c r="AKN86" s="648"/>
      <c r="AKO86" s="648"/>
      <c r="AKP86" s="648"/>
      <c r="AKQ86" s="648"/>
      <c r="AKR86" s="648"/>
      <c r="AKS86" s="648"/>
      <c r="AKT86" s="648"/>
      <c r="AKU86" s="648"/>
      <c r="AKV86" s="648"/>
      <c r="AKW86" s="648"/>
      <c r="AKX86" s="648"/>
      <c r="AKY86" s="648"/>
      <c r="AKZ86" s="648"/>
      <c r="ALA86" s="648"/>
      <c r="ALB86" s="648"/>
      <c r="ALC86" s="648"/>
      <c r="ALD86" s="648"/>
      <c r="ALE86" s="648"/>
      <c r="ALF86" s="648"/>
      <c r="ALG86" s="648"/>
      <c r="ALH86" s="648"/>
      <c r="ALI86" s="648"/>
      <c r="ALJ86" s="648"/>
      <c r="ALK86" s="648"/>
      <c r="ALL86" s="648"/>
      <c r="ALM86" s="648"/>
      <c r="ALN86" s="648"/>
      <c r="ALO86" s="648"/>
      <c r="ALP86" s="648"/>
      <c r="ALQ86" s="648"/>
      <c r="ALR86" s="648"/>
      <c r="ALS86" s="648"/>
      <c r="ALT86" s="648"/>
      <c r="ALU86" s="648"/>
      <c r="ALV86" s="648"/>
      <c r="ALW86" s="648"/>
      <c r="ALX86" s="648"/>
      <c r="ALY86" s="648"/>
      <c r="ALZ86" s="648"/>
      <c r="AMA86" s="648"/>
      <c r="AMB86" s="648"/>
      <c r="AMC86" s="648"/>
      <c r="AMD86" s="648"/>
      <c r="AME86" s="648"/>
      <c r="AMF86" s="648"/>
      <c r="AMG86" s="648"/>
      <c r="AMH86" s="648"/>
      <c r="AMI86" s="648"/>
      <c r="AMJ86" s="648"/>
    </row>
    <row r="87" spans="1:1024" s="666" customFormat="1" x14ac:dyDescent="0.2">
      <c r="A87" s="648"/>
      <c r="B87" s="677"/>
      <c r="C87" s="682"/>
      <c r="D87" s="679"/>
      <c r="E87" s="679"/>
      <c r="F87" s="679"/>
      <c r="G87" s="679"/>
      <c r="H87" s="679"/>
      <c r="I87" s="679"/>
      <c r="J87" s="679"/>
      <c r="K87" s="679"/>
      <c r="L87" s="679"/>
      <c r="M87" s="679"/>
      <c r="N87" s="679"/>
      <c r="O87" s="679"/>
      <c r="P87" s="679"/>
      <c r="Q87" s="679"/>
      <c r="R87" s="680"/>
      <c r="S87" s="679"/>
      <c r="T87" s="679"/>
      <c r="U87" s="683" t="s">
        <v>499</v>
      </c>
      <c r="V87" s="684" t="s">
        <v>121</v>
      </c>
      <c r="W87" s="681" t="s">
        <v>495</v>
      </c>
      <c r="X87" s="845">
        <v>3.0630844339541041</v>
      </c>
      <c r="Y87" s="845">
        <v>7.2406239704856992</v>
      </c>
      <c r="Z87" s="845">
        <v>14.156100613246998</v>
      </c>
      <c r="AA87" s="845">
        <v>25.615424399527264</v>
      </c>
      <c r="AB87" s="845">
        <v>38.135761973003014</v>
      </c>
      <c r="AC87" s="845">
        <v>28.17901486133362</v>
      </c>
      <c r="AD87" s="845">
        <v>45.654146665336491</v>
      </c>
      <c r="AE87" s="845">
        <v>66.417252092985009</v>
      </c>
      <c r="AF87" s="845">
        <v>84.469048367457333</v>
      </c>
      <c r="AG87" s="845">
        <v>98.784051656877807</v>
      </c>
      <c r="AH87" s="845">
        <v>135.35925601322853</v>
      </c>
      <c r="AI87" s="845">
        <v>144.88531917894355</v>
      </c>
      <c r="AJ87" s="845">
        <v>150.35890738754227</v>
      </c>
      <c r="AK87" s="845">
        <v>151.95698727730684</v>
      </c>
      <c r="AL87" s="845">
        <v>150.62975101744541</v>
      </c>
      <c r="AM87" s="845">
        <v>149.5429260385344</v>
      </c>
      <c r="AN87" s="845">
        <v>148.4908794589486</v>
      </c>
      <c r="AO87" s="845">
        <v>147.47257977503071</v>
      </c>
      <c r="AP87" s="845">
        <v>146.48686568099822</v>
      </c>
      <c r="AQ87" s="845">
        <v>145.53584125902805</v>
      </c>
      <c r="AR87" s="845">
        <v>144.61533102368213</v>
      </c>
      <c r="AS87" s="845">
        <v>143.72427711586735</v>
      </c>
      <c r="AT87" s="845">
        <v>142.86173693310261</v>
      </c>
      <c r="AU87" s="845">
        <v>142.02687944130759</v>
      </c>
      <c r="AV87" s="845">
        <v>141.22188421030327</v>
      </c>
      <c r="AW87" s="845">
        <v>141.22188421030327</v>
      </c>
      <c r="AX87" s="845">
        <v>141.22188421030327</v>
      </c>
      <c r="AY87" s="845">
        <v>141.22188421030327</v>
      </c>
      <c r="AZ87" s="845">
        <v>141.22188421030327</v>
      </c>
      <c r="BA87" s="845">
        <v>141.22188421030327</v>
      </c>
      <c r="BB87" s="845">
        <v>141.22188421030327</v>
      </c>
      <c r="BC87" s="845">
        <v>141.22188421030327</v>
      </c>
      <c r="BD87" s="845">
        <v>141.22188421030327</v>
      </c>
      <c r="BE87" s="845">
        <v>141.22188421030327</v>
      </c>
      <c r="BF87" s="845">
        <v>141.22188421030327</v>
      </c>
      <c r="BG87" s="845">
        <v>141.22188421030327</v>
      </c>
      <c r="BH87" s="845">
        <v>141.22188421030327</v>
      </c>
      <c r="BI87" s="845">
        <v>141.22188421030327</v>
      </c>
      <c r="BJ87" s="845">
        <v>141.22188421030327</v>
      </c>
      <c r="BK87" s="845">
        <v>141.22188421030327</v>
      </c>
      <c r="BL87" s="845">
        <v>141.22188421030327</v>
      </c>
      <c r="BM87" s="845">
        <v>141.22188421030327</v>
      </c>
      <c r="BN87" s="845">
        <v>141.22188421030327</v>
      </c>
      <c r="BO87" s="845">
        <v>141.22188421030327</v>
      </c>
      <c r="BP87" s="845">
        <v>141.22188421030327</v>
      </c>
      <c r="BQ87" s="845">
        <v>141.22188421030327</v>
      </c>
      <c r="BR87" s="845">
        <v>141.22188421030327</v>
      </c>
      <c r="BS87" s="845">
        <v>141.22188421030327</v>
      </c>
      <c r="BT87" s="845">
        <v>141.22188421030327</v>
      </c>
      <c r="BU87" s="845">
        <v>141.22188421030327</v>
      </c>
      <c r="BV87" s="845">
        <v>141.22188421030327</v>
      </c>
      <c r="BW87" s="845">
        <v>141.22188421030327</v>
      </c>
      <c r="BX87" s="845">
        <v>141.22188421030327</v>
      </c>
      <c r="BY87" s="845">
        <v>141.22188421030327</v>
      </c>
      <c r="BZ87" s="845">
        <v>141.22188421030327</v>
      </c>
      <c r="CA87" s="845">
        <v>141.22188421030327</v>
      </c>
      <c r="CB87" s="845">
        <v>141.22188421030327</v>
      </c>
      <c r="CC87" s="845">
        <v>141.22188421030327</v>
      </c>
      <c r="CD87" s="845">
        <v>141.22188421030327</v>
      </c>
      <c r="CE87" s="846">
        <v>141.22188421030327</v>
      </c>
      <c r="CF87" s="846">
        <v>141.22188421030327</v>
      </c>
      <c r="CG87" s="846">
        <v>141.22188421030327</v>
      </c>
      <c r="CH87" s="846">
        <v>141.22188421030327</v>
      </c>
      <c r="CI87" s="846">
        <v>141.22188421030327</v>
      </c>
      <c r="CJ87" s="846">
        <v>141.22188421030327</v>
      </c>
      <c r="CK87" s="846">
        <v>141.22188421030327</v>
      </c>
      <c r="CL87" s="846">
        <v>141.22188421030327</v>
      </c>
      <c r="CM87" s="846">
        <v>141.22188421030327</v>
      </c>
      <c r="CN87" s="846">
        <v>141.22188421030327</v>
      </c>
      <c r="CO87" s="846">
        <v>141.22188421030327</v>
      </c>
      <c r="CP87" s="846">
        <v>141.22188421030327</v>
      </c>
      <c r="CQ87" s="846">
        <v>141.22188421030327</v>
      </c>
      <c r="CR87" s="846">
        <v>141.22188421030327</v>
      </c>
      <c r="CS87" s="846">
        <v>141.22188421030327</v>
      </c>
      <c r="CT87" s="846">
        <v>141.22188421030327</v>
      </c>
      <c r="CU87" s="846">
        <v>141.22188421030327</v>
      </c>
      <c r="CV87" s="846">
        <v>141.22188421030327</v>
      </c>
      <c r="CW87" s="846">
        <v>141.22188421030327</v>
      </c>
      <c r="CX87" s="846">
        <v>141.22188421030327</v>
      </c>
      <c r="CY87" s="847">
        <v>141.22188421030327</v>
      </c>
      <c r="CZ87" s="662">
        <v>0</v>
      </c>
      <c r="DA87" s="663">
        <v>0</v>
      </c>
      <c r="DB87" s="663">
        <v>0</v>
      </c>
      <c r="DC87" s="663">
        <v>0</v>
      </c>
      <c r="DD87" s="663">
        <v>0</v>
      </c>
      <c r="DE87" s="663">
        <v>0</v>
      </c>
      <c r="DF87" s="663">
        <v>0</v>
      </c>
      <c r="DG87" s="663">
        <v>0</v>
      </c>
      <c r="DH87" s="663">
        <v>0</v>
      </c>
      <c r="DI87" s="663">
        <v>0</v>
      </c>
      <c r="DJ87" s="663">
        <v>0</v>
      </c>
      <c r="DK87" s="663">
        <v>0</v>
      </c>
      <c r="DL87" s="663">
        <v>0</v>
      </c>
      <c r="DM87" s="663">
        <v>0</v>
      </c>
      <c r="DN87" s="663">
        <v>0</v>
      </c>
      <c r="DO87" s="663">
        <v>0</v>
      </c>
      <c r="DP87" s="663">
        <v>0</v>
      </c>
      <c r="DQ87" s="663">
        <v>0</v>
      </c>
      <c r="DR87" s="663">
        <v>0</v>
      </c>
      <c r="DS87" s="663">
        <v>0</v>
      </c>
      <c r="DT87" s="663">
        <v>0</v>
      </c>
      <c r="DU87" s="663">
        <v>0</v>
      </c>
      <c r="DV87" s="663">
        <v>0</v>
      </c>
      <c r="DW87" s="664">
        <v>0</v>
      </c>
      <c r="DX87" s="665"/>
      <c r="DY87" s="648"/>
      <c r="DZ87" s="648"/>
      <c r="EA87" s="648"/>
      <c r="EB87" s="648"/>
      <c r="EC87" s="648"/>
      <c r="ED87" s="648"/>
      <c r="EE87" s="648"/>
      <c r="EF87" s="648"/>
      <c r="EG87" s="648"/>
      <c r="EH87" s="648"/>
      <c r="EI87" s="648"/>
      <c r="EJ87" s="648"/>
      <c r="EK87" s="648"/>
      <c r="EL87" s="648"/>
      <c r="EM87" s="648"/>
      <c r="EN87" s="648"/>
      <c r="EO87" s="648"/>
      <c r="EP87" s="648"/>
      <c r="EQ87" s="648"/>
      <c r="ER87" s="648"/>
      <c r="ES87" s="648"/>
      <c r="ET87" s="648"/>
      <c r="EU87" s="648"/>
      <c r="EV87" s="648"/>
      <c r="EW87" s="648"/>
      <c r="EX87" s="648"/>
      <c r="EY87" s="648"/>
      <c r="EZ87" s="648"/>
      <c r="FA87" s="648"/>
      <c r="FB87" s="648"/>
      <c r="FC87" s="648"/>
      <c r="FD87" s="648"/>
      <c r="FE87" s="648"/>
      <c r="FF87" s="648"/>
      <c r="FG87" s="648"/>
      <c r="FH87" s="648"/>
      <c r="FI87" s="648"/>
      <c r="FJ87" s="648"/>
      <c r="FK87" s="648"/>
      <c r="FL87" s="648"/>
      <c r="FM87" s="648"/>
      <c r="FN87" s="648"/>
      <c r="FO87" s="648"/>
      <c r="FP87" s="648"/>
      <c r="FQ87" s="648"/>
      <c r="FR87" s="648"/>
      <c r="FS87" s="648"/>
      <c r="FT87" s="648"/>
      <c r="FU87" s="648"/>
      <c r="FV87" s="648"/>
      <c r="FW87" s="648"/>
      <c r="FX87" s="648"/>
      <c r="FY87" s="648"/>
      <c r="FZ87" s="648"/>
      <c r="GA87" s="648"/>
      <c r="GB87" s="648"/>
      <c r="GC87" s="648"/>
      <c r="GD87" s="648"/>
      <c r="GE87" s="648"/>
      <c r="GF87" s="648"/>
      <c r="GG87" s="648"/>
      <c r="GH87" s="648"/>
      <c r="GI87" s="648"/>
      <c r="GJ87" s="648"/>
      <c r="GK87" s="648"/>
      <c r="GL87" s="648"/>
      <c r="GM87" s="648"/>
      <c r="GN87" s="648"/>
      <c r="GO87" s="648"/>
      <c r="GP87" s="648"/>
      <c r="GQ87" s="648"/>
      <c r="GR87" s="648"/>
      <c r="GS87" s="648"/>
      <c r="GT87" s="648"/>
      <c r="GU87" s="648"/>
      <c r="GV87" s="648"/>
      <c r="GW87" s="648"/>
      <c r="GX87" s="648"/>
      <c r="GY87" s="648"/>
      <c r="GZ87" s="648"/>
      <c r="HA87" s="648"/>
      <c r="HB87" s="648"/>
      <c r="HC87" s="648"/>
      <c r="HD87" s="648"/>
      <c r="HE87" s="648"/>
      <c r="HF87" s="648"/>
      <c r="HG87" s="648"/>
      <c r="HH87" s="648"/>
      <c r="HI87" s="648"/>
      <c r="HJ87" s="648"/>
      <c r="HK87" s="648"/>
      <c r="HL87" s="648"/>
      <c r="HM87" s="648"/>
      <c r="HN87" s="648"/>
      <c r="HO87" s="648"/>
      <c r="HP87" s="648"/>
      <c r="HQ87" s="648"/>
      <c r="HR87" s="648"/>
      <c r="HS87" s="648"/>
      <c r="HT87" s="648"/>
      <c r="HU87" s="648"/>
      <c r="HV87" s="648"/>
      <c r="HW87" s="648"/>
      <c r="HX87" s="648"/>
      <c r="HY87" s="648"/>
      <c r="HZ87" s="648"/>
      <c r="IA87" s="648"/>
      <c r="IB87" s="648"/>
      <c r="IC87" s="648"/>
      <c r="ID87" s="648"/>
      <c r="IE87" s="648"/>
      <c r="IF87" s="648"/>
      <c r="IG87" s="648"/>
      <c r="IH87" s="648"/>
      <c r="II87" s="648"/>
      <c r="IJ87" s="648"/>
      <c r="IK87" s="648"/>
      <c r="IL87" s="648"/>
      <c r="IM87" s="648"/>
      <c r="IN87" s="648"/>
      <c r="IO87" s="648"/>
      <c r="IP87" s="648"/>
      <c r="IQ87" s="648"/>
      <c r="IR87" s="648"/>
      <c r="IS87" s="648"/>
      <c r="IT87" s="648"/>
      <c r="IU87" s="648"/>
      <c r="IV87" s="648"/>
      <c r="IW87" s="648"/>
      <c r="IX87" s="648"/>
      <c r="IY87" s="648"/>
      <c r="IZ87" s="648"/>
      <c r="JA87" s="648"/>
      <c r="JB87" s="648"/>
      <c r="JC87" s="648"/>
      <c r="JD87" s="648"/>
      <c r="JE87" s="648"/>
      <c r="JF87" s="648"/>
      <c r="JG87" s="648"/>
      <c r="JH87" s="648"/>
      <c r="JI87" s="648"/>
      <c r="JJ87" s="648"/>
      <c r="JK87" s="648"/>
      <c r="JL87" s="648"/>
      <c r="JM87" s="648"/>
      <c r="JN87" s="648"/>
      <c r="JO87" s="648"/>
      <c r="JP87" s="648"/>
      <c r="JQ87" s="648"/>
      <c r="JR87" s="648"/>
      <c r="JS87" s="648"/>
      <c r="JT87" s="648"/>
      <c r="JU87" s="648"/>
      <c r="JV87" s="648"/>
      <c r="JW87" s="648"/>
      <c r="JX87" s="648"/>
      <c r="JY87" s="648"/>
      <c r="JZ87" s="648"/>
      <c r="KA87" s="648"/>
      <c r="KB87" s="648"/>
      <c r="KC87" s="648"/>
      <c r="KD87" s="648"/>
      <c r="KE87" s="648"/>
      <c r="KF87" s="648"/>
      <c r="KG87" s="648"/>
      <c r="KH87" s="648"/>
      <c r="KI87" s="648"/>
      <c r="KJ87" s="648"/>
      <c r="KK87" s="648"/>
      <c r="KL87" s="648"/>
      <c r="KM87" s="648"/>
      <c r="KN87" s="648"/>
      <c r="KO87" s="648"/>
      <c r="KP87" s="648"/>
      <c r="KQ87" s="648"/>
      <c r="KR87" s="648"/>
      <c r="KS87" s="648"/>
      <c r="KT87" s="648"/>
      <c r="KU87" s="648"/>
      <c r="KV87" s="648"/>
      <c r="KW87" s="648"/>
      <c r="KX87" s="648"/>
      <c r="KY87" s="648"/>
      <c r="KZ87" s="648"/>
      <c r="LA87" s="648"/>
      <c r="LB87" s="648"/>
      <c r="LC87" s="648"/>
      <c r="LD87" s="648"/>
      <c r="LE87" s="648"/>
      <c r="LF87" s="648"/>
      <c r="LG87" s="648"/>
      <c r="LH87" s="648"/>
      <c r="LI87" s="648"/>
      <c r="LJ87" s="648"/>
      <c r="LK87" s="648"/>
      <c r="LL87" s="648"/>
      <c r="LM87" s="648"/>
      <c r="LN87" s="648"/>
      <c r="LO87" s="648"/>
      <c r="LP87" s="648"/>
      <c r="LQ87" s="648"/>
      <c r="LR87" s="648"/>
      <c r="LS87" s="648"/>
      <c r="LT87" s="648"/>
      <c r="LU87" s="648"/>
      <c r="LV87" s="648"/>
      <c r="LW87" s="648"/>
      <c r="LX87" s="648"/>
      <c r="LY87" s="648"/>
      <c r="LZ87" s="648"/>
      <c r="MA87" s="648"/>
      <c r="MB87" s="648"/>
      <c r="MC87" s="648"/>
      <c r="MD87" s="648"/>
      <c r="ME87" s="648"/>
      <c r="MF87" s="648"/>
      <c r="MG87" s="648"/>
      <c r="MH87" s="648"/>
      <c r="MI87" s="648"/>
      <c r="MJ87" s="648"/>
      <c r="MK87" s="648"/>
      <c r="ML87" s="648"/>
      <c r="MM87" s="648"/>
      <c r="MN87" s="648"/>
      <c r="MO87" s="648"/>
      <c r="MP87" s="648"/>
      <c r="MQ87" s="648"/>
      <c r="MR87" s="648"/>
      <c r="MS87" s="648"/>
      <c r="MT87" s="648"/>
      <c r="MU87" s="648"/>
      <c r="MV87" s="648"/>
      <c r="MW87" s="648"/>
      <c r="MX87" s="648"/>
      <c r="MY87" s="648"/>
      <c r="MZ87" s="648"/>
      <c r="NA87" s="648"/>
      <c r="NB87" s="648"/>
      <c r="NC87" s="648"/>
      <c r="ND87" s="648"/>
      <c r="NE87" s="648"/>
      <c r="NF87" s="648"/>
      <c r="NG87" s="648"/>
      <c r="NH87" s="648"/>
      <c r="NI87" s="648"/>
      <c r="NJ87" s="648"/>
      <c r="NK87" s="648"/>
      <c r="NL87" s="648"/>
      <c r="NM87" s="648"/>
      <c r="NN87" s="648"/>
      <c r="NO87" s="648"/>
      <c r="NP87" s="648"/>
      <c r="NQ87" s="648"/>
      <c r="NR87" s="648"/>
      <c r="NS87" s="648"/>
      <c r="NT87" s="648"/>
      <c r="NU87" s="648"/>
      <c r="NV87" s="648"/>
      <c r="NW87" s="648"/>
      <c r="NX87" s="648"/>
      <c r="NY87" s="648"/>
      <c r="NZ87" s="648"/>
      <c r="OA87" s="648"/>
      <c r="OB87" s="648"/>
      <c r="OC87" s="648"/>
      <c r="OD87" s="648"/>
      <c r="OE87" s="648"/>
      <c r="OF87" s="648"/>
      <c r="OG87" s="648"/>
      <c r="OH87" s="648"/>
      <c r="OI87" s="648"/>
      <c r="OJ87" s="648"/>
      <c r="OK87" s="648"/>
      <c r="OL87" s="648"/>
      <c r="OM87" s="648"/>
      <c r="ON87" s="648"/>
      <c r="OO87" s="648"/>
      <c r="OP87" s="648"/>
      <c r="OQ87" s="648"/>
      <c r="OR87" s="648"/>
      <c r="OS87" s="648"/>
      <c r="OT87" s="648"/>
      <c r="OU87" s="648"/>
      <c r="OV87" s="648"/>
      <c r="OW87" s="648"/>
      <c r="OX87" s="648"/>
      <c r="OY87" s="648"/>
      <c r="OZ87" s="648"/>
      <c r="PA87" s="648"/>
      <c r="PB87" s="648"/>
      <c r="PC87" s="648"/>
      <c r="PD87" s="648"/>
      <c r="PE87" s="648"/>
      <c r="PF87" s="648"/>
      <c r="PG87" s="648"/>
      <c r="PH87" s="648"/>
      <c r="PI87" s="648"/>
      <c r="PJ87" s="648"/>
      <c r="PK87" s="648"/>
      <c r="PL87" s="648"/>
      <c r="PM87" s="648"/>
      <c r="PN87" s="648"/>
      <c r="PO87" s="648"/>
      <c r="PP87" s="648"/>
      <c r="PQ87" s="648"/>
      <c r="PR87" s="648"/>
      <c r="PS87" s="648"/>
      <c r="PT87" s="648"/>
      <c r="PU87" s="648"/>
      <c r="PV87" s="648"/>
      <c r="PW87" s="648"/>
      <c r="PX87" s="648"/>
      <c r="PY87" s="648"/>
      <c r="PZ87" s="648"/>
      <c r="QA87" s="648"/>
      <c r="QB87" s="648"/>
      <c r="QC87" s="648"/>
      <c r="QD87" s="648"/>
      <c r="QE87" s="648"/>
      <c r="QF87" s="648"/>
      <c r="QG87" s="648"/>
      <c r="QH87" s="648"/>
      <c r="QI87" s="648"/>
      <c r="QJ87" s="648"/>
      <c r="QK87" s="648"/>
      <c r="QL87" s="648"/>
      <c r="QM87" s="648"/>
      <c r="QN87" s="648"/>
      <c r="QO87" s="648"/>
      <c r="QP87" s="648"/>
      <c r="QQ87" s="648"/>
      <c r="QR87" s="648"/>
      <c r="QS87" s="648"/>
      <c r="QT87" s="648"/>
      <c r="QU87" s="648"/>
      <c r="QV87" s="648"/>
      <c r="QW87" s="648"/>
      <c r="QX87" s="648"/>
      <c r="QY87" s="648"/>
      <c r="QZ87" s="648"/>
      <c r="RA87" s="648"/>
      <c r="RB87" s="648"/>
      <c r="RC87" s="648"/>
      <c r="RD87" s="648"/>
      <c r="RE87" s="648"/>
      <c r="RF87" s="648"/>
      <c r="RG87" s="648"/>
      <c r="RH87" s="648"/>
      <c r="RI87" s="648"/>
      <c r="RJ87" s="648"/>
      <c r="RK87" s="648"/>
      <c r="RL87" s="648"/>
      <c r="RM87" s="648"/>
      <c r="RN87" s="648"/>
      <c r="RO87" s="648"/>
      <c r="RP87" s="648"/>
      <c r="RQ87" s="648"/>
      <c r="RR87" s="648"/>
      <c r="RS87" s="648"/>
      <c r="RT87" s="648"/>
      <c r="RU87" s="648"/>
      <c r="RV87" s="648"/>
      <c r="RW87" s="648"/>
      <c r="RX87" s="648"/>
      <c r="RY87" s="648"/>
      <c r="RZ87" s="648"/>
      <c r="SA87" s="648"/>
      <c r="SB87" s="648"/>
      <c r="SC87" s="648"/>
      <c r="SD87" s="648"/>
      <c r="SE87" s="648"/>
      <c r="SF87" s="648"/>
      <c r="SG87" s="648"/>
      <c r="SH87" s="648"/>
      <c r="SI87" s="648"/>
      <c r="SJ87" s="648"/>
      <c r="SK87" s="648"/>
      <c r="SL87" s="648"/>
      <c r="SM87" s="648"/>
      <c r="SN87" s="648"/>
      <c r="SO87" s="648"/>
      <c r="SP87" s="648"/>
      <c r="SQ87" s="648"/>
      <c r="SR87" s="648"/>
      <c r="SS87" s="648"/>
      <c r="ST87" s="648"/>
      <c r="SU87" s="648"/>
      <c r="SV87" s="648"/>
      <c r="SW87" s="648"/>
      <c r="SX87" s="648"/>
      <c r="SY87" s="648"/>
      <c r="SZ87" s="648"/>
      <c r="TA87" s="648"/>
      <c r="TB87" s="648"/>
      <c r="TC87" s="648"/>
      <c r="TD87" s="648"/>
      <c r="TE87" s="648"/>
      <c r="TF87" s="648"/>
      <c r="TG87" s="648"/>
      <c r="TH87" s="648"/>
      <c r="TI87" s="648"/>
      <c r="TJ87" s="648"/>
      <c r="TK87" s="648"/>
      <c r="TL87" s="648"/>
      <c r="TM87" s="648"/>
      <c r="TN87" s="648"/>
      <c r="TO87" s="648"/>
      <c r="TP87" s="648"/>
      <c r="TQ87" s="648"/>
      <c r="TR87" s="648"/>
      <c r="TS87" s="648"/>
      <c r="TT87" s="648"/>
      <c r="TU87" s="648"/>
      <c r="TV87" s="648"/>
      <c r="TW87" s="648"/>
      <c r="TX87" s="648"/>
      <c r="TY87" s="648"/>
      <c r="TZ87" s="648"/>
      <c r="UA87" s="648"/>
      <c r="UB87" s="648"/>
      <c r="UC87" s="648"/>
      <c r="UD87" s="648"/>
      <c r="UE87" s="648"/>
      <c r="UF87" s="648"/>
      <c r="UG87" s="648"/>
      <c r="UH87" s="648"/>
      <c r="UI87" s="648"/>
      <c r="UJ87" s="648"/>
      <c r="UK87" s="648"/>
      <c r="UL87" s="648"/>
      <c r="UM87" s="648"/>
      <c r="UN87" s="648"/>
      <c r="UO87" s="648"/>
      <c r="UP87" s="648"/>
      <c r="UQ87" s="648"/>
      <c r="UR87" s="648"/>
      <c r="US87" s="648"/>
      <c r="UT87" s="648"/>
      <c r="UU87" s="648"/>
      <c r="UV87" s="648"/>
      <c r="UW87" s="648"/>
      <c r="UX87" s="648"/>
      <c r="UY87" s="648"/>
      <c r="UZ87" s="648"/>
      <c r="VA87" s="648"/>
      <c r="VB87" s="648"/>
      <c r="VC87" s="648"/>
      <c r="VD87" s="648"/>
      <c r="VE87" s="648"/>
      <c r="VF87" s="648"/>
      <c r="VG87" s="648"/>
      <c r="VH87" s="648"/>
      <c r="VI87" s="648"/>
      <c r="VJ87" s="648"/>
      <c r="VK87" s="648"/>
      <c r="VL87" s="648"/>
      <c r="VM87" s="648"/>
      <c r="VN87" s="648"/>
      <c r="VO87" s="648"/>
      <c r="VP87" s="648"/>
      <c r="VQ87" s="648"/>
      <c r="VR87" s="648"/>
      <c r="VS87" s="648"/>
      <c r="VT87" s="648"/>
      <c r="VU87" s="648"/>
      <c r="VV87" s="648"/>
      <c r="VW87" s="648"/>
      <c r="VX87" s="648"/>
      <c r="VY87" s="648"/>
      <c r="VZ87" s="648"/>
      <c r="WA87" s="648"/>
      <c r="WB87" s="648"/>
      <c r="WC87" s="648"/>
      <c r="WD87" s="648"/>
      <c r="WE87" s="648"/>
      <c r="WF87" s="648"/>
      <c r="WG87" s="648"/>
      <c r="WH87" s="648"/>
      <c r="WI87" s="648"/>
      <c r="WJ87" s="648"/>
      <c r="WK87" s="648"/>
      <c r="WL87" s="648"/>
      <c r="WM87" s="648"/>
      <c r="WN87" s="648"/>
      <c r="WO87" s="648"/>
      <c r="WP87" s="648"/>
      <c r="WQ87" s="648"/>
      <c r="WR87" s="648"/>
      <c r="WS87" s="648"/>
      <c r="WT87" s="648"/>
      <c r="WU87" s="648"/>
      <c r="WV87" s="648"/>
      <c r="WW87" s="648"/>
      <c r="WX87" s="648"/>
      <c r="WY87" s="648"/>
      <c r="WZ87" s="648"/>
      <c r="XA87" s="648"/>
      <c r="XB87" s="648"/>
      <c r="XC87" s="648"/>
      <c r="XD87" s="648"/>
      <c r="XE87" s="648"/>
      <c r="XF87" s="648"/>
      <c r="XG87" s="648"/>
      <c r="XH87" s="648"/>
      <c r="XI87" s="648"/>
      <c r="XJ87" s="648"/>
      <c r="XK87" s="648"/>
      <c r="XL87" s="648"/>
      <c r="XM87" s="648"/>
      <c r="XN87" s="648"/>
      <c r="XO87" s="648"/>
      <c r="XP87" s="648"/>
      <c r="XQ87" s="648"/>
      <c r="XR87" s="648"/>
      <c r="XS87" s="648"/>
      <c r="XT87" s="648"/>
      <c r="XU87" s="648"/>
      <c r="XV87" s="648"/>
      <c r="XW87" s="648"/>
      <c r="XX87" s="648"/>
      <c r="XY87" s="648"/>
      <c r="XZ87" s="648"/>
      <c r="YA87" s="648"/>
      <c r="YB87" s="648"/>
      <c r="YC87" s="648"/>
      <c r="YD87" s="648"/>
      <c r="YE87" s="648"/>
      <c r="YF87" s="648"/>
      <c r="YG87" s="648"/>
      <c r="YH87" s="648"/>
      <c r="YI87" s="648"/>
      <c r="YJ87" s="648"/>
      <c r="YK87" s="648"/>
      <c r="YL87" s="648"/>
      <c r="YM87" s="648"/>
      <c r="YN87" s="648"/>
      <c r="YO87" s="648"/>
      <c r="YP87" s="648"/>
      <c r="YQ87" s="648"/>
      <c r="YR87" s="648"/>
      <c r="YS87" s="648"/>
      <c r="YT87" s="648"/>
      <c r="YU87" s="648"/>
      <c r="YV87" s="648"/>
      <c r="YW87" s="648"/>
      <c r="YX87" s="648"/>
      <c r="YY87" s="648"/>
      <c r="YZ87" s="648"/>
      <c r="ZA87" s="648"/>
      <c r="ZB87" s="648"/>
      <c r="ZC87" s="648"/>
      <c r="ZD87" s="648"/>
      <c r="ZE87" s="648"/>
      <c r="ZF87" s="648"/>
      <c r="ZG87" s="648"/>
      <c r="ZH87" s="648"/>
      <c r="ZI87" s="648"/>
      <c r="ZJ87" s="648"/>
      <c r="ZK87" s="648"/>
      <c r="ZL87" s="648"/>
      <c r="ZM87" s="648"/>
      <c r="ZN87" s="648"/>
      <c r="ZO87" s="648"/>
      <c r="ZP87" s="648"/>
      <c r="ZQ87" s="648"/>
      <c r="ZR87" s="648"/>
      <c r="ZS87" s="648"/>
      <c r="ZT87" s="648"/>
      <c r="ZU87" s="648"/>
      <c r="ZV87" s="648"/>
      <c r="ZW87" s="648"/>
      <c r="ZX87" s="648"/>
      <c r="ZY87" s="648"/>
      <c r="ZZ87" s="648"/>
      <c r="AAA87" s="648"/>
      <c r="AAB87" s="648"/>
      <c r="AAC87" s="648"/>
      <c r="AAD87" s="648"/>
      <c r="AAE87" s="648"/>
      <c r="AAF87" s="648"/>
      <c r="AAG87" s="648"/>
      <c r="AAH87" s="648"/>
      <c r="AAI87" s="648"/>
      <c r="AAJ87" s="648"/>
      <c r="AAK87" s="648"/>
      <c r="AAL87" s="648"/>
      <c r="AAM87" s="648"/>
      <c r="AAN87" s="648"/>
      <c r="AAO87" s="648"/>
      <c r="AAP87" s="648"/>
      <c r="AAQ87" s="648"/>
      <c r="AAR87" s="648"/>
      <c r="AAS87" s="648"/>
      <c r="AAT87" s="648"/>
      <c r="AAU87" s="648"/>
      <c r="AAV87" s="648"/>
      <c r="AAW87" s="648"/>
      <c r="AAX87" s="648"/>
      <c r="AAY87" s="648"/>
      <c r="AAZ87" s="648"/>
      <c r="ABA87" s="648"/>
      <c r="ABB87" s="648"/>
      <c r="ABC87" s="648"/>
      <c r="ABD87" s="648"/>
      <c r="ABE87" s="648"/>
      <c r="ABF87" s="648"/>
      <c r="ABG87" s="648"/>
      <c r="ABH87" s="648"/>
      <c r="ABI87" s="648"/>
      <c r="ABJ87" s="648"/>
      <c r="ABK87" s="648"/>
      <c r="ABL87" s="648"/>
      <c r="ABM87" s="648"/>
      <c r="ABN87" s="648"/>
      <c r="ABO87" s="648"/>
      <c r="ABP87" s="648"/>
      <c r="ABQ87" s="648"/>
      <c r="ABR87" s="648"/>
      <c r="ABS87" s="648"/>
      <c r="ABT87" s="648"/>
      <c r="ABU87" s="648"/>
      <c r="ABV87" s="648"/>
      <c r="ABW87" s="648"/>
      <c r="ABX87" s="648"/>
      <c r="ABY87" s="648"/>
      <c r="ABZ87" s="648"/>
      <c r="ACA87" s="648"/>
      <c r="ACB87" s="648"/>
      <c r="ACC87" s="648"/>
      <c r="ACD87" s="648"/>
      <c r="ACE87" s="648"/>
      <c r="ACF87" s="648"/>
      <c r="ACG87" s="648"/>
      <c r="ACH87" s="648"/>
      <c r="ACI87" s="648"/>
      <c r="ACJ87" s="648"/>
      <c r="ACK87" s="648"/>
      <c r="ACL87" s="648"/>
      <c r="ACM87" s="648"/>
      <c r="ACN87" s="648"/>
      <c r="ACO87" s="648"/>
      <c r="ACP87" s="648"/>
      <c r="ACQ87" s="648"/>
      <c r="ACR87" s="648"/>
      <c r="ACS87" s="648"/>
      <c r="ACT87" s="648"/>
      <c r="ACU87" s="648"/>
      <c r="ACV87" s="648"/>
      <c r="ACW87" s="648"/>
      <c r="ACX87" s="648"/>
      <c r="ACY87" s="648"/>
      <c r="ACZ87" s="648"/>
      <c r="ADA87" s="648"/>
      <c r="ADB87" s="648"/>
      <c r="ADC87" s="648"/>
      <c r="ADD87" s="648"/>
      <c r="ADE87" s="648"/>
      <c r="ADF87" s="648"/>
      <c r="ADG87" s="648"/>
      <c r="ADH87" s="648"/>
      <c r="ADI87" s="648"/>
      <c r="ADJ87" s="648"/>
      <c r="ADK87" s="648"/>
      <c r="ADL87" s="648"/>
      <c r="ADM87" s="648"/>
      <c r="ADN87" s="648"/>
      <c r="ADO87" s="648"/>
      <c r="ADP87" s="648"/>
      <c r="ADQ87" s="648"/>
      <c r="ADR87" s="648"/>
      <c r="ADS87" s="648"/>
      <c r="ADT87" s="648"/>
      <c r="ADU87" s="648"/>
      <c r="ADV87" s="648"/>
      <c r="ADW87" s="648"/>
      <c r="ADX87" s="648"/>
      <c r="ADY87" s="648"/>
      <c r="ADZ87" s="648"/>
      <c r="AEA87" s="648"/>
      <c r="AEB87" s="648"/>
      <c r="AEC87" s="648"/>
      <c r="AED87" s="648"/>
      <c r="AEE87" s="648"/>
      <c r="AEF87" s="648"/>
      <c r="AEG87" s="648"/>
      <c r="AEH87" s="648"/>
      <c r="AEI87" s="648"/>
      <c r="AEJ87" s="648"/>
      <c r="AEK87" s="648"/>
      <c r="AEL87" s="648"/>
      <c r="AEM87" s="648"/>
      <c r="AEN87" s="648"/>
      <c r="AEO87" s="648"/>
      <c r="AEP87" s="648"/>
      <c r="AEQ87" s="648"/>
      <c r="AER87" s="648"/>
      <c r="AES87" s="648"/>
      <c r="AET87" s="648"/>
      <c r="AEU87" s="648"/>
      <c r="AEV87" s="648"/>
      <c r="AEW87" s="648"/>
      <c r="AEX87" s="648"/>
      <c r="AEY87" s="648"/>
      <c r="AEZ87" s="648"/>
      <c r="AFA87" s="648"/>
      <c r="AFB87" s="648"/>
      <c r="AFC87" s="648"/>
      <c r="AFD87" s="648"/>
      <c r="AFE87" s="648"/>
      <c r="AFF87" s="648"/>
      <c r="AFG87" s="648"/>
      <c r="AFH87" s="648"/>
      <c r="AFI87" s="648"/>
      <c r="AFJ87" s="648"/>
      <c r="AFK87" s="648"/>
      <c r="AFL87" s="648"/>
      <c r="AFM87" s="648"/>
      <c r="AFN87" s="648"/>
      <c r="AFO87" s="648"/>
      <c r="AFP87" s="648"/>
      <c r="AFQ87" s="648"/>
      <c r="AFR87" s="648"/>
      <c r="AFS87" s="648"/>
      <c r="AFT87" s="648"/>
      <c r="AFU87" s="648"/>
      <c r="AFV87" s="648"/>
      <c r="AFW87" s="648"/>
      <c r="AFX87" s="648"/>
      <c r="AFY87" s="648"/>
      <c r="AFZ87" s="648"/>
      <c r="AGA87" s="648"/>
      <c r="AGB87" s="648"/>
      <c r="AGC87" s="648"/>
      <c r="AGD87" s="648"/>
      <c r="AGE87" s="648"/>
      <c r="AGF87" s="648"/>
      <c r="AGG87" s="648"/>
      <c r="AGH87" s="648"/>
      <c r="AGI87" s="648"/>
      <c r="AGJ87" s="648"/>
      <c r="AGK87" s="648"/>
      <c r="AGL87" s="648"/>
      <c r="AGM87" s="648"/>
      <c r="AGN87" s="648"/>
      <c r="AGO87" s="648"/>
      <c r="AGP87" s="648"/>
      <c r="AGQ87" s="648"/>
      <c r="AGR87" s="648"/>
      <c r="AGS87" s="648"/>
      <c r="AGT87" s="648"/>
      <c r="AGU87" s="648"/>
      <c r="AGV87" s="648"/>
      <c r="AGW87" s="648"/>
      <c r="AGX87" s="648"/>
      <c r="AGY87" s="648"/>
      <c r="AGZ87" s="648"/>
      <c r="AHA87" s="648"/>
      <c r="AHB87" s="648"/>
      <c r="AHC87" s="648"/>
      <c r="AHD87" s="648"/>
      <c r="AHE87" s="648"/>
      <c r="AHF87" s="648"/>
      <c r="AHG87" s="648"/>
      <c r="AHH87" s="648"/>
      <c r="AHI87" s="648"/>
      <c r="AHJ87" s="648"/>
      <c r="AHK87" s="648"/>
      <c r="AHL87" s="648"/>
      <c r="AHM87" s="648"/>
      <c r="AHN87" s="648"/>
      <c r="AHO87" s="648"/>
      <c r="AHP87" s="648"/>
      <c r="AHQ87" s="648"/>
      <c r="AHR87" s="648"/>
      <c r="AHS87" s="648"/>
      <c r="AHT87" s="648"/>
      <c r="AHU87" s="648"/>
      <c r="AHV87" s="648"/>
      <c r="AHW87" s="648"/>
      <c r="AHX87" s="648"/>
      <c r="AHY87" s="648"/>
      <c r="AHZ87" s="648"/>
      <c r="AIA87" s="648"/>
      <c r="AIB87" s="648"/>
      <c r="AIC87" s="648"/>
      <c r="AID87" s="648"/>
      <c r="AIE87" s="648"/>
      <c r="AIF87" s="648"/>
      <c r="AIG87" s="648"/>
      <c r="AIH87" s="648"/>
      <c r="AII87" s="648"/>
      <c r="AIJ87" s="648"/>
      <c r="AIK87" s="648"/>
      <c r="AIL87" s="648"/>
      <c r="AIM87" s="648"/>
      <c r="AIN87" s="648"/>
      <c r="AIO87" s="648"/>
      <c r="AIP87" s="648"/>
      <c r="AIQ87" s="648"/>
      <c r="AIR87" s="648"/>
      <c r="AIS87" s="648"/>
      <c r="AIT87" s="648"/>
      <c r="AIU87" s="648"/>
      <c r="AIV87" s="648"/>
      <c r="AIW87" s="648"/>
      <c r="AIX87" s="648"/>
      <c r="AIY87" s="648"/>
      <c r="AIZ87" s="648"/>
      <c r="AJA87" s="648"/>
      <c r="AJB87" s="648"/>
      <c r="AJC87" s="648"/>
      <c r="AJD87" s="648"/>
      <c r="AJE87" s="648"/>
      <c r="AJF87" s="648"/>
      <c r="AJG87" s="648"/>
      <c r="AJH87" s="648"/>
      <c r="AJI87" s="648"/>
      <c r="AJJ87" s="648"/>
      <c r="AJK87" s="648"/>
      <c r="AJL87" s="648"/>
      <c r="AJM87" s="648"/>
      <c r="AJN87" s="648"/>
      <c r="AJO87" s="648"/>
      <c r="AJP87" s="648"/>
      <c r="AJQ87" s="648"/>
      <c r="AJR87" s="648"/>
      <c r="AJS87" s="648"/>
      <c r="AJT87" s="648"/>
      <c r="AJU87" s="648"/>
      <c r="AJV87" s="648"/>
      <c r="AJW87" s="648"/>
      <c r="AJX87" s="648"/>
      <c r="AJY87" s="648"/>
      <c r="AJZ87" s="648"/>
      <c r="AKA87" s="648"/>
      <c r="AKB87" s="648"/>
      <c r="AKC87" s="648"/>
      <c r="AKD87" s="648"/>
      <c r="AKE87" s="648"/>
      <c r="AKF87" s="648"/>
      <c r="AKG87" s="648"/>
      <c r="AKH87" s="648"/>
      <c r="AKI87" s="648"/>
      <c r="AKJ87" s="648"/>
      <c r="AKK87" s="648"/>
      <c r="AKL87" s="648"/>
      <c r="AKM87" s="648"/>
      <c r="AKN87" s="648"/>
      <c r="AKO87" s="648"/>
      <c r="AKP87" s="648"/>
      <c r="AKQ87" s="648"/>
      <c r="AKR87" s="648"/>
      <c r="AKS87" s="648"/>
      <c r="AKT87" s="648"/>
      <c r="AKU87" s="648"/>
      <c r="AKV87" s="648"/>
      <c r="AKW87" s="648"/>
      <c r="AKX87" s="648"/>
      <c r="AKY87" s="648"/>
      <c r="AKZ87" s="648"/>
      <c r="ALA87" s="648"/>
      <c r="ALB87" s="648"/>
      <c r="ALC87" s="648"/>
      <c r="ALD87" s="648"/>
      <c r="ALE87" s="648"/>
      <c r="ALF87" s="648"/>
      <c r="ALG87" s="648"/>
      <c r="ALH87" s="648"/>
      <c r="ALI87" s="648"/>
      <c r="ALJ87" s="648"/>
      <c r="ALK87" s="648"/>
      <c r="ALL87" s="648"/>
      <c r="ALM87" s="648"/>
      <c r="ALN87" s="648"/>
      <c r="ALO87" s="648"/>
      <c r="ALP87" s="648"/>
      <c r="ALQ87" s="648"/>
      <c r="ALR87" s="648"/>
      <c r="ALS87" s="648"/>
      <c r="ALT87" s="648"/>
      <c r="ALU87" s="648"/>
      <c r="ALV87" s="648"/>
      <c r="ALW87" s="648"/>
      <c r="ALX87" s="648"/>
      <c r="ALY87" s="648"/>
      <c r="ALZ87" s="648"/>
      <c r="AMA87" s="648"/>
      <c r="AMB87" s="648"/>
      <c r="AMC87" s="648"/>
      <c r="AMD87" s="648"/>
      <c r="AME87" s="648"/>
      <c r="AMF87" s="648"/>
      <c r="AMG87" s="648"/>
      <c r="AMH87" s="648"/>
      <c r="AMI87" s="648"/>
      <c r="AMJ87" s="648"/>
    </row>
    <row r="88" spans="1:1024" s="666" customFormat="1" x14ac:dyDescent="0.2">
      <c r="A88" s="648"/>
      <c r="B88" s="677"/>
      <c r="C88" s="682"/>
      <c r="D88" s="679"/>
      <c r="E88" s="679"/>
      <c r="F88" s="679"/>
      <c r="G88" s="679"/>
      <c r="H88" s="679"/>
      <c r="I88" s="679"/>
      <c r="J88" s="679"/>
      <c r="K88" s="679"/>
      <c r="L88" s="679"/>
      <c r="M88" s="679"/>
      <c r="N88" s="679"/>
      <c r="O88" s="679"/>
      <c r="P88" s="679"/>
      <c r="Q88" s="679"/>
      <c r="R88" s="680"/>
      <c r="S88" s="679"/>
      <c r="T88" s="679"/>
      <c r="U88" s="672" t="s">
        <v>500</v>
      </c>
      <c r="V88" s="661" t="s">
        <v>121</v>
      </c>
      <c r="W88" s="681" t="s">
        <v>495</v>
      </c>
      <c r="X88" s="845">
        <v>0</v>
      </c>
      <c r="Y88" s="845">
        <v>0</v>
      </c>
      <c r="Z88" s="845">
        <v>0</v>
      </c>
      <c r="AA88" s="845">
        <v>0</v>
      </c>
      <c r="AB88" s="845">
        <v>0</v>
      </c>
      <c r="AC88" s="845">
        <v>0</v>
      </c>
      <c r="AD88" s="845">
        <v>0</v>
      </c>
      <c r="AE88" s="845">
        <v>0</v>
      </c>
      <c r="AF88" s="845">
        <v>0</v>
      </c>
      <c r="AG88" s="845">
        <v>0</v>
      </c>
      <c r="AH88" s="845">
        <v>0</v>
      </c>
      <c r="AI88" s="845">
        <v>0</v>
      </c>
      <c r="AJ88" s="845">
        <v>0</v>
      </c>
      <c r="AK88" s="845">
        <v>0</v>
      </c>
      <c r="AL88" s="845">
        <v>0</v>
      </c>
      <c r="AM88" s="845">
        <v>0</v>
      </c>
      <c r="AN88" s="845">
        <v>0</v>
      </c>
      <c r="AO88" s="845">
        <v>0</v>
      </c>
      <c r="AP88" s="845">
        <v>0</v>
      </c>
      <c r="AQ88" s="845">
        <v>0</v>
      </c>
      <c r="AR88" s="845">
        <v>0</v>
      </c>
      <c r="AS88" s="845">
        <v>0</v>
      </c>
      <c r="AT88" s="845">
        <v>0</v>
      </c>
      <c r="AU88" s="845">
        <v>0</v>
      </c>
      <c r="AV88" s="845">
        <v>0</v>
      </c>
      <c r="AW88" s="845">
        <v>0</v>
      </c>
      <c r="AX88" s="845">
        <v>0</v>
      </c>
      <c r="AY88" s="845">
        <v>0</v>
      </c>
      <c r="AZ88" s="845">
        <v>0</v>
      </c>
      <c r="BA88" s="845">
        <v>0</v>
      </c>
      <c r="BB88" s="845">
        <v>0</v>
      </c>
      <c r="BC88" s="845">
        <v>0</v>
      </c>
      <c r="BD88" s="845">
        <v>0</v>
      </c>
      <c r="BE88" s="845">
        <v>0</v>
      </c>
      <c r="BF88" s="845">
        <v>0</v>
      </c>
      <c r="BG88" s="845">
        <v>0</v>
      </c>
      <c r="BH88" s="845">
        <v>0</v>
      </c>
      <c r="BI88" s="845">
        <v>0</v>
      </c>
      <c r="BJ88" s="845">
        <v>0</v>
      </c>
      <c r="BK88" s="845">
        <v>0</v>
      </c>
      <c r="BL88" s="845">
        <v>0</v>
      </c>
      <c r="BM88" s="845">
        <v>0</v>
      </c>
      <c r="BN88" s="845">
        <v>0</v>
      </c>
      <c r="BO88" s="845">
        <v>0</v>
      </c>
      <c r="BP88" s="845">
        <v>0</v>
      </c>
      <c r="BQ88" s="845">
        <v>0</v>
      </c>
      <c r="BR88" s="845">
        <v>0</v>
      </c>
      <c r="BS88" s="845">
        <v>0</v>
      </c>
      <c r="BT88" s="845">
        <v>0</v>
      </c>
      <c r="BU88" s="845">
        <v>0</v>
      </c>
      <c r="BV88" s="845">
        <v>0</v>
      </c>
      <c r="BW88" s="845">
        <v>0</v>
      </c>
      <c r="BX88" s="845">
        <v>0</v>
      </c>
      <c r="BY88" s="845">
        <v>0</v>
      </c>
      <c r="BZ88" s="845">
        <v>0</v>
      </c>
      <c r="CA88" s="845">
        <v>0</v>
      </c>
      <c r="CB88" s="845">
        <v>0</v>
      </c>
      <c r="CC88" s="845">
        <v>0</v>
      </c>
      <c r="CD88" s="845">
        <v>0</v>
      </c>
      <c r="CE88" s="846">
        <v>0</v>
      </c>
      <c r="CF88" s="846">
        <v>0</v>
      </c>
      <c r="CG88" s="846">
        <v>0</v>
      </c>
      <c r="CH88" s="846">
        <v>0</v>
      </c>
      <c r="CI88" s="846">
        <v>0</v>
      </c>
      <c r="CJ88" s="846">
        <v>0</v>
      </c>
      <c r="CK88" s="846">
        <v>0</v>
      </c>
      <c r="CL88" s="846">
        <v>0</v>
      </c>
      <c r="CM88" s="846">
        <v>0</v>
      </c>
      <c r="CN88" s="846">
        <v>0</v>
      </c>
      <c r="CO88" s="846">
        <v>0</v>
      </c>
      <c r="CP88" s="846">
        <v>0</v>
      </c>
      <c r="CQ88" s="846">
        <v>0</v>
      </c>
      <c r="CR88" s="846">
        <v>0</v>
      </c>
      <c r="CS88" s="846">
        <v>0</v>
      </c>
      <c r="CT88" s="846">
        <v>0</v>
      </c>
      <c r="CU88" s="846">
        <v>0</v>
      </c>
      <c r="CV88" s="846">
        <v>0</v>
      </c>
      <c r="CW88" s="846">
        <v>0</v>
      </c>
      <c r="CX88" s="846">
        <v>0</v>
      </c>
      <c r="CY88" s="847">
        <v>0</v>
      </c>
      <c r="CZ88" s="662">
        <v>0</v>
      </c>
      <c r="DA88" s="663">
        <v>0</v>
      </c>
      <c r="DB88" s="663">
        <v>0</v>
      </c>
      <c r="DC88" s="663">
        <v>0</v>
      </c>
      <c r="DD88" s="663">
        <v>0</v>
      </c>
      <c r="DE88" s="663">
        <v>0</v>
      </c>
      <c r="DF88" s="663">
        <v>0</v>
      </c>
      <c r="DG88" s="663">
        <v>0</v>
      </c>
      <c r="DH88" s="663">
        <v>0</v>
      </c>
      <c r="DI88" s="663">
        <v>0</v>
      </c>
      <c r="DJ88" s="663">
        <v>0</v>
      </c>
      <c r="DK88" s="663">
        <v>0</v>
      </c>
      <c r="DL88" s="663">
        <v>0</v>
      </c>
      <c r="DM88" s="663">
        <v>0</v>
      </c>
      <c r="DN88" s="663">
        <v>0</v>
      </c>
      <c r="DO88" s="663">
        <v>0</v>
      </c>
      <c r="DP88" s="663">
        <v>0</v>
      </c>
      <c r="DQ88" s="663">
        <v>0</v>
      </c>
      <c r="DR88" s="663">
        <v>0</v>
      </c>
      <c r="DS88" s="663">
        <v>0</v>
      </c>
      <c r="DT88" s="663">
        <v>0</v>
      </c>
      <c r="DU88" s="663">
        <v>0</v>
      </c>
      <c r="DV88" s="663">
        <v>0</v>
      </c>
      <c r="DW88" s="664">
        <v>0</v>
      </c>
      <c r="DX88" s="665"/>
      <c r="DY88" s="648"/>
      <c r="DZ88" s="648"/>
      <c r="EA88" s="648"/>
      <c r="EB88" s="648"/>
      <c r="EC88" s="648"/>
      <c r="ED88" s="648"/>
      <c r="EE88" s="648"/>
      <c r="EF88" s="648"/>
      <c r="EG88" s="648"/>
      <c r="EH88" s="648"/>
      <c r="EI88" s="648"/>
      <c r="EJ88" s="648"/>
      <c r="EK88" s="648"/>
      <c r="EL88" s="648"/>
      <c r="EM88" s="648"/>
      <c r="EN88" s="648"/>
      <c r="EO88" s="648"/>
      <c r="EP88" s="648"/>
      <c r="EQ88" s="648"/>
      <c r="ER88" s="648"/>
      <c r="ES88" s="648"/>
      <c r="ET88" s="648"/>
      <c r="EU88" s="648"/>
      <c r="EV88" s="648"/>
      <c r="EW88" s="648"/>
      <c r="EX88" s="648"/>
      <c r="EY88" s="648"/>
      <c r="EZ88" s="648"/>
      <c r="FA88" s="648"/>
      <c r="FB88" s="648"/>
      <c r="FC88" s="648"/>
      <c r="FD88" s="648"/>
      <c r="FE88" s="648"/>
      <c r="FF88" s="648"/>
      <c r="FG88" s="648"/>
      <c r="FH88" s="648"/>
      <c r="FI88" s="648"/>
      <c r="FJ88" s="648"/>
      <c r="FK88" s="648"/>
      <c r="FL88" s="648"/>
      <c r="FM88" s="648"/>
      <c r="FN88" s="648"/>
      <c r="FO88" s="648"/>
      <c r="FP88" s="648"/>
      <c r="FQ88" s="648"/>
      <c r="FR88" s="648"/>
      <c r="FS88" s="648"/>
      <c r="FT88" s="648"/>
      <c r="FU88" s="648"/>
      <c r="FV88" s="648"/>
      <c r="FW88" s="648"/>
      <c r="FX88" s="648"/>
      <c r="FY88" s="648"/>
      <c r="FZ88" s="648"/>
      <c r="GA88" s="648"/>
      <c r="GB88" s="648"/>
      <c r="GC88" s="648"/>
      <c r="GD88" s="648"/>
      <c r="GE88" s="648"/>
      <c r="GF88" s="648"/>
      <c r="GG88" s="648"/>
      <c r="GH88" s="648"/>
      <c r="GI88" s="648"/>
      <c r="GJ88" s="648"/>
      <c r="GK88" s="648"/>
      <c r="GL88" s="648"/>
      <c r="GM88" s="648"/>
      <c r="GN88" s="648"/>
      <c r="GO88" s="648"/>
      <c r="GP88" s="648"/>
      <c r="GQ88" s="648"/>
      <c r="GR88" s="648"/>
      <c r="GS88" s="648"/>
      <c r="GT88" s="648"/>
      <c r="GU88" s="648"/>
      <c r="GV88" s="648"/>
      <c r="GW88" s="648"/>
      <c r="GX88" s="648"/>
      <c r="GY88" s="648"/>
      <c r="GZ88" s="648"/>
      <c r="HA88" s="648"/>
      <c r="HB88" s="648"/>
      <c r="HC88" s="648"/>
      <c r="HD88" s="648"/>
      <c r="HE88" s="648"/>
      <c r="HF88" s="648"/>
      <c r="HG88" s="648"/>
      <c r="HH88" s="648"/>
      <c r="HI88" s="648"/>
      <c r="HJ88" s="648"/>
      <c r="HK88" s="648"/>
      <c r="HL88" s="648"/>
      <c r="HM88" s="648"/>
      <c r="HN88" s="648"/>
      <c r="HO88" s="648"/>
      <c r="HP88" s="648"/>
      <c r="HQ88" s="648"/>
      <c r="HR88" s="648"/>
      <c r="HS88" s="648"/>
      <c r="HT88" s="648"/>
      <c r="HU88" s="648"/>
      <c r="HV88" s="648"/>
      <c r="HW88" s="648"/>
      <c r="HX88" s="648"/>
      <c r="HY88" s="648"/>
      <c r="HZ88" s="648"/>
      <c r="IA88" s="648"/>
      <c r="IB88" s="648"/>
      <c r="IC88" s="648"/>
      <c r="ID88" s="648"/>
      <c r="IE88" s="648"/>
      <c r="IF88" s="648"/>
      <c r="IG88" s="648"/>
      <c r="IH88" s="648"/>
      <c r="II88" s="648"/>
      <c r="IJ88" s="648"/>
      <c r="IK88" s="648"/>
      <c r="IL88" s="648"/>
      <c r="IM88" s="648"/>
      <c r="IN88" s="648"/>
      <c r="IO88" s="648"/>
      <c r="IP88" s="648"/>
      <c r="IQ88" s="648"/>
      <c r="IR88" s="648"/>
      <c r="IS88" s="648"/>
      <c r="IT88" s="648"/>
      <c r="IU88" s="648"/>
      <c r="IV88" s="648"/>
      <c r="IW88" s="648"/>
      <c r="IX88" s="648"/>
      <c r="IY88" s="648"/>
      <c r="IZ88" s="648"/>
      <c r="JA88" s="648"/>
      <c r="JB88" s="648"/>
      <c r="JC88" s="648"/>
      <c r="JD88" s="648"/>
      <c r="JE88" s="648"/>
      <c r="JF88" s="648"/>
      <c r="JG88" s="648"/>
      <c r="JH88" s="648"/>
      <c r="JI88" s="648"/>
      <c r="JJ88" s="648"/>
      <c r="JK88" s="648"/>
      <c r="JL88" s="648"/>
      <c r="JM88" s="648"/>
      <c r="JN88" s="648"/>
      <c r="JO88" s="648"/>
      <c r="JP88" s="648"/>
      <c r="JQ88" s="648"/>
      <c r="JR88" s="648"/>
      <c r="JS88" s="648"/>
      <c r="JT88" s="648"/>
      <c r="JU88" s="648"/>
      <c r="JV88" s="648"/>
      <c r="JW88" s="648"/>
      <c r="JX88" s="648"/>
      <c r="JY88" s="648"/>
      <c r="JZ88" s="648"/>
      <c r="KA88" s="648"/>
      <c r="KB88" s="648"/>
      <c r="KC88" s="648"/>
      <c r="KD88" s="648"/>
      <c r="KE88" s="648"/>
      <c r="KF88" s="648"/>
      <c r="KG88" s="648"/>
      <c r="KH88" s="648"/>
      <c r="KI88" s="648"/>
      <c r="KJ88" s="648"/>
      <c r="KK88" s="648"/>
      <c r="KL88" s="648"/>
      <c r="KM88" s="648"/>
      <c r="KN88" s="648"/>
      <c r="KO88" s="648"/>
      <c r="KP88" s="648"/>
      <c r="KQ88" s="648"/>
      <c r="KR88" s="648"/>
      <c r="KS88" s="648"/>
      <c r="KT88" s="648"/>
      <c r="KU88" s="648"/>
      <c r="KV88" s="648"/>
      <c r="KW88" s="648"/>
      <c r="KX88" s="648"/>
      <c r="KY88" s="648"/>
      <c r="KZ88" s="648"/>
      <c r="LA88" s="648"/>
      <c r="LB88" s="648"/>
      <c r="LC88" s="648"/>
      <c r="LD88" s="648"/>
      <c r="LE88" s="648"/>
      <c r="LF88" s="648"/>
      <c r="LG88" s="648"/>
      <c r="LH88" s="648"/>
      <c r="LI88" s="648"/>
      <c r="LJ88" s="648"/>
      <c r="LK88" s="648"/>
      <c r="LL88" s="648"/>
      <c r="LM88" s="648"/>
      <c r="LN88" s="648"/>
      <c r="LO88" s="648"/>
      <c r="LP88" s="648"/>
      <c r="LQ88" s="648"/>
      <c r="LR88" s="648"/>
      <c r="LS88" s="648"/>
      <c r="LT88" s="648"/>
      <c r="LU88" s="648"/>
      <c r="LV88" s="648"/>
      <c r="LW88" s="648"/>
      <c r="LX88" s="648"/>
      <c r="LY88" s="648"/>
      <c r="LZ88" s="648"/>
      <c r="MA88" s="648"/>
      <c r="MB88" s="648"/>
      <c r="MC88" s="648"/>
      <c r="MD88" s="648"/>
      <c r="ME88" s="648"/>
      <c r="MF88" s="648"/>
      <c r="MG88" s="648"/>
      <c r="MH88" s="648"/>
      <c r="MI88" s="648"/>
      <c r="MJ88" s="648"/>
      <c r="MK88" s="648"/>
      <c r="ML88" s="648"/>
      <c r="MM88" s="648"/>
      <c r="MN88" s="648"/>
      <c r="MO88" s="648"/>
      <c r="MP88" s="648"/>
      <c r="MQ88" s="648"/>
      <c r="MR88" s="648"/>
      <c r="MS88" s="648"/>
      <c r="MT88" s="648"/>
      <c r="MU88" s="648"/>
      <c r="MV88" s="648"/>
      <c r="MW88" s="648"/>
      <c r="MX88" s="648"/>
      <c r="MY88" s="648"/>
      <c r="MZ88" s="648"/>
      <c r="NA88" s="648"/>
      <c r="NB88" s="648"/>
      <c r="NC88" s="648"/>
      <c r="ND88" s="648"/>
      <c r="NE88" s="648"/>
      <c r="NF88" s="648"/>
      <c r="NG88" s="648"/>
      <c r="NH88" s="648"/>
      <c r="NI88" s="648"/>
      <c r="NJ88" s="648"/>
      <c r="NK88" s="648"/>
      <c r="NL88" s="648"/>
      <c r="NM88" s="648"/>
      <c r="NN88" s="648"/>
      <c r="NO88" s="648"/>
      <c r="NP88" s="648"/>
      <c r="NQ88" s="648"/>
      <c r="NR88" s="648"/>
      <c r="NS88" s="648"/>
      <c r="NT88" s="648"/>
      <c r="NU88" s="648"/>
      <c r="NV88" s="648"/>
      <c r="NW88" s="648"/>
      <c r="NX88" s="648"/>
      <c r="NY88" s="648"/>
      <c r="NZ88" s="648"/>
      <c r="OA88" s="648"/>
      <c r="OB88" s="648"/>
      <c r="OC88" s="648"/>
      <c r="OD88" s="648"/>
      <c r="OE88" s="648"/>
      <c r="OF88" s="648"/>
      <c r="OG88" s="648"/>
      <c r="OH88" s="648"/>
      <c r="OI88" s="648"/>
      <c r="OJ88" s="648"/>
      <c r="OK88" s="648"/>
      <c r="OL88" s="648"/>
      <c r="OM88" s="648"/>
      <c r="ON88" s="648"/>
      <c r="OO88" s="648"/>
      <c r="OP88" s="648"/>
      <c r="OQ88" s="648"/>
      <c r="OR88" s="648"/>
      <c r="OS88" s="648"/>
      <c r="OT88" s="648"/>
      <c r="OU88" s="648"/>
      <c r="OV88" s="648"/>
      <c r="OW88" s="648"/>
      <c r="OX88" s="648"/>
      <c r="OY88" s="648"/>
      <c r="OZ88" s="648"/>
      <c r="PA88" s="648"/>
      <c r="PB88" s="648"/>
      <c r="PC88" s="648"/>
      <c r="PD88" s="648"/>
      <c r="PE88" s="648"/>
      <c r="PF88" s="648"/>
      <c r="PG88" s="648"/>
      <c r="PH88" s="648"/>
      <c r="PI88" s="648"/>
      <c r="PJ88" s="648"/>
      <c r="PK88" s="648"/>
      <c r="PL88" s="648"/>
      <c r="PM88" s="648"/>
      <c r="PN88" s="648"/>
      <c r="PO88" s="648"/>
      <c r="PP88" s="648"/>
      <c r="PQ88" s="648"/>
      <c r="PR88" s="648"/>
      <c r="PS88" s="648"/>
      <c r="PT88" s="648"/>
      <c r="PU88" s="648"/>
      <c r="PV88" s="648"/>
      <c r="PW88" s="648"/>
      <c r="PX88" s="648"/>
      <c r="PY88" s="648"/>
      <c r="PZ88" s="648"/>
      <c r="QA88" s="648"/>
      <c r="QB88" s="648"/>
      <c r="QC88" s="648"/>
      <c r="QD88" s="648"/>
      <c r="QE88" s="648"/>
      <c r="QF88" s="648"/>
      <c r="QG88" s="648"/>
      <c r="QH88" s="648"/>
      <c r="QI88" s="648"/>
      <c r="QJ88" s="648"/>
      <c r="QK88" s="648"/>
      <c r="QL88" s="648"/>
      <c r="QM88" s="648"/>
      <c r="QN88" s="648"/>
      <c r="QO88" s="648"/>
      <c r="QP88" s="648"/>
      <c r="QQ88" s="648"/>
      <c r="QR88" s="648"/>
      <c r="QS88" s="648"/>
      <c r="QT88" s="648"/>
      <c r="QU88" s="648"/>
      <c r="QV88" s="648"/>
      <c r="QW88" s="648"/>
      <c r="QX88" s="648"/>
      <c r="QY88" s="648"/>
      <c r="QZ88" s="648"/>
      <c r="RA88" s="648"/>
      <c r="RB88" s="648"/>
      <c r="RC88" s="648"/>
      <c r="RD88" s="648"/>
      <c r="RE88" s="648"/>
      <c r="RF88" s="648"/>
      <c r="RG88" s="648"/>
      <c r="RH88" s="648"/>
      <c r="RI88" s="648"/>
      <c r="RJ88" s="648"/>
      <c r="RK88" s="648"/>
      <c r="RL88" s="648"/>
      <c r="RM88" s="648"/>
      <c r="RN88" s="648"/>
      <c r="RO88" s="648"/>
      <c r="RP88" s="648"/>
      <c r="RQ88" s="648"/>
      <c r="RR88" s="648"/>
      <c r="RS88" s="648"/>
      <c r="RT88" s="648"/>
      <c r="RU88" s="648"/>
      <c r="RV88" s="648"/>
      <c r="RW88" s="648"/>
      <c r="RX88" s="648"/>
      <c r="RY88" s="648"/>
      <c r="RZ88" s="648"/>
      <c r="SA88" s="648"/>
      <c r="SB88" s="648"/>
      <c r="SC88" s="648"/>
      <c r="SD88" s="648"/>
      <c r="SE88" s="648"/>
      <c r="SF88" s="648"/>
      <c r="SG88" s="648"/>
      <c r="SH88" s="648"/>
      <c r="SI88" s="648"/>
      <c r="SJ88" s="648"/>
      <c r="SK88" s="648"/>
      <c r="SL88" s="648"/>
      <c r="SM88" s="648"/>
      <c r="SN88" s="648"/>
      <c r="SO88" s="648"/>
      <c r="SP88" s="648"/>
      <c r="SQ88" s="648"/>
      <c r="SR88" s="648"/>
      <c r="SS88" s="648"/>
      <c r="ST88" s="648"/>
      <c r="SU88" s="648"/>
      <c r="SV88" s="648"/>
      <c r="SW88" s="648"/>
      <c r="SX88" s="648"/>
      <c r="SY88" s="648"/>
      <c r="SZ88" s="648"/>
      <c r="TA88" s="648"/>
      <c r="TB88" s="648"/>
      <c r="TC88" s="648"/>
      <c r="TD88" s="648"/>
      <c r="TE88" s="648"/>
      <c r="TF88" s="648"/>
      <c r="TG88" s="648"/>
      <c r="TH88" s="648"/>
      <c r="TI88" s="648"/>
      <c r="TJ88" s="648"/>
      <c r="TK88" s="648"/>
      <c r="TL88" s="648"/>
      <c r="TM88" s="648"/>
      <c r="TN88" s="648"/>
      <c r="TO88" s="648"/>
      <c r="TP88" s="648"/>
      <c r="TQ88" s="648"/>
      <c r="TR88" s="648"/>
      <c r="TS88" s="648"/>
      <c r="TT88" s="648"/>
      <c r="TU88" s="648"/>
      <c r="TV88" s="648"/>
      <c r="TW88" s="648"/>
      <c r="TX88" s="648"/>
      <c r="TY88" s="648"/>
      <c r="TZ88" s="648"/>
      <c r="UA88" s="648"/>
      <c r="UB88" s="648"/>
      <c r="UC88" s="648"/>
      <c r="UD88" s="648"/>
      <c r="UE88" s="648"/>
      <c r="UF88" s="648"/>
      <c r="UG88" s="648"/>
      <c r="UH88" s="648"/>
      <c r="UI88" s="648"/>
      <c r="UJ88" s="648"/>
      <c r="UK88" s="648"/>
      <c r="UL88" s="648"/>
      <c r="UM88" s="648"/>
      <c r="UN88" s="648"/>
      <c r="UO88" s="648"/>
      <c r="UP88" s="648"/>
      <c r="UQ88" s="648"/>
      <c r="UR88" s="648"/>
      <c r="US88" s="648"/>
      <c r="UT88" s="648"/>
      <c r="UU88" s="648"/>
      <c r="UV88" s="648"/>
      <c r="UW88" s="648"/>
      <c r="UX88" s="648"/>
      <c r="UY88" s="648"/>
      <c r="UZ88" s="648"/>
      <c r="VA88" s="648"/>
      <c r="VB88" s="648"/>
      <c r="VC88" s="648"/>
      <c r="VD88" s="648"/>
      <c r="VE88" s="648"/>
      <c r="VF88" s="648"/>
      <c r="VG88" s="648"/>
      <c r="VH88" s="648"/>
      <c r="VI88" s="648"/>
      <c r="VJ88" s="648"/>
      <c r="VK88" s="648"/>
      <c r="VL88" s="648"/>
      <c r="VM88" s="648"/>
      <c r="VN88" s="648"/>
      <c r="VO88" s="648"/>
      <c r="VP88" s="648"/>
      <c r="VQ88" s="648"/>
      <c r="VR88" s="648"/>
      <c r="VS88" s="648"/>
      <c r="VT88" s="648"/>
      <c r="VU88" s="648"/>
      <c r="VV88" s="648"/>
      <c r="VW88" s="648"/>
      <c r="VX88" s="648"/>
      <c r="VY88" s="648"/>
      <c r="VZ88" s="648"/>
      <c r="WA88" s="648"/>
      <c r="WB88" s="648"/>
      <c r="WC88" s="648"/>
      <c r="WD88" s="648"/>
      <c r="WE88" s="648"/>
      <c r="WF88" s="648"/>
      <c r="WG88" s="648"/>
      <c r="WH88" s="648"/>
      <c r="WI88" s="648"/>
      <c r="WJ88" s="648"/>
      <c r="WK88" s="648"/>
      <c r="WL88" s="648"/>
      <c r="WM88" s="648"/>
      <c r="WN88" s="648"/>
      <c r="WO88" s="648"/>
      <c r="WP88" s="648"/>
      <c r="WQ88" s="648"/>
      <c r="WR88" s="648"/>
      <c r="WS88" s="648"/>
      <c r="WT88" s="648"/>
      <c r="WU88" s="648"/>
      <c r="WV88" s="648"/>
      <c r="WW88" s="648"/>
      <c r="WX88" s="648"/>
      <c r="WY88" s="648"/>
      <c r="WZ88" s="648"/>
      <c r="XA88" s="648"/>
      <c r="XB88" s="648"/>
      <c r="XC88" s="648"/>
      <c r="XD88" s="648"/>
      <c r="XE88" s="648"/>
      <c r="XF88" s="648"/>
      <c r="XG88" s="648"/>
      <c r="XH88" s="648"/>
      <c r="XI88" s="648"/>
      <c r="XJ88" s="648"/>
      <c r="XK88" s="648"/>
      <c r="XL88" s="648"/>
      <c r="XM88" s="648"/>
      <c r="XN88" s="648"/>
      <c r="XO88" s="648"/>
      <c r="XP88" s="648"/>
      <c r="XQ88" s="648"/>
      <c r="XR88" s="648"/>
      <c r="XS88" s="648"/>
      <c r="XT88" s="648"/>
      <c r="XU88" s="648"/>
      <c r="XV88" s="648"/>
      <c r="XW88" s="648"/>
      <c r="XX88" s="648"/>
      <c r="XY88" s="648"/>
      <c r="XZ88" s="648"/>
      <c r="YA88" s="648"/>
      <c r="YB88" s="648"/>
      <c r="YC88" s="648"/>
      <c r="YD88" s="648"/>
      <c r="YE88" s="648"/>
      <c r="YF88" s="648"/>
      <c r="YG88" s="648"/>
      <c r="YH88" s="648"/>
      <c r="YI88" s="648"/>
      <c r="YJ88" s="648"/>
      <c r="YK88" s="648"/>
      <c r="YL88" s="648"/>
      <c r="YM88" s="648"/>
      <c r="YN88" s="648"/>
      <c r="YO88" s="648"/>
      <c r="YP88" s="648"/>
      <c r="YQ88" s="648"/>
      <c r="YR88" s="648"/>
      <c r="YS88" s="648"/>
      <c r="YT88" s="648"/>
      <c r="YU88" s="648"/>
      <c r="YV88" s="648"/>
      <c r="YW88" s="648"/>
      <c r="YX88" s="648"/>
      <c r="YY88" s="648"/>
      <c r="YZ88" s="648"/>
      <c r="ZA88" s="648"/>
      <c r="ZB88" s="648"/>
      <c r="ZC88" s="648"/>
      <c r="ZD88" s="648"/>
      <c r="ZE88" s="648"/>
      <c r="ZF88" s="648"/>
      <c r="ZG88" s="648"/>
      <c r="ZH88" s="648"/>
      <c r="ZI88" s="648"/>
      <c r="ZJ88" s="648"/>
      <c r="ZK88" s="648"/>
      <c r="ZL88" s="648"/>
      <c r="ZM88" s="648"/>
      <c r="ZN88" s="648"/>
      <c r="ZO88" s="648"/>
      <c r="ZP88" s="648"/>
      <c r="ZQ88" s="648"/>
      <c r="ZR88" s="648"/>
      <c r="ZS88" s="648"/>
      <c r="ZT88" s="648"/>
      <c r="ZU88" s="648"/>
      <c r="ZV88" s="648"/>
      <c r="ZW88" s="648"/>
      <c r="ZX88" s="648"/>
      <c r="ZY88" s="648"/>
      <c r="ZZ88" s="648"/>
      <c r="AAA88" s="648"/>
      <c r="AAB88" s="648"/>
      <c r="AAC88" s="648"/>
      <c r="AAD88" s="648"/>
      <c r="AAE88" s="648"/>
      <c r="AAF88" s="648"/>
      <c r="AAG88" s="648"/>
      <c r="AAH88" s="648"/>
      <c r="AAI88" s="648"/>
      <c r="AAJ88" s="648"/>
      <c r="AAK88" s="648"/>
      <c r="AAL88" s="648"/>
      <c r="AAM88" s="648"/>
      <c r="AAN88" s="648"/>
      <c r="AAO88" s="648"/>
      <c r="AAP88" s="648"/>
      <c r="AAQ88" s="648"/>
      <c r="AAR88" s="648"/>
      <c r="AAS88" s="648"/>
      <c r="AAT88" s="648"/>
      <c r="AAU88" s="648"/>
      <c r="AAV88" s="648"/>
      <c r="AAW88" s="648"/>
      <c r="AAX88" s="648"/>
      <c r="AAY88" s="648"/>
      <c r="AAZ88" s="648"/>
      <c r="ABA88" s="648"/>
      <c r="ABB88" s="648"/>
      <c r="ABC88" s="648"/>
      <c r="ABD88" s="648"/>
      <c r="ABE88" s="648"/>
      <c r="ABF88" s="648"/>
      <c r="ABG88" s="648"/>
      <c r="ABH88" s="648"/>
      <c r="ABI88" s="648"/>
      <c r="ABJ88" s="648"/>
      <c r="ABK88" s="648"/>
      <c r="ABL88" s="648"/>
      <c r="ABM88" s="648"/>
      <c r="ABN88" s="648"/>
      <c r="ABO88" s="648"/>
      <c r="ABP88" s="648"/>
      <c r="ABQ88" s="648"/>
      <c r="ABR88" s="648"/>
      <c r="ABS88" s="648"/>
      <c r="ABT88" s="648"/>
      <c r="ABU88" s="648"/>
      <c r="ABV88" s="648"/>
      <c r="ABW88" s="648"/>
      <c r="ABX88" s="648"/>
      <c r="ABY88" s="648"/>
      <c r="ABZ88" s="648"/>
      <c r="ACA88" s="648"/>
      <c r="ACB88" s="648"/>
      <c r="ACC88" s="648"/>
      <c r="ACD88" s="648"/>
      <c r="ACE88" s="648"/>
      <c r="ACF88" s="648"/>
      <c r="ACG88" s="648"/>
      <c r="ACH88" s="648"/>
      <c r="ACI88" s="648"/>
      <c r="ACJ88" s="648"/>
      <c r="ACK88" s="648"/>
      <c r="ACL88" s="648"/>
      <c r="ACM88" s="648"/>
      <c r="ACN88" s="648"/>
      <c r="ACO88" s="648"/>
      <c r="ACP88" s="648"/>
      <c r="ACQ88" s="648"/>
      <c r="ACR88" s="648"/>
      <c r="ACS88" s="648"/>
      <c r="ACT88" s="648"/>
      <c r="ACU88" s="648"/>
      <c r="ACV88" s="648"/>
      <c r="ACW88" s="648"/>
      <c r="ACX88" s="648"/>
      <c r="ACY88" s="648"/>
      <c r="ACZ88" s="648"/>
      <c r="ADA88" s="648"/>
      <c r="ADB88" s="648"/>
      <c r="ADC88" s="648"/>
      <c r="ADD88" s="648"/>
      <c r="ADE88" s="648"/>
      <c r="ADF88" s="648"/>
      <c r="ADG88" s="648"/>
      <c r="ADH88" s="648"/>
      <c r="ADI88" s="648"/>
      <c r="ADJ88" s="648"/>
      <c r="ADK88" s="648"/>
      <c r="ADL88" s="648"/>
      <c r="ADM88" s="648"/>
      <c r="ADN88" s="648"/>
      <c r="ADO88" s="648"/>
      <c r="ADP88" s="648"/>
      <c r="ADQ88" s="648"/>
      <c r="ADR88" s="648"/>
      <c r="ADS88" s="648"/>
      <c r="ADT88" s="648"/>
      <c r="ADU88" s="648"/>
      <c r="ADV88" s="648"/>
      <c r="ADW88" s="648"/>
      <c r="ADX88" s="648"/>
      <c r="ADY88" s="648"/>
      <c r="ADZ88" s="648"/>
      <c r="AEA88" s="648"/>
      <c r="AEB88" s="648"/>
      <c r="AEC88" s="648"/>
      <c r="AED88" s="648"/>
      <c r="AEE88" s="648"/>
      <c r="AEF88" s="648"/>
      <c r="AEG88" s="648"/>
      <c r="AEH88" s="648"/>
      <c r="AEI88" s="648"/>
      <c r="AEJ88" s="648"/>
      <c r="AEK88" s="648"/>
      <c r="AEL88" s="648"/>
      <c r="AEM88" s="648"/>
      <c r="AEN88" s="648"/>
      <c r="AEO88" s="648"/>
      <c r="AEP88" s="648"/>
      <c r="AEQ88" s="648"/>
      <c r="AER88" s="648"/>
      <c r="AES88" s="648"/>
      <c r="AET88" s="648"/>
      <c r="AEU88" s="648"/>
      <c r="AEV88" s="648"/>
      <c r="AEW88" s="648"/>
      <c r="AEX88" s="648"/>
      <c r="AEY88" s="648"/>
      <c r="AEZ88" s="648"/>
      <c r="AFA88" s="648"/>
      <c r="AFB88" s="648"/>
      <c r="AFC88" s="648"/>
      <c r="AFD88" s="648"/>
      <c r="AFE88" s="648"/>
      <c r="AFF88" s="648"/>
      <c r="AFG88" s="648"/>
      <c r="AFH88" s="648"/>
      <c r="AFI88" s="648"/>
      <c r="AFJ88" s="648"/>
      <c r="AFK88" s="648"/>
      <c r="AFL88" s="648"/>
      <c r="AFM88" s="648"/>
      <c r="AFN88" s="648"/>
      <c r="AFO88" s="648"/>
      <c r="AFP88" s="648"/>
      <c r="AFQ88" s="648"/>
      <c r="AFR88" s="648"/>
      <c r="AFS88" s="648"/>
      <c r="AFT88" s="648"/>
      <c r="AFU88" s="648"/>
      <c r="AFV88" s="648"/>
      <c r="AFW88" s="648"/>
      <c r="AFX88" s="648"/>
      <c r="AFY88" s="648"/>
      <c r="AFZ88" s="648"/>
      <c r="AGA88" s="648"/>
      <c r="AGB88" s="648"/>
      <c r="AGC88" s="648"/>
      <c r="AGD88" s="648"/>
      <c r="AGE88" s="648"/>
      <c r="AGF88" s="648"/>
      <c r="AGG88" s="648"/>
      <c r="AGH88" s="648"/>
      <c r="AGI88" s="648"/>
      <c r="AGJ88" s="648"/>
      <c r="AGK88" s="648"/>
      <c r="AGL88" s="648"/>
      <c r="AGM88" s="648"/>
      <c r="AGN88" s="648"/>
      <c r="AGO88" s="648"/>
      <c r="AGP88" s="648"/>
      <c r="AGQ88" s="648"/>
      <c r="AGR88" s="648"/>
      <c r="AGS88" s="648"/>
      <c r="AGT88" s="648"/>
      <c r="AGU88" s="648"/>
      <c r="AGV88" s="648"/>
      <c r="AGW88" s="648"/>
      <c r="AGX88" s="648"/>
      <c r="AGY88" s="648"/>
      <c r="AGZ88" s="648"/>
      <c r="AHA88" s="648"/>
      <c r="AHB88" s="648"/>
      <c r="AHC88" s="648"/>
      <c r="AHD88" s="648"/>
      <c r="AHE88" s="648"/>
      <c r="AHF88" s="648"/>
      <c r="AHG88" s="648"/>
      <c r="AHH88" s="648"/>
      <c r="AHI88" s="648"/>
      <c r="AHJ88" s="648"/>
      <c r="AHK88" s="648"/>
      <c r="AHL88" s="648"/>
      <c r="AHM88" s="648"/>
      <c r="AHN88" s="648"/>
      <c r="AHO88" s="648"/>
      <c r="AHP88" s="648"/>
      <c r="AHQ88" s="648"/>
      <c r="AHR88" s="648"/>
      <c r="AHS88" s="648"/>
      <c r="AHT88" s="648"/>
      <c r="AHU88" s="648"/>
      <c r="AHV88" s="648"/>
      <c r="AHW88" s="648"/>
      <c r="AHX88" s="648"/>
      <c r="AHY88" s="648"/>
      <c r="AHZ88" s="648"/>
      <c r="AIA88" s="648"/>
      <c r="AIB88" s="648"/>
      <c r="AIC88" s="648"/>
      <c r="AID88" s="648"/>
      <c r="AIE88" s="648"/>
      <c r="AIF88" s="648"/>
      <c r="AIG88" s="648"/>
      <c r="AIH88" s="648"/>
      <c r="AII88" s="648"/>
      <c r="AIJ88" s="648"/>
      <c r="AIK88" s="648"/>
      <c r="AIL88" s="648"/>
      <c r="AIM88" s="648"/>
      <c r="AIN88" s="648"/>
      <c r="AIO88" s="648"/>
      <c r="AIP88" s="648"/>
      <c r="AIQ88" s="648"/>
      <c r="AIR88" s="648"/>
      <c r="AIS88" s="648"/>
      <c r="AIT88" s="648"/>
      <c r="AIU88" s="648"/>
      <c r="AIV88" s="648"/>
      <c r="AIW88" s="648"/>
      <c r="AIX88" s="648"/>
      <c r="AIY88" s="648"/>
      <c r="AIZ88" s="648"/>
      <c r="AJA88" s="648"/>
      <c r="AJB88" s="648"/>
      <c r="AJC88" s="648"/>
      <c r="AJD88" s="648"/>
      <c r="AJE88" s="648"/>
      <c r="AJF88" s="648"/>
      <c r="AJG88" s="648"/>
      <c r="AJH88" s="648"/>
      <c r="AJI88" s="648"/>
      <c r="AJJ88" s="648"/>
      <c r="AJK88" s="648"/>
      <c r="AJL88" s="648"/>
      <c r="AJM88" s="648"/>
      <c r="AJN88" s="648"/>
      <c r="AJO88" s="648"/>
      <c r="AJP88" s="648"/>
      <c r="AJQ88" s="648"/>
      <c r="AJR88" s="648"/>
      <c r="AJS88" s="648"/>
      <c r="AJT88" s="648"/>
      <c r="AJU88" s="648"/>
      <c r="AJV88" s="648"/>
      <c r="AJW88" s="648"/>
      <c r="AJX88" s="648"/>
      <c r="AJY88" s="648"/>
      <c r="AJZ88" s="648"/>
      <c r="AKA88" s="648"/>
      <c r="AKB88" s="648"/>
      <c r="AKC88" s="648"/>
      <c r="AKD88" s="648"/>
      <c r="AKE88" s="648"/>
      <c r="AKF88" s="648"/>
      <c r="AKG88" s="648"/>
      <c r="AKH88" s="648"/>
      <c r="AKI88" s="648"/>
      <c r="AKJ88" s="648"/>
      <c r="AKK88" s="648"/>
      <c r="AKL88" s="648"/>
      <c r="AKM88" s="648"/>
      <c r="AKN88" s="648"/>
      <c r="AKO88" s="648"/>
      <c r="AKP88" s="648"/>
      <c r="AKQ88" s="648"/>
      <c r="AKR88" s="648"/>
      <c r="AKS88" s="648"/>
      <c r="AKT88" s="648"/>
      <c r="AKU88" s="648"/>
      <c r="AKV88" s="648"/>
      <c r="AKW88" s="648"/>
      <c r="AKX88" s="648"/>
      <c r="AKY88" s="648"/>
      <c r="AKZ88" s="648"/>
      <c r="ALA88" s="648"/>
      <c r="ALB88" s="648"/>
      <c r="ALC88" s="648"/>
      <c r="ALD88" s="648"/>
      <c r="ALE88" s="648"/>
      <c r="ALF88" s="648"/>
      <c r="ALG88" s="648"/>
      <c r="ALH88" s="648"/>
      <c r="ALI88" s="648"/>
      <c r="ALJ88" s="648"/>
      <c r="ALK88" s="648"/>
      <c r="ALL88" s="648"/>
      <c r="ALM88" s="648"/>
      <c r="ALN88" s="648"/>
      <c r="ALO88" s="648"/>
      <c r="ALP88" s="648"/>
      <c r="ALQ88" s="648"/>
      <c r="ALR88" s="648"/>
      <c r="ALS88" s="648"/>
      <c r="ALT88" s="648"/>
      <c r="ALU88" s="648"/>
      <c r="ALV88" s="648"/>
      <c r="ALW88" s="648"/>
      <c r="ALX88" s="648"/>
      <c r="ALY88" s="648"/>
      <c r="ALZ88" s="648"/>
      <c r="AMA88" s="648"/>
      <c r="AMB88" s="648"/>
      <c r="AMC88" s="648"/>
      <c r="AMD88" s="648"/>
      <c r="AME88" s="648"/>
      <c r="AMF88" s="648"/>
      <c r="AMG88" s="648"/>
      <c r="AMH88" s="648"/>
      <c r="AMI88" s="648"/>
      <c r="AMJ88" s="648"/>
    </row>
    <row r="89" spans="1:1024" s="666" customFormat="1" x14ac:dyDescent="0.2">
      <c r="A89" s="648"/>
      <c r="B89" s="685"/>
      <c r="C89" s="682"/>
      <c r="D89" s="679"/>
      <c r="E89" s="679"/>
      <c r="F89" s="679"/>
      <c r="G89" s="679"/>
      <c r="H89" s="679"/>
      <c r="I89" s="679"/>
      <c r="J89" s="679"/>
      <c r="K89" s="679"/>
      <c r="L89" s="679"/>
      <c r="M89" s="679"/>
      <c r="N89" s="679"/>
      <c r="O89" s="679"/>
      <c r="P89" s="679"/>
      <c r="Q89" s="679"/>
      <c r="R89" s="680"/>
      <c r="S89" s="679"/>
      <c r="T89" s="679"/>
      <c r="U89" s="672" t="s">
        <v>501</v>
      </c>
      <c r="V89" s="661" t="s">
        <v>121</v>
      </c>
      <c r="W89" s="681" t="s">
        <v>495</v>
      </c>
      <c r="X89" s="845">
        <v>365.37094591783301</v>
      </c>
      <c r="Y89" s="845">
        <v>505.83217982753638</v>
      </c>
      <c r="Z89" s="845">
        <v>501.20135526043606</v>
      </c>
      <c r="AA89" s="845">
        <v>490.41145920602082</v>
      </c>
      <c r="AB89" s="845">
        <v>766.00157911152132</v>
      </c>
      <c r="AC89" s="845">
        <v>1837.1892943010857</v>
      </c>
      <c r="AD89" s="845">
        <v>1521.1239539351791</v>
      </c>
      <c r="AE89" s="845">
        <v>1730.486523353833</v>
      </c>
      <c r="AF89" s="845">
        <v>1851.3684509027926</v>
      </c>
      <c r="AG89" s="845">
        <v>2070.9453209545809</v>
      </c>
      <c r="AH89" s="845">
        <v>2663.6210439983229</v>
      </c>
      <c r="AI89" s="845">
        <v>1550.8500000267384</v>
      </c>
      <c r="AJ89" s="845">
        <v>1054.3669674550565</v>
      </c>
      <c r="AK89" s="845">
        <v>769.34637386897646</v>
      </c>
      <c r="AL89" s="845">
        <v>40.300124071192378</v>
      </c>
      <c r="AM89" s="845">
        <v>40.146545206027263</v>
      </c>
      <c r="AN89" s="845">
        <v>39.997880864547433</v>
      </c>
      <c r="AO89" s="845">
        <v>39.853985285324733</v>
      </c>
      <c r="AP89" s="845">
        <v>39.714694364637154</v>
      </c>
      <c r="AQ89" s="845">
        <v>39.58030542961577</v>
      </c>
      <c r="AR89" s="845">
        <v>182.15875712219983</v>
      </c>
      <c r="AS89" s="845">
        <v>236.33257231833872</v>
      </c>
      <c r="AT89" s="845">
        <v>233.54575885322518</v>
      </c>
      <c r="AU89" s="845">
        <v>228.2315612725441</v>
      </c>
      <c r="AV89" s="845">
        <v>335.03350380307478</v>
      </c>
      <c r="AW89" s="845">
        <v>755.61846100276182</v>
      </c>
      <c r="AX89" s="845">
        <v>630.28289303864426</v>
      </c>
      <c r="AY89" s="845">
        <v>710.58955250843928</v>
      </c>
      <c r="AZ89" s="845">
        <v>756.3814585417731</v>
      </c>
      <c r="BA89" s="845">
        <v>840.83797331024425</v>
      </c>
      <c r="BB89" s="845">
        <v>1070.0809870255216</v>
      </c>
      <c r="BC89" s="845">
        <v>632.35033837341484</v>
      </c>
      <c r="BD89" s="845">
        <v>436.84110777724987</v>
      </c>
      <c r="BE89" s="845">
        <v>324.77134784018239</v>
      </c>
      <c r="BF89" s="845">
        <v>38.97070163804846</v>
      </c>
      <c r="BG89" s="845">
        <v>38.97070163804846</v>
      </c>
      <c r="BH89" s="845">
        <v>38.97070163804846</v>
      </c>
      <c r="BI89" s="845">
        <v>38.97070163804846</v>
      </c>
      <c r="BJ89" s="845">
        <v>38.97070163804846</v>
      </c>
      <c r="BK89" s="845">
        <v>38.97070163804846</v>
      </c>
      <c r="BL89" s="845">
        <v>181.67923031640342</v>
      </c>
      <c r="BM89" s="845">
        <v>235.97896003476862</v>
      </c>
      <c r="BN89" s="845">
        <v>233.31403182717006</v>
      </c>
      <c r="BO89" s="845">
        <v>228.11780767243371</v>
      </c>
      <c r="BP89" s="845">
        <v>335.03350380307478</v>
      </c>
      <c r="BQ89" s="845">
        <v>755.61846100276182</v>
      </c>
      <c r="BR89" s="845">
        <v>630.28289303864426</v>
      </c>
      <c r="BS89" s="845">
        <v>710.58955250843928</v>
      </c>
      <c r="BT89" s="845">
        <v>756.3814585417731</v>
      </c>
      <c r="BU89" s="845">
        <v>840.83797331024425</v>
      </c>
      <c r="BV89" s="845">
        <v>1070.0809870255216</v>
      </c>
      <c r="BW89" s="845">
        <v>632.35033837341484</v>
      </c>
      <c r="BX89" s="845">
        <v>436.84110777724987</v>
      </c>
      <c r="BY89" s="845">
        <v>324.77134784018239</v>
      </c>
      <c r="BZ89" s="845">
        <v>38.97070163804846</v>
      </c>
      <c r="CA89" s="845">
        <v>38.97070163804846</v>
      </c>
      <c r="CB89" s="845">
        <v>38.97070163804846</v>
      </c>
      <c r="CC89" s="845">
        <v>38.97070163804846</v>
      </c>
      <c r="CD89" s="845">
        <v>38.97070163804846</v>
      </c>
      <c r="CE89" s="846">
        <v>38.97070163804846</v>
      </c>
      <c r="CF89" s="846">
        <v>181.67923031640342</v>
      </c>
      <c r="CG89" s="846">
        <v>235.97896003476862</v>
      </c>
      <c r="CH89" s="846">
        <v>233.31403182717006</v>
      </c>
      <c r="CI89" s="846">
        <v>228.11780767243371</v>
      </c>
      <c r="CJ89" s="846">
        <v>335.03350380307478</v>
      </c>
      <c r="CK89" s="846">
        <v>755.61846100276182</v>
      </c>
      <c r="CL89" s="846">
        <v>630.28289303864426</v>
      </c>
      <c r="CM89" s="846">
        <v>710.58955250843928</v>
      </c>
      <c r="CN89" s="846">
        <v>756.3814585417731</v>
      </c>
      <c r="CO89" s="846">
        <v>840.83797331024425</v>
      </c>
      <c r="CP89" s="846">
        <v>1070.0809870255216</v>
      </c>
      <c r="CQ89" s="846">
        <v>632.35033837341484</v>
      </c>
      <c r="CR89" s="846">
        <v>436.84110777724987</v>
      </c>
      <c r="CS89" s="846">
        <v>324.77134784018239</v>
      </c>
      <c r="CT89" s="846">
        <v>38.97070163804846</v>
      </c>
      <c r="CU89" s="846">
        <v>38.97070163804846</v>
      </c>
      <c r="CV89" s="846">
        <v>38.97070163804846</v>
      </c>
      <c r="CW89" s="846">
        <v>38.97070163804846</v>
      </c>
      <c r="CX89" s="846">
        <v>38.97070163804846</v>
      </c>
      <c r="CY89" s="847">
        <v>38.97070163804846</v>
      </c>
      <c r="CZ89" s="662">
        <v>0</v>
      </c>
      <c r="DA89" s="663">
        <v>0</v>
      </c>
      <c r="DB89" s="663">
        <v>0</v>
      </c>
      <c r="DC89" s="663">
        <v>0</v>
      </c>
      <c r="DD89" s="663">
        <v>0</v>
      </c>
      <c r="DE89" s="663">
        <v>0</v>
      </c>
      <c r="DF89" s="663">
        <v>0</v>
      </c>
      <c r="DG89" s="663">
        <v>0</v>
      </c>
      <c r="DH89" s="663">
        <v>0</v>
      </c>
      <c r="DI89" s="663">
        <v>0</v>
      </c>
      <c r="DJ89" s="663">
        <v>0</v>
      </c>
      <c r="DK89" s="663">
        <v>0</v>
      </c>
      <c r="DL89" s="663">
        <v>0</v>
      </c>
      <c r="DM89" s="663">
        <v>0</v>
      </c>
      <c r="DN89" s="663">
        <v>0</v>
      </c>
      <c r="DO89" s="663">
        <v>0</v>
      </c>
      <c r="DP89" s="663">
        <v>0</v>
      </c>
      <c r="DQ89" s="663">
        <v>0</v>
      </c>
      <c r="DR89" s="663">
        <v>0</v>
      </c>
      <c r="DS89" s="663">
        <v>0</v>
      </c>
      <c r="DT89" s="663">
        <v>0</v>
      </c>
      <c r="DU89" s="663">
        <v>0</v>
      </c>
      <c r="DV89" s="663">
        <v>0</v>
      </c>
      <c r="DW89" s="664">
        <v>0</v>
      </c>
      <c r="DX89" s="665"/>
      <c r="DY89" s="648"/>
      <c r="DZ89" s="648"/>
      <c r="EA89" s="648"/>
      <c r="EB89" s="648"/>
      <c r="EC89" s="648"/>
      <c r="ED89" s="648"/>
      <c r="EE89" s="648"/>
      <c r="EF89" s="648"/>
      <c r="EG89" s="648"/>
      <c r="EH89" s="648"/>
      <c r="EI89" s="648"/>
      <c r="EJ89" s="648"/>
      <c r="EK89" s="648"/>
      <c r="EL89" s="648"/>
      <c r="EM89" s="648"/>
      <c r="EN89" s="648"/>
      <c r="EO89" s="648"/>
      <c r="EP89" s="648"/>
      <c r="EQ89" s="648"/>
      <c r="ER89" s="648"/>
      <c r="ES89" s="648"/>
      <c r="ET89" s="648"/>
      <c r="EU89" s="648"/>
      <c r="EV89" s="648"/>
      <c r="EW89" s="648"/>
      <c r="EX89" s="648"/>
      <c r="EY89" s="648"/>
      <c r="EZ89" s="648"/>
      <c r="FA89" s="648"/>
      <c r="FB89" s="648"/>
      <c r="FC89" s="648"/>
      <c r="FD89" s="648"/>
      <c r="FE89" s="648"/>
      <c r="FF89" s="648"/>
      <c r="FG89" s="648"/>
      <c r="FH89" s="648"/>
      <c r="FI89" s="648"/>
      <c r="FJ89" s="648"/>
      <c r="FK89" s="648"/>
      <c r="FL89" s="648"/>
      <c r="FM89" s="648"/>
      <c r="FN89" s="648"/>
      <c r="FO89" s="648"/>
      <c r="FP89" s="648"/>
      <c r="FQ89" s="648"/>
      <c r="FR89" s="648"/>
      <c r="FS89" s="648"/>
      <c r="FT89" s="648"/>
      <c r="FU89" s="648"/>
      <c r="FV89" s="648"/>
      <c r="FW89" s="648"/>
      <c r="FX89" s="648"/>
      <c r="FY89" s="648"/>
      <c r="FZ89" s="648"/>
      <c r="GA89" s="648"/>
      <c r="GB89" s="648"/>
      <c r="GC89" s="648"/>
      <c r="GD89" s="648"/>
      <c r="GE89" s="648"/>
      <c r="GF89" s="648"/>
      <c r="GG89" s="648"/>
      <c r="GH89" s="648"/>
      <c r="GI89" s="648"/>
      <c r="GJ89" s="648"/>
      <c r="GK89" s="648"/>
      <c r="GL89" s="648"/>
      <c r="GM89" s="648"/>
      <c r="GN89" s="648"/>
      <c r="GO89" s="648"/>
      <c r="GP89" s="648"/>
      <c r="GQ89" s="648"/>
      <c r="GR89" s="648"/>
      <c r="GS89" s="648"/>
      <c r="GT89" s="648"/>
      <c r="GU89" s="648"/>
      <c r="GV89" s="648"/>
      <c r="GW89" s="648"/>
      <c r="GX89" s="648"/>
      <c r="GY89" s="648"/>
      <c r="GZ89" s="648"/>
      <c r="HA89" s="648"/>
      <c r="HB89" s="648"/>
      <c r="HC89" s="648"/>
      <c r="HD89" s="648"/>
      <c r="HE89" s="648"/>
      <c r="HF89" s="648"/>
      <c r="HG89" s="648"/>
      <c r="HH89" s="648"/>
      <c r="HI89" s="648"/>
      <c r="HJ89" s="648"/>
      <c r="HK89" s="648"/>
      <c r="HL89" s="648"/>
      <c r="HM89" s="648"/>
      <c r="HN89" s="648"/>
      <c r="HO89" s="648"/>
      <c r="HP89" s="648"/>
      <c r="HQ89" s="648"/>
      <c r="HR89" s="648"/>
      <c r="HS89" s="648"/>
      <c r="HT89" s="648"/>
      <c r="HU89" s="648"/>
      <c r="HV89" s="648"/>
      <c r="HW89" s="648"/>
      <c r="HX89" s="648"/>
      <c r="HY89" s="648"/>
      <c r="HZ89" s="648"/>
      <c r="IA89" s="648"/>
      <c r="IB89" s="648"/>
      <c r="IC89" s="648"/>
      <c r="ID89" s="648"/>
      <c r="IE89" s="648"/>
      <c r="IF89" s="648"/>
      <c r="IG89" s="648"/>
      <c r="IH89" s="648"/>
      <c r="II89" s="648"/>
      <c r="IJ89" s="648"/>
      <c r="IK89" s="648"/>
      <c r="IL89" s="648"/>
      <c r="IM89" s="648"/>
      <c r="IN89" s="648"/>
      <c r="IO89" s="648"/>
      <c r="IP89" s="648"/>
      <c r="IQ89" s="648"/>
      <c r="IR89" s="648"/>
      <c r="IS89" s="648"/>
      <c r="IT89" s="648"/>
      <c r="IU89" s="648"/>
      <c r="IV89" s="648"/>
      <c r="IW89" s="648"/>
      <c r="IX89" s="648"/>
      <c r="IY89" s="648"/>
      <c r="IZ89" s="648"/>
      <c r="JA89" s="648"/>
      <c r="JB89" s="648"/>
      <c r="JC89" s="648"/>
      <c r="JD89" s="648"/>
      <c r="JE89" s="648"/>
      <c r="JF89" s="648"/>
      <c r="JG89" s="648"/>
      <c r="JH89" s="648"/>
      <c r="JI89" s="648"/>
      <c r="JJ89" s="648"/>
      <c r="JK89" s="648"/>
      <c r="JL89" s="648"/>
      <c r="JM89" s="648"/>
      <c r="JN89" s="648"/>
      <c r="JO89" s="648"/>
      <c r="JP89" s="648"/>
      <c r="JQ89" s="648"/>
      <c r="JR89" s="648"/>
      <c r="JS89" s="648"/>
      <c r="JT89" s="648"/>
      <c r="JU89" s="648"/>
      <c r="JV89" s="648"/>
      <c r="JW89" s="648"/>
      <c r="JX89" s="648"/>
      <c r="JY89" s="648"/>
      <c r="JZ89" s="648"/>
      <c r="KA89" s="648"/>
      <c r="KB89" s="648"/>
      <c r="KC89" s="648"/>
      <c r="KD89" s="648"/>
      <c r="KE89" s="648"/>
      <c r="KF89" s="648"/>
      <c r="KG89" s="648"/>
      <c r="KH89" s="648"/>
      <c r="KI89" s="648"/>
      <c r="KJ89" s="648"/>
      <c r="KK89" s="648"/>
      <c r="KL89" s="648"/>
      <c r="KM89" s="648"/>
      <c r="KN89" s="648"/>
      <c r="KO89" s="648"/>
      <c r="KP89" s="648"/>
      <c r="KQ89" s="648"/>
      <c r="KR89" s="648"/>
      <c r="KS89" s="648"/>
      <c r="KT89" s="648"/>
      <c r="KU89" s="648"/>
      <c r="KV89" s="648"/>
      <c r="KW89" s="648"/>
      <c r="KX89" s="648"/>
      <c r="KY89" s="648"/>
      <c r="KZ89" s="648"/>
      <c r="LA89" s="648"/>
      <c r="LB89" s="648"/>
      <c r="LC89" s="648"/>
      <c r="LD89" s="648"/>
      <c r="LE89" s="648"/>
      <c r="LF89" s="648"/>
      <c r="LG89" s="648"/>
      <c r="LH89" s="648"/>
      <c r="LI89" s="648"/>
      <c r="LJ89" s="648"/>
      <c r="LK89" s="648"/>
      <c r="LL89" s="648"/>
      <c r="LM89" s="648"/>
      <c r="LN89" s="648"/>
      <c r="LO89" s="648"/>
      <c r="LP89" s="648"/>
      <c r="LQ89" s="648"/>
      <c r="LR89" s="648"/>
      <c r="LS89" s="648"/>
      <c r="LT89" s="648"/>
      <c r="LU89" s="648"/>
      <c r="LV89" s="648"/>
      <c r="LW89" s="648"/>
      <c r="LX89" s="648"/>
      <c r="LY89" s="648"/>
      <c r="LZ89" s="648"/>
      <c r="MA89" s="648"/>
      <c r="MB89" s="648"/>
      <c r="MC89" s="648"/>
      <c r="MD89" s="648"/>
      <c r="ME89" s="648"/>
      <c r="MF89" s="648"/>
      <c r="MG89" s="648"/>
      <c r="MH89" s="648"/>
      <c r="MI89" s="648"/>
      <c r="MJ89" s="648"/>
      <c r="MK89" s="648"/>
      <c r="ML89" s="648"/>
      <c r="MM89" s="648"/>
      <c r="MN89" s="648"/>
      <c r="MO89" s="648"/>
      <c r="MP89" s="648"/>
      <c r="MQ89" s="648"/>
      <c r="MR89" s="648"/>
      <c r="MS89" s="648"/>
      <c r="MT89" s="648"/>
      <c r="MU89" s="648"/>
      <c r="MV89" s="648"/>
      <c r="MW89" s="648"/>
      <c r="MX89" s="648"/>
      <c r="MY89" s="648"/>
      <c r="MZ89" s="648"/>
      <c r="NA89" s="648"/>
      <c r="NB89" s="648"/>
      <c r="NC89" s="648"/>
      <c r="ND89" s="648"/>
      <c r="NE89" s="648"/>
      <c r="NF89" s="648"/>
      <c r="NG89" s="648"/>
      <c r="NH89" s="648"/>
      <c r="NI89" s="648"/>
      <c r="NJ89" s="648"/>
      <c r="NK89" s="648"/>
      <c r="NL89" s="648"/>
      <c r="NM89" s="648"/>
      <c r="NN89" s="648"/>
      <c r="NO89" s="648"/>
      <c r="NP89" s="648"/>
      <c r="NQ89" s="648"/>
      <c r="NR89" s="648"/>
      <c r="NS89" s="648"/>
      <c r="NT89" s="648"/>
      <c r="NU89" s="648"/>
      <c r="NV89" s="648"/>
      <c r="NW89" s="648"/>
      <c r="NX89" s="648"/>
      <c r="NY89" s="648"/>
      <c r="NZ89" s="648"/>
      <c r="OA89" s="648"/>
      <c r="OB89" s="648"/>
      <c r="OC89" s="648"/>
      <c r="OD89" s="648"/>
      <c r="OE89" s="648"/>
      <c r="OF89" s="648"/>
      <c r="OG89" s="648"/>
      <c r="OH89" s="648"/>
      <c r="OI89" s="648"/>
      <c r="OJ89" s="648"/>
      <c r="OK89" s="648"/>
      <c r="OL89" s="648"/>
      <c r="OM89" s="648"/>
      <c r="ON89" s="648"/>
      <c r="OO89" s="648"/>
      <c r="OP89" s="648"/>
      <c r="OQ89" s="648"/>
      <c r="OR89" s="648"/>
      <c r="OS89" s="648"/>
      <c r="OT89" s="648"/>
      <c r="OU89" s="648"/>
      <c r="OV89" s="648"/>
      <c r="OW89" s="648"/>
      <c r="OX89" s="648"/>
      <c r="OY89" s="648"/>
      <c r="OZ89" s="648"/>
      <c r="PA89" s="648"/>
      <c r="PB89" s="648"/>
      <c r="PC89" s="648"/>
      <c r="PD89" s="648"/>
      <c r="PE89" s="648"/>
      <c r="PF89" s="648"/>
      <c r="PG89" s="648"/>
      <c r="PH89" s="648"/>
      <c r="PI89" s="648"/>
      <c r="PJ89" s="648"/>
      <c r="PK89" s="648"/>
      <c r="PL89" s="648"/>
      <c r="PM89" s="648"/>
      <c r="PN89" s="648"/>
      <c r="PO89" s="648"/>
      <c r="PP89" s="648"/>
      <c r="PQ89" s="648"/>
      <c r="PR89" s="648"/>
      <c r="PS89" s="648"/>
      <c r="PT89" s="648"/>
      <c r="PU89" s="648"/>
      <c r="PV89" s="648"/>
      <c r="PW89" s="648"/>
      <c r="PX89" s="648"/>
      <c r="PY89" s="648"/>
      <c r="PZ89" s="648"/>
      <c r="QA89" s="648"/>
      <c r="QB89" s="648"/>
      <c r="QC89" s="648"/>
      <c r="QD89" s="648"/>
      <c r="QE89" s="648"/>
      <c r="QF89" s="648"/>
      <c r="QG89" s="648"/>
      <c r="QH89" s="648"/>
      <c r="QI89" s="648"/>
      <c r="QJ89" s="648"/>
      <c r="QK89" s="648"/>
      <c r="QL89" s="648"/>
      <c r="QM89" s="648"/>
      <c r="QN89" s="648"/>
      <c r="QO89" s="648"/>
      <c r="QP89" s="648"/>
      <c r="QQ89" s="648"/>
      <c r="QR89" s="648"/>
      <c r="QS89" s="648"/>
      <c r="QT89" s="648"/>
      <c r="QU89" s="648"/>
      <c r="QV89" s="648"/>
      <c r="QW89" s="648"/>
      <c r="QX89" s="648"/>
      <c r="QY89" s="648"/>
      <c r="QZ89" s="648"/>
      <c r="RA89" s="648"/>
      <c r="RB89" s="648"/>
      <c r="RC89" s="648"/>
      <c r="RD89" s="648"/>
      <c r="RE89" s="648"/>
      <c r="RF89" s="648"/>
      <c r="RG89" s="648"/>
      <c r="RH89" s="648"/>
      <c r="RI89" s="648"/>
      <c r="RJ89" s="648"/>
      <c r="RK89" s="648"/>
      <c r="RL89" s="648"/>
      <c r="RM89" s="648"/>
      <c r="RN89" s="648"/>
      <c r="RO89" s="648"/>
      <c r="RP89" s="648"/>
      <c r="RQ89" s="648"/>
      <c r="RR89" s="648"/>
      <c r="RS89" s="648"/>
      <c r="RT89" s="648"/>
      <c r="RU89" s="648"/>
      <c r="RV89" s="648"/>
      <c r="RW89" s="648"/>
      <c r="RX89" s="648"/>
      <c r="RY89" s="648"/>
      <c r="RZ89" s="648"/>
      <c r="SA89" s="648"/>
      <c r="SB89" s="648"/>
      <c r="SC89" s="648"/>
      <c r="SD89" s="648"/>
      <c r="SE89" s="648"/>
      <c r="SF89" s="648"/>
      <c r="SG89" s="648"/>
      <c r="SH89" s="648"/>
      <c r="SI89" s="648"/>
      <c r="SJ89" s="648"/>
      <c r="SK89" s="648"/>
      <c r="SL89" s="648"/>
      <c r="SM89" s="648"/>
      <c r="SN89" s="648"/>
      <c r="SO89" s="648"/>
      <c r="SP89" s="648"/>
      <c r="SQ89" s="648"/>
      <c r="SR89" s="648"/>
      <c r="SS89" s="648"/>
      <c r="ST89" s="648"/>
      <c r="SU89" s="648"/>
      <c r="SV89" s="648"/>
      <c r="SW89" s="648"/>
      <c r="SX89" s="648"/>
      <c r="SY89" s="648"/>
      <c r="SZ89" s="648"/>
      <c r="TA89" s="648"/>
      <c r="TB89" s="648"/>
      <c r="TC89" s="648"/>
      <c r="TD89" s="648"/>
      <c r="TE89" s="648"/>
      <c r="TF89" s="648"/>
      <c r="TG89" s="648"/>
      <c r="TH89" s="648"/>
      <c r="TI89" s="648"/>
      <c r="TJ89" s="648"/>
      <c r="TK89" s="648"/>
      <c r="TL89" s="648"/>
      <c r="TM89" s="648"/>
      <c r="TN89" s="648"/>
      <c r="TO89" s="648"/>
      <c r="TP89" s="648"/>
      <c r="TQ89" s="648"/>
      <c r="TR89" s="648"/>
      <c r="TS89" s="648"/>
      <c r="TT89" s="648"/>
      <c r="TU89" s="648"/>
      <c r="TV89" s="648"/>
      <c r="TW89" s="648"/>
      <c r="TX89" s="648"/>
      <c r="TY89" s="648"/>
      <c r="TZ89" s="648"/>
      <c r="UA89" s="648"/>
      <c r="UB89" s="648"/>
      <c r="UC89" s="648"/>
      <c r="UD89" s="648"/>
      <c r="UE89" s="648"/>
      <c r="UF89" s="648"/>
      <c r="UG89" s="648"/>
      <c r="UH89" s="648"/>
      <c r="UI89" s="648"/>
      <c r="UJ89" s="648"/>
      <c r="UK89" s="648"/>
      <c r="UL89" s="648"/>
      <c r="UM89" s="648"/>
      <c r="UN89" s="648"/>
      <c r="UO89" s="648"/>
      <c r="UP89" s="648"/>
      <c r="UQ89" s="648"/>
      <c r="UR89" s="648"/>
      <c r="US89" s="648"/>
      <c r="UT89" s="648"/>
      <c r="UU89" s="648"/>
      <c r="UV89" s="648"/>
      <c r="UW89" s="648"/>
      <c r="UX89" s="648"/>
      <c r="UY89" s="648"/>
      <c r="UZ89" s="648"/>
      <c r="VA89" s="648"/>
      <c r="VB89" s="648"/>
      <c r="VC89" s="648"/>
      <c r="VD89" s="648"/>
      <c r="VE89" s="648"/>
      <c r="VF89" s="648"/>
      <c r="VG89" s="648"/>
      <c r="VH89" s="648"/>
      <c r="VI89" s="648"/>
      <c r="VJ89" s="648"/>
      <c r="VK89" s="648"/>
      <c r="VL89" s="648"/>
      <c r="VM89" s="648"/>
      <c r="VN89" s="648"/>
      <c r="VO89" s="648"/>
      <c r="VP89" s="648"/>
      <c r="VQ89" s="648"/>
      <c r="VR89" s="648"/>
      <c r="VS89" s="648"/>
      <c r="VT89" s="648"/>
      <c r="VU89" s="648"/>
      <c r="VV89" s="648"/>
      <c r="VW89" s="648"/>
      <c r="VX89" s="648"/>
      <c r="VY89" s="648"/>
      <c r="VZ89" s="648"/>
      <c r="WA89" s="648"/>
      <c r="WB89" s="648"/>
      <c r="WC89" s="648"/>
      <c r="WD89" s="648"/>
      <c r="WE89" s="648"/>
      <c r="WF89" s="648"/>
      <c r="WG89" s="648"/>
      <c r="WH89" s="648"/>
      <c r="WI89" s="648"/>
      <c r="WJ89" s="648"/>
      <c r="WK89" s="648"/>
      <c r="WL89" s="648"/>
      <c r="WM89" s="648"/>
      <c r="WN89" s="648"/>
      <c r="WO89" s="648"/>
      <c r="WP89" s="648"/>
      <c r="WQ89" s="648"/>
      <c r="WR89" s="648"/>
      <c r="WS89" s="648"/>
      <c r="WT89" s="648"/>
      <c r="WU89" s="648"/>
      <c r="WV89" s="648"/>
      <c r="WW89" s="648"/>
      <c r="WX89" s="648"/>
      <c r="WY89" s="648"/>
      <c r="WZ89" s="648"/>
      <c r="XA89" s="648"/>
      <c r="XB89" s="648"/>
      <c r="XC89" s="648"/>
      <c r="XD89" s="648"/>
      <c r="XE89" s="648"/>
      <c r="XF89" s="648"/>
      <c r="XG89" s="648"/>
      <c r="XH89" s="648"/>
      <c r="XI89" s="648"/>
      <c r="XJ89" s="648"/>
      <c r="XK89" s="648"/>
      <c r="XL89" s="648"/>
      <c r="XM89" s="648"/>
      <c r="XN89" s="648"/>
      <c r="XO89" s="648"/>
      <c r="XP89" s="648"/>
      <c r="XQ89" s="648"/>
      <c r="XR89" s="648"/>
      <c r="XS89" s="648"/>
      <c r="XT89" s="648"/>
      <c r="XU89" s="648"/>
      <c r="XV89" s="648"/>
      <c r="XW89" s="648"/>
      <c r="XX89" s="648"/>
      <c r="XY89" s="648"/>
      <c r="XZ89" s="648"/>
      <c r="YA89" s="648"/>
      <c r="YB89" s="648"/>
      <c r="YC89" s="648"/>
      <c r="YD89" s="648"/>
      <c r="YE89" s="648"/>
      <c r="YF89" s="648"/>
      <c r="YG89" s="648"/>
      <c r="YH89" s="648"/>
      <c r="YI89" s="648"/>
      <c r="YJ89" s="648"/>
      <c r="YK89" s="648"/>
      <c r="YL89" s="648"/>
      <c r="YM89" s="648"/>
      <c r="YN89" s="648"/>
      <c r="YO89" s="648"/>
      <c r="YP89" s="648"/>
      <c r="YQ89" s="648"/>
      <c r="YR89" s="648"/>
      <c r="YS89" s="648"/>
      <c r="YT89" s="648"/>
      <c r="YU89" s="648"/>
      <c r="YV89" s="648"/>
      <c r="YW89" s="648"/>
      <c r="YX89" s="648"/>
      <c r="YY89" s="648"/>
      <c r="YZ89" s="648"/>
      <c r="ZA89" s="648"/>
      <c r="ZB89" s="648"/>
      <c r="ZC89" s="648"/>
      <c r="ZD89" s="648"/>
      <c r="ZE89" s="648"/>
      <c r="ZF89" s="648"/>
      <c r="ZG89" s="648"/>
      <c r="ZH89" s="648"/>
      <c r="ZI89" s="648"/>
      <c r="ZJ89" s="648"/>
      <c r="ZK89" s="648"/>
      <c r="ZL89" s="648"/>
      <c r="ZM89" s="648"/>
      <c r="ZN89" s="648"/>
      <c r="ZO89" s="648"/>
      <c r="ZP89" s="648"/>
      <c r="ZQ89" s="648"/>
      <c r="ZR89" s="648"/>
      <c r="ZS89" s="648"/>
      <c r="ZT89" s="648"/>
      <c r="ZU89" s="648"/>
      <c r="ZV89" s="648"/>
      <c r="ZW89" s="648"/>
      <c r="ZX89" s="648"/>
      <c r="ZY89" s="648"/>
      <c r="ZZ89" s="648"/>
      <c r="AAA89" s="648"/>
      <c r="AAB89" s="648"/>
      <c r="AAC89" s="648"/>
      <c r="AAD89" s="648"/>
      <c r="AAE89" s="648"/>
      <c r="AAF89" s="648"/>
      <c r="AAG89" s="648"/>
      <c r="AAH89" s="648"/>
      <c r="AAI89" s="648"/>
      <c r="AAJ89" s="648"/>
      <c r="AAK89" s="648"/>
      <c r="AAL89" s="648"/>
      <c r="AAM89" s="648"/>
      <c r="AAN89" s="648"/>
      <c r="AAO89" s="648"/>
      <c r="AAP89" s="648"/>
      <c r="AAQ89" s="648"/>
      <c r="AAR89" s="648"/>
      <c r="AAS89" s="648"/>
      <c r="AAT89" s="648"/>
      <c r="AAU89" s="648"/>
      <c r="AAV89" s="648"/>
      <c r="AAW89" s="648"/>
      <c r="AAX89" s="648"/>
      <c r="AAY89" s="648"/>
      <c r="AAZ89" s="648"/>
      <c r="ABA89" s="648"/>
      <c r="ABB89" s="648"/>
      <c r="ABC89" s="648"/>
      <c r="ABD89" s="648"/>
      <c r="ABE89" s="648"/>
      <c r="ABF89" s="648"/>
      <c r="ABG89" s="648"/>
      <c r="ABH89" s="648"/>
      <c r="ABI89" s="648"/>
      <c r="ABJ89" s="648"/>
      <c r="ABK89" s="648"/>
      <c r="ABL89" s="648"/>
      <c r="ABM89" s="648"/>
      <c r="ABN89" s="648"/>
      <c r="ABO89" s="648"/>
      <c r="ABP89" s="648"/>
      <c r="ABQ89" s="648"/>
      <c r="ABR89" s="648"/>
      <c r="ABS89" s="648"/>
      <c r="ABT89" s="648"/>
      <c r="ABU89" s="648"/>
      <c r="ABV89" s="648"/>
      <c r="ABW89" s="648"/>
      <c r="ABX89" s="648"/>
      <c r="ABY89" s="648"/>
      <c r="ABZ89" s="648"/>
      <c r="ACA89" s="648"/>
      <c r="ACB89" s="648"/>
      <c r="ACC89" s="648"/>
      <c r="ACD89" s="648"/>
      <c r="ACE89" s="648"/>
      <c r="ACF89" s="648"/>
      <c r="ACG89" s="648"/>
      <c r="ACH89" s="648"/>
      <c r="ACI89" s="648"/>
      <c r="ACJ89" s="648"/>
      <c r="ACK89" s="648"/>
      <c r="ACL89" s="648"/>
      <c r="ACM89" s="648"/>
      <c r="ACN89" s="648"/>
      <c r="ACO89" s="648"/>
      <c r="ACP89" s="648"/>
      <c r="ACQ89" s="648"/>
      <c r="ACR89" s="648"/>
      <c r="ACS89" s="648"/>
      <c r="ACT89" s="648"/>
      <c r="ACU89" s="648"/>
      <c r="ACV89" s="648"/>
      <c r="ACW89" s="648"/>
      <c r="ACX89" s="648"/>
      <c r="ACY89" s="648"/>
      <c r="ACZ89" s="648"/>
      <c r="ADA89" s="648"/>
      <c r="ADB89" s="648"/>
      <c r="ADC89" s="648"/>
      <c r="ADD89" s="648"/>
      <c r="ADE89" s="648"/>
      <c r="ADF89" s="648"/>
      <c r="ADG89" s="648"/>
      <c r="ADH89" s="648"/>
      <c r="ADI89" s="648"/>
      <c r="ADJ89" s="648"/>
      <c r="ADK89" s="648"/>
      <c r="ADL89" s="648"/>
      <c r="ADM89" s="648"/>
      <c r="ADN89" s="648"/>
      <c r="ADO89" s="648"/>
      <c r="ADP89" s="648"/>
      <c r="ADQ89" s="648"/>
      <c r="ADR89" s="648"/>
      <c r="ADS89" s="648"/>
      <c r="ADT89" s="648"/>
      <c r="ADU89" s="648"/>
      <c r="ADV89" s="648"/>
      <c r="ADW89" s="648"/>
      <c r="ADX89" s="648"/>
      <c r="ADY89" s="648"/>
      <c r="ADZ89" s="648"/>
      <c r="AEA89" s="648"/>
      <c r="AEB89" s="648"/>
      <c r="AEC89" s="648"/>
      <c r="AED89" s="648"/>
      <c r="AEE89" s="648"/>
      <c r="AEF89" s="648"/>
      <c r="AEG89" s="648"/>
      <c r="AEH89" s="648"/>
      <c r="AEI89" s="648"/>
      <c r="AEJ89" s="648"/>
      <c r="AEK89" s="648"/>
      <c r="AEL89" s="648"/>
      <c r="AEM89" s="648"/>
      <c r="AEN89" s="648"/>
      <c r="AEO89" s="648"/>
      <c r="AEP89" s="648"/>
      <c r="AEQ89" s="648"/>
      <c r="AER89" s="648"/>
      <c r="AES89" s="648"/>
      <c r="AET89" s="648"/>
      <c r="AEU89" s="648"/>
      <c r="AEV89" s="648"/>
      <c r="AEW89" s="648"/>
      <c r="AEX89" s="648"/>
      <c r="AEY89" s="648"/>
      <c r="AEZ89" s="648"/>
      <c r="AFA89" s="648"/>
      <c r="AFB89" s="648"/>
      <c r="AFC89" s="648"/>
      <c r="AFD89" s="648"/>
      <c r="AFE89" s="648"/>
      <c r="AFF89" s="648"/>
      <c r="AFG89" s="648"/>
      <c r="AFH89" s="648"/>
      <c r="AFI89" s="648"/>
      <c r="AFJ89" s="648"/>
      <c r="AFK89" s="648"/>
      <c r="AFL89" s="648"/>
      <c r="AFM89" s="648"/>
      <c r="AFN89" s="648"/>
      <c r="AFO89" s="648"/>
      <c r="AFP89" s="648"/>
      <c r="AFQ89" s="648"/>
      <c r="AFR89" s="648"/>
      <c r="AFS89" s="648"/>
      <c r="AFT89" s="648"/>
      <c r="AFU89" s="648"/>
      <c r="AFV89" s="648"/>
      <c r="AFW89" s="648"/>
      <c r="AFX89" s="648"/>
      <c r="AFY89" s="648"/>
      <c r="AFZ89" s="648"/>
      <c r="AGA89" s="648"/>
      <c r="AGB89" s="648"/>
      <c r="AGC89" s="648"/>
      <c r="AGD89" s="648"/>
      <c r="AGE89" s="648"/>
      <c r="AGF89" s="648"/>
      <c r="AGG89" s="648"/>
      <c r="AGH89" s="648"/>
      <c r="AGI89" s="648"/>
      <c r="AGJ89" s="648"/>
      <c r="AGK89" s="648"/>
      <c r="AGL89" s="648"/>
      <c r="AGM89" s="648"/>
      <c r="AGN89" s="648"/>
      <c r="AGO89" s="648"/>
      <c r="AGP89" s="648"/>
      <c r="AGQ89" s="648"/>
      <c r="AGR89" s="648"/>
      <c r="AGS89" s="648"/>
      <c r="AGT89" s="648"/>
      <c r="AGU89" s="648"/>
      <c r="AGV89" s="648"/>
      <c r="AGW89" s="648"/>
      <c r="AGX89" s="648"/>
      <c r="AGY89" s="648"/>
      <c r="AGZ89" s="648"/>
      <c r="AHA89" s="648"/>
      <c r="AHB89" s="648"/>
      <c r="AHC89" s="648"/>
      <c r="AHD89" s="648"/>
      <c r="AHE89" s="648"/>
      <c r="AHF89" s="648"/>
      <c r="AHG89" s="648"/>
      <c r="AHH89" s="648"/>
      <c r="AHI89" s="648"/>
      <c r="AHJ89" s="648"/>
      <c r="AHK89" s="648"/>
      <c r="AHL89" s="648"/>
      <c r="AHM89" s="648"/>
      <c r="AHN89" s="648"/>
      <c r="AHO89" s="648"/>
      <c r="AHP89" s="648"/>
      <c r="AHQ89" s="648"/>
      <c r="AHR89" s="648"/>
      <c r="AHS89" s="648"/>
      <c r="AHT89" s="648"/>
      <c r="AHU89" s="648"/>
      <c r="AHV89" s="648"/>
      <c r="AHW89" s="648"/>
      <c r="AHX89" s="648"/>
      <c r="AHY89" s="648"/>
      <c r="AHZ89" s="648"/>
      <c r="AIA89" s="648"/>
      <c r="AIB89" s="648"/>
      <c r="AIC89" s="648"/>
      <c r="AID89" s="648"/>
      <c r="AIE89" s="648"/>
      <c r="AIF89" s="648"/>
      <c r="AIG89" s="648"/>
      <c r="AIH89" s="648"/>
      <c r="AII89" s="648"/>
      <c r="AIJ89" s="648"/>
      <c r="AIK89" s="648"/>
      <c r="AIL89" s="648"/>
      <c r="AIM89" s="648"/>
      <c r="AIN89" s="648"/>
      <c r="AIO89" s="648"/>
      <c r="AIP89" s="648"/>
      <c r="AIQ89" s="648"/>
      <c r="AIR89" s="648"/>
      <c r="AIS89" s="648"/>
      <c r="AIT89" s="648"/>
      <c r="AIU89" s="648"/>
      <c r="AIV89" s="648"/>
      <c r="AIW89" s="648"/>
      <c r="AIX89" s="648"/>
      <c r="AIY89" s="648"/>
      <c r="AIZ89" s="648"/>
      <c r="AJA89" s="648"/>
      <c r="AJB89" s="648"/>
      <c r="AJC89" s="648"/>
      <c r="AJD89" s="648"/>
      <c r="AJE89" s="648"/>
      <c r="AJF89" s="648"/>
      <c r="AJG89" s="648"/>
      <c r="AJH89" s="648"/>
      <c r="AJI89" s="648"/>
      <c r="AJJ89" s="648"/>
      <c r="AJK89" s="648"/>
      <c r="AJL89" s="648"/>
      <c r="AJM89" s="648"/>
      <c r="AJN89" s="648"/>
      <c r="AJO89" s="648"/>
      <c r="AJP89" s="648"/>
      <c r="AJQ89" s="648"/>
      <c r="AJR89" s="648"/>
      <c r="AJS89" s="648"/>
      <c r="AJT89" s="648"/>
      <c r="AJU89" s="648"/>
      <c r="AJV89" s="648"/>
      <c r="AJW89" s="648"/>
      <c r="AJX89" s="648"/>
      <c r="AJY89" s="648"/>
      <c r="AJZ89" s="648"/>
      <c r="AKA89" s="648"/>
      <c r="AKB89" s="648"/>
      <c r="AKC89" s="648"/>
      <c r="AKD89" s="648"/>
      <c r="AKE89" s="648"/>
      <c r="AKF89" s="648"/>
      <c r="AKG89" s="648"/>
      <c r="AKH89" s="648"/>
      <c r="AKI89" s="648"/>
      <c r="AKJ89" s="648"/>
      <c r="AKK89" s="648"/>
      <c r="AKL89" s="648"/>
      <c r="AKM89" s="648"/>
      <c r="AKN89" s="648"/>
      <c r="AKO89" s="648"/>
      <c r="AKP89" s="648"/>
      <c r="AKQ89" s="648"/>
      <c r="AKR89" s="648"/>
      <c r="AKS89" s="648"/>
      <c r="AKT89" s="648"/>
      <c r="AKU89" s="648"/>
      <c r="AKV89" s="648"/>
      <c r="AKW89" s="648"/>
      <c r="AKX89" s="648"/>
      <c r="AKY89" s="648"/>
      <c r="AKZ89" s="648"/>
      <c r="ALA89" s="648"/>
      <c r="ALB89" s="648"/>
      <c r="ALC89" s="648"/>
      <c r="ALD89" s="648"/>
      <c r="ALE89" s="648"/>
      <c r="ALF89" s="648"/>
      <c r="ALG89" s="648"/>
      <c r="ALH89" s="648"/>
      <c r="ALI89" s="648"/>
      <c r="ALJ89" s="648"/>
      <c r="ALK89" s="648"/>
      <c r="ALL89" s="648"/>
      <c r="ALM89" s="648"/>
      <c r="ALN89" s="648"/>
      <c r="ALO89" s="648"/>
      <c r="ALP89" s="648"/>
      <c r="ALQ89" s="648"/>
      <c r="ALR89" s="648"/>
      <c r="ALS89" s="648"/>
      <c r="ALT89" s="648"/>
      <c r="ALU89" s="648"/>
      <c r="ALV89" s="648"/>
      <c r="ALW89" s="648"/>
      <c r="ALX89" s="648"/>
      <c r="ALY89" s="648"/>
      <c r="ALZ89" s="648"/>
      <c r="AMA89" s="648"/>
      <c r="AMB89" s="648"/>
      <c r="AMC89" s="648"/>
      <c r="AMD89" s="648"/>
      <c r="AME89" s="648"/>
      <c r="AMF89" s="648"/>
      <c r="AMG89" s="648"/>
      <c r="AMH89" s="648"/>
      <c r="AMI89" s="648"/>
      <c r="AMJ89" s="648"/>
    </row>
    <row r="90" spans="1:1024" s="666" customFormat="1" x14ac:dyDescent="0.2">
      <c r="A90" s="648"/>
      <c r="B90" s="685"/>
      <c r="C90" s="682"/>
      <c r="D90" s="679"/>
      <c r="E90" s="679"/>
      <c r="F90" s="679"/>
      <c r="G90" s="679"/>
      <c r="H90" s="679"/>
      <c r="I90" s="679"/>
      <c r="J90" s="679"/>
      <c r="K90" s="679"/>
      <c r="L90" s="679"/>
      <c r="M90" s="679"/>
      <c r="N90" s="679"/>
      <c r="O90" s="679"/>
      <c r="P90" s="679"/>
      <c r="Q90" s="679"/>
      <c r="R90" s="680"/>
      <c r="S90" s="679"/>
      <c r="T90" s="679"/>
      <c r="U90" s="672" t="s">
        <v>502</v>
      </c>
      <c r="V90" s="661" t="s">
        <v>121</v>
      </c>
      <c r="W90" s="681" t="s">
        <v>495</v>
      </c>
      <c r="X90" s="845">
        <v>8.6436104675604977</v>
      </c>
      <c r="Y90" s="845">
        <v>11.579207523749332</v>
      </c>
      <c r="Z90" s="845">
        <v>11.828532156619048</v>
      </c>
      <c r="AA90" s="845">
        <v>12.384392670607287</v>
      </c>
      <c r="AB90" s="845">
        <v>20.883602821867182</v>
      </c>
      <c r="AC90" s="845">
        <v>67.813524697592044</v>
      </c>
      <c r="AD90" s="845">
        <v>46.441583907466381</v>
      </c>
      <c r="AE90" s="845">
        <v>51.217351961286923</v>
      </c>
      <c r="AF90" s="845">
        <v>52.435497696026943</v>
      </c>
      <c r="AG90" s="845">
        <v>66.749817207204075</v>
      </c>
      <c r="AH90" s="845">
        <v>63.759849057036668</v>
      </c>
      <c r="AI90" s="845">
        <v>39.208821070567964</v>
      </c>
      <c r="AJ90" s="845">
        <v>25.782280290952595</v>
      </c>
      <c r="AK90" s="845">
        <v>18.197991360434372</v>
      </c>
      <c r="AL90" s="845">
        <v>0.98936121217696371</v>
      </c>
      <c r="AM90" s="845">
        <v>0.95259202632290929</v>
      </c>
      <c r="AN90" s="845">
        <v>0.91728067697197746</v>
      </c>
      <c r="AO90" s="845">
        <v>0.88336421568225498</v>
      </c>
      <c r="AP90" s="845">
        <v>0.85078224306751404</v>
      </c>
      <c r="AQ90" s="845">
        <v>0.81948584839138805</v>
      </c>
      <c r="AR90" s="845">
        <v>1.8687598313853757</v>
      </c>
      <c r="AS90" s="845">
        <v>2.2001532938284503</v>
      </c>
      <c r="AT90" s="845">
        <v>2.2497252009535624</v>
      </c>
      <c r="AU90" s="845">
        <v>2.3692227057110697</v>
      </c>
      <c r="AV90" s="845">
        <v>3.7555289701398689</v>
      </c>
      <c r="AW90" s="845">
        <v>12.367890218497575</v>
      </c>
      <c r="AX90" s="845">
        <v>8.4345875825258769</v>
      </c>
      <c r="AY90" s="845">
        <v>9.2197428439444842</v>
      </c>
      <c r="AZ90" s="845">
        <v>9.3390724085862775</v>
      </c>
      <c r="BA90" s="845">
        <v>12.509616599449208</v>
      </c>
      <c r="BB90" s="845">
        <v>12.297122967088251</v>
      </c>
      <c r="BC90" s="845">
        <v>8.0541761805686516</v>
      </c>
      <c r="BD90" s="845">
        <v>5.4419208118450255</v>
      </c>
      <c r="BE90" s="845">
        <v>3.9601889580277465</v>
      </c>
      <c r="BF90" s="845">
        <v>0.56862671417491328</v>
      </c>
      <c r="BG90" s="845">
        <v>0.55206477104360518</v>
      </c>
      <c r="BH90" s="845">
        <v>0.53598521460544191</v>
      </c>
      <c r="BI90" s="845">
        <v>0.52037399476256496</v>
      </c>
      <c r="BJ90" s="845">
        <v>0.50521747064326705</v>
      </c>
      <c r="BK90" s="845">
        <v>0.49050239868278345</v>
      </c>
      <c r="BL90" s="845">
        <v>1.1346004652746642</v>
      </c>
      <c r="BM90" s="845">
        <v>1.3447687297422686</v>
      </c>
      <c r="BN90" s="845">
        <v>1.383230974329021</v>
      </c>
      <c r="BO90" s="845">
        <v>1.4651820485890827</v>
      </c>
      <c r="BP90" s="845">
        <v>2.3356169829839115</v>
      </c>
      <c r="BQ90" s="845">
        <v>7.7291058454481467</v>
      </c>
      <c r="BR90" s="845">
        <v>5.2966418829150017</v>
      </c>
      <c r="BS90" s="845">
        <v>5.8177987123739614</v>
      </c>
      <c r="BT90" s="845">
        <v>5.9217047616953913</v>
      </c>
      <c r="BU90" s="845">
        <v>7.9705838131058258</v>
      </c>
      <c r="BV90" s="845">
        <v>6.8086188331246902</v>
      </c>
      <c r="BW90" s="845">
        <v>4.4594020711259637</v>
      </c>
      <c r="BX90" s="845">
        <v>3.0130596097206066</v>
      </c>
      <c r="BY90" s="845">
        <v>2.1926606080564093</v>
      </c>
      <c r="BZ90" s="845">
        <v>0.3148348248212926</v>
      </c>
      <c r="CA90" s="845">
        <v>0.30566487846727441</v>
      </c>
      <c r="CB90" s="845">
        <v>0.29676201792939266</v>
      </c>
      <c r="CC90" s="845">
        <v>0.28811846400911911</v>
      </c>
      <c r="CD90" s="845">
        <v>0.27972666408652341</v>
      </c>
      <c r="CE90" s="846">
        <v>0.2715792855208965</v>
      </c>
      <c r="CF90" s="846">
        <v>0.62820076831111615</v>
      </c>
      <c r="CG90" s="846">
        <v>0.74456584064625031</v>
      </c>
      <c r="CH90" s="846">
        <v>0.76586145292552021</v>
      </c>
      <c r="CI90" s="846">
        <v>0.81123577577283945</v>
      </c>
      <c r="CJ90" s="846">
        <v>1.2931744945440296</v>
      </c>
      <c r="CK90" s="846">
        <v>4.2794185081645137</v>
      </c>
      <c r="CL90" s="846">
        <v>2.9326221891778932</v>
      </c>
      <c r="CM90" s="846">
        <v>3.221174089777942</v>
      </c>
      <c r="CN90" s="846">
        <v>3.2787043500005071</v>
      </c>
      <c r="CO90" s="846">
        <v>4.413119004026762</v>
      </c>
      <c r="CP90" s="846">
        <v>3.7697671673975974</v>
      </c>
      <c r="CQ90" s="846">
        <v>2.4690628049507719</v>
      </c>
      <c r="CR90" s="846">
        <v>1.6682580518204415</v>
      </c>
      <c r="CS90" s="846">
        <v>1.2140230158403003</v>
      </c>
      <c r="CT90" s="846">
        <v>0.1743164090770519</v>
      </c>
      <c r="CU90" s="846">
        <v>0.24378276282048145</v>
      </c>
      <c r="CV90" s="846">
        <v>0.23783684177607947</v>
      </c>
      <c r="CW90" s="846">
        <v>0.23203594319617515</v>
      </c>
      <c r="CX90" s="846">
        <v>0.22637652994748797</v>
      </c>
      <c r="CY90" s="847">
        <v>0.22085515116828089</v>
      </c>
      <c r="CZ90" s="662">
        <v>0</v>
      </c>
      <c r="DA90" s="663">
        <v>0</v>
      </c>
      <c r="DB90" s="663">
        <v>0</v>
      </c>
      <c r="DC90" s="663">
        <v>0</v>
      </c>
      <c r="DD90" s="663">
        <v>0</v>
      </c>
      <c r="DE90" s="663">
        <v>0</v>
      </c>
      <c r="DF90" s="663">
        <v>0</v>
      </c>
      <c r="DG90" s="663">
        <v>0</v>
      </c>
      <c r="DH90" s="663">
        <v>0</v>
      </c>
      <c r="DI90" s="663">
        <v>0</v>
      </c>
      <c r="DJ90" s="663">
        <v>0</v>
      </c>
      <c r="DK90" s="663">
        <v>0</v>
      </c>
      <c r="DL90" s="663">
        <v>0</v>
      </c>
      <c r="DM90" s="663">
        <v>0</v>
      </c>
      <c r="DN90" s="663">
        <v>0</v>
      </c>
      <c r="DO90" s="663">
        <v>0</v>
      </c>
      <c r="DP90" s="663">
        <v>0</v>
      </c>
      <c r="DQ90" s="663">
        <v>0</v>
      </c>
      <c r="DR90" s="663">
        <v>0</v>
      </c>
      <c r="DS90" s="663">
        <v>0</v>
      </c>
      <c r="DT90" s="663">
        <v>0</v>
      </c>
      <c r="DU90" s="663">
        <v>0</v>
      </c>
      <c r="DV90" s="663">
        <v>0</v>
      </c>
      <c r="DW90" s="664">
        <v>0</v>
      </c>
      <c r="DX90" s="665"/>
      <c r="DY90" s="648"/>
      <c r="DZ90" s="648"/>
      <c r="EA90" s="648"/>
      <c r="EB90" s="648"/>
      <c r="EC90" s="648"/>
      <c r="ED90" s="648"/>
      <c r="EE90" s="648"/>
      <c r="EF90" s="648"/>
      <c r="EG90" s="648"/>
      <c r="EH90" s="648"/>
      <c r="EI90" s="648"/>
      <c r="EJ90" s="648"/>
      <c r="EK90" s="648"/>
      <c r="EL90" s="648"/>
      <c r="EM90" s="648"/>
      <c r="EN90" s="648"/>
      <c r="EO90" s="648"/>
      <c r="EP90" s="648"/>
      <c r="EQ90" s="648"/>
      <c r="ER90" s="648"/>
      <c r="ES90" s="648"/>
      <c r="ET90" s="648"/>
      <c r="EU90" s="648"/>
      <c r="EV90" s="648"/>
      <c r="EW90" s="648"/>
      <c r="EX90" s="648"/>
      <c r="EY90" s="648"/>
      <c r="EZ90" s="648"/>
      <c r="FA90" s="648"/>
      <c r="FB90" s="648"/>
      <c r="FC90" s="648"/>
      <c r="FD90" s="648"/>
      <c r="FE90" s="648"/>
      <c r="FF90" s="648"/>
      <c r="FG90" s="648"/>
      <c r="FH90" s="648"/>
      <c r="FI90" s="648"/>
      <c r="FJ90" s="648"/>
      <c r="FK90" s="648"/>
      <c r="FL90" s="648"/>
      <c r="FM90" s="648"/>
      <c r="FN90" s="648"/>
      <c r="FO90" s="648"/>
      <c r="FP90" s="648"/>
      <c r="FQ90" s="648"/>
      <c r="FR90" s="648"/>
      <c r="FS90" s="648"/>
      <c r="FT90" s="648"/>
      <c r="FU90" s="648"/>
      <c r="FV90" s="648"/>
      <c r="FW90" s="648"/>
      <c r="FX90" s="648"/>
      <c r="FY90" s="648"/>
      <c r="FZ90" s="648"/>
      <c r="GA90" s="648"/>
      <c r="GB90" s="648"/>
      <c r="GC90" s="648"/>
      <c r="GD90" s="648"/>
      <c r="GE90" s="648"/>
      <c r="GF90" s="648"/>
      <c r="GG90" s="648"/>
      <c r="GH90" s="648"/>
      <c r="GI90" s="648"/>
      <c r="GJ90" s="648"/>
      <c r="GK90" s="648"/>
      <c r="GL90" s="648"/>
      <c r="GM90" s="648"/>
      <c r="GN90" s="648"/>
      <c r="GO90" s="648"/>
      <c r="GP90" s="648"/>
      <c r="GQ90" s="648"/>
      <c r="GR90" s="648"/>
      <c r="GS90" s="648"/>
      <c r="GT90" s="648"/>
      <c r="GU90" s="648"/>
      <c r="GV90" s="648"/>
      <c r="GW90" s="648"/>
      <c r="GX90" s="648"/>
      <c r="GY90" s="648"/>
      <c r="GZ90" s="648"/>
      <c r="HA90" s="648"/>
      <c r="HB90" s="648"/>
      <c r="HC90" s="648"/>
      <c r="HD90" s="648"/>
      <c r="HE90" s="648"/>
      <c r="HF90" s="648"/>
      <c r="HG90" s="648"/>
      <c r="HH90" s="648"/>
      <c r="HI90" s="648"/>
      <c r="HJ90" s="648"/>
      <c r="HK90" s="648"/>
      <c r="HL90" s="648"/>
      <c r="HM90" s="648"/>
      <c r="HN90" s="648"/>
      <c r="HO90" s="648"/>
      <c r="HP90" s="648"/>
      <c r="HQ90" s="648"/>
      <c r="HR90" s="648"/>
      <c r="HS90" s="648"/>
      <c r="HT90" s="648"/>
      <c r="HU90" s="648"/>
      <c r="HV90" s="648"/>
      <c r="HW90" s="648"/>
      <c r="HX90" s="648"/>
      <c r="HY90" s="648"/>
      <c r="HZ90" s="648"/>
      <c r="IA90" s="648"/>
      <c r="IB90" s="648"/>
      <c r="IC90" s="648"/>
      <c r="ID90" s="648"/>
      <c r="IE90" s="648"/>
      <c r="IF90" s="648"/>
      <c r="IG90" s="648"/>
      <c r="IH90" s="648"/>
      <c r="II90" s="648"/>
      <c r="IJ90" s="648"/>
      <c r="IK90" s="648"/>
      <c r="IL90" s="648"/>
      <c r="IM90" s="648"/>
      <c r="IN90" s="648"/>
      <c r="IO90" s="648"/>
      <c r="IP90" s="648"/>
      <c r="IQ90" s="648"/>
      <c r="IR90" s="648"/>
      <c r="IS90" s="648"/>
      <c r="IT90" s="648"/>
      <c r="IU90" s="648"/>
      <c r="IV90" s="648"/>
      <c r="IW90" s="648"/>
      <c r="IX90" s="648"/>
      <c r="IY90" s="648"/>
      <c r="IZ90" s="648"/>
      <c r="JA90" s="648"/>
      <c r="JB90" s="648"/>
      <c r="JC90" s="648"/>
      <c r="JD90" s="648"/>
      <c r="JE90" s="648"/>
      <c r="JF90" s="648"/>
      <c r="JG90" s="648"/>
      <c r="JH90" s="648"/>
      <c r="JI90" s="648"/>
      <c r="JJ90" s="648"/>
      <c r="JK90" s="648"/>
      <c r="JL90" s="648"/>
      <c r="JM90" s="648"/>
      <c r="JN90" s="648"/>
      <c r="JO90" s="648"/>
      <c r="JP90" s="648"/>
      <c r="JQ90" s="648"/>
      <c r="JR90" s="648"/>
      <c r="JS90" s="648"/>
      <c r="JT90" s="648"/>
      <c r="JU90" s="648"/>
      <c r="JV90" s="648"/>
      <c r="JW90" s="648"/>
      <c r="JX90" s="648"/>
      <c r="JY90" s="648"/>
      <c r="JZ90" s="648"/>
      <c r="KA90" s="648"/>
      <c r="KB90" s="648"/>
      <c r="KC90" s="648"/>
      <c r="KD90" s="648"/>
      <c r="KE90" s="648"/>
      <c r="KF90" s="648"/>
      <c r="KG90" s="648"/>
      <c r="KH90" s="648"/>
      <c r="KI90" s="648"/>
      <c r="KJ90" s="648"/>
      <c r="KK90" s="648"/>
      <c r="KL90" s="648"/>
      <c r="KM90" s="648"/>
      <c r="KN90" s="648"/>
      <c r="KO90" s="648"/>
      <c r="KP90" s="648"/>
      <c r="KQ90" s="648"/>
      <c r="KR90" s="648"/>
      <c r="KS90" s="648"/>
      <c r="KT90" s="648"/>
      <c r="KU90" s="648"/>
      <c r="KV90" s="648"/>
      <c r="KW90" s="648"/>
      <c r="KX90" s="648"/>
      <c r="KY90" s="648"/>
      <c r="KZ90" s="648"/>
      <c r="LA90" s="648"/>
      <c r="LB90" s="648"/>
      <c r="LC90" s="648"/>
      <c r="LD90" s="648"/>
      <c r="LE90" s="648"/>
      <c r="LF90" s="648"/>
      <c r="LG90" s="648"/>
      <c r="LH90" s="648"/>
      <c r="LI90" s="648"/>
      <c r="LJ90" s="648"/>
      <c r="LK90" s="648"/>
      <c r="LL90" s="648"/>
      <c r="LM90" s="648"/>
      <c r="LN90" s="648"/>
      <c r="LO90" s="648"/>
      <c r="LP90" s="648"/>
      <c r="LQ90" s="648"/>
      <c r="LR90" s="648"/>
      <c r="LS90" s="648"/>
      <c r="LT90" s="648"/>
      <c r="LU90" s="648"/>
      <c r="LV90" s="648"/>
      <c r="LW90" s="648"/>
      <c r="LX90" s="648"/>
      <c r="LY90" s="648"/>
      <c r="LZ90" s="648"/>
      <c r="MA90" s="648"/>
      <c r="MB90" s="648"/>
      <c r="MC90" s="648"/>
      <c r="MD90" s="648"/>
      <c r="ME90" s="648"/>
      <c r="MF90" s="648"/>
      <c r="MG90" s="648"/>
      <c r="MH90" s="648"/>
      <c r="MI90" s="648"/>
      <c r="MJ90" s="648"/>
      <c r="MK90" s="648"/>
      <c r="ML90" s="648"/>
      <c r="MM90" s="648"/>
      <c r="MN90" s="648"/>
      <c r="MO90" s="648"/>
      <c r="MP90" s="648"/>
      <c r="MQ90" s="648"/>
      <c r="MR90" s="648"/>
      <c r="MS90" s="648"/>
      <c r="MT90" s="648"/>
      <c r="MU90" s="648"/>
      <c r="MV90" s="648"/>
      <c r="MW90" s="648"/>
      <c r="MX90" s="648"/>
      <c r="MY90" s="648"/>
      <c r="MZ90" s="648"/>
      <c r="NA90" s="648"/>
      <c r="NB90" s="648"/>
      <c r="NC90" s="648"/>
      <c r="ND90" s="648"/>
      <c r="NE90" s="648"/>
      <c r="NF90" s="648"/>
      <c r="NG90" s="648"/>
      <c r="NH90" s="648"/>
      <c r="NI90" s="648"/>
      <c r="NJ90" s="648"/>
      <c r="NK90" s="648"/>
      <c r="NL90" s="648"/>
      <c r="NM90" s="648"/>
      <c r="NN90" s="648"/>
      <c r="NO90" s="648"/>
      <c r="NP90" s="648"/>
      <c r="NQ90" s="648"/>
      <c r="NR90" s="648"/>
      <c r="NS90" s="648"/>
      <c r="NT90" s="648"/>
      <c r="NU90" s="648"/>
      <c r="NV90" s="648"/>
      <c r="NW90" s="648"/>
      <c r="NX90" s="648"/>
      <c r="NY90" s="648"/>
      <c r="NZ90" s="648"/>
      <c r="OA90" s="648"/>
      <c r="OB90" s="648"/>
      <c r="OC90" s="648"/>
      <c r="OD90" s="648"/>
      <c r="OE90" s="648"/>
      <c r="OF90" s="648"/>
      <c r="OG90" s="648"/>
      <c r="OH90" s="648"/>
      <c r="OI90" s="648"/>
      <c r="OJ90" s="648"/>
      <c r="OK90" s="648"/>
      <c r="OL90" s="648"/>
      <c r="OM90" s="648"/>
      <c r="ON90" s="648"/>
      <c r="OO90" s="648"/>
      <c r="OP90" s="648"/>
      <c r="OQ90" s="648"/>
      <c r="OR90" s="648"/>
      <c r="OS90" s="648"/>
      <c r="OT90" s="648"/>
      <c r="OU90" s="648"/>
      <c r="OV90" s="648"/>
      <c r="OW90" s="648"/>
      <c r="OX90" s="648"/>
      <c r="OY90" s="648"/>
      <c r="OZ90" s="648"/>
      <c r="PA90" s="648"/>
      <c r="PB90" s="648"/>
      <c r="PC90" s="648"/>
      <c r="PD90" s="648"/>
      <c r="PE90" s="648"/>
      <c r="PF90" s="648"/>
      <c r="PG90" s="648"/>
      <c r="PH90" s="648"/>
      <c r="PI90" s="648"/>
      <c r="PJ90" s="648"/>
      <c r="PK90" s="648"/>
      <c r="PL90" s="648"/>
      <c r="PM90" s="648"/>
      <c r="PN90" s="648"/>
      <c r="PO90" s="648"/>
      <c r="PP90" s="648"/>
      <c r="PQ90" s="648"/>
      <c r="PR90" s="648"/>
      <c r="PS90" s="648"/>
      <c r="PT90" s="648"/>
      <c r="PU90" s="648"/>
      <c r="PV90" s="648"/>
      <c r="PW90" s="648"/>
      <c r="PX90" s="648"/>
      <c r="PY90" s="648"/>
      <c r="PZ90" s="648"/>
      <c r="QA90" s="648"/>
      <c r="QB90" s="648"/>
      <c r="QC90" s="648"/>
      <c r="QD90" s="648"/>
      <c r="QE90" s="648"/>
      <c r="QF90" s="648"/>
      <c r="QG90" s="648"/>
      <c r="QH90" s="648"/>
      <c r="QI90" s="648"/>
      <c r="QJ90" s="648"/>
      <c r="QK90" s="648"/>
      <c r="QL90" s="648"/>
      <c r="QM90" s="648"/>
      <c r="QN90" s="648"/>
      <c r="QO90" s="648"/>
      <c r="QP90" s="648"/>
      <c r="QQ90" s="648"/>
      <c r="QR90" s="648"/>
      <c r="QS90" s="648"/>
      <c r="QT90" s="648"/>
      <c r="QU90" s="648"/>
      <c r="QV90" s="648"/>
      <c r="QW90" s="648"/>
      <c r="QX90" s="648"/>
      <c r="QY90" s="648"/>
      <c r="QZ90" s="648"/>
      <c r="RA90" s="648"/>
      <c r="RB90" s="648"/>
      <c r="RC90" s="648"/>
      <c r="RD90" s="648"/>
      <c r="RE90" s="648"/>
      <c r="RF90" s="648"/>
      <c r="RG90" s="648"/>
      <c r="RH90" s="648"/>
      <c r="RI90" s="648"/>
      <c r="RJ90" s="648"/>
      <c r="RK90" s="648"/>
      <c r="RL90" s="648"/>
      <c r="RM90" s="648"/>
      <c r="RN90" s="648"/>
      <c r="RO90" s="648"/>
      <c r="RP90" s="648"/>
      <c r="RQ90" s="648"/>
      <c r="RR90" s="648"/>
      <c r="RS90" s="648"/>
      <c r="RT90" s="648"/>
      <c r="RU90" s="648"/>
      <c r="RV90" s="648"/>
      <c r="RW90" s="648"/>
      <c r="RX90" s="648"/>
      <c r="RY90" s="648"/>
      <c r="RZ90" s="648"/>
      <c r="SA90" s="648"/>
      <c r="SB90" s="648"/>
      <c r="SC90" s="648"/>
      <c r="SD90" s="648"/>
      <c r="SE90" s="648"/>
      <c r="SF90" s="648"/>
      <c r="SG90" s="648"/>
      <c r="SH90" s="648"/>
      <c r="SI90" s="648"/>
      <c r="SJ90" s="648"/>
      <c r="SK90" s="648"/>
      <c r="SL90" s="648"/>
      <c r="SM90" s="648"/>
      <c r="SN90" s="648"/>
      <c r="SO90" s="648"/>
      <c r="SP90" s="648"/>
      <c r="SQ90" s="648"/>
      <c r="SR90" s="648"/>
      <c r="SS90" s="648"/>
      <c r="ST90" s="648"/>
      <c r="SU90" s="648"/>
      <c r="SV90" s="648"/>
      <c r="SW90" s="648"/>
      <c r="SX90" s="648"/>
      <c r="SY90" s="648"/>
      <c r="SZ90" s="648"/>
      <c r="TA90" s="648"/>
      <c r="TB90" s="648"/>
      <c r="TC90" s="648"/>
      <c r="TD90" s="648"/>
      <c r="TE90" s="648"/>
      <c r="TF90" s="648"/>
      <c r="TG90" s="648"/>
      <c r="TH90" s="648"/>
      <c r="TI90" s="648"/>
      <c r="TJ90" s="648"/>
      <c r="TK90" s="648"/>
      <c r="TL90" s="648"/>
      <c r="TM90" s="648"/>
      <c r="TN90" s="648"/>
      <c r="TO90" s="648"/>
      <c r="TP90" s="648"/>
      <c r="TQ90" s="648"/>
      <c r="TR90" s="648"/>
      <c r="TS90" s="648"/>
      <c r="TT90" s="648"/>
      <c r="TU90" s="648"/>
      <c r="TV90" s="648"/>
      <c r="TW90" s="648"/>
      <c r="TX90" s="648"/>
      <c r="TY90" s="648"/>
      <c r="TZ90" s="648"/>
      <c r="UA90" s="648"/>
      <c r="UB90" s="648"/>
      <c r="UC90" s="648"/>
      <c r="UD90" s="648"/>
      <c r="UE90" s="648"/>
      <c r="UF90" s="648"/>
      <c r="UG90" s="648"/>
      <c r="UH90" s="648"/>
      <c r="UI90" s="648"/>
      <c r="UJ90" s="648"/>
      <c r="UK90" s="648"/>
      <c r="UL90" s="648"/>
      <c r="UM90" s="648"/>
      <c r="UN90" s="648"/>
      <c r="UO90" s="648"/>
      <c r="UP90" s="648"/>
      <c r="UQ90" s="648"/>
      <c r="UR90" s="648"/>
      <c r="US90" s="648"/>
      <c r="UT90" s="648"/>
      <c r="UU90" s="648"/>
      <c r="UV90" s="648"/>
      <c r="UW90" s="648"/>
      <c r="UX90" s="648"/>
      <c r="UY90" s="648"/>
      <c r="UZ90" s="648"/>
      <c r="VA90" s="648"/>
      <c r="VB90" s="648"/>
      <c r="VC90" s="648"/>
      <c r="VD90" s="648"/>
      <c r="VE90" s="648"/>
      <c r="VF90" s="648"/>
      <c r="VG90" s="648"/>
      <c r="VH90" s="648"/>
      <c r="VI90" s="648"/>
      <c r="VJ90" s="648"/>
      <c r="VK90" s="648"/>
      <c r="VL90" s="648"/>
      <c r="VM90" s="648"/>
      <c r="VN90" s="648"/>
      <c r="VO90" s="648"/>
      <c r="VP90" s="648"/>
      <c r="VQ90" s="648"/>
      <c r="VR90" s="648"/>
      <c r="VS90" s="648"/>
      <c r="VT90" s="648"/>
      <c r="VU90" s="648"/>
      <c r="VV90" s="648"/>
      <c r="VW90" s="648"/>
      <c r="VX90" s="648"/>
      <c r="VY90" s="648"/>
      <c r="VZ90" s="648"/>
      <c r="WA90" s="648"/>
      <c r="WB90" s="648"/>
      <c r="WC90" s="648"/>
      <c r="WD90" s="648"/>
      <c r="WE90" s="648"/>
      <c r="WF90" s="648"/>
      <c r="WG90" s="648"/>
      <c r="WH90" s="648"/>
      <c r="WI90" s="648"/>
      <c r="WJ90" s="648"/>
      <c r="WK90" s="648"/>
      <c r="WL90" s="648"/>
      <c r="WM90" s="648"/>
      <c r="WN90" s="648"/>
      <c r="WO90" s="648"/>
      <c r="WP90" s="648"/>
      <c r="WQ90" s="648"/>
      <c r="WR90" s="648"/>
      <c r="WS90" s="648"/>
      <c r="WT90" s="648"/>
      <c r="WU90" s="648"/>
      <c r="WV90" s="648"/>
      <c r="WW90" s="648"/>
      <c r="WX90" s="648"/>
      <c r="WY90" s="648"/>
      <c r="WZ90" s="648"/>
      <c r="XA90" s="648"/>
      <c r="XB90" s="648"/>
      <c r="XC90" s="648"/>
      <c r="XD90" s="648"/>
      <c r="XE90" s="648"/>
      <c r="XF90" s="648"/>
      <c r="XG90" s="648"/>
      <c r="XH90" s="648"/>
      <c r="XI90" s="648"/>
      <c r="XJ90" s="648"/>
      <c r="XK90" s="648"/>
      <c r="XL90" s="648"/>
      <c r="XM90" s="648"/>
      <c r="XN90" s="648"/>
      <c r="XO90" s="648"/>
      <c r="XP90" s="648"/>
      <c r="XQ90" s="648"/>
      <c r="XR90" s="648"/>
      <c r="XS90" s="648"/>
      <c r="XT90" s="648"/>
      <c r="XU90" s="648"/>
      <c r="XV90" s="648"/>
      <c r="XW90" s="648"/>
      <c r="XX90" s="648"/>
      <c r="XY90" s="648"/>
      <c r="XZ90" s="648"/>
      <c r="YA90" s="648"/>
      <c r="YB90" s="648"/>
      <c r="YC90" s="648"/>
      <c r="YD90" s="648"/>
      <c r="YE90" s="648"/>
      <c r="YF90" s="648"/>
      <c r="YG90" s="648"/>
      <c r="YH90" s="648"/>
      <c r="YI90" s="648"/>
      <c r="YJ90" s="648"/>
      <c r="YK90" s="648"/>
      <c r="YL90" s="648"/>
      <c r="YM90" s="648"/>
      <c r="YN90" s="648"/>
      <c r="YO90" s="648"/>
      <c r="YP90" s="648"/>
      <c r="YQ90" s="648"/>
      <c r="YR90" s="648"/>
      <c r="YS90" s="648"/>
      <c r="YT90" s="648"/>
      <c r="YU90" s="648"/>
      <c r="YV90" s="648"/>
      <c r="YW90" s="648"/>
      <c r="YX90" s="648"/>
      <c r="YY90" s="648"/>
      <c r="YZ90" s="648"/>
      <c r="ZA90" s="648"/>
      <c r="ZB90" s="648"/>
      <c r="ZC90" s="648"/>
      <c r="ZD90" s="648"/>
      <c r="ZE90" s="648"/>
      <c r="ZF90" s="648"/>
      <c r="ZG90" s="648"/>
      <c r="ZH90" s="648"/>
      <c r="ZI90" s="648"/>
      <c r="ZJ90" s="648"/>
      <c r="ZK90" s="648"/>
      <c r="ZL90" s="648"/>
      <c r="ZM90" s="648"/>
      <c r="ZN90" s="648"/>
      <c r="ZO90" s="648"/>
      <c r="ZP90" s="648"/>
      <c r="ZQ90" s="648"/>
      <c r="ZR90" s="648"/>
      <c r="ZS90" s="648"/>
      <c r="ZT90" s="648"/>
      <c r="ZU90" s="648"/>
      <c r="ZV90" s="648"/>
      <c r="ZW90" s="648"/>
      <c r="ZX90" s="648"/>
      <c r="ZY90" s="648"/>
      <c r="ZZ90" s="648"/>
      <c r="AAA90" s="648"/>
      <c r="AAB90" s="648"/>
      <c r="AAC90" s="648"/>
      <c r="AAD90" s="648"/>
      <c r="AAE90" s="648"/>
      <c r="AAF90" s="648"/>
      <c r="AAG90" s="648"/>
      <c r="AAH90" s="648"/>
      <c r="AAI90" s="648"/>
      <c r="AAJ90" s="648"/>
      <c r="AAK90" s="648"/>
      <c r="AAL90" s="648"/>
      <c r="AAM90" s="648"/>
      <c r="AAN90" s="648"/>
      <c r="AAO90" s="648"/>
      <c r="AAP90" s="648"/>
      <c r="AAQ90" s="648"/>
      <c r="AAR90" s="648"/>
      <c r="AAS90" s="648"/>
      <c r="AAT90" s="648"/>
      <c r="AAU90" s="648"/>
      <c r="AAV90" s="648"/>
      <c r="AAW90" s="648"/>
      <c r="AAX90" s="648"/>
      <c r="AAY90" s="648"/>
      <c r="AAZ90" s="648"/>
      <c r="ABA90" s="648"/>
      <c r="ABB90" s="648"/>
      <c r="ABC90" s="648"/>
      <c r="ABD90" s="648"/>
      <c r="ABE90" s="648"/>
      <c r="ABF90" s="648"/>
      <c r="ABG90" s="648"/>
      <c r="ABH90" s="648"/>
      <c r="ABI90" s="648"/>
      <c r="ABJ90" s="648"/>
      <c r="ABK90" s="648"/>
      <c r="ABL90" s="648"/>
      <c r="ABM90" s="648"/>
      <c r="ABN90" s="648"/>
      <c r="ABO90" s="648"/>
      <c r="ABP90" s="648"/>
      <c r="ABQ90" s="648"/>
      <c r="ABR90" s="648"/>
      <c r="ABS90" s="648"/>
      <c r="ABT90" s="648"/>
      <c r="ABU90" s="648"/>
      <c r="ABV90" s="648"/>
      <c r="ABW90" s="648"/>
      <c r="ABX90" s="648"/>
      <c r="ABY90" s="648"/>
      <c r="ABZ90" s="648"/>
      <c r="ACA90" s="648"/>
      <c r="ACB90" s="648"/>
      <c r="ACC90" s="648"/>
      <c r="ACD90" s="648"/>
      <c r="ACE90" s="648"/>
      <c r="ACF90" s="648"/>
      <c r="ACG90" s="648"/>
      <c r="ACH90" s="648"/>
      <c r="ACI90" s="648"/>
      <c r="ACJ90" s="648"/>
      <c r="ACK90" s="648"/>
      <c r="ACL90" s="648"/>
      <c r="ACM90" s="648"/>
      <c r="ACN90" s="648"/>
      <c r="ACO90" s="648"/>
      <c r="ACP90" s="648"/>
      <c r="ACQ90" s="648"/>
      <c r="ACR90" s="648"/>
      <c r="ACS90" s="648"/>
      <c r="ACT90" s="648"/>
      <c r="ACU90" s="648"/>
      <c r="ACV90" s="648"/>
      <c r="ACW90" s="648"/>
      <c r="ACX90" s="648"/>
      <c r="ACY90" s="648"/>
      <c r="ACZ90" s="648"/>
      <c r="ADA90" s="648"/>
      <c r="ADB90" s="648"/>
      <c r="ADC90" s="648"/>
      <c r="ADD90" s="648"/>
      <c r="ADE90" s="648"/>
      <c r="ADF90" s="648"/>
      <c r="ADG90" s="648"/>
      <c r="ADH90" s="648"/>
      <c r="ADI90" s="648"/>
      <c r="ADJ90" s="648"/>
      <c r="ADK90" s="648"/>
      <c r="ADL90" s="648"/>
      <c r="ADM90" s="648"/>
      <c r="ADN90" s="648"/>
      <c r="ADO90" s="648"/>
      <c r="ADP90" s="648"/>
      <c r="ADQ90" s="648"/>
      <c r="ADR90" s="648"/>
      <c r="ADS90" s="648"/>
      <c r="ADT90" s="648"/>
      <c r="ADU90" s="648"/>
      <c r="ADV90" s="648"/>
      <c r="ADW90" s="648"/>
      <c r="ADX90" s="648"/>
      <c r="ADY90" s="648"/>
      <c r="ADZ90" s="648"/>
      <c r="AEA90" s="648"/>
      <c r="AEB90" s="648"/>
      <c r="AEC90" s="648"/>
      <c r="AED90" s="648"/>
      <c r="AEE90" s="648"/>
      <c r="AEF90" s="648"/>
      <c r="AEG90" s="648"/>
      <c r="AEH90" s="648"/>
      <c r="AEI90" s="648"/>
      <c r="AEJ90" s="648"/>
      <c r="AEK90" s="648"/>
      <c r="AEL90" s="648"/>
      <c r="AEM90" s="648"/>
      <c r="AEN90" s="648"/>
      <c r="AEO90" s="648"/>
      <c r="AEP90" s="648"/>
      <c r="AEQ90" s="648"/>
      <c r="AER90" s="648"/>
      <c r="AES90" s="648"/>
      <c r="AET90" s="648"/>
      <c r="AEU90" s="648"/>
      <c r="AEV90" s="648"/>
      <c r="AEW90" s="648"/>
      <c r="AEX90" s="648"/>
      <c r="AEY90" s="648"/>
      <c r="AEZ90" s="648"/>
      <c r="AFA90" s="648"/>
      <c r="AFB90" s="648"/>
      <c r="AFC90" s="648"/>
      <c r="AFD90" s="648"/>
      <c r="AFE90" s="648"/>
      <c r="AFF90" s="648"/>
      <c r="AFG90" s="648"/>
      <c r="AFH90" s="648"/>
      <c r="AFI90" s="648"/>
      <c r="AFJ90" s="648"/>
      <c r="AFK90" s="648"/>
      <c r="AFL90" s="648"/>
      <c r="AFM90" s="648"/>
      <c r="AFN90" s="648"/>
      <c r="AFO90" s="648"/>
      <c r="AFP90" s="648"/>
      <c r="AFQ90" s="648"/>
      <c r="AFR90" s="648"/>
      <c r="AFS90" s="648"/>
      <c r="AFT90" s="648"/>
      <c r="AFU90" s="648"/>
      <c r="AFV90" s="648"/>
      <c r="AFW90" s="648"/>
      <c r="AFX90" s="648"/>
      <c r="AFY90" s="648"/>
      <c r="AFZ90" s="648"/>
      <c r="AGA90" s="648"/>
      <c r="AGB90" s="648"/>
      <c r="AGC90" s="648"/>
      <c r="AGD90" s="648"/>
      <c r="AGE90" s="648"/>
      <c r="AGF90" s="648"/>
      <c r="AGG90" s="648"/>
      <c r="AGH90" s="648"/>
      <c r="AGI90" s="648"/>
      <c r="AGJ90" s="648"/>
      <c r="AGK90" s="648"/>
      <c r="AGL90" s="648"/>
      <c r="AGM90" s="648"/>
      <c r="AGN90" s="648"/>
      <c r="AGO90" s="648"/>
      <c r="AGP90" s="648"/>
      <c r="AGQ90" s="648"/>
      <c r="AGR90" s="648"/>
      <c r="AGS90" s="648"/>
      <c r="AGT90" s="648"/>
      <c r="AGU90" s="648"/>
      <c r="AGV90" s="648"/>
      <c r="AGW90" s="648"/>
      <c r="AGX90" s="648"/>
      <c r="AGY90" s="648"/>
      <c r="AGZ90" s="648"/>
      <c r="AHA90" s="648"/>
      <c r="AHB90" s="648"/>
      <c r="AHC90" s="648"/>
      <c r="AHD90" s="648"/>
      <c r="AHE90" s="648"/>
      <c r="AHF90" s="648"/>
      <c r="AHG90" s="648"/>
      <c r="AHH90" s="648"/>
      <c r="AHI90" s="648"/>
      <c r="AHJ90" s="648"/>
      <c r="AHK90" s="648"/>
      <c r="AHL90" s="648"/>
      <c r="AHM90" s="648"/>
      <c r="AHN90" s="648"/>
      <c r="AHO90" s="648"/>
      <c r="AHP90" s="648"/>
      <c r="AHQ90" s="648"/>
      <c r="AHR90" s="648"/>
      <c r="AHS90" s="648"/>
      <c r="AHT90" s="648"/>
      <c r="AHU90" s="648"/>
      <c r="AHV90" s="648"/>
      <c r="AHW90" s="648"/>
      <c r="AHX90" s="648"/>
      <c r="AHY90" s="648"/>
      <c r="AHZ90" s="648"/>
      <c r="AIA90" s="648"/>
      <c r="AIB90" s="648"/>
      <c r="AIC90" s="648"/>
      <c r="AID90" s="648"/>
      <c r="AIE90" s="648"/>
      <c r="AIF90" s="648"/>
      <c r="AIG90" s="648"/>
      <c r="AIH90" s="648"/>
      <c r="AII90" s="648"/>
      <c r="AIJ90" s="648"/>
      <c r="AIK90" s="648"/>
      <c r="AIL90" s="648"/>
      <c r="AIM90" s="648"/>
      <c r="AIN90" s="648"/>
      <c r="AIO90" s="648"/>
      <c r="AIP90" s="648"/>
      <c r="AIQ90" s="648"/>
      <c r="AIR90" s="648"/>
      <c r="AIS90" s="648"/>
      <c r="AIT90" s="648"/>
      <c r="AIU90" s="648"/>
      <c r="AIV90" s="648"/>
      <c r="AIW90" s="648"/>
      <c r="AIX90" s="648"/>
      <c r="AIY90" s="648"/>
      <c r="AIZ90" s="648"/>
      <c r="AJA90" s="648"/>
      <c r="AJB90" s="648"/>
      <c r="AJC90" s="648"/>
      <c r="AJD90" s="648"/>
      <c r="AJE90" s="648"/>
      <c r="AJF90" s="648"/>
      <c r="AJG90" s="648"/>
      <c r="AJH90" s="648"/>
      <c r="AJI90" s="648"/>
      <c r="AJJ90" s="648"/>
      <c r="AJK90" s="648"/>
      <c r="AJL90" s="648"/>
      <c r="AJM90" s="648"/>
      <c r="AJN90" s="648"/>
      <c r="AJO90" s="648"/>
      <c r="AJP90" s="648"/>
      <c r="AJQ90" s="648"/>
      <c r="AJR90" s="648"/>
      <c r="AJS90" s="648"/>
      <c r="AJT90" s="648"/>
      <c r="AJU90" s="648"/>
      <c r="AJV90" s="648"/>
      <c r="AJW90" s="648"/>
      <c r="AJX90" s="648"/>
      <c r="AJY90" s="648"/>
      <c r="AJZ90" s="648"/>
      <c r="AKA90" s="648"/>
      <c r="AKB90" s="648"/>
      <c r="AKC90" s="648"/>
      <c r="AKD90" s="648"/>
      <c r="AKE90" s="648"/>
      <c r="AKF90" s="648"/>
      <c r="AKG90" s="648"/>
      <c r="AKH90" s="648"/>
      <c r="AKI90" s="648"/>
      <c r="AKJ90" s="648"/>
      <c r="AKK90" s="648"/>
      <c r="AKL90" s="648"/>
      <c r="AKM90" s="648"/>
      <c r="AKN90" s="648"/>
      <c r="AKO90" s="648"/>
      <c r="AKP90" s="648"/>
      <c r="AKQ90" s="648"/>
      <c r="AKR90" s="648"/>
      <c r="AKS90" s="648"/>
      <c r="AKT90" s="648"/>
      <c r="AKU90" s="648"/>
      <c r="AKV90" s="648"/>
      <c r="AKW90" s="648"/>
      <c r="AKX90" s="648"/>
      <c r="AKY90" s="648"/>
      <c r="AKZ90" s="648"/>
      <c r="ALA90" s="648"/>
      <c r="ALB90" s="648"/>
      <c r="ALC90" s="648"/>
      <c r="ALD90" s="648"/>
      <c r="ALE90" s="648"/>
      <c r="ALF90" s="648"/>
      <c r="ALG90" s="648"/>
      <c r="ALH90" s="648"/>
      <c r="ALI90" s="648"/>
      <c r="ALJ90" s="648"/>
      <c r="ALK90" s="648"/>
      <c r="ALL90" s="648"/>
      <c r="ALM90" s="648"/>
      <c r="ALN90" s="648"/>
      <c r="ALO90" s="648"/>
      <c r="ALP90" s="648"/>
      <c r="ALQ90" s="648"/>
      <c r="ALR90" s="648"/>
      <c r="ALS90" s="648"/>
      <c r="ALT90" s="648"/>
      <c r="ALU90" s="648"/>
      <c r="ALV90" s="648"/>
      <c r="ALW90" s="648"/>
      <c r="ALX90" s="648"/>
      <c r="ALY90" s="648"/>
      <c r="ALZ90" s="648"/>
      <c r="AMA90" s="648"/>
      <c r="AMB90" s="648"/>
      <c r="AMC90" s="648"/>
      <c r="AMD90" s="648"/>
      <c r="AME90" s="648"/>
      <c r="AMF90" s="648"/>
      <c r="AMG90" s="648"/>
      <c r="AMH90" s="648"/>
      <c r="AMI90" s="648"/>
      <c r="AMJ90" s="648"/>
    </row>
    <row r="91" spans="1:1024" s="666" customFormat="1" x14ac:dyDescent="0.2">
      <c r="A91" s="648"/>
      <c r="B91" s="685"/>
      <c r="C91" s="682"/>
      <c r="D91" s="679"/>
      <c r="E91" s="679"/>
      <c r="F91" s="679"/>
      <c r="G91" s="679"/>
      <c r="H91" s="679"/>
      <c r="I91" s="679"/>
      <c r="J91" s="679"/>
      <c r="K91" s="679"/>
      <c r="L91" s="679"/>
      <c r="M91" s="679"/>
      <c r="N91" s="679"/>
      <c r="O91" s="679"/>
      <c r="P91" s="679"/>
      <c r="Q91" s="679"/>
      <c r="R91" s="680"/>
      <c r="S91" s="679"/>
      <c r="T91" s="679"/>
      <c r="U91" s="672" t="s">
        <v>503</v>
      </c>
      <c r="V91" s="661" t="s">
        <v>121</v>
      </c>
      <c r="W91" s="681" t="s">
        <v>495</v>
      </c>
      <c r="X91" s="845">
        <v>0</v>
      </c>
      <c r="Y91" s="845">
        <v>0</v>
      </c>
      <c r="Z91" s="845">
        <v>0</v>
      </c>
      <c r="AA91" s="845">
        <v>0</v>
      </c>
      <c r="AB91" s="845">
        <v>0</v>
      </c>
      <c r="AC91" s="845">
        <v>0</v>
      </c>
      <c r="AD91" s="845">
        <v>0</v>
      </c>
      <c r="AE91" s="845">
        <v>0</v>
      </c>
      <c r="AF91" s="845">
        <v>0</v>
      </c>
      <c r="AG91" s="845">
        <v>0</v>
      </c>
      <c r="AH91" s="845">
        <v>0</v>
      </c>
      <c r="AI91" s="845">
        <v>0</v>
      </c>
      <c r="AJ91" s="845">
        <v>0</v>
      </c>
      <c r="AK91" s="845">
        <v>0</v>
      </c>
      <c r="AL91" s="845">
        <v>0</v>
      </c>
      <c r="AM91" s="845">
        <v>0</v>
      </c>
      <c r="AN91" s="845">
        <v>0</v>
      </c>
      <c r="AO91" s="845">
        <v>0</v>
      </c>
      <c r="AP91" s="845">
        <v>0</v>
      </c>
      <c r="AQ91" s="845">
        <v>0</v>
      </c>
      <c r="AR91" s="845">
        <v>0</v>
      </c>
      <c r="AS91" s="845">
        <v>0</v>
      </c>
      <c r="AT91" s="845">
        <v>0</v>
      </c>
      <c r="AU91" s="845">
        <v>0</v>
      </c>
      <c r="AV91" s="845">
        <v>0</v>
      </c>
      <c r="AW91" s="845">
        <v>0</v>
      </c>
      <c r="AX91" s="845">
        <v>0</v>
      </c>
      <c r="AY91" s="845">
        <v>0</v>
      </c>
      <c r="AZ91" s="845">
        <v>0</v>
      </c>
      <c r="BA91" s="845">
        <v>0</v>
      </c>
      <c r="BB91" s="845">
        <v>0</v>
      </c>
      <c r="BC91" s="845">
        <v>0</v>
      </c>
      <c r="BD91" s="845">
        <v>0</v>
      </c>
      <c r="BE91" s="845">
        <v>0</v>
      </c>
      <c r="BF91" s="845">
        <v>0</v>
      </c>
      <c r="BG91" s="845">
        <v>0</v>
      </c>
      <c r="BH91" s="845">
        <v>0</v>
      </c>
      <c r="BI91" s="845">
        <v>0</v>
      </c>
      <c r="BJ91" s="845">
        <v>0</v>
      </c>
      <c r="BK91" s="845">
        <v>0</v>
      </c>
      <c r="BL91" s="845">
        <v>0</v>
      </c>
      <c r="BM91" s="845">
        <v>0</v>
      </c>
      <c r="BN91" s="845">
        <v>0</v>
      </c>
      <c r="BO91" s="845">
        <v>0</v>
      </c>
      <c r="BP91" s="845">
        <v>0</v>
      </c>
      <c r="BQ91" s="845">
        <v>0</v>
      </c>
      <c r="BR91" s="845">
        <v>0</v>
      </c>
      <c r="BS91" s="845">
        <v>0</v>
      </c>
      <c r="BT91" s="845">
        <v>0</v>
      </c>
      <c r="BU91" s="845">
        <v>0</v>
      </c>
      <c r="BV91" s="845">
        <v>0</v>
      </c>
      <c r="BW91" s="845">
        <v>0</v>
      </c>
      <c r="BX91" s="845">
        <v>0</v>
      </c>
      <c r="BY91" s="845">
        <v>0</v>
      </c>
      <c r="BZ91" s="845">
        <v>0</v>
      </c>
      <c r="CA91" s="845">
        <v>0</v>
      </c>
      <c r="CB91" s="845">
        <v>0</v>
      </c>
      <c r="CC91" s="845">
        <v>0</v>
      </c>
      <c r="CD91" s="845">
        <v>0</v>
      </c>
      <c r="CE91" s="846">
        <v>0</v>
      </c>
      <c r="CF91" s="846">
        <v>0</v>
      </c>
      <c r="CG91" s="846">
        <v>0</v>
      </c>
      <c r="CH91" s="846">
        <v>0</v>
      </c>
      <c r="CI91" s="846">
        <v>0</v>
      </c>
      <c r="CJ91" s="846">
        <v>0</v>
      </c>
      <c r="CK91" s="846">
        <v>0</v>
      </c>
      <c r="CL91" s="846">
        <v>0</v>
      </c>
      <c r="CM91" s="846">
        <v>0</v>
      </c>
      <c r="CN91" s="846">
        <v>0</v>
      </c>
      <c r="CO91" s="846">
        <v>0</v>
      </c>
      <c r="CP91" s="846">
        <v>0</v>
      </c>
      <c r="CQ91" s="846">
        <v>0</v>
      </c>
      <c r="CR91" s="846">
        <v>0</v>
      </c>
      <c r="CS91" s="846">
        <v>0</v>
      </c>
      <c r="CT91" s="846">
        <v>0</v>
      </c>
      <c r="CU91" s="846">
        <v>0</v>
      </c>
      <c r="CV91" s="846">
        <v>0</v>
      </c>
      <c r="CW91" s="846">
        <v>0</v>
      </c>
      <c r="CX91" s="846">
        <v>0</v>
      </c>
      <c r="CY91" s="847">
        <v>0</v>
      </c>
      <c r="CZ91" s="662">
        <v>0</v>
      </c>
      <c r="DA91" s="663">
        <v>0</v>
      </c>
      <c r="DB91" s="663">
        <v>0</v>
      </c>
      <c r="DC91" s="663">
        <v>0</v>
      </c>
      <c r="DD91" s="663">
        <v>0</v>
      </c>
      <c r="DE91" s="663">
        <v>0</v>
      </c>
      <c r="DF91" s="663">
        <v>0</v>
      </c>
      <c r="DG91" s="663">
        <v>0</v>
      </c>
      <c r="DH91" s="663">
        <v>0</v>
      </c>
      <c r="DI91" s="663">
        <v>0</v>
      </c>
      <c r="DJ91" s="663">
        <v>0</v>
      </c>
      <c r="DK91" s="663">
        <v>0</v>
      </c>
      <c r="DL91" s="663">
        <v>0</v>
      </c>
      <c r="DM91" s="663">
        <v>0</v>
      </c>
      <c r="DN91" s="663">
        <v>0</v>
      </c>
      <c r="DO91" s="663">
        <v>0</v>
      </c>
      <c r="DP91" s="663">
        <v>0</v>
      </c>
      <c r="DQ91" s="663">
        <v>0</v>
      </c>
      <c r="DR91" s="663">
        <v>0</v>
      </c>
      <c r="DS91" s="663">
        <v>0</v>
      </c>
      <c r="DT91" s="663">
        <v>0</v>
      </c>
      <c r="DU91" s="663">
        <v>0</v>
      </c>
      <c r="DV91" s="663">
        <v>0</v>
      </c>
      <c r="DW91" s="664">
        <v>0</v>
      </c>
      <c r="DX91" s="665"/>
      <c r="DY91" s="648"/>
      <c r="DZ91" s="648"/>
      <c r="EA91" s="648"/>
      <c r="EB91" s="648"/>
      <c r="EC91" s="648"/>
      <c r="ED91" s="648"/>
      <c r="EE91" s="648"/>
      <c r="EF91" s="648"/>
      <c r="EG91" s="648"/>
      <c r="EH91" s="648"/>
      <c r="EI91" s="648"/>
      <c r="EJ91" s="648"/>
      <c r="EK91" s="648"/>
      <c r="EL91" s="648"/>
      <c r="EM91" s="648"/>
      <c r="EN91" s="648"/>
      <c r="EO91" s="648"/>
      <c r="EP91" s="648"/>
      <c r="EQ91" s="648"/>
      <c r="ER91" s="648"/>
      <c r="ES91" s="648"/>
      <c r="ET91" s="648"/>
      <c r="EU91" s="648"/>
      <c r="EV91" s="648"/>
      <c r="EW91" s="648"/>
      <c r="EX91" s="648"/>
      <c r="EY91" s="648"/>
      <c r="EZ91" s="648"/>
      <c r="FA91" s="648"/>
      <c r="FB91" s="648"/>
      <c r="FC91" s="648"/>
      <c r="FD91" s="648"/>
      <c r="FE91" s="648"/>
      <c r="FF91" s="648"/>
      <c r="FG91" s="648"/>
      <c r="FH91" s="648"/>
      <c r="FI91" s="648"/>
      <c r="FJ91" s="648"/>
      <c r="FK91" s="648"/>
      <c r="FL91" s="648"/>
      <c r="FM91" s="648"/>
      <c r="FN91" s="648"/>
      <c r="FO91" s="648"/>
      <c r="FP91" s="648"/>
      <c r="FQ91" s="648"/>
      <c r="FR91" s="648"/>
      <c r="FS91" s="648"/>
      <c r="FT91" s="648"/>
      <c r="FU91" s="648"/>
      <c r="FV91" s="648"/>
      <c r="FW91" s="648"/>
      <c r="FX91" s="648"/>
      <c r="FY91" s="648"/>
      <c r="FZ91" s="648"/>
      <c r="GA91" s="648"/>
      <c r="GB91" s="648"/>
      <c r="GC91" s="648"/>
      <c r="GD91" s="648"/>
      <c r="GE91" s="648"/>
      <c r="GF91" s="648"/>
      <c r="GG91" s="648"/>
      <c r="GH91" s="648"/>
      <c r="GI91" s="648"/>
      <c r="GJ91" s="648"/>
      <c r="GK91" s="648"/>
      <c r="GL91" s="648"/>
      <c r="GM91" s="648"/>
      <c r="GN91" s="648"/>
      <c r="GO91" s="648"/>
      <c r="GP91" s="648"/>
      <c r="GQ91" s="648"/>
      <c r="GR91" s="648"/>
      <c r="GS91" s="648"/>
      <c r="GT91" s="648"/>
      <c r="GU91" s="648"/>
      <c r="GV91" s="648"/>
      <c r="GW91" s="648"/>
      <c r="GX91" s="648"/>
      <c r="GY91" s="648"/>
      <c r="GZ91" s="648"/>
      <c r="HA91" s="648"/>
      <c r="HB91" s="648"/>
      <c r="HC91" s="648"/>
      <c r="HD91" s="648"/>
      <c r="HE91" s="648"/>
      <c r="HF91" s="648"/>
      <c r="HG91" s="648"/>
      <c r="HH91" s="648"/>
      <c r="HI91" s="648"/>
      <c r="HJ91" s="648"/>
      <c r="HK91" s="648"/>
      <c r="HL91" s="648"/>
      <c r="HM91" s="648"/>
      <c r="HN91" s="648"/>
      <c r="HO91" s="648"/>
      <c r="HP91" s="648"/>
      <c r="HQ91" s="648"/>
      <c r="HR91" s="648"/>
      <c r="HS91" s="648"/>
      <c r="HT91" s="648"/>
      <c r="HU91" s="648"/>
      <c r="HV91" s="648"/>
      <c r="HW91" s="648"/>
      <c r="HX91" s="648"/>
      <c r="HY91" s="648"/>
      <c r="HZ91" s="648"/>
      <c r="IA91" s="648"/>
      <c r="IB91" s="648"/>
      <c r="IC91" s="648"/>
      <c r="ID91" s="648"/>
      <c r="IE91" s="648"/>
      <c r="IF91" s="648"/>
      <c r="IG91" s="648"/>
      <c r="IH91" s="648"/>
      <c r="II91" s="648"/>
      <c r="IJ91" s="648"/>
      <c r="IK91" s="648"/>
      <c r="IL91" s="648"/>
      <c r="IM91" s="648"/>
      <c r="IN91" s="648"/>
      <c r="IO91" s="648"/>
      <c r="IP91" s="648"/>
      <c r="IQ91" s="648"/>
      <c r="IR91" s="648"/>
      <c r="IS91" s="648"/>
      <c r="IT91" s="648"/>
      <c r="IU91" s="648"/>
      <c r="IV91" s="648"/>
      <c r="IW91" s="648"/>
      <c r="IX91" s="648"/>
      <c r="IY91" s="648"/>
      <c r="IZ91" s="648"/>
      <c r="JA91" s="648"/>
      <c r="JB91" s="648"/>
      <c r="JC91" s="648"/>
      <c r="JD91" s="648"/>
      <c r="JE91" s="648"/>
      <c r="JF91" s="648"/>
      <c r="JG91" s="648"/>
      <c r="JH91" s="648"/>
      <c r="JI91" s="648"/>
      <c r="JJ91" s="648"/>
      <c r="JK91" s="648"/>
      <c r="JL91" s="648"/>
      <c r="JM91" s="648"/>
      <c r="JN91" s="648"/>
      <c r="JO91" s="648"/>
      <c r="JP91" s="648"/>
      <c r="JQ91" s="648"/>
      <c r="JR91" s="648"/>
      <c r="JS91" s="648"/>
      <c r="JT91" s="648"/>
      <c r="JU91" s="648"/>
      <c r="JV91" s="648"/>
      <c r="JW91" s="648"/>
      <c r="JX91" s="648"/>
      <c r="JY91" s="648"/>
      <c r="JZ91" s="648"/>
      <c r="KA91" s="648"/>
      <c r="KB91" s="648"/>
      <c r="KC91" s="648"/>
      <c r="KD91" s="648"/>
      <c r="KE91" s="648"/>
      <c r="KF91" s="648"/>
      <c r="KG91" s="648"/>
      <c r="KH91" s="648"/>
      <c r="KI91" s="648"/>
      <c r="KJ91" s="648"/>
      <c r="KK91" s="648"/>
      <c r="KL91" s="648"/>
      <c r="KM91" s="648"/>
      <c r="KN91" s="648"/>
      <c r="KO91" s="648"/>
      <c r="KP91" s="648"/>
      <c r="KQ91" s="648"/>
      <c r="KR91" s="648"/>
      <c r="KS91" s="648"/>
      <c r="KT91" s="648"/>
      <c r="KU91" s="648"/>
      <c r="KV91" s="648"/>
      <c r="KW91" s="648"/>
      <c r="KX91" s="648"/>
      <c r="KY91" s="648"/>
      <c r="KZ91" s="648"/>
      <c r="LA91" s="648"/>
      <c r="LB91" s="648"/>
      <c r="LC91" s="648"/>
      <c r="LD91" s="648"/>
      <c r="LE91" s="648"/>
      <c r="LF91" s="648"/>
      <c r="LG91" s="648"/>
      <c r="LH91" s="648"/>
      <c r="LI91" s="648"/>
      <c r="LJ91" s="648"/>
      <c r="LK91" s="648"/>
      <c r="LL91" s="648"/>
      <c r="LM91" s="648"/>
      <c r="LN91" s="648"/>
      <c r="LO91" s="648"/>
      <c r="LP91" s="648"/>
      <c r="LQ91" s="648"/>
      <c r="LR91" s="648"/>
      <c r="LS91" s="648"/>
      <c r="LT91" s="648"/>
      <c r="LU91" s="648"/>
      <c r="LV91" s="648"/>
      <c r="LW91" s="648"/>
      <c r="LX91" s="648"/>
      <c r="LY91" s="648"/>
      <c r="LZ91" s="648"/>
      <c r="MA91" s="648"/>
      <c r="MB91" s="648"/>
      <c r="MC91" s="648"/>
      <c r="MD91" s="648"/>
      <c r="ME91" s="648"/>
      <c r="MF91" s="648"/>
      <c r="MG91" s="648"/>
      <c r="MH91" s="648"/>
      <c r="MI91" s="648"/>
      <c r="MJ91" s="648"/>
      <c r="MK91" s="648"/>
      <c r="ML91" s="648"/>
      <c r="MM91" s="648"/>
      <c r="MN91" s="648"/>
      <c r="MO91" s="648"/>
      <c r="MP91" s="648"/>
      <c r="MQ91" s="648"/>
      <c r="MR91" s="648"/>
      <c r="MS91" s="648"/>
      <c r="MT91" s="648"/>
      <c r="MU91" s="648"/>
      <c r="MV91" s="648"/>
      <c r="MW91" s="648"/>
      <c r="MX91" s="648"/>
      <c r="MY91" s="648"/>
      <c r="MZ91" s="648"/>
      <c r="NA91" s="648"/>
      <c r="NB91" s="648"/>
      <c r="NC91" s="648"/>
      <c r="ND91" s="648"/>
      <c r="NE91" s="648"/>
      <c r="NF91" s="648"/>
      <c r="NG91" s="648"/>
      <c r="NH91" s="648"/>
      <c r="NI91" s="648"/>
      <c r="NJ91" s="648"/>
      <c r="NK91" s="648"/>
      <c r="NL91" s="648"/>
      <c r="NM91" s="648"/>
      <c r="NN91" s="648"/>
      <c r="NO91" s="648"/>
      <c r="NP91" s="648"/>
      <c r="NQ91" s="648"/>
      <c r="NR91" s="648"/>
      <c r="NS91" s="648"/>
      <c r="NT91" s="648"/>
      <c r="NU91" s="648"/>
      <c r="NV91" s="648"/>
      <c r="NW91" s="648"/>
      <c r="NX91" s="648"/>
      <c r="NY91" s="648"/>
      <c r="NZ91" s="648"/>
      <c r="OA91" s="648"/>
      <c r="OB91" s="648"/>
      <c r="OC91" s="648"/>
      <c r="OD91" s="648"/>
      <c r="OE91" s="648"/>
      <c r="OF91" s="648"/>
      <c r="OG91" s="648"/>
      <c r="OH91" s="648"/>
      <c r="OI91" s="648"/>
      <c r="OJ91" s="648"/>
      <c r="OK91" s="648"/>
      <c r="OL91" s="648"/>
      <c r="OM91" s="648"/>
      <c r="ON91" s="648"/>
      <c r="OO91" s="648"/>
      <c r="OP91" s="648"/>
      <c r="OQ91" s="648"/>
      <c r="OR91" s="648"/>
      <c r="OS91" s="648"/>
      <c r="OT91" s="648"/>
      <c r="OU91" s="648"/>
      <c r="OV91" s="648"/>
      <c r="OW91" s="648"/>
      <c r="OX91" s="648"/>
      <c r="OY91" s="648"/>
      <c r="OZ91" s="648"/>
      <c r="PA91" s="648"/>
      <c r="PB91" s="648"/>
      <c r="PC91" s="648"/>
      <c r="PD91" s="648"/>
      <c r="PE91" s="648"/>
      <c r="PF91" s="648"/>
      <c r="PG91" s="648"/>
      <c r="PH91" s="648"/>
      <c r="PI91" s="648"/>
      <c r="PJ91" s="648"/>
      <c r="PK91" s="648"/>
      <c r="PL91" s="648"/>
      <c r="PM91" s="648"/>
      <c r="PN91" s="648"/>
      <c r="PO91" s="648"/>
      <c r="PP91" s="648"/>
      <c r="PQ91" s="648"/>
      <c r="PR91" s="648"/>
      <c r="PS91" s="648"/>
      <c r="PT91" s="648"/>
      <c r="PU91" s="648"/>
      <c r="PV91" s="648"/>
      <c r="PW91" s="648"/>
      <c r="PX91" s="648"/>
      <c r="PY91" s="648"/>
      <c r="PZ91" s="648"/>
      <c r="QA91" s="648"/>
      <c r="QB91" s="648"/>
      <c r="QC91" s="648"/>
      <c r="QD91" s="648"/>
      <c r="QE91" s="648"/>
      <c r="QF91" s="648"/>
      <c r="QG91" s="648"/>
      <c r="QH91" s="648"/>
      <c r="QI91" s="648"/>
      <c r="QJ91" s="648"/>
      <c r="QK91" s="648"/>
      <c r="QL91" s="648"/>
      <c r="QM91" s="648"/>
      <c r="QN91" s="648"/>
      <c r="QO91" s="648"/>
      <c r="QP91" s="648"/>
      <c r="QQ91" s="648"/>
      <c r="QR91" s="648"/>
      <c r="QS91" s="648"/>
      <c r="QT91" s="648"/>
      <c r="QU91" s="648"/>
      <c r="QV91" s="648"/>
      <c r="QW91" s="648"/>
      <c r="QX91" s="648"/>
      <c r="QY91" s="648"/>
      <c r="QZ91" s="648"/>
      <c r="RA91" s="648"/>
      <c r="RB91" s="648"/>
      <c r="RC91" s="648"/>
      <c r="RD91" s="648"/>
      <c r="RE91" s="648"/>
      <c r="RF91" s="648"/>
      <c r="RG91" s="648"/>
      <c r="RH91" s="648"/>
      <c r="RI91" s="648"/>
      <c r="RJ91" s="648"/>
      <c r="RK91" s="648"/>
      <c r="RL91" s="648"/>
      <c r="RM91" s="648"/>
      <c r="RN91" s="648"/>
      <c r="RO91" s="648"/>
      <c r="RP91" s="648"/>
      <c r="RQ91" s="648"/>
      <c r="RR91" s="648"/>
      <c r="RS91" s="648"/>
      <c r="RT91" s="648"/>
      <c r="RU91" s="648"/>
      <c r="RV91" s="648"/>
      <c r="RW91" s="648"/>
      <c r="RX91" s="648"/>
      <c r="RY91" s="648"/>
      <c r="RZ91" s="648"/>
      <c r="SA91" s="648"/>
      <c r="SB91" s="648"/>
      <c r="SC91" s="648"/>
      <c r="SD91" s="648"/>
      <c r="SE91" s="648"/>
      <c r="SF91" s="648"/>
      <c r="SG91" s="648"/>
      <c r="SH91" s="648"/>
      <c r="SI91" s="648"/>
      <c r="SJ91" s="648"/>
      <c r="SK91" s="648"/>
      <c r="SL91" s="648"/>
      <c r="SM91" s="648"/>
      <c r="SN91" s="648"/>
      <c r="SO91" s="648"/>
      <c r="SP91" s="648"/>
      <c r="SQ91" s="648"/>
      <c r="SR91" s="648"/>
      <c r="SS91" s="648"/>
      <c r="ST91" s="648"/>
      <c r="SU91" s="648"/>
      <c r="SV91" s="648"/>
      <c r="SW91" s="648"/>
      <c r="SX91" s="648"/>
      <c r="SY91" s="648"/>
      <c r="SZ91" s="648"/>
      <c r="TA91" s="648"/>
      <c r="TB91" s="648"/>
      <c r="TC91" s="648"/>
      <c r="TD91" s="648"/>
      <c r="TE91" s="648"/>
      <c r="TF91" s="648"/>
      <c r="TG91" s="648"/>
      <c r="TH91" s="648"/>
      <c r="TI91" s="648"/>
      <c r="TJ91" s="648"/>
      <c r="TK91" s="648"/>
      <c r="TL91" s="648"/>
      <c r="TM91" s="648"/>
      <c r="TN91" s="648"/>
      <c r="TO91" s="648"/>
      <c r="TP91" s="648"/>
      <c r="TQ91" s="648"/>
      <c r="TR91" s="648"/>
      <c r="TS91" s="648"/>
      <c r="TT91" s="648"/>
      <c r="TU91" s="648"/>
      <c r="TV91" s="648"/>
      <c r="TW91" s="648"/>
      <c r="TX91" s="648"/>
      <c r="TY91" s="648"/>
      <c r="TZ91" s="648"/>
      <c r="UA91" s="648"/>
      <c r="UB91" s="648"/>
      <c r="UC91" s="648"/>
      <c r="UD91" s="648"/>
      <c r="UE91" s="648"/>
      <c r="UF91" s="648"/>
      <c r="UG91" s="648"/>
      <c r="UH91" s="648"/>
      <c r="UI91" s="648"/>
      <c r="UJ91" s="648"/>
      <c r="UK91" s="648"/>
      <c r="UL91" s="648"/>
      <c r="UM91" s="648"/>
      <c r="UN91" s="648"/>
      <c r="UO91" s="648"/>
      <c r="UP91" s="648"/>
      <c r="UQ91" s="648"/>
      <c r="UR91" s="648"/>
      <c r="US91" s="648"/>
      <c r="UT91" s="648"/>
      <c r="UU91" s="648"/>
      <c r="UV91" s="648"/>
      <c r="UW91" s="648"/>
      <c r="UX91" s="648"/>
      <c r="UY91" s="648"/>
      <c r="UZ91" s="648"/>
      <c r="VA91" s="648"/>
      <c r="VB91" s="648"/>
      <c r="VC91" s="648"/>
      <c r="VD91" s="648"/>
      <c r="VE91" s="648"/>
      <c r="VF91" s="648"/>
      <c r="VG91" s="648"/>
      <c r="VH91" s="648"/>
      <c r="VI91" s="648"/>
      <c r="VJ91" s="648"/>
      <c r="VK91" s="648"/>
      <c r="VL91" s="648"/>
      <c r="VM91" s="648"/>
      <c r="VN91" s="648"/>
      <c r="VO91" s="648"/>
      <c r="VP91" s="648"/>
      <c r="VQ91" s="648"/>
      <c r="VR91" s="648"/>
      <c r="VS91" s="648"/>
      <c r="VT91" s="648"/>
      <c r="VU91" s="648"/>
      <c r="VV91" s="648"/>
      <c r="VW91" s="648"/>
      <c r="VX91" s="648"/>
      <c r="VY91" s="648"/>
      <c r="VZ91" s="648"/>
      <c r="WA91" s="648"/>
      <c r="WB91" s="648"/>
      <c r="WC91" s="648"/>
      <c r="WD91" s="648"/>
      <c r="WE91" s="648"/>
      <c r="WF91" s="648"/>
      <c r="WG91" s="648"/>
      <c r="WH91" s="648"/>
      <c r="WI91" s="648"/>
      <c r="WJ91" s="648"/>
      <c r="WK91" s="648"/>
      <c r="WL91" s="648"/>
      <c r="WM91" s="648"/>
      <c r="WN91" s="648"/>
      <c r="WO91" s="648"/>
      <c r="WP91" s="648"/>
      <c r="WQ91" s="648"/>
      <c r="WR91" s="648"/>
      <c r="WS91" s="648"/>
      <c r="WT91" s="648"/>
      <c r="WU91" s="648"/>
      <c r="WV91" s="648"/>
      <c r="WW91" s="648"/>
      <c r="WX91" s="648"/>
      <c r="WY91" s="648"/>
      <c r="WZ91" s="648"/>
      <c r="XA91" s="648"/>
      <c r="XB91" s="648"/>
      <c r="XC91" s="648"/>
      <c r="XD91" s="648"/>
      <c r="XE91" s="648"/>
      <c r="XF91" s="648"/>
      <c r="XG91" s="648"/>
      <c r="XH91" s="648"/>
      <c r="XI91" s="648"/>
      <c r="XJ91" s="648"/>
      <c r="XK91" s="648"/>
      <c r="XL91" s="648"/>
      <c r="XM91" s="648"/>
      <c r="XN91" s="648"/>
      <c r="XO91" s="648"/>
      <c r="XP91" s="648"/>
      <c r="XQ91" s="648"/>
      <c r="XR91" s="648"/>
      <c r="XS91" s="648"/>
      <c r="XT91" s="648"/>
      <c r="XU91" s="648"/>
      <c r="XV91" s="648"/>
      <c r="XW91" s="648"/>
      <c r="XX91" s="648"/>
      <c r="XY91" s="648"/>
      <c r="XZ91" s="648"/>
      <c r="YA91" s="648"/>
      <c r="YB91" s="648"/>
      <c r="YC91" s="648"/>
      <c r="YD91" s="648"/>
      <c r="YE91" s="648"/>
      <c r="YF91" s="648"/>
      <c r="YG91" s="648"/>
      <c r="YH91" s="648"/>
      <c r="YI91" s="648"/>
      <c r="YJ91" s="648"/>
      <c r="YK91" s="648"/>
      <c r="YL91" s="648"/>
      <c r="YM91" s="648"/>
      <c r="YN91" s="648"/>
      <c r="YO91" s="648"/>
      <c r="YP91" s="648"/>
      <c r="YQ91" s="648"/>
      <c r="YR91" s="648"/>
      <c r="YS91" s="648"/>
      <c r="YT91" s="648"/>
      <c r="YU91" s="648"/>
      <c r="YV91" s="648"/>
      <c r="YW91" s="648"/>
      <c r="YX91" s="648"/>
      <c r="YY91" s="648"/>
      <c r="YZ91" s="648"/>
      <c r="ZA91" s="648"/>
      <c r="ZB91" s="648"/>
      <c r="ZC91" s="648"/>
      <c r="ZD91" s="648"/>
      <c r="ZE91" s="648"/>
      <c r="ZF91" s="648"/>
      <c r="ZG91" s="648"/>
      <c r="ZH91" s="648"/>
      <c r="ZI91" s="648"/>
      <c r="ZJ91" s="648"/>
      <c r="ZK91" s="648"/>
      <c r="ZL91" s="648"/>
      <c r="ZM91" s="648"/>
      <c r="ZN91" s="648"/>
      <c r="ZO91" s="648"/>
      <c r="ZP91" s="648"/>
      <c r="ZQ91" s="648"/>
      <c r="ZR91" s="648"/>
      <c r="ZS91" s="648"/>
      <c r="ZT91" s="648"/>
      <c r="ZU91" s="648"/>
      <c r="ZV91" s="648"/>
      <c r="ZW91" s="648"/>
      <c r="ZX91" s="648"/>
      <c r="ZY91" s="648"/>
      <c r="ZZ91" s="648"/>
      <c r="AAA91" s="648"/>
      <c r="AAB91" s="648"/>
      <c r="AAC91" s="648"/>
      <c r="AAD91" s="648"/>
      <c r="AAE91" s="648"/>
      <c r="AAF91" s="648"/>
      <c r="AAG91" s="648"/>
      <c r="AAH91" s="648"/>
      <c r="AAI91" s="648"/>
      <c r="AAJ91" s="648"/>
      <c r="AAK91" s="648"/>
      <c r="AAL91" s="648"/>
      <c r="AAM91" s="648"/>
      <c r="AAN91" s="648"/>
      <c r="AAO91" s="648"/>
      <c r="AAP91" s="648"/>
      <c r="AAQ91" s="648"/>
      <c r="AAR91" s="648"/>
      <c r="AAS91" s="648"/>
      <c r="AAT91" s="648"/>
      <c r="AAU91" s="648"/>
      <c r="AAV91" s="648"/>
      <c r="AAW91" s="648"/>
      <c r="AAX91" s="648"/>
      <c r="AAY91" s="648"/>
      <c r="AAZ91" s="648"/>
      <c r="ABA91" s="648"/>
      <c r="ABB91" s="648"/>
      <c r="ABC91" s="648"/>
      <c r="ABD91" s="648"/>
      <c r="ABE91" s="648"/>
      <c r="ABF91" s="648"/>
      <c r="ABG91" s="648"/>
      <c r="ABH91" s="648"/>
      <c r="ABI91" s="648"/>
      <c r="ABJ91" s="648"/>
      <c r="ABK91" s="648"/>
      <c r="ABL91" s="648"/>
      <c r="ABM91" s="648"/>
      <c r="ABN91" s="648"/>
      <c r="ABO91" s="648"/>
      <c r="ABP91" s="648"/>
      <c r="ABQ91" s="648"/>
      <c r="ABR91" s="648"/>
      <c r="ABS91" s="648"/>
      <c r="ABT91" s="648"/>
      <c r="ABU91" s="648"/>
      <c r="ABV91" s="648"/>
      <c r="ABW91" s="648"/>
      <c r="ABX91" s="648"/>
      <c r="ABY91" s="648"/>
      <c r="ABZ91" s="648"/>
      <c r="ACA91" s="648"/>
      <c r="ACB91" s="648"/>
      <c r="ACC91" s="648"/>
      <c r="ACD91" s="648"/>
      <c r="ACE91" s="648"/>
      <c r="ACF91" s="648"/>
      <c r="ACG91" s="648"/>
      <c r="ACH91" s="648"/>
      <c r="ACI91" s="648"/>
      <c r="ACJ91" s="648"/>
      <c r="ACK91" s="648"/>
      <c r="ACL91" s="648"/>
      <c r="ACM91" s="648"/>
      <c r="ACN91" s="648"/>
      <c r="ACO91" s="648"/>
      <c r="ACP91" s="648"/>
      <c r="ACQ91" s="648"/>
      <c r="ACR91" s="648"/>
      <c r="ACS91" s="648"/>
      <c r="ACT91" s="648"/>
      <c r="ACU91" s="648"/>
      <c r="ACV91" s="648"/>
      <c r="ACW91" s="648"/>
      <c r="ACX91" s="648"/>
      <c r="ACY91" s="648"/>
      <c r="ACZ91" s="648"/>
      <c r="ADA91" s="648"/>
      <c r="ADB91" s="648"/>
      <c r="ADC91" s="648"/>
      <c r="ADD91" s="648"/>
      <c r="ADE91" s="648"/>
      <c r="ADF91" s="648"/>
      <c r="ADG91" s="648"/>
      <c r="ADH91" s="648"/>
      <c r="ADI91" s="648"/>
      <c r="ADJ91" s="648"/>
      <c r="ADK91" s="648"/>
      <c r="ADL91" s="648"/>
      <c r="ADM91" s="648"/>
      <c r="ADN91" s="648"/>
      <c r="ADO91" s="648"/>
      <c r="ADP91" s="648"/>
      <c r="ADQ91" s="648"/>
      <c r="ADR91" s="648"/>
      <c r="ADS91" s="648"/>
      <c r="ADT91" s="648"/>
      <c r="ADU91" s="648"/>
      <c r="ADV91" s="648"/>
      <c r="ADW91" s="648"/>
      <c r="ADX91" s="648"/>
      <c r="ADY91" s="648"/>
      <c r="ADZ91" s="648"/>
      <c r="AEA91" s="648"/>
      <c r="AEB91" s="648"/>
      <c r="AEC91" s="648"/>
      <c r="AED91" s="648"/>
      <c r="AEE91" s="648"/>
      <c r="AEF91" s="648"/>
      <c r="AEG91" s="648"/>
      <c r="AEH91" s="648"/>
      <c r="AEI91" s="648"/>
      <c r="AEJ91" s="648"/>
      <c r="AEK91" s="648"/>
      <c r="AEL91" s="648"/>
      <c r="AEM91" s="648"/>
      <c r="AEN91" s="648"/>
      <c r="AEO91" s="648"/>
      <c r="AEP91" s="648"/>
      <c r="AEQ91" s="648"/>
      <c r="AER91" s="648"/>
      <c r="AES91" s="648"/>
      <c r="AET91" s="648"/>
      <c r="AEU91" s="648"/>
      <c r="AEV91" s="648"/>
      <c r="AEW91" s="648"/>
      <c r="AEX91" s="648"/>
      <c r="AEY91" s="648"/>
      <c r="AEZ91" s="648"/>
      <c r="AFA91" s="648"/>
      <c r="AFB91" s="648"/>
      <c r="AFC91" s="648"/>
      <c r="AFD91" s="648"/>
      <c r="AFE91" s="648"/>
      <c r="AFF91" s="648"/>
      <c r="AFG91" s="648"/>
      <c r="AFH91" s="648"/>
      <c r="AFI91" s="648"/>
      <c r="AFJ91" s="648"/>
      <c r="AFK91" s="648"/>
      <c r="AFL91" s="648"/>
      <c r="AFM91" s="648"/>
      <c r="AFN91" s="648"/>
      <c r="AFO91" s="648"/>
      <c r="AFP91" s="648"/>
      <c r="AFQ91" s="648"/>
      <c r="AFR91" s="648"/>
      <c r="AFS91" s="648"/>
      <c r="AFT91" s="648"/>
      <c r="AFU91" s="648"/>
      <c r="AFV91" s="648"/>
      <c r="AFW91" s="648"/>
      <c r="AFX91" s="648"/>
      <c r="AFY91" s="648"/>
      <c r="AFZ91" s="648"/>
      <c r="AGA91" s="648"/>
      <c r="AGB91" s="648"/>
      <c r="AGC91" s="648"/>
      <c r="AGD91" s="648"/>
      <c r="AGE91" s="648"/>
      <c r="AGF91" s="648"/>
      <c r="AGG91" s="648"/>
      <c r="AGH91" s="648"/>
      <c r="AGI91" s="648"/>
      <c r="AGJ91" s="648"/>
      <c r="AGK91" s="648"/>
      <c r="AGL91" s="648"/>
      <c r="AGM91" s="648"/>
      <c r="AGN91" s="648"/>
      <c r="AGO91" s="648"/>
      <c r="AGP91" s="648"/>
      <c r="AGQ91" s="648"/>
      <c r="AGR91" s="648"/>
      <c r="AGS91" s="648"/>
      <c r="AGT91" s="648"/>
      <c r="AGU91" s="648"/>
      <c r="AGV91" s="648"/>
      <c r="AGW91" s="648"/>
      <c r="AGX91" s="648"/>
      <c r="AGY91" s="648"/>
      <c r="AGZ91" s="648"/>
      <c r="AHA91" s="648"/>
      <c r="AHB91" s="648"/>
      <c r="AHC91" s="648"/>
      <c r="AHD91" s="648"/>
      <c r="AHE91" s="648"/>
      <c r="AHF91" s="648"/>
      <c r="AHG91" s="648"/>
      <c r="AHH91" s="648"/>
      <c r="AHI91" s="648"/>
      <c r="AHJ91" s="648"/>
      <c r="AHK91" s="648"/>
      <c r="AHL91" s="648"/>
      <c r="AHM91" s="648"/>
      <c r="AHN91" s="648"/>
      <c r="AHO91" s="648"/>
      <c r="AHP91" s="648"/>
      <c r="AHQ91" s="648"/>
      <c r="AHR91" s="648"/>
      <c r="AHS91" s="648"/>
      <c r="AHT91" s="648"/>
      <c r="AHU91" s="648"/>
      <c r="AHV91" s="648"/>
      <c r="AHW91" s="648"/>
      <c r="AHX91" s="648"/>
      <c r="AHY91" s="648"/>
      <c r="AHZ91" s="648"/>
      <c r="AIA91" s="648"/>
      <c r="AIB91" s="648"/>
      <c r="AIC91" s="648"/>
      <c r="AID91" s="648"/>
      <c r="AIE91" s="648"/>
      <c r="AIF91" s="648"/>
      <c r="AIG91" s="648"/>
      <c r="AIH91" s="648"/>
      <c r="AII91" s="648"/>
      <c r="AIJ91" s="648"/>
      <c r="AIK91" s="648"/>
      <c r="AIL91" s="648"/>
      <c r="AIM91" s="648"/>
      <c r="AIN91" s="648"/>
      <c r="AIO91" s="648"/>
      <c r="AIP91" s="648"/>
      <c r="AIQ91" s="648"/>
      <c r="AIR91" s="648"/>
      <c r="AIS91" s="648"/>
      <c r="AIT91" s="648"/>
      <c r="AIU91" s="648"/>
      <c r="AIV91" s="648"/>
      <c r="AIW91" s="648"/>
      <c r="AIX91" s="648"/>
      <c r="AIY91" s="648"/>
      <c r="AIZ91" s="648"/>
      <c r="AJA91" s="648"/>
      <c r="AJB91" s="648"/>
      <c r="AJC91" s="648"/>
      <c r="AJD91" s="648"/>
      <c r="AJE91" s="648"/>
      <c r="AJF91" s="648"/>
      <c r="AJG91" s="648"/>
      <c r="AJH91" s="648"/>
      <c r="AJI91" s="648"/>
      <c r="AJJ91" s="648"/>
      <c r="AJK91" s="648"/>
      <c r="AJL91" s="648"/>
      <c r="AJM91" s="648"/>
      <c r="AJN91" s="648"/>
      <c r="AJO91" s="648"/>
      <c r="AJP91" s="648"/>
      <c r="AJQ91" s="648"/>
      <c r="AJR91" s="648"/>
      <c r="AJS91" s="648"/>
      <c r="AJT91" s="648"/>
      <c r="AJU91" s="648"/>
      <c r="AJV91" s="648"/>
      <c r="AJW91" s="648"/>
      <c r="AJX91" s="648"/>
      <c r="AJY91" s="648"/>
      <c r="AJZ91" s="648"/>
      <c r="AKA91" s="648"/>
      <c r="AKB91" s="648"/>
      <c r="AKC91" s="648"/>
      <c r="AKD91" s="648"/>
      <c r="AKE91" s="648"/>
      <c r="AKF91" s="648"/>
      <c r="AKG91" s="648"/>
      <c r="AKH91" s="648"/>
      <c r="AKI91" s="648"/>
      <c r="AKJ91" s="648"/>
      <c r="AKK91" s="648"/>
      <c r="AKL91" s="648"/>
      <c r="AKM91" s="648"/>
      <c r="AKN91" s="648"/>
      <c r="AKO91" s="648"/>
      <c r="AKP91" s="648"/>
      <c r="AKQ91" s="648"/>
      <c r="AKR91" s="648"/>
      <c r="AKS91" s="648"/>
      <c r="AKT91" s="648"/>
      <c r="AKU91" s="648"/>
      <c r="AKV91" s="648"/>
      <c r="AKW91" s="648"/>
      <c r="AKX91" s="648"/>
      <c r="AKY91" s="648"/>
      <c r="AKZ91" s="648"/>
      <c r="ALA91" s="648"/>
      <c r="ALB91" s="648"/>
      <c r="ALC91" s="648"/>
      <c r="ALD91" s="648"/>
      <c r="ALE91" s="648"/>
      <c r="ALF91" s="648"/>
      <c r="ALG91" s="648"/>
      <c r="ALH91" s="648"/>
      <c r="ALI91" s="648"/>
      <c r="ALJ91" s="648"/>
      <c r="ALK91" s="648"/>
      <c r="ALL91" s="648"/>
      <c r="ALM91" s="648"/>
      <c r="ALN91" s="648"/>
      <c r="ALO91" s="648"/>
      <c r="ALP91" s="648"/>
      <c r="ALQ91" s="648"/>
      <c r="ALR91" s="648"/>
      <c r="ALS91" s="648"/>
      <c r="ALT91" s="648"/>
      <c r="ALU91" s="648"/>
      <c r="ALV91" s="648"/>
      <c r="ALW91" s="648"/>
      <c r="ALX91" s="648"/>
      <c r="ALY91" s="648"/>
      <c r="ALZ91" s="648"/>
      <c r="AMA91" s="648"/>
      <c r="AMB91" s="648"/>
      <c r="AMC91" s="648"/>
      <c r="AMD91" s="648"/>
      <c r="AME91" s="648"/>
      <c r="AMF91" s="648"/>
      <c r="AMG91" s="648"/>
      <c r="AMH91" s="648"/>
      <c r="AMI91" s="648"/>
      <c r="AMJ91" s="648"/>
    </row>
    <row r="92" spans="1:1024" s="666" customFormat="1" x14ac:dyDescent="0.2">
      <c r="A92" s="648"/>
      <c r="B92" s="685"/>
      <c r="C92" s="682"/>
      <c r="D92" s="679"/>
      <c r="E92" s="679"/>
      <c r="F92" s="679"/>
      <c r="G92" s="679"/>
      <c r="H92" s="679"/>
      <c r="I92" s="679"/>
      <c r="J92" s="679"/>
      <c r="K92" s="679"/>
      <c r="L92" s="679"/>
      <c r="M92" s="679"/>
      <c r="N92" s="679"/>
      <c r="O92" s="679"/>
      <c r="P92" s="679"/>
      <c r="Q92" s="679"/>
      <c r="R92" s="680"/>
      <c r="S92" s="679"/>
      <c r="T92" s="679"/>
      <c r="U92" s="686" t="s">
        <v>504</v>
      </c>
      <c r="V92" s="661" t="s">
        <v>121</v>
      </c>
      <c r="W92" s="681" t="s">
        <v>495</v>
      </c>
      <c r="X92" s="848">
        <v>0</v>
      </c>
      <c r="Y92" s="848">
        <v>0</v>
      </c>
      <c r="Z92" s="848">
        <v>0</v>
      </c>
      <c r="AA92" s="848">
        <v>0</v>
      </c>
      <c r="AB92" s="848">
        <v>0</v>
      </c>
      <c r="AC92" s="848">
        <v>0</v>
      </c>
      <c r="AD92" s="848">
        <v>0</v>
      </c>
      <c r="AE92" s="848">
        <v>0</v>
      </c>
      <c r="AF92" s="848">
        <v>0</v>
      </c>
      <c r="AG92" s="848">
        <v>0</v>
      </c>
      <c r="AH92" s="848">
        <v>0</v>
      </c>
      <c r="AI92" s="848">
        <v>0</v>
      </c>
      <c r="AJ92" s="848">
        <v>0</v>
      </c>
      <c r="AK92" s="848">
        <v>0</v>
      </c>
      <c r="AL92" s="848">
        <v>0</v>
      </c>
      <c r="AM92" s="848">
        <v>0</v>
      </c>
      <c r="AN92" s="848">
        <v>0</v>
      </c>
      <c r="AO92" s="848">
        <v>0</v>
      </c>
      <c r="AP92" s="848">
        <v>0</v>
      </c>
      <c r="AQ92" s="848">
        <v>0</v>
      </c>
      <c r="AR92" s="848">
        <v>0</v>
      </c>
      <c r="AS92" s="848">
        <v>0</v>
      </c>
      <c r="AT92" s="848">
        <v>0</v>
      </c>
      <c r="AU92" s="848">
        <v>0</v>
      </c>
      <c r="AV92" s="848">
        <v>0</v>
      </c>
      <c r="AW92" s="848">
        <v>0</v>
      </c>
      <c r="AX92" s="848">
        <v>0</v>
      </c>
      <c r="AY92" s="848">
        <v>0</v>
      </c>
      <c r="AZ92" s="848">
        <v>0</v>
      </c>
      <c r="BA92" s="848">
        <v>0</v>
      </c>
      <c r="BB92" s="848">
        <v>0</v>
      </c>
      <c r="BC92" s="848">
        <v>0</v>
      </c>
      <c r="BD92" s="848">
        <v>0</v>
      </c>
      <c r="BE92" s="848">
        <v>0</v>
      </c>
      <c r="BF92" s="848">
        <v>0</v>
      </c>
      <c r="BG92" s="848">
        <v>0</v>
      </c>
      <c r="BH92" s="848">
        <v>0</v>
      </c>
      <c r="BI92" s="848">
        <v>0</v>
      </c>
      <c r="BJ92" s="848">
        <v>0</v>
      </c>
      <c r="BK92" s="848">
        <v>0</v>
      </c>
      <c r="BL92" s="848">
        <v>0</v>
      </c>
      <c r="BM92" s="848">
        <v>0</v>
      </c>
      <c r="BN92" s="848">
        <v>0</v>
      </c>
      <c r="BO92" s="848">
        <v>0</v>
      </c>
      <c r="BP92" s="848">
        <v>0</v>
      </c>
      <c r="BQ92" s="848">
        <v>0</v>
      </c>
      <c r="BR92" s="848">
        <v>0</v>
      </c>
      <c r="BS92" s="848">
        <v>0</v>
      </c>
      <c r="BT92" s="848">
        <v>0</v>
      </c>
      <c r="BU92" s="848">
        <v>0</v>
      </c>
      <c r="BV92" s="848">
        <v>0</v>
      </c>
      <c r="BW92" s="848">
        <v>0</v>
      </c>
      <c r="BX92" s="848">
        <v>0</v>
      </c>
      <c r="BY92" s="848">
        <v>0</v>
      </c>
      <c r="BZ92" s="848">
        <v>0</v>
      </c>
      <c r="CA92" s="848">
        <v>0</v>
      </c>
      <c r="CB92" s="848">
        <v>0</v>
      </c>
      <c r="CC92" s="848">
        <v>0</v>
      </c>
      <c r="CD92" s="848">
        <v>0</v>
      </c>
      <c r="CE92" s="849">
        <v>0</v>
      </c>
      <c r="CF92" s="849">
        <v>0</v>
      </c>
      <c r="CG92" s="849">
        <v>0</v>
      </c>
      <c r="CH92" s="849">
        <v>0</v>
      </c>
      <c r="CI92" s="849">
        <v>0</v>
      </c>
      <c r="CJ92" s="849">
        <v>0</v>
      </c>
      <c r="CK92" s="849">
        <v>0</v>
      </c>
      <c r="CL92" s="849">
        <v>0</v>
      </c>
      <c r="CM92" s="849">
        <v>0</v>
      </c>
      <c r="CN92" s="849">
        <v>0</v>
      </c>
      <c r="CO92" s="849">
        <v>0</v>
      </c>
      <c r="CP92" s="849">
        <v>0</v>
      </c>
      <c r="CQ92" s="849">
        <v>0</v>
      </c>
      <c r="CR92" s="849">
        <v>0</v>
      </c>
      <c r="CS92" s="849">
        <v>0</v>
      </c>
      <c r="CT92" s="849">
        <v>0</v>
      </c>
      <c r="CU92" s="849">
        <v>0</v>
      </c>
      <c r="CV92" s="849">
        <v>0</v>
      </c>
      <c r="CW92" s="849">
        <v>0</v>
      </c>
      <c r="CX92" s="849">
        <v>0</v>
      </c>
      <c r="CY92" s="850">
        <v>0</v>
      </c>
      <c r="CZ92" s="662">
        <v>0</v>
      </c>
      <c r="DA92" s="663">
        <v>0</v>
      </c>
      <c r="DB92" s="663">
        <v>0</v>
      </c>
      <c r="DC92" s="663">
        <v>0</v>
      </c>
      <c r="DD92" s="663">
        <v>0</v>
      </c>
      <c r="DE92" s="663">
        <v>0</v>
      </c>
      <c r="DF92" s="663">
        <v>0</v>
      </c>
      <c r="DG92" s="663">
        <v>0</v>
      </c>
      <c r="DH92" s="663">
        <v>0</v>
      </c>
      <c r="DI92" s="663">
        <v>0</v>
      </c>
      <c r="DJ92" s="663">
        <v>0</v>
      </c>
      <c r="DK92" s="663">
        <v>0</v>
      </c>
      <c r="DL92" s="663">
        <v>0</v>
      </c>
      <c r="DM92" s="663">
        <v>0</v>
      </c>
      <c r="DN92" s="663">
        <v>0</v>
      </c>
      <c r="DO92" s="663">
        <v>0</v>
      </c>
      <c r="DP92" s="663">
        <v>0</v>
      </c>
      <c r="DQ92" s="663">
        <v>0</v>
      </c>
      <c r="DR92" s="663">
        <v>0</v>
      </c>
      <c r="DS92" s="663">
        <v>0</v>
      </c>
      <c r="DT92" s="663">
        <v>0</v>
      </c>
      <c r="DU92" s="663">
        <v>0</v>
      </c>
      <c r="DV92" s="663">
        <v>0</v>
      </c>
      <c r="DW92" s="664">
        <v>0</v>
      </c>
      <c r="DX92" s="665"/>
      <c r="DY92" s="648"/>
      <c r="DZ92" s="648"/>
      <c r="EA92" s="648"/>
      <c r="EB92" s="648"/>
      <c r="EC92" s="648"/>
      <c r="ED92" s="648"/>
      <c r="EE92" s="648"/>
      <c r="EF92" s="648"/>
      <c r="EG92" s="648"/>
      <c r="EH92" s="648"/>
      <c r="EI92" s="648"/>
      <c r="EJ92" s="648"/>
      <c r="EK92" s="648"/>
      <c r="EL92" s="648"/>
      <c r="EM92" s="648"/>
      <c r="EN92" s="648"/>
      <c r="EO92" s="648"/>
      <c r="EP92" s="648"/>
      <c r="EQ92" s="648"/>
      <c r="ER92" s="648"/>
      <c r="ES92" s="648"/>
      <c r="ET92" s="648"/>
      <c r="EU92" s="648"/>
      <c r="EV92" s="648"/>
      <c r="EW92" s="648"/>
      <c r="EX92" s="648"/>
      <c r="EY92" s="648"/>
      <c r="EZ92" s="648"/>
      <c r="FA92" s="648"/>
      <c r="FB92" s="648"/>
      <c r="FC92" s="648"/>
      <c r="FD92" s="648"/>
      <c r="FE92" s="648"/>
      <c r="FF92" s="648"/>
      <c r="FG92" s="648"/>
      <c r="FH92" s="648"/>
      <c r="FI92" s="648"/>
      <c r="FJ92" s="648"/>
      <c r="FK92" s="648"/>
      <c r="FL92" s="648"/>
      <c r="FM92" s="648"/>
      <c r="FN92" s="648"/>
      <c r="FO92" s="648"/>
      <c r="FP92" s="648"/>
      <c r="FQ92" s="648"/>
      <c r="FR92" s="648"/>
      <c r="FS92" s="648"/>
      <c r="FT92" s="648"/>
      <c r="FU92" s="648"/>
      <c r="FV92" s="648"/>
      <c r="FW92" s="648"/>
      <c r="FX92" s="648"/>
      <c r="FY92" s="648"/>
      <c r="FZ92" s="648"/>
      <c r="GA92" s="648"/>
      <c r="GB92" s="648"/>
      <c r="GC92" s="648"/>
      <c r="GD92" s="648"/>
      <c r="GE92" s="648"/>
      <c r="GF92" s="648"/>
      <c r="GG92" s="648"/>
      <c r="GH92" s="648"/>
      <c r="GI92" s="648"/>
      <c r="GJ92" s="648"/>
      <c r="GK92" s="648"/>
      <c r="GL92" s="648"/>
      <c r="GM92" s="648"/>
      <c r="GN92" s="648"/>
      <c r="GO92" s="648"/>
      <c r="GP92" s="648"/>
      <c r="GQ92" s="648"/>
      <c r="GR92" s="648"/>
      <c r="GS92" s="648"/>
      <c r="GT92" s="648"/>
      <c r="GU92" s="648"/>
      <c r="GV92" s="648"/>
      <c r="GW92" s="648"/>
      <c r="GX92" s="648"/>
      <c r="GY92" s="648"/>
      <c r="GZ92" s="648"/>
      <c r="HA92" s="648"/>
      <c r="HB92" s="648"/>
      <c r="HC92" s="648"/>
      <c r="HD92" s="648"/>
      <c r="HE92" s="648"/>
      <c r="HF92" s="648"/>
      <c r="HG92" s="648"/>
      <c r="HH92" s="648"/>
      <c r="HI92" s="648"/>
      <c r="HJ92" s="648"/>
      <c r="HK92" s="648"/>
      <c r="HL92" s="648"/>
      <c r="HM92" s="648"/>
      <c r="HN92" s="648"/>
      <c r="HO92" s="648"/>
      <c r="HP92" s="648"/>
      <c r="HQ92" s="648"/>
      <c r="HR92" s="648"/>
      <c r="HS92" s="648"/>
      <c r="HT92" s="648"/>
      <c r="HU92" s="648"/>
      <c r="HV92" s="648"/>
      <c r="HW92" s="648"/>
      <c r="HX92" s="648"/>
      <c r="HY92" s="648"/>
      <c r="HZ92" s="648"/>
      <c r="IA92" s="648"/>
      <c r="IB92" s="648"/>
      <c r="IC92" s="648"/>
      <c r="ID92" s="648"/>
      <c r="IE92" s="648"/>
      <c r="IF92" s="648"/>
      <c r="IG92" s="648"/>
      <c r="IH92" s="648"/>
      <c r="II92" s="648"/>
      <c r="IJ92" s="648"/>
      <c r="IK92" s="648"/>
      <c r="IL92" s="648"/>
      <c r="IM92" s="648"/>
      <c r="IN92" s="648"/>
      <c r="IO92" s="648"/>
      <c r="IP92" s="648"/>
      <c r="IQ92" s="648"/>
      <c r="IR92" s="648"/>
      <c r="IS92" s="648"/>
      <c r="IT92" s="648"/>
      <c r="IU92" s="648"/>
      <c r="IV92" s="648"/>
      <c r="IW92" s="648"/>
      <c r="IX92" s="648"/>
      <c r="IY92" s="648"/>
      <c r="IZ92" s="648"/>
      <c r="JA92" s="648"/>
      <c r="JB92" s="648"/>
      <c r="JC92" s="648"/>
      <c r="JD92" s="648"/>
      <c r="JE92" s="648"/>
      <c r="JF92" s="648"/>
      <c r="JG92" s="648"/>
      <c r="JH92" s="648"/>
      <c r="JI92" s="648"/>
      <c r="JJ92" s="648"/>
      <c r="JK92" s="648"/>
      <c r="JL92" s="648"/>
      <c r="JM92" s="648"/>
      <c r="JN92" s="648"/>
      <c r="JO92" s="648"/>
      <c r="JP92" s="648"/>
      <c r="JQ92" s="648"/>
      <c r="JR92" s="648"/>
      <c r="JS92" s="648"/>
      <c r="JT92" s="648"/>
      <c r="JU92" s="648"/>
      <c r="JV92" s="648"/>
      <c r="JW92" s="648"/>
      <c r="JX92" s="648"/>
      <c r="JY92" s="648"/>
      <c r="JZ92" s="648"/>
      <c r="KA92" s="648"/>
      <c r="KB92" s="648"/>
      <c r="KC92" s="648"/>
      <c r="KD92" s="648"/>
      <c r="KE92" s="648"/>
      <c r="KF92" s="648"/>
      <c r="KG92" s="648"/>
      <c r="KH92" s="648"/>
      <c r="KI92" s="648"/>
      <c r="KJ92" s="648"/>
      <c r="KK92" s="648"/>
      <c r="KL92" s="648"/>
      <c r="KM92" s="648"/>
      <c r="KN92" s="648"/>
      <c r="KO92" s="648"/>
      <c r="KP92" s="648"/>
      <c r="KQ92" s="648"/>
      <c r="KR92" s="648"/>
      <c r="KS92" s="648"/>
      <c r="KT92" s="648"/>
      <c r="KU92" s="648"/>
      <c r="KV92" s="648"/>
      <c r="KW92" s="648"/>
      <c r="KX92" s="648"/>
      <c r="KY92" s="648"/>
      <c r="KZ92" s="648"/>
      <c r="LA92" s="648"/>
      <c r="LB92" s="648"/>
      <c r="LC92" s="648"/>
      <c r="LD92" s="648"/>
      <c r="LE92" s="648"/>
      <c r="LF92" s="648"/>
      <c r="LG92" s="648"/>
      <c r="LH92" s="648"/>
      <c r="LI92" s="648"/>
      <c r="LJ92" s="648"/>
      <c r="LK92" s="648"/>
      <c r="LL92" s="648"/>
      <c r="LM92" s="648"/>
      <c r="LN92" s="648"/>
      <c r="LO92" s="648"/>
      <c r="LP92" s="648"/>
      <c r="LQ92" s="648"/>
      <c r="LR92" s="648"/>
      <c r="LS92" s="648"/>
      <c r="LT92" s="648"/>
      <c r="LU92" s="648"/>
      <c r="LV92" s="648"/>
      <c r="LW92" s="648"/>
      <c r="LX92" s="648"/>
      <c r="LY92" s="648"/>
      <c r="LZ92" s="648"/>
      <c r="MA92" s="648"/>
      <c r="MB92" s="648"/>
      <c r="MC92" s="648"/>
      <c r="MD92" s="648"/>
      <c r="ME92" s="648"/>
      <c r="MF92" s="648"/>
      <c r="MG92" s="648"/>
      <c r="MH92" s="648"/>
      <c r="MI92" s="648"/>
      <c r="MJ92" s="648"/>
      <c r="MK92" s="648"/>
      <c r="ML92" s="648"/>
      <c r="MM92" s="648"/>
      <c r="MN92" s="648"/>
      <c r="MO92" s="648"/>
      <c r="MP92" s="648"/>
      <c r="MQ92" s="648"/>
      <c r="MR92" s="648"/>
      <c r="MS92" s="648"/>
      <c r="MT92" s="648"/>
      <c r="MU92" s="648"/>
      <c r="MV92" s="648"/>
      <c r="MW92" s="648"/>
      <c r="MX92" s="648"/>
      <c r="MY92" s="648"/>
      <c r="MZ92" s="648"/>
      <c r="NA92" s="648"/>
      <c r="NB92" s="648"/>
      <c r="NC92" s="648"/>
      <c r="ND92" s="648"/>
      <c r="NE92" s="648"/>
      <c r="NF92" s="648"/>
      <c r="NG92" s="648"/>
      <c r="NH92" s="648"/>
      <c r="NI92" s="648"/>
      <c r="NJ92" s="648"/>
      <c r="NK92" s="648"/>
      <c r="NL92" s="648"/>
      <c r="NM92" s="648"/>
      <c r="NN92" s="648"/>
      <c r="NO92" s="648"/>
      <c r="NP92" s="648"/>
      <c r="NQ92" s="648"/>
      <c r="NR92" s="648"/>
      <c r="NS92" s="648"/>
      <c r="NT92" s="648"/>
      <c r="NU92" s="648"/>
      <c r="NV92" s="648"/>
      <c r="NW92" s="648"/>
      <c r="NX92" s="648"/>
      <c r="NY92" s="648"/>
      <c r="NZ92" s="648"/>
      <c r="OA92" s="648"/>
      <c r="OB92" s="648"/>
      <c r="OC92" s="648"/>
      <c r="OD92" s="648"/>
      <c r="OE92" s="648"/>
      <c r="OF92" s="648"/>
      <c r="OG92" s="648"/>
      <c r="OH92" s="648"/>
      <c r="OI92" s="648"/>
      <c r="OJ92" s="648"/>
      <c r="OK92" s="648"/>
      <c r="OL92" s="648"/>
      <c r="OM92" s="648"/>
      <c r="ON92" s="648"/>
      <c r="OO92" s="648"/>
      <c r="OP92" s="648"/>
      <c r="OQ92" s="648"/>
      <c r="OR92" s="648"/>
      <c r="OS92" s="648"/>
      <c r="OT92" s="648"/>
      <c r="OU92" s="648"/>
      <c r="OV92" s="648"/>
      <c r="OW92" s="648"/>
      <c r="OX92" s="648"/>
      <c r="OY92" s="648"/>
      <c r="OZ92" s="648"/>
      <c r="PA92" s="648"/>
      <c r="PB92" s="648"/>
      <c r="PC92" s="648"/>
      <c r="PD92" s="648"/>
      <c r="PE92" s="648"/>
      <c r="PF92" s="648"/>
      <c r="PG92" s="648"/>
      <c r="PH92" s="648"/>
      <c r="PI92" s="648"/>
      <c r="PJ92" s="648"/>
      <c r="PK92" s="648"/>
      <c r="PL92" s="648"/>
      <c r="PM92" s="648"/>
      <c r="PN92" s="648"/>
      <c r="PO92" s="648"/>
      <c r="PP92" s="648"/>
      <c r="PQ92" s="648"/>
      <c r="PR92" s="648"/>
      <c r="PS92" s="648"/>
      <c r="PT92" s="648"/>
      <c r="PU92" s="648"/>
      <c r="PV92" s="648"/>
      <c r="PW92" s="648"/>
      <c r="PX92" s="648"/>
      <c r="PY92" s="648"/>
      <c r="PZ92" s="648"/>
      <c r="QA92" s="648"/>
      <c r="QB92" s="648"/>
      <c r="QC92" s="648"/>
      <c r="QD92" s="648"/>
      <c r="QE92" s="648"/>
      <c r="QF92" s="648"/>
      <c r="QG92" s="648"/>
      <c r="QH92" s="648"/>
      <c r="QI92" s="648"/>
      <c r="QJ92" s="648"/>
      <c r="QK92" s="648"/>
      <c r="QL92" s="648"/>
      <c r="QM92" s="648"/>
      <c r="QN92" s="648"/>
      <c r="QO92" s="648"/>
      <c r="QP92" s="648"/>
      <c r="QQ92" s="648"/>
      <c r="QR92" s="648"/>
      <c r="QS92" s="648"/>
      <c r="QT92" s="648"/>
      <c r="QU92" s="648"/>
      <c r="QV92" s="648"/>
      <c r="QW92" s="648"/>
      <c r="QX92" s="648"/>
      <c r="QY92" s="648"/>
      <c r="QZ92" s="648"/>
      <c r="RA92" s="648"/>
      <c r="RB92" s="648"/>
      <c r="RC92" s="648"/>
      <c r="RD92" s="648"/>
      <c r="RE92" s="648"/>
      <c r="RF92" s="648"/>
      <c r="RG92" s="648"/>
      <c r="RH92" s="648"/>
      <c r="RI92" s="648"/>
      <c r="RJ92" s="648"/>
      <c r="RK92" s="648"/>
      <c r="RL92" s="648"/>
      <c r="RM92" s="648"/>
      <c r="RN92" s="648"/>
      <c r="RO92" s="648"/>
      <c r="RP92" s="648"/>
      <c r="RQ92" s="648"/>
      <c r="RR92" s="648"/>
      <c r="RS92" s="648"/>
      <c r="RT92" s="648"/>
      <c r="RU92" s="648"/>
      <c r="RV92" s="648"/>
      <c r="RW92" s="648"/>
      <c r="RX92" s="648"/>
      <c r="RY92" s="648"/>
      <c r="RZ92" s="648"/>
      <c r="SA92" s="648"/>
      <c r="SB92" s="648"/>
      <c r="SC92" s="648"/>
      <c r="SD92" s="648"/>
      <c r="SE92" s="648"/>
      <c r="SF92" s="648"/>
      <c r="SG92" s="648"/>
      <c r="SH92" s="648"/>
      <c r="SI92" s="648"/>
      <c r="SJ92" s="648"/>
      <c r="SK92" s="648"/>
      <c r="SL92" s="648"/>
      <c r="SM92" s="648"/>
      <c r="SN92" s="648"/>
      <c r="SO92" s="648"/>
      <c r="SP92" s="648"/>
      <c r="SQ92" s="648"/>
      <c r="SR92" s="648"/>
      <c r="SS92" s="648"/>
      <c r="ST92" s="648"/>
      <c r="SU92" s="648"/>
      <c r="SV92" s="648"/>
      <c r="SW92" s="648"/>
      <c r="SX92" s="648"/>
      <c r="SY92" s="648"/>
      <c r="SZ92" s="648"/>
      <c r="TA92" s="648"/>
      <c r="TB92" s="648"/>
      <c r="TC92" s="648"/>
      <c r="TD92" s="648"/>
      <c r="TE92" s="648"/>
      <c r="TF92" s="648"/>
      <c r="TG92" s="648"/>
      <c r="TH92" s="648"/>
      <c r="TI92" s="648"/>
      <c r="TJ92" s="648"/>
      <c r="TK92" s="648"/>
      <c r="TL92" s="648"/>
      <c r="TM92" s="648"/>
      <c r="TN92" s="648"/>
      <c r="TO92" s="648"/>
      <c r="TP92" s="648"/>
      <c r="TQ92" s="648"/>
      <c r="TR92" s="648"/>
      <c r="TS92" s="648"/>
      <c r="TT92" s="648"/>
      <c r="TU92" s="648"/>
      <c r="TV92" s="648"/>
      <c r="TW92" s="648"/>
      <c r="TX92" s="648"/>
      <c r="TY92" s="648"/>
      <c r="TZ92" s="648"/>
      <c r="UA92" s="648"/>
      <c r="UB92" s="648"/>
      <c r="UC92" s="648"/>
      <c r="UD92" s="648"/>
      <c r="UE92" s="648"/>
      <c r="UF92" s="648"/>
      <c r="UG92" s="648"/>
      <c r="UH92" s="648"/>
      <c r="UI92" s="648"/>
      <c r="UJ92" s="648"/>
      <c r="UK92" s="648"/>
      <c r="UL92" s="648"/>
      <c r="UM92" s="648"/>
      <c r="UN92" s="648"/>
      <c r="UO92" s="648"/>
      <c r="UP92" s="648"/>
      <c r="UQ92" s="648"/>
      <c r="UR92" s="648"/>
      <c r="US92" s="648"/>
      <c r="UT92" s="648"/>
      <c r="UU92" s="648"/>
      <c r="UV92" s="648"/>
      <c r="UW92" s="648"/>
      <c r="UX92" s="648"/>
      <c r="UY92" s="648"/>
      <c r="UZ92" s="648"/>
      <c r="VA92" s="648"/>
      <c r="VB92" s="648"/>
      <c r="VC92" s="648"/>
      <c r="VD92" s="648"/>
      <c r="VE92" s="648"/>
      <c r="VF92" s="648"/>
      <c r="VG92" s="648"/>
      <c r="VH92" s="648"/>
      <c r="VI92" s="648"/>
      <c r="VJ92" s="648"/>
      <c r="VK92" s="648"/>
      <c r="VL92" s="648"/>
      <c r="VM92" s="648"/>
      <c r="VN92" s="648"/>
      <c r="VO92" s="648"/>
      <c r="VP92" s="648"/>
      <c r="VQ92" s="648"/>
      <c r="VR92" s="648"/>
      <c r="VS92" s="648"/>
      <c r="VT92" s="648"/>
      <c r="VU92" s="648"/>
      <c r="VV92" s="648"/>
      <c r="VW92" s="648"/>
      <c r="VX92" s="648"/>
      <c r="VY92" s="648"/>
      <c r="VZ92" s="648"/>
      <c r="WA92" s="648"/>
      <c r="WB92" s="648"/>
      <c r="WC92" s="648"/>
      <c r="WD92" s="648"/>
      <c r="WE92" s="648"/>
      <c r="WF92" s="648"/>
      <c r="WG92" s="648"/>
      <c r="WH92" s="648"/>
      <c r="WI92" s="648"/>
      <c r="WJ92" s="648"/>
      <c r="WK92" s="648"/>
      <c r="WL92" s="648"/>
      <c r="WM92" s="648"/>
      <c r="WN92" s="648"/>
      <c r="WO92" s="648"/>
      <c r="WP92" s="648"/>
      <c r="WQ92" s="648"/>
      <c r="WR92" s="648"/>
      <c r="WS92" s="648"/>
      <c r="WT92" s="648"/>
      <c r="WU92" s="648"/>
      <c r="WV92" s="648"/>
      <c r="WW92" s="648"/>
      <c r="WX92" s="648"/>
      <c r="WY92" s="648"/>
      <c r="WZ92" s="648"/>
      <c r="XA92" s="648"/>
      <c r="XB92" s="648"/>
      <c r="XC92" s="648"/>
      <c r="XD92" s="648"/>
      <c r="XE92" s="648"/>
      <c r="XF92" s="648"/>
      <c r="XG92" s="648"/>
      <c r="XH92" s="648"/>
      <c r="XI92" s="648"/>
      <c r="XJ92" s="648"/>
      <c r="XK92" s="648"/>
      <c r="XL92" s="648"/>
      <c r="XM92" s="648"/>
      <c r="XN92" s="648"/>
      <c r="XO92" s="648"/>
      <c r="XP92" s="648"/>
      <c r="XQ92" s="648"/>
      <c r="XR92" s="648"/>
      <c r="XS92" s="648"/>
      <c r="XT92" s="648"/>
      <c r="XU92" s="648"/>
      <c r="XV92" s="648"/>
      <c r="XW92" s="648"/>
      <c r="XX92" s="648"/>
      <c r="XY92" s="648"/>
      <c r="XZ92" s="648"/>
      <c r="YA92" s="648"/>
      <c r="YB92" s="648"/>
      <c r="YC92" s="648"/>
      <c r="YD92" s="648"/>
      <c r="YE92" s="648"/>
      <c r="YF92" s="648"/>
      <c r="YG92" s="648"/>
      <c r="YH92" s="648"/>
      <c r="YI92" s="648"/>
      <c r="YJ92" s="648"/>
      <c r="YK92" s="648"/>
      <c r="YL92" s="648"/>
      <c r="YM92" s="648"/>
      <c r="YN92" s="648"/>
      <c r="YO92" s="648"/>
      <c r="YP92" s="648"/>
      <c r="YQ92" s="648"/>
      <c r="YR92" s="648"/>
      <c r="YS92" s="648"/>
      <c r="YT92" s="648"/>
      <c r="YU92" s="648"/>
      <c r="YV92" s="648"/>
      <c r="YW92" s="648"/>
      <c r="YX92" s="648"/>
      <c r="YY92" s="648"/>
      <c r="YZ92" s="648"/>
      <c r="ZA92" s="648"/>
      <c r="ZB92" s="648"/>
      <c r="ZC92" s="648"/>
      <c r="ZD92" s="648"/>
      <c r="ZE92" s="648"/>
      <c r="ZF92" s="648"/>
      <c r="ZG92" s="648"/>
      <c r="ZH92" s="648"/>
      <c r="ZI92" s="648"/>
      <c r="ZJ92" s="648"/>
      <c r="ZK92" s="648"/>
      <c r="ZL92" s="648"/>
      <c r="ZM92" s="648"/>
      <c r="ZN92" s="648"/>
      <c r="ZO92" s="648"/>
      <c r="ZP92" s="648"/>
      <c r="ZQ92" s="648"/>
      <c r="ZR92" s="648"/>
      <c r="ZS92" s="648"/>
      <c r="ZT92" s="648"/>
      <c r="ZU92" s="648"/>
      <c r="ZV92" s="648"/>
      <c r="ZW92" s="648"/>
      <c r="ZX92" s="648"/>
      <c r="ZY92" s="648"/>
      <c r="ZZ92" s="648"/>
      <c r="AAA92" s="648"/>
      <c r="AAB92" s="648"/>
      <c r="AAC92" s="648"/>
      <c r="AAD92" s="648"/>
      <c r="AAE92" s="648"/>
      <c r="AAF92" s="648"/>
      <c r="AAG92" s="648"/>
      <c r="AAH92" s="648"/>
      <c r="AAI92" s="648"/>
      <c r="AAJ92" s="648"/>
      <c r="AAK92" s="648"/>
      <c r="AAL92" s="648"/>
      <c r="AAM92" s="648"/>
      <c r="AAN92" s="648"/>
      <c r="AAO92" s="648"/>
      <c r="AAP92" s="648"/>
      <c r="AAQ92" s="648"/>
      <c r="AAR92" s="648"/>
      <c r="AAS92" s="648"/>
      <c r="AAT92" s="648"/>
      <c r="AAU92" s="648"/>
      <c r="AAV92" s="648"/>
      <c r="AAW92" s="648"/>
      <c r="AAX92" s="648"/>
      <c r="AAY92" s="648"/>
      <c r="AAZ92" s="648"/>
      <c r="ABA92" s="648"/>
      <c r="ABB92" s="648"/>
      <c r="ABC92" s="648"/>
      <c r="ABD92" s="648"/>
      <c r="ABE92" s="648"/>
      <c r="ABF92" s="648"/>
      <c r="ABG92" s="648"/>
      <c r="ABH92" s="648"/>
      <c r="ABI92" s="648"/>
      <c r="ABJ92" s="648"/>
      <c r="ABK92" s="648"/>
      <c r="ABL92" s="648"/>
      <c r="ABM92" s="648"/>
      <c r="ABN92" s="648"/>
      <c r="ABO92" s="648"/>
      <c r="ABP92" s="648"/>
      <c r="ABQ92" s="648"/>
      <c r="ABR92" s="648"/>
      <c r="ABS92" s="648"/>
      <c r="ABT92" s="648"/>
      <c r="ABU92" s="648"/>
      <c r="ABV92" s="648"/>
      <c r="ABW92" s="648"/>
      <c r="ABX92" s="648"/>
      <c r="ABY92" s="648"/>
      <c r="ABZ92" s="648"/>
      <c r="ACA92" s="648"/>
      <c r="ACB92" s="648"/>
      <c r="ACC92" s="648"/>
      <c r="ACD92" s="648"/>
      <c r="ACE92" s="648"/>
      <c r="ACF92" s="648"/>
      <c r="ACG92" s="648"/>
      <c r="ACH92" s="648"/>
      <c r="ACI92" s="648"/>
      <c r="ACJ92" s="648"/>
      <c r="ACK92" s="648"/>
      <c r="ACL92" s="648"/>
      <c r="ACM92" s="648"/>
      <c r="ACN92" s="648"/>
      <c r="ACO92" s="648"/>
      <c r="ACP92" s="648"/>
      <c r="ACQ92" s="648"/>
      <c r="ACR92" s="648"/>
      <c r="ACS92" s="648"/>
      <c r="ACT92" s="648"/>
      <c r="ACU92" s="648"/>
      <c r="ACV92" s="648"/>
      <c r="ACW92" s="648"/>
      <c r="ACX92" s="648"/>
      <c r="ACY92" s="648"/>
      <c r="ACZ92" s="648"/>
      <c r="ADA92" s="648"/>
      <c r="ADB92" s="648"/>
      <c r="ADC92" s="648"/>
      <c r="ADD92" s="648"/>
      <c r="ADE92" s="648"/>
      <c r="ADF92" s="648"/>
      <c r="ADG92" s="648"/>
      <c r="ADH92" s="648"/>
      <c r="ADI92" s="648"/>
      <c r="ADJ92" s="648"/>
      <c r="ADK92" s="648"/>
      <c r="ADL92" s="648"/>
      <c r="ADM92" s="648"/>
      <c r="ADN92" s="648"/>
      <c r="ADO92" s="648"/>
      <c r="ADP92" s="648"/>
      <c r="ADQ92" s="648"/>
      <c r="ADR92" s="648"/>
      <c r="ADS92" s="648"/>
      <c r="ADT92" s="648"/>
      <c r="ADU92" s="648"/>
      <c r="ADV92" s="648"/>
      <c r="ADW92" s="648"/>
      <c r="ADX92" s="648"/>
      <c r="ADY92" s="648"/>
      <c r="ADZ92" s="648"/>
      <c r="AEA92" s="648"/>
      <c r="AEB92" s="648"/>
      <c r="AEC92" s="648"/>
      <c r="AED92" s="648"/>
      <c r="AEE92" s="648"/>
      <c r="AEF92" s="648"/>
      <c r="AEG92" s="648"/>
      <c r="AEH92" s="648"/>
      <c r="AEI92" s="648"/>
      <c r="AEJ92" s="648"/>
      <c r="AEK92" s="648"/>
      <c r="AEL92" s="648"/>
      <c r="AEM92" s="648"/>
      <c r="AEN92" s="648"/>
      <c r="AEO92" s="648"/>
      <c r="AEP92" s="648"/>
      <c r="AEQ92" s="648"/>
      <c r="AER92" s="648"/>
      <c r="AES92" s="648"/>
      <c r="AET92" s="648"/>
      <c r="AEU92" s="648"/>
      <c r="AEV92" s="648"/>
      <c r="AEW92" s="648"/>
      <c r="AEX92" s="648"/>
      <c r="AEY92" s="648"/>
      <c r="AEZ92" s="648"/>
      <c r="AFA92" s="648"/>
      <c r="AFB92" s="648"/>
      <c r="AFC92" s="648"/>
      <c r="AFD92" s="648"/>
      <c r="AFE92" s="648"/>
      <c r="AFF92" s="648"/>
      <c r="AFG92" s="648"/>
      <c r="AFH92" s="648"/>
      <c r="AFI92" s="648"/>
      <c r="AFJ92" s="648"/>
      <c r="AFK92" s="648"/>
      <c r="AFL92" s="648"/>
      <c r="AFM92" s="648"/>
      <c r="AFN92" s="648"/>
      <c r="AFO92" s="648"/>
      <c r="AFP92" s="648"/>
      <c r="AFQ92" s="648"/>
      <c r="AFR92" s="648"/>
      <c r="AFS92" s="648"/>
      <c r="AFT92" s="648"/>
      <c r="AFU92" s="648"/>
      <c r="AFV92" s="648"/>
      <c r="AFW92" s="648"/>
      <c r="AFX92" s="648"/>
      <c r="AFY92" s="648"/>
      <c r="AFZ92" s="648"/>
      <c r="AGA92" s="648"/>
      <c r="AGB92" s="648"/>
      <c r="AGC92" s="648"/>
      <c r="AGD92" s="648"/>
      <c r="AGE92" s="648"/>
      <c r="AGF92" s="648"/>
      <c r="AGG92" s="648"/>
      <c r="AGH92" s="648"/>
      <c r="AGI92" s="648"/>
      <c r="AGJ92" s="648"/>
      <c r="AGK92" s="648"/>
      <c r="AGL92" s="648"/>
      <c r="AGM92" s="648"/>
      <c r="AGN92" s="648"/>
      <c r="AGO92" s="648"/>
      <c r="AGP92" s="648"/>
      <c r="AGQ92" s="648"/>
      <c r="AGR92" s="648"/>
      <c r="AGS92" s="648"/>
      <c r="AGT92" s="648"/>
      <c r="AGU92" s="648"/>
      <c r="AGV92" s="648"/>
      <c r="AGW92" s="648"/>
      <c r="AGX92" s="648"/>
      <c r="AGY92" s="648"/>
      <c r="AGZ92" s="648"/>
      <c r="AHA92" s="648"/>
      <c r="AHB92" s="648"/>
      <c r="AHC92" s="648"/>
      <c r="AHD92" s="648"/>
      <c r="AHE92" s="648"/>
      <c r="AHF92" s="648"/>
      <c r="AHG92" s="648"/>
      <c r="AHH92" s="648"/>
      <c r="AHI92" s="648"/>
      <c r="AHJ92" s="648"/>
      <c r="AHK92" s="648"/>
      <c r="AHL92" s="648"/>
      <c r="AHM92" s="648"/>
      <c r="AHN92" s="648"/>
      <c r="AHO92" s="648"/>
      <c r="AHP92" s="648"/>
      <c r="AHQ92" s="648"/>
      <c r="AHR92" s="648"/>
      <c r="AHS92" s="648"/>
      <c r="AHT92" s="648"/>
      <c r="AHU92" s="648"/>
      <c r="AHV92" s="648"/>
      <c r="AHW92" s="648"/>
      <c r="AHX92" s="648"/>
      <c r="AHY92" s="648"/>
      <c r="AHZ92" s="648"/>
      <c r="AIA92" s="648"/>
      <c r="AIB92" s="648"/>
      <c r="AIC92" s="648"/>
      <c r="AID92" s="648"/>
      <c r="AIE92" s="648"/>
      <c r="AIF92" s="648"/>
      <c r="AIG92" s="648"/>
      <c r="AIH92" s="648"/>
      <c r="AII92" s="648"/>
      <c r="AIJ92" s="648"/>
      <c r="AIK92" s="648"/>
      <c r="AIL92" s="648"/>
      <c r="AIM92" s="648"/>
      <c r="AIN92" s="648"/>
      <c r="AIO92" s="648"/>
      <c r="AIP92" s="648"/>
      <c r="AIQ92" s="648"/>
      <c r="AIR92" s="648"/>
      <c r="AIS92" s="648"/>
      <c r="AIT92" s="648"/>
      <c r="AIU92" s="648"/>
      <c r="AIV92" s="648"/>
      <c r="AIW92" s="648"/>
      <c r="AIX92" s="648"/>
      <c r="AIY92" s="648"/>
      <c r="AIZ92" s="648"/>
      <c r="AJA92" s="648"/>
      <c r="AJB92" s="648"/>
      <c r="AJC92" s="648"/>
      <c r="AJD92" s="648"/>
      <c r="AJE92" s="648"/>
      <c r="AJF92" s="648"/>
      <c r="AJG92" s="648"/>
      <c r="AJH92" s="648"/>
      <c r="AJI92" s="648"/>
      <c r="AJJ92" s="648"/>
      <c r="AJK92" s="648"/>
      <c r="AJL92" s="648"/>
      <c r="AJM92" s="648"/>
      <c r="AJN92" s="648"/>
      <c r="AJO92" s="648"/>
      <c r="AJP92" s="648"/>
      <c r="AJQ92" s="648"/>
      <c r="AJR92" s="648"/>
      <c r="AJS92" s="648"/>
      <c r="AJT92" s="648"/>
      <c r="AJU92" s="648"/>
      <c r="AJV92" s="648"/>
      <c r="AJW92" s="648"/>
      <c r="AJX92" s="648"/>
      <c r="AJY92" s="648"/>
      <c r="AJZ92" s="648"/>
      <c r="AKA92" s="648"/>
      <c r="AKB92" s="648"/>
      <c r="AKC92" s="648"/>
      <c r="AKD92" s="648"/>
      <c r="AKE92" s="648"/>
      <c r="AKF92" s="648"/>
      <c r="AKG92" s="648"/>
      <c r="AKH92" s="648"/>
      <c r="AKI92" s="648"/>
      <c r="AKJ92" s="648"/>
      <c r="AKK92" s="648"/>
      <c r="AKL92" s="648"/>
      <c r="AKM92" s="648"/>
      <c r="AKN92" s="648"/>
      <c r="AKO92" s="648"/>
      <c r="AKP92" s="648"/>
      <c r="AKQ92" s="648"/>
      <c r="AKR92" s="648"/>
      <c r="AKS92" s="648"/>
      <c r="AKT92" s="648"/>
      <c r="AKU92" s="648"/>
      <c r="AKV92" s="648"/>
      <c r="AKW92" s="648"/>
      <c r="AKX92" s="648"/>
      <c r="AKY92" s="648"/>
      <c r="AKZ92" s="648"/>
      <c r="ALA92" s="648"/>
      <c r="ALB92" s="648"/>
      <c r="ALC92" s="648"/>
      <c r="ALD92" s="648"/>
      <c r="ALE92" s="648"/>
      <c r="ALF92" s="648"/>
      <c r="ALG92" s="648"/>
      <c r="ALH92" s="648"/>
      <c r="ALI92" s="648"/>
      <c r="ALJ92" s="648"/>
      <c r="ALK92" s="648"/>
      <c r="ALL92" s="648"/>
      <c r="ALM92" s="648"/>
      <c r="ALN92" s="648"/>
      <c r="ALO92" s="648"/>
      <c r="ALP92" s="648"/>
      <c r="ALQ92" s="648"/>
      <c r="ALR92" s="648"/>
      <c r="ALS92" s="648"/>
      <c r="ALT92" s="648"/>
      <c r="ALU92" s="648"/>
      <c r="ALV92" s="648"/>
      <c r="ALW92" s="648"/>
      <c r="ALX92" s="648"/>
      <c r="ALY92" s="648"/>
      <c r="ALZ92" s="648"/>
      <c r="AMA92" s="648"/>
      <c r="AMB92" s="648"/>
      <c r="AMC92" s="648"/>
      <c r="AMD92" s="648"/>
      <c r="AME92" s="648"/>
      <c r="AMF92" s="648"/>
      <c r="AMG92" s="648"/>
      <c r="AMH92" s="648"/>
      <c r="AMI92" s="648"/>
      <c r="AMJ92" s="648"/>
    </row>
    <row r="93" spans="1:1024" s="666" customFormat="1" ht="15.75" thickBot="1" x14ac:dyDescent="0.25">
      <c r="A93" s="648"/>
      <c r="B93" s="687"/>
      <c r="C93" s="688"/>
      <c r="D93" s="689"/>
      <c r="E93" s="689"/>
      <c r="F93" s="689"/>
      <c r="G93" s="689"/>
      <c r="H93" s="689"/>
      <c r="I93" s="689"/>
      <c r="J93" s="689"/>
      <c r="K93" s="689"/>
      <c r="L93" s="689"/>
      <c r="M93" s="689"/>
      <c r="N93" s="689"/>
      <c r="O93" s="689"/>
      <c r="P93" s="689"/>
      <c r="Q93" s="689"/>
      <c r="R93" s="690"/>
      <c r="S93" s="689"/>
      <c r="T93" s="689"/>
      <c r="U93" s="691" t="s">
        <v>124</v>
      </c>
      <c r="V93" s="692" t="s">
        <v>505</v>
      </c>
      <c r="W93" s="693" t="s">
        <v>495</v>
      </c>
      <c r="X93" s="694">
        <f>SUM(X82:X92)</f>
        <v>843.77070945163189</v>
      </c>
      <c r="Y93" s="694">
        <f t="shared" ref="Y93:CJ93" si="92">SUM(Y82:Y92)</f>
        <v>1200.0856277386008</v>
      </c>
      <c r="Z93" s="694">
        <f t="shared" si="92"/>
        <v>1254.4552871799451</v>
      </c>
      <c r="AA93" s="694">
        <f t="shared" si="92"/>
        <v>1312.9620217030647</v>
      </c>
      <c r="AB93" s="694">
        <f t="shared" si="92"/>
        <v>2023.5407956554131</v>
      </c>
      <c r="AC93" s="694">
        <f t="shared" si="92"/>
        <v>4584.000285841591</v>
      </c>
      <c r="AD93" s="694">
        <f t="shared" si="92"/>
        <v>3927.8354887875435</v>
      </c>
      <c r="AE93" s="694">
        <f t="shared" si="92"/>
        <v>4546.2599805482487</v>
      </c>
      <c r="AF93" s="694">
        <f t="shared" si="92"/>
        <v>4971.0259951959088</v>
      </c>
      <c r="AG93" s="694">
        <f t="shared" si="92"/>
        <v>5609.1101036847258</v>
      </c>
      <c r="AH93" s="694">
        <f t="shared" si="92"/>
        <v>7187.5030807560379</v>
      </c>
      <c r="AI93" s="694">
        <f t="shared" si="92"/>
        <v>4815.4288444738222</v>
      </c>
      <c r="AJ93" s="694">
        <f t="shared" si="92"/>
        <v>3765.6791770323234</v>
      </c>
      <c r="AK93" s="694">
        <f t="shared" si="92"/>
        <v>3167.6934753459227</v>
      </c>
      <c r="AL93" s="694">
        <f t="shared" si="92"/>
        <v>1511.3133627379157</v>
      </c>
      <c r="AM93" s="694">
        <f t="shared" si="92"/>
        <v>1627.8436864256414</v>
      </c>
      <c r="AN93" s="694">
        <f t="shared" si="92"/>
        <v>1670.776882609347</v>
      </c>
      <c r="AO93" s="694">
        <f t="shared" si="92"/>
        <v>1670.3802349682712</v>
      </c>
      <c r="AP93" s="694">
        <f t="shared" si="92"/>
        <v>1670.648016751215</v>
      </c>
      <c r="AQ93" s="694">
        <f t="shared" si="92"/>
        <v>1763.0149582537929</v>
      </c>
      <c r="AR93" s="694">
        <f t="shared" si="92"/>
        <v>2521.3270009105763</v>
      </c>
      <c r="AS93" s="694">
        <f t="shared" si="92"/>
        <v>2544.804007415978</v>
      </c>
      <c r="AT93" s="694">
        <f t="shared" si="92"/>
        <v>2612.4470819407375</v>
      </c>
      <c r="AU93" s="694">
        <f t="shared" si="92"/>
        <v>2650.8205224639196</v>
      </c>
      <c r="AV93" s="694">
        <f t="shared" si="92"/>
        <v>3018.9169669300227</v>
      </c>
      <c r="AW93" s="694">
        <f t="shared" si="92"/>
        <v>4417.1792314071872</v>
      </c>
      <c r="AX93" s="694">
        <f t="shared" si="92"/>
        <v>3661.3947866457879</v>
      </c>
      <c r="AY93" s="694">
        <f t="shared" si="92"/>
        <v>3714.6320063450144</v>
      </c>
      <c r="AZ93" s="694">
        <f t="shared" si="92"/>
        <v>3746.7596513921935</v>
      </c>
      <c r="BA93" s="694">
        <f t="shared" si="92"/>
        <v>3722.6876437157607</v>
      </c>
      <c r="BB93" s="694">
        <f t="shared" si="92"/>
        <v>4489.3524646488295</v>
      </c>
      <c r="BC93" s="694">
        <f t="shared" si="92"/>
        <v>3322.6237349422013</v>
      </c>
      <c r="BD93" s="694">
        <f t="shared" si="92"/>
        <v>2774.7574694428445</v>
      </c>
      <c r="BE93" s="694">
        <f t="shared" si="92"/>
        <v>2462.1053476201323</v>
      </c>
      <c r="BF93" s="694">
        <f t="shared" si="92"/>
        <v>1753.4096759908459</v>
      </c>
      <c r="BG93" s="694">
        <f t="shared" si="92"/>
        <v>2123.2866804534451</v>
      </c>
      <c r="BH93" s="694">
        <f t="shared" si="92"/>
        <v>2000.1972688030583</v>
      </c>
      <c r="BI93" s="694">
        <f t="shared" si="92"/>
        <v>2068.4830170506029</v>
      </c>
      <c r="BJ93" s="694">
        <f t="shared" si="92"/>
        <v>2108.6721726943574</v>
      </c>
      <c r="BK93" s="694">
        <f t="shared" si="92"/>
        <v>2174.2794928064363</v>
      </c>
      <c r="BL93" s="694">
        <f t="shared" si="92"/>
        <v>2766.1671255657757</v>
      </c>
      <c r="BM93" s="694">
        <f t="shared" si="92"/>
        <v>2543.2760413916735</v>
      </c>
      <c r="BN93" s="694">
        <f t="shared" si="92"/>
        <v>2374.9603127221053</v>
      </c>
      <c r="BO93" s="694">
        <f t="shared" si="92"/>
        <v>2277.731895030458</v>
      </c>
      <c r="BP93" s="694">
        <f t="shared" si="92"/>
        <v>2333.631963357288</v>
      </c>
      <c r="BQ93" s="694">
        <f t="shared" si="92"/>
        <v>3645.72083956699</v>
      </c>
      <c r="BR93" s="694">
        <f t="shared" si="92"/>
        <v>3307.9393750996774</v>
      </c>
      <c r="BS93" s="694">
        <f t="shared" si="92"/>
        <v>3532.2746292756897</v>
      </c>
      <c r="BT93" s="694">
        <f t="shared" si="92"/>
        <v>3663.9949579233321</v>
      </c>
      <c r="BU93" s="694">
        <f t="shared" si="92"/>
        <v>3981.065761383913</v>
      </c>
      <c r="BV93" s="694">
        <f t="shared" si="92"/>
        <v>4997.7509034764616</v>
      </c>
      <c r="BW93" s="694">
        <f t="shared" si="92"/>
        <v>3664.5927969351037</v>
      </c>
      <c r="BX93" s="694">
        <f t="shared" si="92"/>
        <v>3184.3484448290174</v>
      </c>
      <c r="BY93" s="694">
        <f t="shared" si="92"/>
        <v>2910.1241729947105</v>
      </c>
      <c r="BZ93" s="694">
        <f t="shared" si="92"/>
        <v>2174.1038252325752</v>
      </c>
      <c r="CA93" s="694">
        <f t="shared" si="92"/>
        <v>2375.9729450664195</v>
      </c>
      <c r="CB93" s="694">
        <f t="shared" si="92"/>
        <v>2004.7116753505379</v>
      </c>
      <c r="CC93" s="694">
        <f t="shared" si="92"/>
        <v>1835.1863578693067</v>
      </c>
      <c r="CD93" s="694">
        <f t="shared" si="92"/>
        <v>1738.0076539852214</v>
      </c>
      <c r="CE93" s="694">
        <f t="shared" si="92"/>
        <v>1490.1954781076959</v>
      </c>
      <c r="CF93" s="694">
        <f t="shared" si="92"/>
        <v>1998.8411184016643</v>
      </c>
      <c r="CG93" s="694">
        <f t="shared" si="92"/>
        <v>2192.3583726560778</v>
      </c>
      <c r="CH93" s="694">
        <f t="shared" si="92"/>
        <v>2195.3875102629481</v>
      </c>
      <c r="CI93" s="694">
        <f t="shared" si="92"/>
        <v>2197.7306229356709</v>
      </c>
      <c r="CJ93" s="694">
        <f t="shared" si="92"/>
        <v>2595.5066713233441</v>
      </c>
      <c r="CK93" s="694">
        <f t="shared" ref="CK93:DW93" si="93">SUM(CK82:CK92)</f>
        <v>4156.1580951913038</v>
      </c>
      <c r="CL93" s="694">
        <f t="shared" si="93"/>
        <v>3651.1391915082841</v>
      </c>
      <c r="CM93" s="694">
        <f t="shared" si="93"/>
        <v>3941.6978412413905</v>
      </c>
      <c r="CN93" s="694">
        <f t="shared" si="93"/>
        <v>4111.1383112361864</v>
      </c>
      <c r="CO93" s="694">
        <f t="shared" si="93"/>
        <v>4398.4562377059174</v>
      </c>
      <c r="CP93" s="694">
        <f t="shared" si="93"/>
        <v>5247.6447163162866</v>
      </c>
      <c r="CQ93" s="694">
        <f t="shared" si="93"/>
        <v>3667.356087413084</v>
      </c>
      <c r="CR93" s="694">
        <f t="shared" si="93"/>
        <v>2949.939239620574</v>
      </c>
      <c r="CS93" s="694">
        <f t="shared" si="93"/>
        <v>2538.7065074999155</v>
      </c>
      <c r="CT93" s="694">
        <f t="shared" si="93"/>
        <v>1490.0982152312522</v>
      </c>
      <c r="CU93" s="694">
        <f t="shared" si="93"/>
        <v>1609.0914554836247</v>
      </c>
      <c r="CV93" s="694">
        <f t="shared" si="93"/>
        <v>1654.3352843278844</v>
      </c>
      <c r="CW93" s="694">
        <f t="shared" si="93"/>
        <v>1656.17484241074</v>
      </c>
      <c r="CX93" s="694">
        <f t="shared" si="93"/>
        <v>1658.6069780291118</v>
      </c>
      <c r="CY93" s="695">
        <f t="shared" si="93"/>
        <v>1753.0619044278392</v>
      </c>
      <c r="CZ93" s="696">
        <f t="shared" si="93"/>
        <v>0</v>
      </c>
      <c r="DA93" s="697">
        <f t="shared" si="93"/>
        <v>0</v>
      </c>
      <c r="DB93" s="697">
        <f t="shared" si="93"/>
        <v>0</v>
      </c>
      <c r="DC93" s="697">
        <f t="shared" si="93"/>
        <v>0</v>
      </c>
      <c r="DD93" s="697">
        <f t="shared" si="93"/>
        <v>0</v>
      </c>
      <c r="DE93" s="697">
        <f t="shared" si="93"/>
        <v>0</v>
      </c>
      <c r="DF93" s="697">
        <f t="shared" si="93"/>
        <v>0</v>
      </c>
      <c r="DG93" s="697">
        <f t="shared" si="93"/>
        <v>0</v>
      </c>
      <c r="DH93" s="697">
        <f t="shared" si="93"/>
        <v>0</v>
      </c>
      <c r="DI93" s="697">
        <f t="shared" si="93"/>
        <v>0</v>
      </c>
      <c r="DJ93" s="697">
        <f t="shared" si="93"/>
        <v>0</v>
      </c>
      <c r="DK93" s="697">
        <f t="shared" si="93"/>
        <v>0</v>
      </c>
      <c r="DL93" s="697">
        <f t="shared" si="93"/>
        <v>0</v>
      </c>
      <c r="DM93" s="697">
        <f t="shared" si="93"/>
        <v>0</v>
      </c>
      <c r="DN93" s="697">
        <f t="shared" si="93"/>
        <v>0</v>
      </c>
      <c r="DO93" s="697">
        <f t="shared" si="93"/>
        <v>0</v>
      </c>
      <c r="DP93" s="697">
        <f t="shared" si="93"/>
        <v>0</v>
      </c>
      <c r="DQ93" s="697">
        <f t="shared" si="93"/>
        <v>0</v>
      </c>
      <c r="DR93" s="697">
        <f t="shared" si="93"/>
        <v>0</v>
      </c>
      <c r="DS93" s="697">
        <f t="shared" si="93"/>
        <v>0</v>
      </c>
      <c r="DT93" s="697">
        <f t="shared" si="93"/>
        <v>0</v>
      </c>
      <c r="DU93" s="697">
        <f t="shared" si="93"/>
        <v>0</v>
      </c>
      <c r="DV93" s="697">
        <f t="shared" si="93"/>
        <v>0</v>
      </c>
      <c r="DW93" s="698">
        <f t="shared" si="93"/>
        <v>0</v>
      </c>
      <c r="DX93" s="665"/>
      <c r="DY93" s="648"/>
      <c r="DZ93" s="648"/>
      <c r="EA93" s="648"/>
      <c r="EB93" s="648"/>
      <c r="EC93" s="648"/>
      <c r="ED93" s="648"/>
      <c r="EE93" s="648"/>
      <c r="EF93" s="648"/>
      <c r="EG93" s="648"/>
      <c r="EH93" s="648"/>
      <c r="EI93" s="648"/>
      <c r="EJ93" s="648"/>
      <c r="EK93" s="648"/>
      <c r="EL93" s="648"/>
      <c r="EM93" s="648"/>
      <c r="EN93" s="648"/>
      <c r="EO93" s="648"/>
      <c r="EP93" s="648"/>
      <c r="EQ93" s="648"/>
      <c r="ER93" s="648"/>
      <c r="ES93" s="648"/>
      <c r="ET93" s="648"/>
      <c r="EU93" s="648"/>
      <c r="EV93" s="648"/>
      <c r="EW93" s="648"/>
      <c r="EX93" s="648"/>
      <c r="EY93" s="648"/>
      <c r="EZ93" s="648"/>
      <c r="FA93" s="648"/>
      <c r="FB93" s="648"/>
      <c r="FC93" s="648"/>
      <c r="FD93" s="648"/>
      <c r="FE93" s="648"/>
      <c r="FF93" s="648"/>
      <c r="FG93" s="648"/>
      <c r="FH93" s="648"/>
      <c r="FI93" s="648"/>
      <c r="FJ93" s="648"/>
      <c r="FK93" s="648"/>
      <c r="FL93" s="648"/>
      <c r="FM93" s="648"/>
      <c r="FN93" s="648"/>
      <c r="FO93" s="648"/>
      <c r="FP93" s="648"/>
      <c r="FQ93" s="648"/>
      <c r="FR93" s="648"/>
      <c r="FS93" s="648"/>
      <c r="FT93" s="648"/>
      <c r="FU93" s="648"/>
      <c r="FV93" s="648"/>
      <c r="FW93" s="648"/>
      <c r="FX93" s="648"/>
      <c r="FY93" s="648"/>
      <c r="FZ93" s="648"/>
      <c r="GA93" s="648"/>
      <c r="GB93" s="648"/>
      <c r="GC93" s="648"/>
      <c r="GD93" s="648"/>
      <c r="GE93" s="648"/>
      <c r="GF93" s="648"/>
      <c r="GG93" s="648"/>
      <c r="GH93" s="648"/>
      <c r="GI93" s="648"/>
      <c r="GJ93" s="648"/>
      <c r="GK93" s="648"/>
      <c r="GL93" s="648"/>
      <c r="GM93" s="648"/>
      <c r="GN93" s="648"/>
      <c r="GO93" s="648"/>
      <c r="GP93" s="648"/>
      <c r="GQ93" s="648"/>
      <c r="GR93" s="648"/>
      <c r="GS93" s="648"/>
      <c r="GT93" s="648"/>
      <c r="GU93" s="648"/>
      <c r="GV93" s="648"/>
      <c r="GW93" s="648"/>
      <c r="GX93" s="648"/>
      <c r="GY93" s="648"/>
      <c r="GZ93" s="648"/>
      <c r="HA93" s="648"/>
      <c r="HB93" s="648"/>
      <c r="HC93" s="648"/>
      <c r="HD93" s="648"/>
      <c r="HE93" s="648"/>
      <c r="HF93" s="648"/>
      <c r="HG93" s="648"/>
      <c r="HH93" s="648"/>
      <c r="HI93" s="648"/>
      <c r="HJ93" s="648"/>
      <c r="HK93" s="648"/>
      <c r="HL93" s="648"/>
      <c r="HM93" s="648"/>
      <c r="HN93" s="648"/>
      <c r="HO93" s="648"/>
      <c r="HP93" s="648"/>
      <c r="HQ93" s="648"/>
      <c r="HR93" s="648"/>
      <c r="HS93" s="648"/>
      <c r="HT93" s="648"/>
      <c r="HU93" s="648"/>
      <c r="HV93" s="648"/>
      <c r="HW93" s="648"/>
      <c r="HX93" s="648"/>
      <c r="HY93" s="648"/>
      <c r="HZ93" s="648"/>
      <c r="IA93" s="648"/>
      <c r="IB93" s="648"/>
      <c r="IC93" s="648"/>
      <c r="ID93" s="648"/>
      <c r="IE93" s="648"/>
      <c r="IF93" s="648"/>
      <c r="IG93" s="648"/>
      <c r="IH93" s="648"/>
      <c r="II93" s="648"/>
      <c r="IJ93" s="648"/>
      <c r="IK93" s="648"/>
      <c r="IL93" s="648"/>
      <c r="IM93" s="648"/>
      <c r="IN93" s="648"/>
      <c r="IO93" s="648"/>
      <c r="IP93" s="648"/>
      <c r="IQ93" s="648"/>
      <c r="IR93" s="648"/>
      <c r="IS93" s="648"/>
      <c r="IT93" s="648"/>
      <c r="IU93" s="648"/>
      <c r="IV93" s="648"/>
      <c r="IW93" s="648"/>
      <c r="IX93" s="648"/>
      <c r="IY93" s="648"/>
      <c r="IZ93" s="648"/>
      <c r="JA93" s="648"/>
      <c r="JB93" s="648"/>
      <c r="JC93" s="648"/>
      <c r="JD93" s="648"/>
      <c r="JE93" s="648"/>
      <c r="JF93" s="648"/>
      <c r="JG93" s="648"/>
      <c r="JH93" s="648"/>
      <c r="JI93" s="648"/>
      <c r="JJ93" s="648"/>
      <c r="JK93" s="648"/>
      <c r="JL93" s="648"/>
      <c r="JM93" s="648"/>
      <c r="JN93" s="648"/>
      <c r="JO93" s="648"/>
      <c r="JP93" s="648"/>
      <c r="JQ93" s="648"/>
      <c r="JR93" s="648"/>
      <c r="JS93" s="648"/>
      <c r="JT93" s="648"/>
      <c r="JU93" s="648"/>
      <c r="JV93" s="648"/>
      <c r="JW93" s="648"/>
      <c r="JX93" s="648"/>
      <c r="JY93" s="648"/>
      <c r="JZ93" s="648"/>
      <c r="KA93" s="648"/>
      <c r="KB93" s="648"/>
      <c r="KC93" s="648"/>
      <c r="KD93" s="648"/>
      <c r="KE93" s="648"/>
      <c r="KF93" s="648"/>
      <c r="KG93" s="648"/>
      <c r="KH93" s="648"/>
      <c r="KI93" s="648"/>
      <c r="KJ93" s="648"/>
      <c r="KK93" s="648"/>
      <c r="KL93" s="648"/>
      <c r="KM93" s="648"/>
      <c r="KN93" s="648"/>
      <c r="KO93" s="648"/>
      <c r="KP93" s="648"/>
      <c r="KQ93" s="648"/>
      <c r="KR93" s="648"/>
      <c r="KS93" s="648"/>
      <c r="KT93" s="648"/>
      <c r="KU93" s="648"/>
      <c r="KV93" s="648"/>
      <c r="KW93" s="648"/>
      <c r="KX93" s="648"/>
      <c r="KY93" s="648"/>
      <c r="KZ93" s="648"/>
      <c r="LA93" s="648"/>
      <c r="LB93" s="648"/>
      <c r="LC93" s="648"/>
      <c r="LD93" s="648"/>
      <c r="LE93" s="648"/>
      <c r="LF93" s="648"/>
      <c r="LG93" s="648"/>
      <c r="LH93" s="648"/>
      <c r="LI93" s="648"/>
      <c r="LJ93" s="648"/>
      <c r="LK93" s="648"/>
      <c r="LL93" s="648"/>
      <c r="LM93" s="648"/>
      <c r="LN93" s="648"/>
      <c r="LO93" s="648"/>
      <c r="LP93" s="648"/>
      <c r="LQ93" s="648"/>
      <c r="LR93" s="648"/>
      <c r="LS93" s="648"/>
      <c r="LT93" s="648"/>
      <c r="LU93" s="648"/>
      <c r="LV93" s="648"/>
      <c r="LW93" s="648"/>
      <c r="LX93" s="648"/>
      <c r="LY93" s="648"/>
      <c r="LZ93" s="648"/>
      <c r="MA93" s="648"/>
      <c r="MB93" s="648"/>
      <c r="MC93" s="648"/>
      <c r="MD93" s="648"/>
      <c r="ME93" s="648"/>
      <c r="MF93" s="648"/>
      <c r="MG93" s="648"/>
      <c r="MH93" s="648"/>
      <c r="MI93" s="648"/>
      <c r="MJ93" s="648"/>
      <c r="MK93" s="648"/>
      <c r="ML93" s="648"/>
      <c r="MM93" s="648"/>
      <c r="MN93" s="648"/>
      <c r="MO93" s="648"/>
      <c r="MP93" s="648"/>
      <c r="MQ93" s="648"/>
      <c r="MR93" s="648"/>
      <c r="MS93" s="648"/>
      <c r="MT93" s="648"/>
      <c r="MU93" s="648"/>
      <c r="MV93" s="648"/>
      <c r="MW93" s="648"/>
      <c r="MX93" s="648"/>
      <c r="MY93" s="648"/>
      <c r="MZ93" s="648"/>
      <c r="NA93" s="648"/>
      <c r="NB93" s="648"/>
      <c r="NC93" s="648"/>
      <c r="ND93" s="648"/>
      <c r="NE93" s="648"/>
      <c r="NF93" s="648"/>
      <c r="NG93" s="648"/>
      <c r="NH93" s="648"/>
      <c r="NI93" s="648"/>
      <c r="NJ93" s="648"/>
      <c r="NK93" s="648"/>
      <c r="NL93" s="648"/>
      <c r="NM93" s="648"/>
      <c r="NN93" s="648"/>
      <c r="NO93" s="648"/>
      <c r="NP93" s="648"/>
      <c r="NQ93" s="648"/>
      <c r="NR93" s="648"/>
      <c r="NS93" s="648"/>
      <c r="NT93" s="648"/>
      <c r="NU93" s="648"/>
      <c r="NV93" s="648"/>
      <c r="NW93" s="648"/>
      <c r="NX93" s="648"/>
      <c r="NY93" s="648"/>
      <c r="NZ93" s="648"/>
      <c r="OA93" s="648"/>
      <c r="OB93" s="648"/>
      <c r="OC93" s="648"/>
      <c r="OD93" s="648"/>
      <c r="OE93" s="648"/>
      <c r="OF93" s="648"/>
      <c r="OG93" s="648"/>
      <c r="OH93" s="648"/>
      <c r="OI93" s="648"/>
      <c r="OJ93" s="648"/>
      <c r="OK93" s="648"/>
      <c r="OL93" s="648"/>
      <c r="OM93" s="648"/>
      <c r="ON93" s="648"/>
      <c r="OO93" s="648"/>
      <c r="OP93" s="648"/>
      <c r="OQ93" s="648"/>
      <c r="OR93" s="648"/>
      <c r="OS93" s="648"/>
      <c r="OT93" s="648"/>
      <c r="OU93" s="648"/>
      <c r="OV93" s="648"/>
      <c r="OW93" s="648"/>
      <c r="OX93" s="648"/>
      <c r="OY93" s="648"/>
      <c r="OZ93" s="648"/>
      <c r="PA93" s="648"/>
      <c r="PB93" s="648"/>
      <c r="PC93" s="648"/>
      <c r="PD93" s="648"/>
      <c r="PE93" s="648"/>
      <c r="PF93" s="648"/>
      <c r="PG93" s="648"/>
      <c r="PH93" s="648"/>
      <c r="PI93" s="648"/>
      <c r="PJ93" s="648"/>
      <c r="PK93" s="648"/>
      <c r="PL93" s="648"/>
      <c r="PM93" s="648"/>
      <c r="PN93" s="648"/>
      <c r="PO93" s="648"/>
      <c r="PP93" s="648"/>
      <c r="PQ93" s="648"/>
      <c r="PR93" s="648"/>
      <c r="PS93" s="648"/>
      <c r="PT93" s="648"/>
      <c r="PU93" s="648"/>
      <c r="PV93" s="648"/>
      <c r="PW93" s="648"/>
      <c r="PX93" s="648"/>
      <c r="PY93" s="648"/>
      <c r="PZ93" s="648"/>
      <c r="QA93" s="648"/>
      <c r="QB93" s="648"/>
      <c r="QC93" s="648"/>
      <c r="QD93" s="648"/>
      <c r="QE93" s="648"/>
      <c r="QF93" s="648"/>
      <c r="QG93" s="648"/>
      <c r="QH93" s="648"/>
      <c r="QI93" s="648"/>
      <c r="QJ93" s="648"/>
      <c r="QK93" s="648"/>
      <c r="QL93" s="648"/>
      <c r="QM93" s="648"/>
      <c r="QN93" s="648"/>
      <c r="QO93" s="648"/>
      <c r="QP93" s="648"/>
      <c r="QQ93" s="648"/>
      <c r="QR93" s="648"/>
      <c r="QS93" s="648"/>
      <c r="QT93" s="648"/>
      <c r="QU93" s="648"/>
      <c r="QV93" s="648"/>
      <c r="QW93" s="648"/>
      <c r="QX93" s="648"/>
      <c r="QY93" s="648"/>
      <c r="QZ93" s="648"/>
      <c r="RA93" s="648"/>
      <c r="RB93" s="648"/>
      <c r="RC93" s="648"/>
      <c r="RD93" s="648"/>
      <c r="RE93" s="648"/>
      <c r="RF93" s="648"/>
      <c r="RG93" s="648"/>
      <c r="RH93" s="648"/>
      <c r="RI93" s="648"/>
      <c r="RJ93" s="648"/>
      <c r="RK93" s="648"/>
      <c r="RL93" s="648"/>
      <c r="RM93" s="648"/>
      <c r="RN93" s="648"/>
      <c r="RO93" s="648"/>
      <c r="RP93" s="648"/>
      <c r="RQ93" s="648"/>
      <c r="RR93" s="648"/>
      <c r="RS93" s="648"/>
      <c r="RT93" s="648"/>
      <c r="RU93" s="648"/>
      <c r="RV93" s="648"/>
      <c r="RW93" s="648"/>
      <c r="RX93" s="648"/>
      <c r="RY93" s="648"/>
      <c r="RZ93" s="648"/>
      <c r="SA93" s="648"/>
      <c r="SB93" s="648"/>
      <c r="SC93" s="648"/>
      <c r="SD93" s="648"/>
      <c r="SE93" s="648"/>
      <c r="SF93" s="648"/>
      <c r="SG93" s="648"/>
      <c r="SH93" s="648"/>
      <c r="SI93" s="648"/>
      <c r="SJ93" s="648"/>
      <c r="SK93" s="648"/>
      <c r="SL93" s="648"/>
      <c r="SM93" s="648"/>
      <c r="SN93" s="648"/>
      <c r="SO93" s="648"/>
      <c r="SP93" s="648"/>
      <c r="SQ93" s="648"/>
      <c r="SR93" s="648"/>
      <c r="SS93" s="648"/>
      <c r="ST93" s="648"/>
      <c r="SU93" s="648"/>
      <c r="SV93" s="648"/>
      <c r="SW93" s="648"/>
      <c r="SX93" s="648"/>
      <c r="SY93" s="648"/>
      <c r="SZ93" s="648"/>
      <c r="TA93" s="648"/>
      <c r="TB93" s="648"/>
      <c r="TC93" s="648"/>
      <c r="TD93" s="648"/>
      <c r="TE93" s="648"/>
      <c r="TF93" s="648"/>
      <c r="TG93" s="648"/>
      <c r="TH93" s="648"/>
      <c r="TI93" s="648"/>
      <c r="TJ93" s="648"/>
      <c r="TK93" s="648"/>
      <c r="TL93" s="648"/>
      <c r="TM93" s="648"/>
      <c r="TN93" s="648"/>
      <c r="TO93" s="648"/>
      <c r="TP93" s="648"/>
      <c r="TQ93" s="648"/>
      <c r="TR93" s="648"/>
      <c r="TS93" s="648"/>
      <c r="TT93" s="648"/>
      <c r="TU93" s="648"/>
      <c r="TV93" s="648"/>
      <c r="TW93" s="648"/>
      <c r="TX93" s="648"/>
      <c r="TY93" s="648"/>
      <c r="TZ93" s="648"/>
      <c r="UA93" s="648"/>
      <c r="UB93" s="648"/>
      <c r="UC93" s="648"/>
      <c r="UD93" s="648"/>
      <c r="UE93" s="648"/>
      <c r="UF93" s="648"/>
      <c r="UG93" s="648"/>
      <c r="UH93" s="648"/>
      <c r="UI93" s="648"/>
      <c r="UJ93" s="648"/>
      <c r="UK93" s="648"/>
      <c r="UL93" s="648"/>
      <c r="UM93" s="648"/>
      <c r="UN93" s="648"/>
      <c r="UO93" s="648"/>
      <c r="UP93" s="648"/>
      <c r="UQ93" s="648"/>
      <c r="UR93" s="648"/>
      <c r="US93" s="648"/>
      <c r="UT93" s="648"/>
      <c r="UU93" s="648"/>
      <c r="UV93" s="648"/>
      <c r="UW93" s="648"/>
      <c r="UX93" s="648"/>
      <c r="UY93" s="648"/>
      <c r="UZ93" s="648"/>
      <c r="VA93" s="648"/>
      <c r="VB93" s="648"/>
      <c r="VC93" s="648"/>
      <c r="VD93" s="648"/>
      <c r="VE93" s="648"/>
      <c r="VF93" s="648"/>
      <c r="VG93" s="648"/>
      <c r="VH93" s="648"/>
      <c r="VI93" s="648"/>
      <c r="VJ93" s="648"/>
      <c r="VK93" s="648"/>
      <c r="VL93" s="648"/>
      <c r="VM93" s="648"/>
      <c r="VN93" s="648"/>
      <c r="VO93" s="648"/>
      <c r="VP93" s="648"/>
      <c r="VQ93" s="648"/>
      <c r="VR93" s="648"/>
      <c r="VS93" s="648"/>
      <c r="VT93" s="648"/>
      <c r="VU93" s="648"/>
      <c r="VV93" s="648"/>
      <c r="VW93" s="648"/>
      <c r="VX93" s="648"/>
      <c r="VY93" s="648"/>
      <c r="VZ93" s="648"/>
      <c r="WA93" s="648"/>
      <c r="WB93" s="648"/>
      <c r="WC93" s="648"/>
      <c r="WD93" s="648"/>
      <c r="WE93" s="648"/>
      <c r="WF93" s="648"/>
      <c r="WG93" s="648"/>
      <c r="WH93" s="648"/>
      <c r="WI93" s="648"/>
      <c r="WJ93" s="648"/>
      <c r="WK93" s="648"/>
      <c r="WL93" s="648"/>
      <c r="WM93" s="648"/>
      <c r="WN93" s="648"/>
      <c r="WO93" s="648"/>
      <c r="WP93" s="648"/>
      <c r="WQ93" s="648"/>
      <c r="WR93" s="648"/>
      <c r="WS93" s="648"/>
      <c r="WT93" s="648"/>
      <c r="WU93" s="648"/>
      <c r="WV93" s="648"/>
      <c r="WW93" s="648"/>
      <c r="WX93" s="648"/>
      <c r="WY93" s="648"/>
      <c r="WZ93" s="648"/>
      <c r="XA93" s="648"/>
      <c r="XB93" s="648"/>
      <c r="XC93" s="648"/>
      <c r="XD93" s="648"/>
      <c r="XE93" s="648"/>
      <c r="XF93" s="648"/>
      <c r="XG93" s="648"/>
      <c r="XH93" s="648"/>
      <c r="XI93" s="648"/>
      <c r="XJ93" s="648"/>
      <c r="XK93" s="648"/>
      <c r="XL93" s="648"/>
      <c r="XM93" s="648"/>
      <c r="XN93" s="648"/>
      <c r="XO93" s="648"/>
      <c r="XP93" s="648"/>
      <c r="XQ93" s="648"/>
      <c r="XR93" s="648"/>
      <c r="XS93" s="648"/>
      <c r="XT93" s="648"/>
      <c r="XU93" s="648"/>
      <c r="XV93" s="648"/>
      <c r="XW93" s="648"/>
      <c r="XX93" s="648"/>
      <c r="XY93" s="648"/>
      <c r="XZ93" s="648"/>
      <c r="YA93" s="648"/>
      <c r="YB93" s="648"/>
      <c r="YC93" s="648"/>
      <c r="YD93" s="648"/>
      <c r="YE93" s="648"/>
      <c r="YF93" s="648"/>
      <c r="YG93" s="648"/>
      <c r="YH93" s="648"/>
      <c r="YI93" s="648"/>
      <c r="YJ93" s="648"/>
      <c r="YK93" s="648"/>
      <c r="YL93" s="648"/>
      <c r="YM93" s="648"/>
      <c r="YN93" s="648"/>
      <c r="YO93" s="648"/>
      <c r="YP93" s="648"/>
      <c r="YQ93" s="648"/>
      <c r="YR93" s="648"/>
      <c r="YS93" s="648"/>
      <c r="YT93" s="648"/>
      <c r="YU93" s="648"/>
      <c r="YV93" s="648"/>
      <c r="YW93" s="648"/>
      <c r="YX93" s="648"/>
      <c r="YY93" s="648"/>
      <c r="YZ93" s="648"/>
      <c r="ZA93" s="648"/>
      <c r="ZB93" s="648"/>
      <c r="ZC93" s="648"/>
      <c r="ZD93" s="648"/>
      <c r="ZE93" s="648"/>
      <c r="ZF93" s="648"/>
      <c r="ZG93" s="648"/>
      <c r="ZH93" s="648"/>
      <c r="ZI93" s="648"/>
      <c r="ZJ93" s="648"/>
      <c r="ZK93" s="648"/>
      <c r="ZL93" s="648"/>
      <c r="ZM93" s="648"/>
      <c r="ZN93" s="648"/>
      <c r="ZO93" s="648"/>
      <c r="ZP93" s="648"/>
      <c r="ZQ93" s="648"/>
      <c r="ZR93" s="648"/>
      <c r="ZS93" s="648"/>
      <c r="ZT93" s="648"/>
      <c r="ZU93" s="648"/>
      <c r="ZV93" s="648"/>
      <c r="ZW93" s="648"/>
      <c r="ZX93" s="648"/>
      <c r="ZY93" s="648"/>
      <c r="ZZ93" s="648"/>
      <c r="AAA93" s="648"/>
      <c r="AAB93" s="648"/>
      <c r="AAC93" s="648"/>
      <c r="AAD93" s="648"/>
      <c r="AAE93" s="648"/>
      <c r="AAF93" s="648"/>
      <c r="AAG93" s="648"/>
      <c r="AAH93" s="648"/>
      <c r="AAI93" s="648"/>
      <c r="AAJ93" s="648"/>
      <c r="AAK93" s="648"/>
      <c r="AAL93" s="648"/>
      <c r="AAM93" s="648"/>
      <c r="AAN93" s="648"/>
      <c r="AAO93" s="648"/>
      <c r="AAP93" s="648"/>
      <c r="AAQ93" s="648"/>
      <c r="AAR93" s="648"/>
      <c r="AAS93" s="648"/>
      <c r="AAT93" s="648"/>
      <c r="AAU93" s="648"/>
      <c r="AAV93" s="648"/>
      <c r="AAW93" s="648"/>
      <c r="AAX93" s="648"/>
      <c r="AAY93" s="648"/>
      <c r="AAZ93" s="648"/>
      <c r="ABA93" s="648"/>
      <c r="ABB93" s="648"/>
      <c r="ABC93" s="648"/>
      <c r="ABD93" s="648"/>
      <c r="ABE93" s="648"/>
      <c r="ABF93" s="648"/>
      <c r="ABG93" s="648"/>
      <c r="ABH93" s="648"/>
      <c r="ABI93" s="648"/>
      <c r="ABJ93" s="648"/>
      <c r="ABK93" s="648"/>
      <c r="ABL93" s="648"/>
      <c r="ABM93" s="648"/>
      <c r="ABN93" s="648"/>
      <c r="ABO93" s="648"/>
      <c r="ABP93" s="648"/>
      <c r="ABQ93" s="648"/>
      <c r="ABR93" s="648"/>
      <c r="ABS93" s="648"/>
      <c r="ABT93" s="648"/>
      <c r="ABU93" s="648"/>
      <c r="ABV93" s="648"/>
      <c r="ABW93" s="648"/>
      <c r="ABX93" s="648"/>
      <c r="ABY93" s="648"/>
      <c r="ABZ93" s="648"/>
      <c r="ACA93" s="648"/>
      <c r="ACB93" s="648"/>
      <c r="ACC93" s="648"/>
      <c r="ACD93" s="648"/>
      <c r="ACE93" s="648"/>
      <c r="ACF93" s="648"/>
      <c r="ACG93" s="648"/>
      <c r="ACH93" s="648"/>
      <c r="ACI93" s="648"/>
      <c r="ACJ93" s="648"/>
      <c r="ACK93" s="648"/>
      <c r="ACL93" s="648"/>
      <c r="ACM93" s="648"/>
      <c r="ACN93" s="648"/>
      <c r="ACO93" s="648"/>
      <c r="ACP93" s="648"/>
      <c r="ACQ93" s="648"/>
      <c r="ACR93" s="648"/>
      <c r="ACS93" s="648"/>
      <c r="ACT93" s="648"/>
      <c r="ACU93" s="648"/>
      <c r="ACV93" s="648"/>
      <c r="ACW93" s="648"/>
      <c r="ACX93" s="648"/>
      <c r="ACY93" s="648"/>
      <c r="ACZ93" s="648"/>
      <c r="ADA93" s="648"/>
      <c r="ADB93" s="648"/>
      <c r="ADC93" s="648"/>
      <c r="ADD93" s="648"/>
      <c r="ADE93" s="648"/>
      <c r="ADF93" s="648"/>
      <c r="ADG93" s="648"/>
      <c r="ADH93" s="648"/>
      <c r="ADI93" s="648"/>
      <c r="ADJ93" s="648"/>
      <c r="ADK93" s="648"/>
      <c r="ADL93" s="648"/>
      <c r="ADM93" s="648"/>
      <c r="ADN93" s="648"/>
      <c r="ADO93" s="648"/>
      <c r="ADP93" s="648"/>
      <c r="ADQ93" s="648"/>
      <c r="ADR93" s="648"/>
      <c r="ADS93" s="648"/>
      <c r="ADT93" s="648"/>
      <c r="ADU93" s="648"/>
      <c r="ADV93" s="648"/>
      <c r="ADW93" s="648"/>
      <c r="ADX93" s="648"/>
      <c r="ADY93" s="648"/>
      <c r="ADZ93" s="648"/>
      <c r="AEA93" s="648"/>
      <c r="AEB93" s="648"/>
      <c r="AEC93" s="648"/>
      <c r="AED93" s="648"/>
      <c r="AEE93" s="648"/>
      <c r="AEF93" s="648"/>
      <c r="AEG93" s="648"/>
      <c r="AEH93" s="648"/>
      <c r="AEI93" s="648"/>
      <c r="AEJ93" s="648"/>
      <c r="AEK93" s="648"/>
      <c r="AEL93" s="648"/>
      <c r="AEM93" s="648"/>
      <c r="AEN93" s="648"/>
      <c r="AEO93" s="648"/>
      <c r="AEP93" s="648"/>
      <c r="AEQ93" s="648"/>
      <c r="AER93" s="648"/>
      <c r="AES93" s="648"/>
      <c r="AET93" s="648"/>
      <c r="AEU93" s="648"/>
      <c r="AEV93" s="648"/>
      <c r="AEW93" s="648"/>
      <c r="AEX93" s="648"/>
      <c r="AEY93" s="648"/>
      <c r="AEZ93" s="648"/>
      <c r="AFA93" s="648"/>
      <c r="AFB93" s="648"/>
      <c r="AFC93" s="648"/>
      <c r="AFD93" s="648"/>
      <c r="AFE93" s="648"/>
      <c r="AFF93" s="648"/>
      <c r="AFG93" s="648"/>
      <c r="AFH93" s="648"/>
      <c r="AFI93" s="648"/>
      <c r="AFJ93" s="648"/>
      <c r="AFK93" s="648"/>
      <c r="AFL93" s="648"/>
      <c r="AFM93" s="648"/>
      <c r="AFN93" s="648"/>
      <c r="AFO93" s="648"/>
      <c r="AFP93" s="648"/>
      <c r="AFQ93" s="648"/>
      <c r="AFR93" s="648"/>
      <c r="AFS93" s="648"/>
      <c r="AFT93" s="648"/>
      <c r="AFU93" s="648"/>
      <c r="AFV93" s="648"/>
      <c r="AFW93" s="648"/>
      <c r="AFX93" s="648"/>
      <c r="AFY93" s="648"/>
      <c r="AFZ93" s="648"/>
      <c r="AGA93" s="648"/>
      <c r="AGB93" s="648"/>
      <c r="AGC93" s="648"/>
      <c r="AGD93" s="648"/>
      <c r="AGE93" s="648"/>
      <c r="AGF93" s="648"/>
      <c r="AGG93" s="648"/>
      <c r="AGH93" s="648"/>
      <c r="AGI93" s="648"/>
      <c r="AGJ93" s="648"/>
      <c r="AGK93" s="648"/>
      <c r="AGL93" s="648"/>
      <c r="AGM93" s="648"/>
      <c r="AGN93" s="648"/>
      <c r="AGO93" s="648"/>
      <c r="AGP93" s="648"/>
      <c r="AGQ93" s="648"/>
      <c r="AGR93" s="648"/>
      <c r="AGS93" s="648"/>
      <c r="AGT93" s="648"/>
      <c r="AGU93" s="648"/>
      <c r="AGV93" s="648"/>
      <c r="AGW93" s="648"/>
      <c r="AGX93" s="648"/>
      <c r="AGY93" s="648"/>
      <c r="AGZ93" s="648"/>
      <c r="AHA93" s="648"/>
      <c r="AHB93" s="648"/>
      <c r="AHC93" s="648"/>
      <c r="AHD93" s="648"/>
      <c r="AHE93" s="648"/>
      <c r="AHF93" s="648"/>
      <c r="AHG93" s="648"/>
      <c r="AHH93" s="648"/>
      <c r="AHI93" s="648"/>
      <c r="AHJ93" s="648"/>
      <c r="AHK93" s="648"/>
      <c r="AHL93" s="648"/>
      <c r="AHM93" s="648"/>
      <c r="AHN93" s="648"/>
      <c r="AHO93" s="648"/>
      <c r="AHP93" s="648"/>
      <c r="AHQ93" s="648"/>
      <c r="AHR93" s="648"/>
      <c r="AHS93" s="648"/>
      <c r="AHT93" s="648"/>
      <c r="AHU93" s="648"/>
      <c r="AHV93" s="648"/>
      <c r="AHW93" s="648"/>
      <c r="AHX93" s="648"/>
      <c r="AHY93" s="648"/>
      <c r="AHZ93" s="648"/>
      <c r="AIA93" s="648"/>
      <c r="AIB93" s="648"/>
      <c r="AIC93" s="648"/>
      <c r="AID93" s="648"/>
      <c r="AIE93" s="648"/>
      <c r="AIF93" s="648"/>
      <c r="AIG93" s="648"/>
      <c r="AIH93" s="648"/>
      <c r="AII93" s="648"/>
      <c r="AIJ93" s="648"/>
      <c r="AIK93" s="648"/>
      <c r="AIL93" s="648"/>
      <c r="AIM93" s="648"/>
      <c r="AIN93" s="648"/>
      <c r="AIO93" s="648"/>
      <c r="AIP93" s="648"/>
      <c r="AIQ93" s="648"/>
      <c r="AIR93" s="648"/>
      <c r="AIS93" s="648"/>
      <c r="AIT93" s="648"/>
      <c r="AIU93" s="648"/>
      <c r="AIV93" s="648"/>
      <c r="AIW93" s="648"/>
      <c r="AIX93" s="648"/>
      <c r="AIY93" s="648"/>
      <c r="AIZ93" s="648"/>
      <c r="AJA93" s="648"/>
      <c r="AJB93" s="648"/>
      <c r="AJC93" s="648"/>
      <c r="AJD93" s="648"/>
      <c r="AJE93" s="648"/>
      <c r="AJF93" s="648"/>
      <c r="AJG93" s="648"/>
      <c r="AJH93" s="648"/>
      <c r="AJI93" s="648"/>
      <c r="AJJ93" s="648"/>
      <c r="AJK93" s="648"/>
      <c r="AJL93" s="648"/>
      <c r="AJM93" s="648"/>
      <c r="AJN93" s="648"/>
      <c r="AJO93" s="648"/>
      <c r="AJP93" s="648"/>
      <c r="AJQ93" s="648"/>
      <c r="AJR93" s="648"/>
      <c r="AJS93" s="648"/>
      <c r="AJT93" s="648"/>
      <c r="AJU93" s="648"/>
      <c r="AJV93" s="648"/>
      <c r="AJW93" s="648"/>
      <c r="AJX93" s="648"/>
      <c r="AJY93" s="648"/>
      <c r="AJZ93" s="648"/>
      <c r="AKA93" s="648"/>
      <c r="AKB93" s="648"/>
      <c r="AKC93" s="648"/>
      <c r="AKD93" s="648"/>
      <c r="AKE93" s="648"/>
      <c r="AKF93" s="648"/>
      <c r="AKG93" s="648"/>
      <c r="AKH93" s="648"/>
      <c r="AKI93" s="648"/>
      <c r="AKJ93" s="648"/>
      <c r="AKK93" s="648"/>
      <c r="AKL93" s="648"/>
      <c r="AKM93" s="648"/>
      <c r="AKN93" s="648"/>
      <c r="AKO93" s="648"/>
      <c r="AKP93" s="648"/>
      <c r="AKQ93" s="648"/>
      <c r="AKR93" s="648"/>
      <c r="AKS93" s="648"/>
      <c r="AKT93" s="648"/>
      <c r="AKU93" s="648"/>
      <c r="AKV93" s="648"/>
      <c r="AKW93" s="648"/>
      <c r="AKX93" s="648"/>
      <c r="AKY93" s="648"/>
      <c r="AKZ93" s="648"/>
      <c r="ALA93" s="648"/>
      <c r="ALB93" s="648"/>
      <c r="ALC93" s="648"/>
      <c r="ALD93" s="648"/>
      <c r="ALE93" s="648"/>
      <c r="ALF93" s="648"/>
      <c r="ALG93" s="648"/>
      <c r="ALH93" s="648"/>
      <c r="ALI93" s="648"/>
      <c r="ALJ93" s="648"/>
      <c r="ALK93" s="648"/>
      <c r="ALL93" s="648"/>
      <c r="ALM93" s="648"/>
      <c r="ALN93" s="648"/>
      <c r="ALO93" s="648"/>
      <c r="ALP93" s="648"/>
      <c r="ALQ93" s="648"/>
      <c r="ALR93" s="648"/>
      <c r="ALS93" s="648"/>
      <c r="ALT93" s="648"/>
      <c r="ALU93" s="648"/>
      <c r="ALV93" s="648"/>
      <c r="ALW93" s="648"/>
      <c r="ALX93" s="648"/>
      <c r="ALY93" s="648"/>
      <c r="ALZ93" s="648"/>
      <c r="AMA93" s="648"/>
      <c r="AMB93" s="648"/>
      <c r="AMC93" s="648"/>
      <c r="AMD93" s="648"/>
      <c r="AME93" s="648"/>
      <c r="AMF93" s="648"/>
      <c r="AMG93" s="648"/>
      <c r="AMH93" s="648"/>
      <c r="AMI93" s="648"/>
      <c r="AMJ93" s="648"/>
    </row>
    <row r="94" spans="1:1024" ht="15.75" thickBot="1" x14ac:dyDescent="0.25">
      <c r="B94" s="564" t="s">
        <v>550</v>
      </c>
      <c r="C94" s="565" t="s">
        <v>551</v>
      </c>
      <c r="D94" s="566"/>
      <c r="E94" s="566"/>
      <c r="F94" s="566"/>
      <c r="G94" s="566"/>
      <c r="H94" s="566"/>
      <c r="I94" s="566"/>
      <c r="J94" s="566"/>
      <c r="K94" s="566"/>
      <c r="L94" s="566"/>
      <c r="M94" s="566"/>
      <c r="N94" s="566"/>
      <c r="O94" s="566"/>
      <c r="P94" s="566"/>
      <c r="Q94" s="566"/>
      <c r="R94" s="567"/>
      <c r="S94" s="568"/>
      <c r="T94" s="567"/>
      <c r="U94" s="568"/>
      <c r="V94" s="566"/>
      <c r="W94" s="566"/>
      <c r="X94" s="569">
        <f t="shared" ref="X94:BC94" si="94">SUMIF($C:$C,"61.10x",X:X)</f>
        <v>0</v>
      </c>
      <c r="Y94" s="569">
        <f t="shared" si="94"/>
        <v>0</v>
      </c>
      <c r="Z94" s="569">
        <f t="shared" si="94"/>
        <v>0</v>
      </c>
      <c r="AA94" s="569">
        <f t="shared" si="94"/>
        <v>0</v>
      </c>
      <c r="AB94" s="569">
        <f t="shared" si="94"/>
        <v>0</v>
      </c>
      <c r="AC94" s="569">
        <f t="shared" si="94"/>
        <v>0</v>
      </c>
      <c r="AD94" s="569">
        <f t="shared" si="94"/>
        <v>0</v>
      </c>
      <c r="AE94" s="569">
        <f t="shared" si="94"/>
        <v>0</v>
      </c>
      <c r="AF94" s="569">
        <f t="shared" si="94"/>
        <v>0</v>
      </c>
      <c r="AG94" s="569">
        <f t="shared" si="94"/>
        <v>0</v>
      </c>
      <c r="AH94" s="569">
        <f t="shared" si="94"/>
        <v>0</v>
      </c>
      <c r="AI94" s="569">
        <f t="shared" si="94"/>
        <v>0</v>
      </c>
      <c r="AJ94" s="569">
        <f t="shared" si="94"/>
        <v>0</v>
      </c>
      <c r="AK94" s="569">
        <f t="shared" si="94"/>
        <v>0</v>
      </c>
      <c r="AL94" s="569">
        <f t="shared" si="94"/>
        <v>0</v>
      </c>
      <c r="AM94" s="569">
        <f t="shared" si="94"/>
        <v>0</v>
      </c>
      <c r="AN94" s="569">
        <f t="shared" si="94"/>
        <v>0</v>
      </c>
      <c r="AO94" s="569">
        <f t="shared" si="94"/>
        <v>0</v>
      </c>
      <c r="AP94" s="569">
        <f t="shared" si="94"/>
        <v>0</v>
      </c>
      <c r="AQ94" s="569">
        <f t="shared" si="94"/>
        <v>0</v>
      </c>
      <c r="AR94" s="569">
        <f t="shared" si="94"/>
        <v>0</v>
      </c>
      <c r="AS94" s="569">
        <f t="shared" si="94"/>
        <v>0</v>
      </c>
      <c r="AT94" s="569">
        <f t="shared" si="94"/>
        <v>0</v>
      </c>
      <c r="AU94" s="569">
        <f t="shared" si="94"/>
        <v>0</v>
      </c>
      <c r="AV94" s="569">
        <f t="shared" si="94"/>
        <v>0</v>
      </c>
      <c r="AW94" s="569">
        <f t="shared" si="94"/>
        <v>0</v>
      </c>
      <c r="AX94" s="569">
        <f t="shared" si="94"/>
        <v>0</v>
      </c>
      <c r="AY94" s="569">
        <f t="shared" si="94"/>
        <v>0</v>
      </c>
      <c r="AZ94" s="569">
        <f t="shared" si="94"/>
        <v>0</v>
      </c>
      <c r="BA94" s="569">
        <f t="shared" si="94"/>
        <v>0</v>
      </c>
      <c r="BB94" s="569">
        <f t="shared" si="94"/>
        <v>0</v>
      </c>
      <c r="BC94" s="569">
        <f t="shared" si="94"/>
        <v>0</v>
      </c>
      <c r="BD94" s="569">
        <f t="shared" ref="BD94:CI94" si="95">SUMIF($C:$C,"61.10x",BD:BD)</f>
        <v>0</v>
      </c>
      <c r="BE94" s="569">
        <f t="shared" si="95"/>
        <v>0</v>
      </c>
      <c r="BF94" s="569">
        <f t="shared" si="95"/>
        <v>0</v>
      </c>
      <c r="BG94" s="569">
        <f t="shared" si="95"/>
        <v>0</v>
      </c>
      <c r="BH94" s="569">
        <f t="shared" si="95"/>
        <v>0</v>
      </c>
      <c r="BI94" s="569">
        <f t="shared" si="95"/>
        <v>0</v>
      </c>
      <c r="BJ94" s="569">
        <f t="shared" si="95"/>
        <v>0</v>
      </c>
      <c r="BK94" s="569">
        <f t="shared" si="95"/>
        <v>0</v>
      </c>
      <c r="BL94" s="569">
        <f t="shared" si="95"/>
        <v>0</v>
      </c>
      <c r="BM94" s="569">
        <f t="shared" si="95"/>
        <v>0</v>
      </c>
      <c r="BN94" s="569">
        <f t="shared" si="95"/>
        <v>0</v>
      </c>
      <c r="BO94" s="569">
        <f t="shared" si="95"/>
        <v>0</v>
      </c>
      <c r="BP94" s="569">
        <f t="shared" si="95"/>
        <v>0</v>
      </c>
      <c r="BQ94" s="569">
        <f t="shared" si="95"/>
        <v>0</v>
      </c>
      <c r="BR94" s="569">
        <f t="shared" si="95"/>
        <v>0</v>
      </c>
      <c r="BS94" s="569">
        <f t="shared" si="95"/>
        <v>0</v>
      </c>
      <c r="BT94" s="569">
        <f t="shared" si="95"/>
        <v>0</v>
      </c>
      <c r="BU94" s="569">
        <f t="shared" si="95"/>
        <v>0</v>
      </c>
      <c r="BV94" s="569">
        <f t="shared" si="95"/>
        <v>0</v>
      </c>
      <c r="BW94" s="569">
        <f t="shared" si="95"/>
        <v>0</v>
      </c>
      <c r="BX94" s="569">
        <f t="shared" si="95"/>
        <v>0</v>
      </c>
      <c r="BY94" s="569">
        <f t="shared" si="95"/>
        <v>0</v>
      </c>
      <c r="BZ94" s="569">
        <f t="shared" si="95"/>
        <v>0</v>
      </c>
      <c r="CA94" s="569">
        <f t="shared" si="95"/>
        <v>0</v>
      </c>
      <c r="CB94" s="569">
        <f t="shared" si="95"/>
        <v>0</v>
      </c>
      <c r="CC94" s="569">
        <f t="shared" si="95"/>
        <v>0</v>
      </c>
      <c r="CD94" s="569">
        <f t="shared" si="95"/>
        <v>0</v>
      </c>
      <c r="CE94" s="569">
        <f t="shared" si="95"/>
        <v>0</v>
      </c>
      <c r="CF94" s="569">
        <f t="shared" si="95"/>
        <v>0</v>
      </c>
      <c r="CG94" s="569">
        <f t="shared" si="95"/>
        <v>0</v>
      </c>
      <c r="CH94" s="569">
        <f t="shared" si="95"/>
        <v>0</v>
      </c>
      <c r="CI94" s="569">
        <f t="shared" si="95"/>
        <v>0</v>
      </c>
      <c r="CJ94" s="569">
        <f t="shared" ref="CJ94:DO94" si="96">SUMIF($C:$C,"61.10x",CJ:CJ)</f>
        <v>0</v>
      </c>
      <c r="CK94" s="569">
        <f t="shared" si="96"/>
        <v>0</v>
      </c>
      <c r="CL94" s="569">
        <f t="shared" si="96"/>
        <v>0</v>
      </c>
      <c r="CM94" s="569">
        <f t="shared" si="96"/>
        <v>0</v>
      </c>
      <c r="CN94" s="569">
        <f t="shared" si="96"/>
        <v>0</v>
      </c>
      <c r="CO94" s="569">
        <f t="shared" si="96"/>
        <v>0</v>
      </c>
      <c r="CP94" s="569">
        <f t="shared" si="96"/>
        <v>0</v>
      </c>
      <c r="CQ94" s="569">
        <f t="shared" si="96"/>
        <v>0</v>
      </c>
      <c r="CR94" s="569">
        <f t="shared" si="96"/>
        <v>0</v>
      </c>
      <c r="CS94" s="569">
        <f t="shared" si="96"/>
        <v>0</v>
      </c>
      <c r="CT94" s="569">
        <f t="shared" si="96"/>
        <v>0</v>
      </c>
      <c r="CU94" s="569">
        <f t="shared" si="96"/>
        <v>0</v>
      </c>
      <c r="CV94" s="569">
        <f t="shared" si="96"/>
        <v>0</v>
      </c>
      <c r="CW94" s="569">
        <f t="shared" si="96"/>
        <v>0</v>
      </c>
      <c r="CX94" s="569">
        <f t="shared" si="96"/>
        <v>0</v>
      </c>
      <c r="CY94" s="570">
        <f t="shared" si="96"/>
        <v>0</v>
      </c>
      <c r="CZ94" s="571">
        <f t="shared" si="96"/>
        <v>0</v>
      </c>
      <c r="DA94" s="571">
        <f t="shared" si="96"/>
        <v>0</v>
      </c>
      <c r="DB94" s="571">
        <f t="shared" si="96"/>
        <v>0</v>
      </c>
      <c r="DC94" s="571">
        <f t="shared" si="96"/>
        <v>0</v>
      </c>
      <c r="DD94" s="571">
        <f t="shared" si="96"/>
        <v>0</v>
      </c>
      <c r="DE94" s="571">
        <f t="shared" si="96"/>
        <v>0</v>
      </c>
      <c r="DF94" s="571">
        <f t="shared" si="96"/>
        <v>0</v>
      </c>
      <c r="DG94" s="571">
        <f t="shared" si="96"/>
        <v>0</v>
      </c>
      <c r="DH94" s="571">
        <f t="shared" si="96"/>
        <v>0</v>
      </c>
      <c r="DI94" s="571">
        <f t="shared" si="96"/>
        <v>0</v>
      </c>
      <c r="DJ94" s="571">
        <f t="shared" si="96"/>
        <v>0</v>
      </c>
      <c r="DK94" s="571">
        <f t="shared" si="96"/>
        <v>0</v>
      </c>
      <c r="DL94" s="571">
        <f t="shared" si="96"/>
        <v>0</v>
      </c>
      <c r="DM94" s="571">
        <f t="shared" si="96"/>
        <v>0</v>
      </c>
      <c r="DN94" s="571">
        <f t="shared" si="96"/>
        <v>0</v>
      </c>
      <c r="DO94" s="571">
        <f t="shared" si="96"/>
        <v>0</v>
      </c>
      <c r="DP94" s="571">
        <f t="shared" ref="DP94:DW94" si="97">SUMIF($C:$C,"61.10x",DP:DP)</f>
        <v>0</v>
      </c>
      <c r="DQ94" s="571">
        <f t="shared" si="97"/>
        <v>0</v>
      </c>
      <c r="DR94" s="571">
        <f t="shared" si="97"/>
        <v>0</v>
      </c>
      <c r="DS94" s="571">
        <f t="shared" si="97"/>
        <v>0</v>
      </c>
      <c r="DT94" s="571">
        <f t="shared" si="97"/>
        <v>0</v>
      </c>
      <c r="DU94" s="571">
        <f t="shared" si="97"/>
        <v>0</v>
      </c>
      <c r="DV94" s="571">
        <f t="shared" si="97"/>
        <v>0</v>
      </c>
      <c r="DW94" s="572">
        <f t="shared" si="97"/>
        <v>0</v>
      </c>
      <c r="DX94" s="540"/>
    </row>
    <row r="95" spans="1:1024" x14ac:dyDescent="0.2">
      <c r="B95" s="573"/>
      <c r="C95" s="500"/>
      <c r="D95" s="500"/>
      <c r="E95" s="500"/>
      <c r="F95" s="500"/>
      <c r="G95" s="500"/>
      <c r="H95" s="500"/>
      <c r="I95" s="500"/>
      <c r="J95" s="500"/>
      <c r="K95" s="500"/>
      <c r="L95" s="500"/>
      <c r="M95" s="500"/>
      <c r="N95" s="500"/>
      <c r="O95" s="500"/>
      <c r="P95" s="500"/>
      <c r="Q95" s="500"/>
      <c r="R95" s="500"/>
      <c r="S95" s="500"/>
      <c r="T95" s="500"/>
      <c r="U95" s="500"/>
      <c r="V95" s="499"/>
      <c r="W95" s="499"/>
      <c r="X95" s="499"/>
      <c r="Y95" s="499"/>
      <c r="Z95" s="499"/>
      <c r="AA95" s="499"/>
      <c r="AB95" s="499"/>
      <c r="AC95" s="499"/>
      <c r="AD95" s="499"/>
      <c r="AE95" s="499"/>
      <c r="AF95" s="499"/>
      <c r="AG95" s="499"/>
      <c r="AH95" s="499"/>
      <c r="AI95" s="499"/>
      <c r="AJ95" s="499"/>
      <c r="AK95" s="499"/>
      <c r="AL95" s="499"/>
      <c r="AM95" s="499"/>
      <c r="AN95" s="499"/>
      <c r="AO95" s="499"/>
      <c r="AP95" s="499"/>
      <c r="AQ95" s="499"/>
      <c r="AR95" s="499"/>
      <c r="AS95" s="499"/>
      <c r="AT95" s="499"/>
      <c r="AU95" s="499"/>
      <c r="AV95" s="499"/>
      <c r="AW95" s="499"/>
      <c r="AX95" s="499"/>
      <c r="AY95" s="499"/>
      <c r="AZ95" s="499"/>
      <c r="BA95" s="499"/>
      <c r="BB95" s="499"/>
      <c r="BC95" s="499"/>
      <c r="BD95" s="499"/>
      <c r="BE95" s="499"/>
      <c r="BF95" s="499"/>
      <c r="BG95" s="499"/>
      <c r="BH95" s="499"/>
      <c r="BI95" s="499"/>
      <c r="BJ95" s="499"/>
      <c r="BK95" s="499"/>
      <c r="BL95" s="499"/>
      <c r="BM95" s="499"/>
      <c r="BN95" s="499"/>
      <c r="BO95" s="499"/>
      <c r="BP95" s="499"/>
      <c r="BQ95" s="499"/>
      <c r="BR95" s="499"/>
      <c r="BS95" s="499"/>
      <c r="BT95" s="499"/>
      <c r="BU95" s="499"/>
      <c r="BV95" s="499"/>
      <c r="BW95" s="499"/>
      <c r="BX95" s="499"/>
      <c r="BY95" s="499"/>
      <c r="BZ95" s="499"/>
      <c r="CA95" s="499"/>
      <c r="CB95" s="499"/>
      <c r="CC95" s="499"/>
      <c r="CD95" s="500"/>
      <c r="CE95" s="500"/>
      <c r="CF95" s="500"/>
      <c r="CG95" s="500"/>
      <c r="CH95" s="500"/>
      <c r="CI95" s="500"/>
      <c r="CJ95" s="500"/>
      <c r="CK95" s="500"/>
      <c r="CL95" s="500"/>
      <c r="CM95" s="500"/>
      <c r="CN95" s="500"/>
      <c r="CO95" s="500"/>
      <c r="CP95" s="500"/>
      <c r="CQ95" s="500"/>
      <c r="CR95" s="500"/>
      <c r="CS95" s="500"/>
      <c r="CT95" s="500"/>
      <c r="CU95" s="500"/>
      <c r="CV95" s="500"/>
      <c r="CW95" s="500"/>
      <c r="CX95" s="500"/>
      <c r="CY95" s="500"/>
      <c r="CZ95" s="500"/>
      <c r="DA95" s="500"/>
      <c r="DB95" s="500"/>
      <c r="DC95" s="500"/>
      <c r="DD95" s="500"/>
      <c r="DE95" s="500"/>
      <c r="DF95" s="500"/>
      <c r="DG95" s="500"/>
      <c r="DH95" s="500"/>
      <c r="DI95" s="500"/>
      <c r="DJ95" s="500"/>
      <c r="DK95" s="500"/>
      <c r="DL95" s="500"/>
      <c r="DM95" s="500"/>
      <c r="DN95" s="500"/>
      <c r="DO95" s="500"/>
      <c r="DP95" s="500"/>
      <c r="DQ95" s="500"/>
      <c r="DR95" s="500"/>
      <c r="DS95" s="500"/>
      <c r="DT95" s="500"/>
      <c r="DU95" s="500"/>
      <c r="DV95" s="500"/>
      <c r="DW95" s="500"/>
      <c r="DX95" s="500"/>
    </row>
    <row r="96" spans="1:1024" x14ac:dyDescent="0.2">
      <c r="B96" s="573"/>
      <c r="C96" s="500"/>
      <c r="D96" s="500"/>
      <c r="E96" s="500"/>
      <c r="F96" s="552"/>
      <c r="G96" s="500"/>
      <c r="H96" s="500"/>
      <c r="I96" s="500"/>
      <c r="J96" s="500"/>
      <c r="K96" s="500"/>
      <c r="L96" s="500"/>
      <c r="M96" s="500"/>
      <c r="N96" s="500"/>
      <c r="O96" s="500"/>
      <c r="P96" s="500" t="s">
        <v>552</v>
      </c>
      <c r="Q96" s="500"/>
      <c r="R96" s="500"/>
      <c r="S96" s="500"/>
      <c r="T96" s="500"/>
      <c r="U96" s="500"/>
      <c r="V96" s="499"/>
      <c r="W96" s="499"/>
      <c r="X96" s="499"/>
      <c r="Y96" s="499"/>
      <c r="Z96" s="499"/>
      <c r="AA96" s="499"/>
      <c r="AB96" s="499"/>
      <c r="AC96" s="499"/>
      <c r="AD96" s="499"/>
      <c r="AE96" s="499"/>
      <c r="AF96" s="499"/>
      <c r="AG96" s="499"/>
      <c r="AH96" s="499"/>
      <c r="AI96" s="499"/>
      <c r="AJ96" s="499"/>
      <c r="AK96" s="499"/>
      <c r="AL96" s="499"/>
      <c r="AM96" s="499"/>
      <c r="AN96" s="499"/>
      <c r="AO96" s="499"/>
      <c r="AP96" s="499"/>
      <c r="AQ96" s="499"/>
      <c r="AR96" s="499"/>
      <c r="AS96" s="499"/>
      <c r="AT96" s="499"/>
      <c r="AU96" s="499"/>
      <c r="AV96" s="499"/>
      <c r="AW96" s="499"/>
      <c r="AX96" s="499"/>
      <c r="AY96" s="499"/>
      <c r="AZ96" s="499"/>
      <c r="BA96" s="499"/>
      <c r="BB96" s="499"/>
      <c r="BC96" s="499"/>
      <c r="BD96" s="499"/>
      <c r="BE96" s="499"/>
      <c r="BF96" s="499"/>
      <c r="BG96" s="499"/>
      <c r="BH96" s="499"/>
      <c r="BI96" s="499"/>
      <c r="BJ96" s="499"/>
      <c r="BK96" s="499"/>
      <c r="BL96" s="499"/>
      <c r="BM96" s="499"/>
      <c r="BN96" s="499"/>
      <c r="BO96" s="499"/>
      <c r="BP96" s="499"/>
      <c r="BQ96" s="499"/>
      <c r="BR96" s="499"/>
      <c r="BS96" s="499"/>
      <c r="BT96" s="499"/>
      <c r="BU96" s="499"/>
      <c r="BV96" s="499"/>
      <c r="BW96" s="499"/>
      <c r="BX96" s="499"/>
      <c r="BY96" s="499"/>
      <c r="BZ96" s="499"/>
      <c r="CA96" s="499"/>
      <c r="CB96" s="499"/>
      <c r="CC96" s="499"/>
      <c r="CD96" s="500"/>
      <c r="CE96" s="500"/>
      <c r="CF96" s="500"/>
      <c r="CG96" s="500"/>
      <c r="CH96" s="500"/>
      <c r="CI96" s="500"/>
      <c r="CJ96" s="500"/>
      <c r="CK96" s="500"/>
      <c r="CL96" s="500"/>
      <c r="CM96" s="500"/>
      <c r="CN96" s="500"/>
      <c r="CO96" s="500"/>
      <c r="CP96" s="500"/>
      <c r="CQ96" s="500"/>
      <c r="CR96" s="500"/>
      <c r="CS96" s="500"/>
      <c r="CT96" s="500"/>
      <c r="CU96" s="500"/>
      <c r="CV96" s="500"/>
      <c r="CW96" s="500"/>
      <c r="CX96" s="500"/>
      <c r="CY96" s="500"/>
      <c r="CZ96" s="500"/>
      <c r="DA96" s="500"/>
      <c r="DB96" s="500"/>
      <c r="DC96" s="500"/>
      <c r="DD96" s="500"/>
      <c r="DE96" s="500"/>
      <c r="DF96" s="500"/>
      <c r="DG96" s="500"/>
      <c r="DH96" s="500"/>
      <c r="DI96" s="500"/>
      <c r="DJ96" s="500"/>
      <c r="DK96" s="500"/>
      <c r="DL96" s="500"/>
      <c r="DM96" s="500"/>
      <c r="DN96" s="500"/>
      <c r="DO96" s="500"/>
      <c r="DP96" s="500"/>
      <c r="DQ96" s="500"/>
      <c r="DR96" s="500"/>
      <c r="DS96" s="500"/>
      <c r="DT96" s="500"/>
      <c r="DU96" s="500"/>
      <c r="DV96" s="500"/>
      <c r="DW96" s="500"/>
      <c r="DX96" s="500"/>
    </row>
    <row r="97" spans="2:128" x14ac:dyDescent="0.2">
      <c r="B97" s="573"/>
      <c r="C97" s="500"/>
      <c r="D97" s="500"/>
      <c r="E97" s="500"/>
      <c r="F97" s="500"/>
      <c r="G97" s="500"/>
      <c r="H97" s="500"/>
      <c r="I97" s="500"/>
      <c r="J97" s="500"/>
      <c r="K97" s="500"/>
      <c r="L97" s="500"/>
      <c r="M97" s="500"/>
      <c r="N97" s="500"/>
      <c r="O97" s="500"/>
      <c r="P97" s="500"/>
      <c r="Q97" s="500"/>
      <c r="R97" s="500"/>
      <c r="S97" s="500"/>
      <c r="T97" s="500"/>
      <c r="U97" s="500"/>
      <c r="V97" s="499"/>
      <c r="W97" s="499"/>
      <c r="X97" s="499"/>
      <c r="Y97" s="499"/>
      <c r="Z97" s="499"/>
      <c r="AA97" s="499"/>
      <c r="AB97" s="499"/>
      <c r="AC97" s="499"/>
      <c r="AD97" s="499"/>
      <c r="AE97" s="499"/>
      <c r="AF97" s="499"/>
      <c r="AG97" s="499"/>
      <c r="AH97" s="499"/>
      <c r="AI97" s="499"/>
      <c r="AJ97" s="499"/>
      <c r="AK97" s="499"/>
      <c r="AL97" s="499"/>
      <c r="AM97" s="499"/>
      <c r="AN97" s="499"/>
      <c r="AO97" s="499"/>
      <c r="AP97" s="499"/>
      <c r="AQ97" s="499"/>
      <c r="AR97" s="499"/>
      <c r="AS97" s="499"/>
      <c r="AT97" s="499"/>
      <c r="AU97" s="499"/>
      <c r="AV97" s="499"/>
      <c r="AW97" s="499"/>
      <c r="AX97" s="499"/>
      <c r="AY97" s="499"/>
      <c r="AZ97" s="499"/>
      <c r="BA97" s="499"/>
      <c r="BB97" s="499"/>
      <c r="BC97" s="499"/>
      <c r="BD97" s="499"/>
      <c r="BE97" s="499"/>
      <c r="BF97" s="499"/>
      <c r="BG97" s="499"/>
      <c r="BH97" s="499"/>
      <c r="BI97" s="499"/>
      <c r="BJ97" s="499"/>
      <c r="BK97" s="499"/>
      <c r="BL97" s="499"/>
      <c r="BM97" s="499"/>
      <c r="BN97" s="499"/>
      <c r="BO97" s="499"/>
      <c r="BP97" s="499"/>
      <c r="BQ97" s="499"/>
      <c r="BR97" s="499"/>
      <c r="BS97" s="499"/>
      <c r="BT97" s="499"/>
      <c r="BU97" s="499"/>
      <c r="BV97" s="499"/>
      <c r="BW97" s="499"/>
      <c r="BX97" s="499"/>
      <c r="BY97" s="499"/>
      <c r="BZ97" s="499"/>
      <c r="CA97" s="499"/>
      <c r="CB97" s="499"/>
      <c r="CC97" s="499"/>
      <c r="CD97" s="500"/>
      <c r="CE97" s="500"/>
      <c r="CF97" s="500"/>
      <c r="CG97" s="500"/>
      <c r="CH97" s="500"/>
      <c r="CI97" s="500"/>
      <c r="CJ97" s="500"/>
      <c r="CK97" s="500"/>
      <c r="CL97" s="500"/>
      <c r="CM97" s="500"/>
      <c r="CN97" s="500"/>
      <c r="CO97" s="500"/>
      <c r="CP97" s="500"/>
      <c r="CQ97" s="500"/>
      <c r="CR97" s="500"/>
      <c r="CS97" s="500"/>
      <c r="CT97" s="500"/>
      <c r="CU97" s="500"/>
      <c r="CV97" s="500"/>
      <c r="CW97" s="500"/>
      <c r="CX97" s="500"/>
      <c r="CY97" s="500"/>
      <c r="CZ97" s="500"/>
      <c r="DA97" s="500"/>
      <c r="DB97" s="500"/>
      <c r="DC97" s="500"/>
      <c r="DD97" s="500"/>
      <c r="DE97" s="500"/>
      <c r="DF97" s="500"/>
      <c r="DG97" s="500"/>
      <c r="DH97" s="500"/>
      <c r="DI97" s="500"/>
      <c r="DJ97" s="500"/>
      <c r="DK97" s="500"/>
      <c r="DL97" s="500"/>
      <c r="DM97" s="500"/>
      <c r="DN97" s="500"/>
      <c r="DO97" s="500"/>
      <c r="DP97" s="500"/>
      <c r="DQ97" s="500"/>
      <c r="DR97" s="500"/>
      <c r="DS97" s="500"/>
      <c r="DT97" s="500"/>
      <c r="DU97" s="500"/>
      <c r="DV97" s="500"/>
      <c r="DW97" s="500"/>
      <c r="DX97" s="500"/>
    </row>
    <row r="98" spans="2:128" x14ac:dyDescent="0.2">
      <c r="B98" s="573"/>
      <c r="C98" s="500"/>
      <c r="D98" s="500"/>
      <c r="E98" s="500"/>
      <c r="F98" s="500"/>
      <c r="G98" s="500"/>
      <c r="H98" s="500"/>
      <c r="I98" s="500"/>
      <c r="J98" s="500"/>
      <c r="K98" s="500"/>
      <c r="L98" s="500"/>
      <c r="M98" s="500"/>
      <c r="N98" s="500"/>
      <c r="O98" s="500"/>
      <c r="P98" s="500"/>
      <c r="Q98" s="500"/>
      <c r="R98" s="500"/>
      <c r="S98" s="500"/>
      <c r="T98" s="500"/>
      <c r="U98" s="500"/>
      <c r="V98" s="499"/>
      <c r="W98" s="499"/>
      <c r="X98" s="499"/>
      <c r="Y98" s="499"/>
      <c r="Z98" s="499"/>
      <c r="AA98" s="499"/>
      <c r="AB98" s="499"/>
      <c r="AC98" s="499"/>
      <c r="AD98" s="499"/>
      <c r="AE98" s="499"/>
      <c r="AF98" s="499"/>
      <c r="AG98" s="499"/>
      <c r="AH98" s="499"/>
      <c r="AI98" s="499"/>
      <c r="AJ98" s="499"/>
      <c r="AK98" s="499"/>
      <c r="AL98" s="499"/>
      <c r="AM98" s="499"/>
      <c r="AN98" s="499"/>
      <c r="AO98" s="499"/>
      <c r="AP98" s="499"/>
      <c r="AQ98" s="499"/>
      <c r="AR98" s="499"/>
      <c r="AS98" s="499"/>
      <c r="AT98" s="499"/>
      <c r="AU98" s="499"/>
      <c r="AV98" s="499"/>
      <c r="AW98" s="499"/>
      <c r="AX98" s="499"/>
      <c r="AY98" s="499"/>
      <c r="AZ98" s="499"/>
      <c r="BA98" s="499"/>
      <c r="BB98" s="499"/>
      <c r="BC98" s="499"/>
      <c r="BD98" s="499"/>
      <c r="BE98" s="499"/>
      <c r="BF98" s="499"/>
      <c r="BG98" s="499"/>
      <c r="BH98" s="499"/>
      <c r="BI98" s="499"/>
      <c r="BJ98" s="499"/>
      <c r="BK98" s="499"/>
      <c r="BL98" s="499"/>
      <c r="BM98" s="499"/>
      <c r="BN98" s="499"/>
      <c r="BO98" s="499"/>
      <c r="BP98" s="499"/>
      <c r="BQ98" s="499"/>
      <c r="BR98" s="499"/>
      <c r="BS98" s="499"/>
      <c r="BT98" s="499"/>
      <c r="BU98" s="499"/>
      <c r="BV98" s="499"/>
      <c r="BW98" s="499"/>
      <c r="BX98" s="499"/>
      <c r="BY98" s="499"/>
      <c r="BZ98" s="499"/>
      <c r="CA98" s="499"/>
      <c r="CB98" s="499"/>
      <c r="CC98" s="499"/>
      <c r="CD98" s="500"/>
      <c r="CE98" s="500"/>
      <c r="CF98" s="500"/>
      <c r="CG98" s="500"/>
      <c r="CH98" s="500"/>
      <c r="CI98" s="500"/>
      <c r="CJ98" s="500"/>
      <c r="CK98" s="500"/>
      <c r="CL98" s="500"/>
      <c r="CM98" s="500"/>
      <c r="CN98" s="500"/>
      <c r="CO98" s="500"/>
      <c r="CP98" s="500"/>
      <c r="CQ98" s="500"/>
      <c r="CR98" s="500"/>
      <c r="CS98" s="500"/>
      <c r="CT98" s="500"/>
      <c r="CU98" s="500"/>
      <c r="CV98" s="500"/>
      <c r="CW98" s="500"/>
      <c r="CX98" s="500"/>
      <c r="CY98" s="500"/>
      <c r="CZ98" s="500"/>
      <c r="DA98" s="500"/>
      <c r="DB98" s="500"/>
      <c r="DC98" s="500"/>
      <c r="DD98" s="500"/>
      <c r="DE98" s="500"/>
      <c r="DF98" s="500"/>
      <c r="DG98" s="500"/>
      <c r="DH98" s="500"/>
      <c r="DI98" s="500"/>
      <c r="DJ98" s="500"/>
      <c r="DK98" s="500"/>
      <c r="DL98" s="500"/>
      <c r="DM98" s="500"/>
      <c r="DN98" s="500"/>
      <c r="DO98" s="500"/>
      <c r="DP98" s="500"/>
      <c r="DQ98" s="500"/>
      <c r="DR98" s="500"/>
      <c r="DS98" s="500"/>
      <c r="DT98" s="500"/>
      <c r="DU98" s="500"/>
      <c r="DV98" s="500"/>
      <c r="DW98" s="500"/>
      <c r="DX98" s="500"/>
    </row>
    <row r="99" spans="2:128" x14ac:dyDescent="0.2">
      <c r="B99" s="573"/>
      <c r="C99" s="500"/>
      <c r="D99" s="500"/>
      <c r="E99" s="500"/>
      <c r="F99" s="500"/>
      <c r="G99" s="500"/>
      <c r="H99" s="500"/>
      <c r="I99" s="500"/>
      <c r="J99" s="500"/>
      <c r="K99" s="500"/>
      <c r="L99" s="500"/>
      <c r="M99" s="500"/>
      <c r="N99" s="500"/>
      <c r="O99" s="500"/>
      <c r="P99" s="500"/>
      <c r="Q99" s="500"/>
      <c r="R99" s="500"/>
      <c r="S99" s="500"/>
      <c r="T99" s="500"/>
      <c r="U99" s="500"/>
      <c r="V99" s="499"/>
      <c r="W99" s="499"/>
      <c r="X99" s="499"/>
      <c r="Y99" s="499"/>
      <c r="Z99" s="499"/>
      <c r="AA99" s="499"/>
      <c r="AB99" s="499"/>
      <c r="AC99" s="499"/>
      <c r="AD99" s="499"/>
      <c r="AE99" s="499"/>
      <c r="AF99" s="499"/>
      <c r="AG99" s="499"/>
      <c r="AH99" s="499"/>
      <c r="AI99" s="499"/>
      <c r="AJ99" s="499"/>
      <c r="AK99" s="499"/>
      <c r="AL99" s="499"/>
      <c r="AM99" s="499"/>
      <c r="AN99" s="499"/>
      <c r="AO99" s="499"/>
      <c r="AP99" s="499"/>
      <c r="AQ99" s="499"/>
      <c r="AR99" s="499"/>
      <c r="AS99" s="499"/>
      <c r="AT99" s="499"/>
      <c r="AU99" s="499"/>
      <c r="AV99" s="499"/>
      <c r="AW99" s="499"/>
      <c r="AX99" s="499"/>
      <c r="AY99" s="499"/>
      <c r="AZ99" s="499"/>
      <c r="BA99" s="499"/>
      <c r="BB99" s="499"/>
      <c r="BC99" s="499"/>
      <c r="BD99" s="499"/>
      <c r="BE99" s="499"/>
      <c r="BF99" s="499"/>
      <c r="BG99" s="499"/>
      <c r="BH99" s="499"/>
      <c r="BI99" s="499"/>
      <c r="BJ99" s="499"/>
      <c r="BK99" s="499"/>
      <c r="BL99" s="499"/>
      <c r="BM99" s="499"/>
      <c r="BN99" s="499"/>
      <c r="BO99" s="499"/>
      <c r="BP99" s="499"/>
      <c r="BQ99" s="499"/>
      <c r="BR99" s="499"/>
      <c r="BS99" s="499"/>
      <c r="BT99" s="499"/>
      <c r="BU99" s="499"/>
      <c r="BV99" s="499"/>
      <c r="BW99" s="499"/>
      <c r="BX99" s="499"/>
      <c r="BY99" s="499"/>
      <c r="BZ99" s="499"/>
      <c r="CA99" s="499"/>
      <c r="CB99" s="499"/>
      <c r="CC99" s="499"/>
      <c r="CD99" s="500"/>
      <c r="CE99" s="500"/>
      <c r="CF99" s="500"/>
      <c r="CG99" s="500"/>
      <c r="CH99" s="500"/>
      <c r="CI99" s="500"/>
      <c r="CJ99" s="500"/>
      <c r="CK99" s="500"/>
      <c r="CL99" s="500"/>
      <c r="CM99" s="500"/>
      <c r="CN99" s="500"/>
      <c r="CO99" s="500"/>
      <c r="CP99" s="500"/>
      <c r="CQ99" s="500"/>
      <c r="CR99" s="500"/>
      <c r="CS99" s="500"/>
      <c r="CT99" s="500"/>
      <c r="CU99" s="500"/>
      <c r="CV99" s="500"/>
      <c r="CW99" s="500"/>
      <c r="CX99" s="500"/>
      <c r="CY99" s="500"/>
      <c r="CZ99" s="500"/>
      <c r="DA99" s="500"/>
      <c r="DB99" s="500"/>
      <c r="DC99" s="500"/>
      <c r="DD99" s="500"/>
      <c r="DE99" s="500"/>
      <c r="DF99" s="500"/>
      <c r="DG99" s="500"/>
      <c r="DH99" s="500"/>
      <c r="DI99" s="500"/>
      <c r="DJ99" s="500"/>
      <c r="DK99" s="500"/>
      <c r="DL99" s="500"/>
      <c r="DM99" s="500"/>
      <c r="DN99" s="500"/>
      <c r="DO99" s="500"/>
      <c r="DP99" s="500"/>
      <c r="DQ99" s="500"/>
      <c r="DR99" s="500"/>
      <c r="DS99" s="500"/>
      <c r="DT99" s="500"/>
      <c r="DU99" s="500"/>
      <c r="DV99" s="500"/>
      <c r="DW99" s="500"/>
      <c r="DX99" s="500"/>
    </row>
    <row r="100" spans="2:128" x14ac:dyDescent="0.2">
      <c r="B100" s="573"/>
      <c r="C100" s="500"/>
      <c r="D100" s="500"/>
      <c r="E100" s="500"/>
      <c r="F100" s="500"/>
      <c r="G100" s="500"/>
      <c r="H100" s="500"/>
      <c r="I100" s="500"/>
      <c r="J100" s="500"/>
      <c r="K100" s="500"/>
      <c r="L100" s="500"/>
      <c r="M100" s="500"/>
      <c r="N100" s="500"/>
      <c r="O100" s="500"/>
      <c r="P100" s="500"/>
      <c r="Q100" s="500"/>
      <c r="R100" s="500"/>
      <c r="S100" s="500"/>
      <c r="T100" s="500"/>
      <c r="U100" s="500"/>
      <c r="V100" s="499"/>
      <c r="W100" s="499"/>
      <c r="X100" s="499"/>
      <c r="Y100" s="499"/>
      <c r="Z100" s="499"/>
      <c r="AA100" s="499"/>
      <c r="AB100" s="499"/>
      <c r="AC100" s="499"/>
      <c r="AD100" s="499"/>
      <c r="AE100" s="499"/>
      <c r="AF100" s="499"/>
      <c r="AG100" s="499"/>
      <c r="AH100" s="499"/>
      <c r="AI100" s="499"/>
      <c r="AJ100" s="499"/>
      <c r="AK100" s="499"/>
      <c r="AL100" s="499"/>
      <c r="AM100" s="499"/>
      <c r="AN100" s="499"/>
      <c r="AO100" s="499"/>
      <c r="AP100" s="499"/>
      <c r="AQ100" s="499"/>
      <c r="AR100" s="499"/>
      <c r="AS100" s="499"/>
      <c r="AT100" s="499"/>
      <c r="AU100" s="499"/>
      <c r="AV100" s="499"/>
      <c r="AW100" s="499"/>
      <c r="AX100" s="499"/>
      <c r="AY100" s="499"/>
      <c r="AZ100" s="499"/>
      <c r="BA100" s="499"/>
      <c r="BB100" s="499"/>
      <c r="BC100" s="499"/>
      <c r="BD100" s="499"/>
      <c r="BE100" s="499"/>
      <c r="BF100" s="499"/>
      <c r="BG100" s="499"/>
      <c r="BH100" s="499"/>
      <c r="BI100" s="499"/>
      <c r="BJ100" s="499"/>
      <c r="BK100" s="499"/>
      <c r="BL100" s="499"/>
      <c r="BM100" s="499"/>
      <c r="BN100" s="499"/>
      <c r="BO100" s="499"/>
      <c r="BP100" s="499"/>
      <c r="BQ100" s="499"/>
      <c r="BR100" s="499"/>
      <c r="BS100" s="499"/>
      <c r="BT100" s="499"/>
      <c r="BU100" s="499"/>
      <c r="BV100" s="499"/>
      <c r="BW100" s="499"/>
      <c r="BX100" s="499"/>
      <c r="BY100" s="499"/>
      <c r="BZ100" s="499"/>
      <c r="CA100" s="499"/>
      <c r="CB100" s="499"/>
      <c r="CC100" s="499"/>
      <c r="CD100" s="500"/>
      <c r="CE100" s="500"/>
      <c r="CF100" s="500"/>
      <c r="CG100" s="500"/>
      <c r="CH100" s="500"/>
      <c r="CI100" s="500"/>
      <c r="CJ100" s="500"/>
      <c r="CK100" s="500"/>
      <c r="CL100" s="500"/>
      <c r="CM100" s="500"/>
      <c r="CN100" s="500"/>
      <c r="CO100" s="500"/>
      <c r="CP100" s="500"/>
      <c r="CQ100" s="500"/>
      <c r="CR100" s="500"/>
      <c r="CS100" s="500"/>
      <c r="CT100" s="500"/>
      <c r="CU100" s="500"/>
      <c r="CV100" s="500"/>
      <c r="CW100" s="500"/>
      <c r="CX100" s="500"/>
      <c r="CY100" s="500"/>
      <c r="CZ100" s="500"/>
      <c r="DA100" s="500"/>
      <c r="DB100" s="500"/>
      <c r="DC100" s="500"/>
      <c r="DD100" s="500"/>
      <c r="DE100" s="500"/>
      <c r="DF100" s="500"/>
      <c r="DG100" s="500"/>
      <c r="DH100" s="500"/>
      <c r="DI100" s="500"/>
      <c r="DJ100" s="500"/>
      <c r="DK100" s="500"/>
      <c r="DL100" s="500"/>
      <c r="DM100" s="500"/>
      <c r="DN100" s="500"/>
      <c r="DO100" s="500"/>
      <c r="DP100" s="500"/>
      <c r="DQ100" s="500"/>
      <c r="DR100" s="500"/>
      <c r="DS100" s="500"/>
      <c r="DT100" s="500"/>
      <c r="DU100" s="500"/>
      <c r="DV100" s="500"/>
      <c r="DW100" s="500"/>
      <c r="DX100" s="500"/>
    </row>
    <row r="101" spans="2:128" x14ac:dyDescent="0.2">
      <c r="B101" s="573"/>
      <c r="C101" s="500"/>
      <c r="D101" s="500"/>
      <c r="E101" s="500"/>
      <c r="F101" s="500"/>
      <c r="G101" s="500"/>
      <c r="H101" s="500"/>
      <c r="I101" s="500"/>
      <c r="J101" s="500"/>
      <c r="K101" s="500"/>
      <c r="L101" s="500"/>
      <c r="M101" s="500"/>
      <c r="N101" s="500"/>
      <c r="O101" s="500"/>
      <c r="P101" s="500"/>
      <c r="Q101" s="500"/>
      <c r="R101" s="500"/>
      <c r="S101" s="500"/>
      <c r="T101" s="500"/>
      <c r="U101" s="500"/>
      <c r="V101" s="499"/>
      <c r="W101" s="499"/>
      <c r="X101" s="499"/>
      <c r="Y101" s="499"/>
      <c r="Z101" s="499"/>
      <c r="AA101" s="499"/>
      <c r="AB101" s="499"/>
      <c r="AC101" s="499"/>
      <c r="AD101" s="499"/>
      <c r="AE101" s="499"/>
      <c r="AF101" s="499"/>
      <c r="AG101" s="499"/>
      <c r="AH101" s="499"/>
      <c r="AI101" s="499"/>
      <c r="AJ101" s="499"/>
      <c r="AK101" s="499"/>
      <c r="AL101" s="499"/>
      <c r="AM101" s="499"/>
      <c r="AN101" s="499"/>
      <c r="AO101" s="499"/>
      <c r="AP101" s="499"/>
      <c r="AQ101" s="499"/>
      <c r="AR101" s="499"/>
      <c r="AS101" s="499"/>
      <c r="AT101" s="499"/>
      <c r="AU101" s="499"/>
      <c r="AV101" s="499"/>
      <c r="AW101" s="499"/>
      <c r="AX101" s="499"/>
      <c r="AY101" s="499"/>
      <c r="AZ101" s="499"/>
      <c r="BA101" s="499"/>
      <c r="BB101" s="499"/>
      <c r="BC101" s="499"/>
      <c r="BD101" s="499"/>
      <c r="BE101" s="499"/>
      <c r="BF101" s="499"/>
      <c r="BG101" s="499"/>
      <c r="BH101" s="499"/>
      <c r="BI101" s="499"/>
      <c r="BJ101" s="499"/>
      <c r="BK101" s="499"/>
      <c r="BL101" s="499"/>
      <c r="BM101" s="499"/>
      <c r="BN101" s="499"/>
      <c r="BO101" s="499"/>
      <c r="BP101" s="499"/>
      <c r="BQ101" s="499"/>
      <c r="BR101" s="499"/>
      <c r="BS101" s="499"/>
      <c r="BT101" s="499"/>
      <c r="BU101" s="499"/>
      <c r="BV101" s="499"/>
      <c r="BW101" s="499"/>
      <c r="BX101" s="499"/>
      <c r="BY101" s="499"/>
      <c r="BZ101" s="499"/>
      <c r="CA101" s="499"/>
      <c r="CB101" s="499"/>
      <c r="CC101" s="499"/>
      <c r="CD101" s="500"/>
      <c r="CE101" s="500"/>
      <c r="CF101" s="500"/>
      <c r="CG101" s="500"/>
      <c r="CH101" s="500"/>
      <c r="CI101" s="500"/>
      <c r="CJ101" s="500"/>
      <c r="CK101" s="500"/>
      <c r="CL101" s="500"/>
      <c r="CM101" s="500"/>
      <c r="CN101" s="500"/>
      <c r="CO101" s="500"/>
      <c r="CP101" s="500"/>
      <c r="CQ101" s="500"/>
      <c r="CR101" s="500"/>
      <c r="CS101" s="500"/>
      <c r="CT101" s="500"/>
      <c r="CU101" s="500"/>
      <c r="CV101" s="500"/>
      <c r="CW101" s="500"/>
      <c r="CX101" s="500"/>
      <c r="CY101" s="500"/>
      <c r="CZ101" s="500"/>
      <c r="DA101" s="500"/>
      <c r="DB101" s="500"/>
      <c r="DC101" s="500"/>
      <c r="DD101" s="500"/>
      <c r="DE101" s="500"/>
      <c r="DF101" s="500"/>
      <c r="DG101" s="500"/>
      <c r="DH101" s="500"/>
      <c r="DI101" s="500"/>
      <c r="DJ101" s="500"/>
      <c r="DK101" s="500"/>
      <c r="DL101" s="500"/>
      <c r="DM101" s="500"/>
      <c r="DN101" s="500"/>
      <c r="DO101" s="500"/>
      <c r="DP101" s="500"/>
      <c r="DQ101" s="500"/>
      <c r="DR101" s="500"/>
      <c r="DS101" s="500"/>
      <c r="DT101" s="500"/>
      <c r="DU101" s="500"/>
      <c r="DV101" s="500"/>
      <c r="DW101" s="500"/>
      <c r="DX101" s="500"/>
    </row>
    <row r="102" spans="2:128" x14ac:dyDescent="0.2">
      <c r="B102" s="573"/>
      <c r="C102" s="500"/>
      <c r="D102" s="500"/>
      <c r="E102" s="500"/>
      <c r="F102" s="500"/>
      <c r="G102" s="500"/>
      <c r="H102" s="500"/>
      <c r="I102" s="500"/>
      <c r="J102" s="500"/>
      <c r="K102" s="500"/>
      <c r="L102" s="500"/>
      <c r="M102" s="500"/>
      <c r="N102" s="500"/>
      <c r="O102" s="500"/>
      <c r="P102" s="500"/>
      <c r="Q102" s="500"/>
      <c r="R102" s="500"/>
      <c r="S102" s="500"/>
      <c r="T102" s="500"/>
      <c r="U102" s="500"/>
      <c r="V102" s="499"/>
      <c r="W102" s="499"/>
      <c r="X102" s="499"/>
      <c r="Y102" s="499"/>
      <c r="Z102" s="499"/>
      <c r="AA102" s="499"/>
      <c r="AB102" s="499"/>
      <c r="AC102" s="499"/>
      <c r="AD102" s="499"/>
      <c r="AE102" s="499"/>
      <c r="AF102" s="499"/>
      <c r="AG102" s="499"/>
      <c r="AH102" s="499"/>
      <c r="AI102" s="499"/>
      <c r="AJ102" s="499"/>
      <c r="AK102" s="499"/>
      <c r="AL102" s="499"/>
      <c r="AM102" s="499"/>
      <c r="AN102" s="499"/>
      <c r="AO102" s="499"/>
      <c r="AP102" s="499"/>
      <c r="AQ102" s="499"/>
      <c r="AR102" s="499"/>
      <c r="AS102" s="499"/>
      <c r="AT102" s="499"/>
      <c r="AU102" s="499"/>
      <c r="AV102" s="499"/>
      <c r="AW102" s="499"/>
      <c r="AX102" s="499"/>
      <c r="AY102" s="499"/>
      <c r="AZ102" s="499"/>
      <c r="BA102" s="499"/>
      <c r="BB102" s="499"/>
      <c r="BC102" s="499"/>
      <c r="BD102" s="499"/>
      <c r="BE102" s="499"/>
      <c r="BF102" s="499"/>
      <c r="BG102" s="499"/>
      <c r="BH102" s="499"/>
      <c r="BI102" s="499"/>
      <c r="BJ102" s="499"/>
      <c r="BK102" s="499"/>
      <c r="BL102" s="499"/>
      <c r="BM102" s="499"/>
      <c r="BN102" s="499"/>
      <c r="BO102" s="499"/>
      <c r="BP102" s="499"/>
      <c r="BQ102" s="499"/>
      <c r="BR102" s="499"/>
      <c r="BS102" s="499"/>
      <c r="BT102" s="499"/>
      <c r="BU102" s="499"/>
      <c r="BV102" s="499"/>
      <c r="BW102" s="499"/>
      <c r="BX102" s="499"/>
      <c r="BY102" s="499"/>
      <c r="BZ102" s="499"/>
      <c r="CA102" s="499"/>
      <c r="CB102" s="499"/>
      <c r="CC102" s="499"/>
      <c r="CD102" s="500"/>
      <c r="CE102" s="500"/>
      <c r="CF102" s="500"/>
      <c r="CG102" s="500"/>
      <c r="CH102" s="500"/>
      <c r="CI102" s="500"/>
      <c r="CJ102" s="500"/>
      <c r="CK102" s="500"/>
      <c r="CL102" s="500"/>
      <c r="CM102" s="500"/>
      <c r="CN102" s="500"/>
      <c r="CO102" s="500"/>
      <c r="CP102" s="500"/>
      <c r="CQ102" s="500"/>
      <c r="CR102" s="500"/>
      <c r="CS102" s="500"/>
      <c r="CT102" s="500"/>
      <c r="CU102" s="500"/>
      <c r="CV102" s="500"/>
      <c r="CW102" s="500"/>
      <c r="CX102" s="500"/>
      <c r="CY102" s="500"/>
      <c r="CZ102" s="500"/>
      <c r="DA102" s="500"/>
      <c r="DB102" s="500"/>
      <c r="DC102" s="500"/>
      <c r="DD102" s="500"/>
      <c r="DE102" s="500"/>
      <c r="DF102" s="500"/>
      <c r="DG102" s="500"/>
      <c r="DH102" s="500"/>
      <c r="DI102" s="500"/>
      <c r="DJ102" s="500"/>
      <c r="DK102" s="500"/>
      <c r="DL102" s="500"/>
      <c r="DM102" s="500"/>
      <c r="DN102" s="500"/>
      <c r="DO102" s="500"/>
      <c r="DP102" s="500"/>
      <c r="DQ102" s="500"/>
      <c r="DR102" s="500"/>
      <c r="DS102" s="500"/>
      <c r="DT102" s="500"/>
      <c r="DU102" s="500"/>
      <c r="DV102" s="500"/>
      <c r="DW102" s="500"/>
      <c r="DX102" s="500"/>
    </row>
    <row r="103" spans="2:128" x14ac:dyDescent="0.2">
      <c r="B103" s="573"/>
      <c r="C103" s="620" t="str">
        <f>'TITLE PAGE'!B9</f>
        <v>Company:</v>
      </c>
      <c r="D103" s="620" t="str">
        <f>'TITLE PAGE'!D9</f>
        <v>Severn Trent Water</v>
      </c>
      <c r="E103" s="500"/>
      <c r="F103" s="500"/>
      <c r="G103" s="500"/>
      <c r="H103" s="500"/>
      <c r="I103" s="500"/>
      <c r="J103" s="500"/>
      <c r="K103" s="500"/>
      <c r="L103" s="500"/>
      <c r="M103" s="500"/>
      <c r="N103" s="500"/>
      <c r="O103" s="500"/>
      <c r="P103" s="500"/>
      <c r="Q103" s="500"/>
      <c r="R103" s="500"/>
      <c r="S103" s="500"/>
      <c r="T103" s="500"/>
      <c r="U103" s="500"/>
      <c r="V103" s="500"/>
      <c r="W103" s="500"/>
      <c r="X103" s="500"/>
      <c r="Y103" s="500"/>
      <c r="Z103" s="500"/>
      <c r="AA103" s="500"/>
      <c r="AB103" s="500"/>
      <c r="AC103" s="500"/>
      <c r="AD103" s="500"/>
      <c r="AE103" s="500"/>
      <c r="AF103" s="500"/>
      <c r="AG103" s="500"/>
      <c r="AH103" s="500"/>
      <c r="AI103" s="500"/>
      <c r="AJ103" s="500"/>
      <c r="AK103" s="500"/>
      <c r="AL103" s="500"/>
      <c r="AM103" s="500"/>
      <c r="AN103" s="500"/>
      <c r="AO103" s="500"/>
      <c r="AP103" s="500"/>
      <c r="AQ103" s="500"/>
      <c r="AR103" s="500"/>
      <c r="AS103" s="500"/>
      <c r="AT103" s="500"/>
      <c r="AU103" s="500"/>
      <c r="AV103" s="500"/>
      <c r="AW103" s="500"/>
      <c r="AX103" s="500"/>
      <c r="AY103" s="500"/>
      <c r="AZ103" s="500"/>
      <c r="BA103" s="500"/>
      <c r="BB103" s="500"/>
      <c r="BC103" s="500"/>
      <c r="BD103" s="500"/>
      <c r="BE103" s="500"/>
      <c r="BF103" s="500"/>
      <c r="BG103" s="500"/>
      <c r="BH103" s="500"/>
      <c r="BI103" s="500"/>
      <c r="BJ103" s="500"/>
      <c r="BK103" s="500"/>
      <c r="BL103" s="500"/>
      <c r="BM103" s="500"/>
      <c r="BN103" s="500"/>
      <c r="BO103" s="500"/>
      <c r="BP103" s="500"/>
      <c r="BQ103" s="500"/>
      <c r="BR103" s="500"/>
      <c r="BS103" s="500"/>
      <c r="BT103" s="500"/>
      <c r="BU103" s="500"/>
      <c r="BV103" s="500"/>
      <c r="BW103" s="500"/>
      <c r="BX103" s="500"/>
      <c r="BY103" s="500"/>
      <c r="BZ103" s="500"/>
      <c r="CA103" s="500"/>
      <c r="CB103" s="500"/>
      <c r="CC103" s="500"/>
      <c r="CD103" s="500"/>
      <c r="CE103" s="500"/>
      <c r="CF103" s="500"/>
      <c r="CG103" s="500"/>
      <c r="CH103" s="500"/>
      <c r="CI103" s="500"/>
      <c r="CJ103" s="500"/>
      <c r="CK103" s="500"/>
      <c r="CL103" s="500"/>
      <c r="CM103" s="500"/>
      <c r="CN103" s="500"/>
      <c r="CO103" s="500"/>
      <c r="CP103" s="500"/>
      <c r="CQ103" s="500"/>
      <c r="CR103" s="500"/>
      <c r="CS103" s="500"/>
      <c r="CT103" s="500"/>
      <c r="CU103" s="500"/>
      <c r="CV103" s="500"/>
      <c r="CW103" s="500"/>
      <c r="CX103" s="500"/>
      <c r="CY103" s="500"/>
      <c r="CZ103" s="500"/>
      <c r="DA103" s="500"/>
      <c r="DB103" s="500"/>
      <c r="DC103" s="500"/>
      <c r="DD103" s="500"/>
      <c r="DE103" s="500"/>
      <c r="DF103" s="500"/>
      <c r="DG103" s="500"/>
      <c r="DH103" s="500"/>
      <c r="DI103" s="500"/>
      <c r="DJ103" s="500"/>
      <c r="DK103" s="500"/>
      <c r="DL103" s="500"/>
      <c r="DM103" s="500"/>
      <c r="DN103" s="500"/>
      <c r="DO103" s="500"/>
      <c r="DP103" s="500"/>
      <c r="DQ103" s="500"/>
      <c r="DR103" s="500"/>
      <c r="DS103" s="500"/>
      <c r="DT103" s="500"/>
      <c r="DU103" s="500"/>
      <c r="DV103" s="500"/>
      <c r="DW103" s="500"/>
      <c r="DX103" s="500"/>
    </row>
    <row r="104" spans="2:128" x14ac:dyDescent="0.2">
      <c r="B104" s="574"/>
      <c r="C104" s="620" t="str">
        <f>'TITLE PAGE'!B10</f>
        <v>Resource Zone Name:</v>
      </c>
      <c r="D104" s="620" t="str">
        <f>'TITLE PAGE'!D10</f>
        <v>Chester</v>
      </c>
      <c r="E104" s="499"/>
      <c r="F104" s="499"/>
      <c r="G104" s="499"/>
      <c r="H104" s="499"/>
      <c r="I104" s="499"/>
      <c r="J104" s="499"/>
      <c r="K104" s="499"/>
      <c r="L104" s="499"/>
      <c r="M104" s="499"/>
      <c r="N104" s="499"/>
      <c r="O104" s="499"/>
      <c r="P104" s="499"/>
      <c r="Q104" s="499"/>
      <c r="R104" s="499"/>
      <c r="S104" s="500"/>
      <c r="T104" s="500"/>
      <c r="U104" s="499"/>
      <c r="V104" s="499"/>
      <c r="W104" s="499"/>
      <c r="X104" s="499"/>
      <c r="Y104" s="499"/>
      <c r="Z104" s="499"/>
      <c r="AA104" s="499"/>
      <c r="AB104" s="499"/>
      <c r="AC104" s="499"/>
      <c r="AD104" s="499"/>
      <c r="AE104" s="499"/>
      <c r="AF104" s="499"/>
      <c r="AG104" s="499"/>
      <c r="AH104" s="499"/>
      <c r="AI104" s="499"/>
      <c r="AJ104" s="499"/>
      <c r="AK104" s="499"/>
      <c r="AL104" s="499"/>
      <c r="AM104" s="499"/>
      <c r="AN104" s="499"/>
      <c r="AO104" s="499"/>
      <c r="AP104" s="499"/>
      <c r="AQ104" s="499"/>
      <c r="AR104" s="499"/>
      <c r="AS104" s="499"/>
      <c r="AT104" s="499"/>
      <c r="AU104" s="499"/>
      <c r="AV104" s="499"/>
      <c r="AW104" s="499"/>
      <c r="AX104" s="499"/>
      <c r="AY104" s="499"/>
      <c r="AZ104" s="499"/>
      <c r="BA104" s="499"/>
      <c r="BB104" s="499"/>
      <c r="BC104" s="499"/>
      <c r="BD104" s="499"/>
      <c r="BE104" s="499"/>
      <c r="BF104" s="499"/>
      <c r="BG104" s="499"/>
      <c r="BH104" s="499"/>
      <c r="BI104" s="499"/>
      <c r="BJ104" s="499"/>
      <c r="BK104" s="499"/>
      <c r="BL104" s="499"/>
      <c r="BM104" s="499"/>
      <c r="BN104" s="499"/>
      <c r="BO104" s="499"/>
      <c r="BP104" s="499"/>
      <c r="BQ104" s="499"/>
      <c r="BR104" s="499"/>
      <c r="BS104" s="499"/>
      <c r="BT104" s="499"/>
      <c r="BU104" s="499"/>
      <c r="BV104" s="499"/>
      <c r="BW104" s="499"/>
      <c r="BX104" s="499"/>
      <c r="BY104" s="499"/>
      <c r="BZ104" s="499"/>
      <c r="CA104" s="499"/>
      <c r="CB104" s="499"/>
      <c r="CC104" s="499"/>
      <c r="CD104" s="500"/>
      <c r="CE104" s="500"/>
      <c r="CF104" s="500"/>
      <c r="CG104" s="500"/>
      <c r="CH104" s="500"/>
      <c r="CI104" s="500"/>
      <c r="CJ104" s="500"/>
      <c r="CK104" s="500"/>
      <c r="CL104" s="500"/>
      <c r="CM104" s="500"/>
      <c r="CN104" s="500"/>
      <c r="CO104" s="500"/>
      <c r="CP104" s="500"/>
      <c r="CQ104" s="500"/>
      <c r="CR104" s="500"/>
      <c r="CS104" s="500"/>
      <c r="CT104" s="500"/>
      <c r="CU104" s="500"/>
      <c r="CV104" s="500"/>
      <c r="CW104" s="500"/>
      <c r="CX104" s="500"/>
      <c r="CY104" s="500"/>
      <c r="CZ104" s="500"/>
      <c r="DA104" s="500"/>
      <c r="DB104" s="500"/>
      <c r="DC104" s="500"/>
      <c r="DD104" s="500"/>
      <c r="DE104" s="500"/>
      <c r="DF104" s="500"/>
      <c r="DG104" s="500"/>
      <c r="DH104" s="500"/>
      <c r="DI104" s="500"/>
      <c r="DJ104" s="500"/>
      <c r="DK104" s="500"/>
      <c r="DL104" s="500"/>
      <c r="DM104" s="500"/>
      <c r="DN104" s="500"/>
      <c r="DO104" s="500"/>
      <c r="DP104" s="500"/>
      <c r="DQ104" s="500"/>
      <c r="DR104" s="500"/>
      <c r="DS104" s="500"/>
      <c r="DT104" s="500"/>
      <c r="DU104" s="500"/>
      <c r="DV104" s="500"/>
      <c r="DW104" s="500"/>
      <c r="DX104" s="500"/>
    </row>
    <row r="105" spans="2:128" x14ac:dyDescent="0.2">
      <c r="B105" s="574"/>
      <c r="C105" s="620" t="str">
        <f>'TITLE PAGE'!B11</f>
        <v>Resource Zone Number:</v>
      </c>
      <c r="D105" s="620">
        <f>'TITLE PAGE'!D11</f>
        <v>4</v>
      </c>
      <c r="E105" s="499"/>
      <c r="F105" s="499"/>
      <c r="G105" s="499"/>
      <c r="H105" s="499"/>
      <c r="I105" s="499"/>
      <c r="J105" s="499"/>
      <c r="K105" s="499"/>
      <c r="L105" s="499"/>
      <c r="M105" s="499"/>
      <c r="N105" s="499"/>
      <c r="O105" s="499"/>
      <c r="P105" s="499"/>
      <c r="Q105" s="499"/>
      <c r="R105" s="499"/>
      <c r="S105" s="500"/>
      <c r="T105" s="500"/>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c r="AV105" s="499"/>
      <c r="AW105" s="499"/>
      <c r="AX105" s="499"/>
      <c r="AY105" s="499"/>
      <c r="AZ105" s="499"/>
      <c r="BA105" s="499"/>
      <c r="BB105" s="499"/>
      <c r="BC105" s="499"/>
      <c r="BD105" s="499"/>
      <c r="BE105" s="499"/>
      <c r="BF105" s="499"/>
      <c r="BG105" s="499"/>
      <c r="BH105" s="499"/>
      <c r="BI105" s="499"/>
      <c r="BJ105" s="499"/>
      <c r="BK105" s="499"/>
      <c r="BL105" s="499"/>
      <c r="BM105" s="499"/>
      <c r="BN105" s="499"/>
      <c r="BO105" s="499"/>
      <c r="BP105" s="499"/>
      <c r="BQ105" s="499"/>
      <c r="BR105" s="499"/>
      <c r="BS105" s="499"/>
      <c r="BT105" s="499"/>
      <c r="BU105" s="499"/>
      <c r="BV105" s="499"/>
      <c r="BW105" s="499"/>
      <c r="BX105" s="499"/>
      <c r="BY105" s="499"/>
      <c r="BZ105" s="499"/>
      <c r="CA105" s="499"/>
      <c r="CB105" s="499"/>
      <c r="CC105" s="499"/>
      <c r="CD105" s="500"/>
      <c r="CE105" s="500"/>
      <c r="CF105" s="500"/>
      <c r="CG105" s="500"/>
      <c r="CH105" s="500"/>
      <c r="CI105" s="500"/>
      <c r="CJ105" s="500"/>
      <c r="CK105" s="500"/>
      <c r="CL105" s="500"/>
      <c r="CM105" s="500"/>
      <c r="CN105" s="500"/>
      <c r="CO105" s="500"/>
      <c r="CP105" s="500"/>
      <c r="CQ105" s="500"/>
      <c r="CR105" s="500"/>
      <c r="CS105" s="500"/>
      <c r="CT105" s="500"/>
      <c r="CU105" s="500"/>
      <c r="CV105" s="500"/>
      <c r="CW105" s="500"/>
      <c r="CX105" s="500"/>
      <c r="CY105" s="500"/>
      <c r="CZ105" s="500"/>
      <c r="DA105" s="500"/>
      <c r="DB105" s="500"/>
      <c r="DC105" s="500"/>
      <c r="DD105" s="500"/>
      <c r="DE105" s="500"/>
      <c r="DF105" s="500"/>
      <c r="DG105" s="500"/>
      <c r="DH105" s="500"/>
      <c r="DI105" s="500"/>
      <c r="DJ105" s="500"/>
      <c r="DK105" s="500"/>
      <c r="DL105" s="500"/>
      <c r="DM105" s="500"/>
      <c r="DN105" s="500"/>
      <c r="DO105" s="500"/>
      <c r="DP105" s="500"/>
      <c r="DQ105" s="500"/>
      <c r="DR105" s="500"/>
      <c r="DS105" s="500"/>
      <c r="DT105" s="500"/>
      <c r="DU105" s="500"/>
      <c r="DV105" s="500"/>
      <c r="DW105" s="500"/>
      <c r="DX105" s="500"/>
    </row>
    <row r="106" spans="2:128" x14ac:dyDescent="0.2">
      <c r="B106" s="574"/>
      <c r="C106" s="620" t="str">
        <f>'TITLE PAGE'!B12</f>
        <v xml:space="preserve">Planning Scenario Name:                                                                     </v>
      </c>
      <c r="D106" s="620" t="str">
        <f>'TITLE PAGE'!D12</f>
        <v>Dry Year Annual Average</v>
      </c>
      <c r="E106" s="499"/>
      <c r="F106" s="499"/>
      <c r="G106" s="499"/>
      <c r="H106" s="499"/>
      <c r="I106" s="499"/>
      <c r="J106" s="499"/>
      <c r="K106" s="499"/>
      <c r="L106" s="499"/>
      <c r="M106" s="499"/>
      <c r="N106" s="499"/>
      <c r="O106" s="499"/>
      <c r="P106" s="499"/>
      <c r="Q106" s="499"/>
      <c r="R106" s="499"/>
      <c r="S106" s="500"/>
      <c r="T106" s="500"/>
      <c r="U106" s="499"/>
      <c r="V106" s="499"/>
      <c r="W106" s="499"/>
      <c r="X106" s="499"/>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c r="AV106" s="499"/>
      <c r="AW106" s="499"/>
      <c r="AX106" s="499"/>
      <c r="AY106" s="499"/>
      <c r="AZ106" s="499"/>
      <c r="BA106" s="499"/>
      <c r="BB106" s="499"/>
      <c r="BC106" s="499"/>
      <c r="BD106" s="499"/>
      <c r="BE106" s="499"/>
      <c r="BF106" s="499"/>
      <c r="BG106" s="499"/>
      <c r="BH106" s="499"/>
      <c r="BI106" s="499"/>
      <c r="BJ106" s="499"/>
      <c r="BK106" s="499"/>
      <c r="BL106" s="499"/>
      <c r="BM106" s="499"/>
      <c r="BN106" s="499"/>
      <c r="BO106" s="499"/>
      <c r="BP106" s="499"/>
      <c r="BQ106" s="499"/>
      <c r="BR106" s="499"/>
      <c r="BS106" s="499"/>
      <c r="BT106" s="499"/>
      <c r="BU106" s="499"/>
      <c r="BV106" s="499"/>
      <c r="BW106" s="499"/>
      <c r="BX106" s="499"/>
      <c r="BY106" s="499"/>
      <c r="BZ106" s="499"/>
      <c r="CA106" s="499"/>
      <c r="CB106" s="499"/>
      <c r="CC106" s="499"/>
      <c r="CD106" s="500"/>
      <c r="CE106" s="500"/>
      <c r="CF106" s="500"/>
      <c r="CG106" s="500"/>
      <c r="CH106" s="500"/>
      <c r="CI106" s="500"/>
      <c r="CJ106" s="500"/>
      <c r="CK106" s="500"/>
      <c r="CL106" s="500"/>
      <c r="CM106" s="500"/>
      <c r="CN106" s="500"/>
      <c r="CO106" s="500"/>
      <c r="CP106" s="500"/>
      <c r="CQ106" s="500"/>
      <c r="CR106" s="500"/>
      <c r="CS106" s="500"/>
      <c r="CT106" s="500"/>
      <c r="CU106" s="500"/>
      <c r="CV106" s="500"/>
      <c r="CW106" s="500"/>
      <c r="CX106" s="500"/>
      <c r="CY106" s="500"/>
      <c r="CZ106" s="500"/>
      <c r="DA106" s="500"/>
      <c r="DB106" s="500"/>
      <c r="DC106" s="500"/>
      <c r="DD106" s="500"/>
      <c r="DE106" s="500"/>
      <c r="DF106" s="500"/>
      <c r="DG106" s="500"/>
      <c r="DH106" s="500"/>
      <c r="DI106" s="500"/>
      <c r="DJ106" s="500"/>
      <c r="DK106" s="500"/>
      <c r="DL106" s="500"/>
      <c r="DM106" s="500"/>
      <c r="DN106" s="500"/>
      <c r="DO106" s="500"/>
      <c r="DP106" s="500"/>
      <c r="DQ106" s="500"/>
      <c r="DR106" s="500"/>
      <c r="DS106" s="500"/>
      <c r="DT106" s="500"/>
      <c r="DU106" s="500"/>
      <c r="DV106" s="500"/>
      <c r="DW106" s="500"/>
      <c r="DX106" s="500"/>
    </row>
    <row r="107" spans="2:128" x14ac:dyDescent="0.2">
      <c r="B107" s="574"/>
      <c r="C107" s="620" t="str">
        <f>'TITLE PAGE'!B13</f>
        <v xml:space="preserve">Chosen Level of Service:  </v>
      </c>
      <c r="D107" s="620" t="str">
        <f>'TITLE PAGE'!D13</f>
        <v>not more than 3 in 100 years</v>
      </c>
      <c r="E107" s="499"/>
      <c r="F107" s="499"/>
      <c r="G107" s="499"/>
      <c r="H107" s="499"/>
      <c r="I107" s="499"/>
      <c r="J107" s="499"/>
      <c r="K107" s="499"/>
      <c r="L107" s="499"/>
      <c r="M107" s="499"/>
      <c r="N107" s="499"/>
      <c r="O107" s="499"/>
      <c r="P107" s="499"/>
      <c r="Q107" s="499"/>
      <c r="R107" s="499"/>
      <c r="S107" s="500"/>
      <c r="T107" s="500"/>
      <c r="U107" s="499"/>
      <c r="V107" s="499"/>
      <c r="W107" s="499"/>
      <c r="X107" s="499"/>
      <c r="Y107" s="499"/>
      <c r="Z107" s="499"/>
      <c r="AA107" s="499"/>
      <c r="AB107" s="499"/>
      <c r="AC107" s="499"/>
      <c r="AD107" s="499"/>
      <c r="AE107" s="499"/>
      <c r="AF107" s="499"/>
      <c r="AG107" s="499"/>
      <c r="AH107" s="499"/>
      <c r="AI107" s="499"/>
      <c r="AJ107" s="499"/>
      <c r="AK107" s="499"/>
      <c r="AL107" s="499"/>
      <c r="AM107" s="499"/>
      <c r="AN107" s="499"/>
      <c r="AO107" s="499"/>
      <c r="AP107" s="499"/>
      <c r="AQ107" s="499"/>
      <c r="AR107" s="499"/>
      <c r="AS107" s="499"/>
      <c r="AT107" s="499"/>
      <c r="AU107" s="499"/>
      <c r="AV107" s="499"/>
      <c r="AW107" s="499"/>
      <c r="AX107" s="499"/>
      <c r="AY107" s="499"/>
      <c r="AZ107" s="499"/>
      <c r="BA107" s="499"/>
      <c r="BB107" s="499"/>
      <c r="BC107" s="499"/>
      <c r="BD107" s="499"/>
      <c r="BE107" s="499"/>
      <c r="BF107" s="499"/>
      <c r="BG107" s="499"/>
      <c r="BH107" s="499"/>
      <c r="BI107" s="499"/>
      <c r="BJ107" s="499"/>
      <c r="BK107" s="499"/>
      <c r="BL107" s="499"/>
      <c r="BM107" s="499"/>
      <c r="BN107" s="499"/>
      <c r="BO107" s="499"/>
      <c r="BP107" s="499"/>
      <c r="BQ107" s="499"/>
      <c r="BR107" s="499"/>
      <c r="BS107" s="499"/>
      <c r="BT107" s="499"/>
      <c r="BU107" s="499"/>
      <c r="BV107" s="499"/>
      <c r="BW107" s="499"/>
      <c r="BX107" s="499"/>
      <c r="BY107" s="499"/>
      <c r="BZ107" s="499"/>
      <c r="CA107" s="499"/>
      <c r="CB107" s="499"/>
      <c r="CC107" s="499"/>
      <c r="CD107" s="500"/>
      <c r="CE107" s="500"/>
      <c r="CF107" s="500"/>
      <c r="CG107" s="500"/>
      <c r="CH107" s="500"/>
      <c r="CI107" s="500"/>
      <c r="CJ107" s="500"/>
      <c r="CK107" s="500"/>
      <c r="CL107" s="500"/>
      <c r="CM107" s="500"/>
      <c r="CN107" s="500"/>
      <c r="CO107" s="500"/>
      <c r="CP107" s="500"/>
      <c r="CQ107" s="500"/>
      <c r="CR107" s="500"/>
      <c r="CS107" s="500"/>
      <c r="CT107" s="500"/>
      <c r="CU107" s="500"/>
      <c r="CV107" s="500"/>
      <c r="CW107" s="500"/>
      <c r="CX107" s="500"/>
      <c r="CY107" s="500"/>
      <c r="CZ107" s="500"/>
      <c r="DA107" s="500"/>
      <c r="DB107" s="500"/>
      <c r="DC107" s="500"/>
      <c r="DD107" s="500"/>
      <c r="DE107" s="500"/>
      <c r="DF107" s="500"/>
      <c r="DG107" s="500"/>
      <c r="DH107" s="500"/>
      <c r="DI107" s="500"/>
      <c r="DJ107" s="500"/>
      <c r="DK107" s="500"/>
      <c r="DL107" s="500"/>
      <c r="DM107" s="500"/>
      <c r="DN107" s="500"/>
      <c r="DO107" s="500"/>
      <c r="DP107" s="500"/>
      <c r="DQ107" s="500"/>
      <c r="DR107" s="500"/>
      <c r="DS107" s="500"/>
      <c r="DT107" s="500"/>
      <c r="DU107" s="500"/>
      <c r="DV107" s="500"/>
      <c r="DW107" s="500"/>
      <c r="DX107" s="500"/>
    </row>
    <row r="108" spans="2:128" x14ac:dyDescent="0.2">
      <c r="B108" s="574"/>
      <c r="C108" s="575"/>
      <c r="D108" s="576"/>
      <c r="E108" s="500"/>
      <c r="F108" s="500"/>
      <c r="G108" s="500"/>
      <c r="H108" s="500"/>
      <c r="I108" s="500"/>
      <c r="J108" s="500"/>
      <c r="K108" s="500"/>
      <c r="L108" s="500"/>
      <c r="M108" s="500"/>
      <c r="N108" s="500"/>
      <c r="O108" s="500"/>
      <c r="P108" s="500"/>
      <c r="Q108" s="500"/>
      <c r="R108" s="500"/>
      <c r="S108" s="500"/>
      <c r="T108" s="500"/>
      <c r="U108" s="500"/>
      <c r="V108" s="500"/>
      <c r="W108" s="500"/>
      <c r="X108" s="500"/>
      <c r="Y108" s="500"/>
      <c r="Z108" s="500"/>
      <c r="AA108" s="500"/>
      <c r="AB108" s="500"/>
      <c r="AC108" s="500"/>
      <c r="AD108" s="500"/>
      <c r="AE108" s="500"/>
      <c r="AF108" s="500"/>
      <c r="AG108" s="500"/>
      <c r="AH108" s="500"/>
      <c r="AI108" s="500"/>
      <c r="AJ108" s="500"/>
      <c r="AK108" s="500"/>
      <c r="AL108" s="500"/>
      <c r="AM108" s="500"/>
      <c r="AN108" s="500"/>
      <c r="AO108" s="500"/>
      <c r="AP108" s="500"/>
      <c r="AQ108" s="500"/>
      <c r="AR108" s="500"/>
      <c r="AS108" s="500"/>
      <c r="AT108" s="500"/>
      <c r="AU108" s="500"/>
      <c r="AV108" s="500"/>
      <c r="AW108" s="500"/>
      <c r="AX108" s="500"/>
      <c r="AY108" s="500"/>
      <c r="AZ108" s="500"/>
      <c r="BA108" s="500"/>
      <c r="BB108" s="500"/>
      <c r="BC108" s="500"/>
      <c r="BD108" s="500"/>
      <c r="BE108" s="500"/>
      <c r="BF108" s="500"/>
      <c r="BG108" s="500"/>
      <c r="BH108" s="500"/>
      <c r="BI108" s="500"/>
      <c r="BJ108" s="500"/>
      <c r="BK108" s="500"/>
      <c r="BL108" s="500"/>
      <c r="BM108" s="500"/>
      <c r="BN108" s="500"/>
      <c r="BO108" s="500"/>
      <c r="BP108" s="500"/>
      <c r="BQ108" s="500"/>
      <c r="BR108" s="500"/>
      <c r="BS108" s="500"/>
      <c r="BT108" s="500"/>
      <c r="BU108" s="500"/>
      <c r="BV108" s="500"/>
      <c r="BW108" s="500"/>
      <c r="BX108" s="500"/>
      <c r="BY108" s="500"/>
      <c r="BZ108" s="500"/>
      <c r="CA108" s="500"/>
      <c r="CB108" s="500"/>
      <c r="CC108" s="500"/>
      <c r="CD108" s="500"/>
      <c r="CE108" s="500"/>
      <c r="CF108" s="500"/>
      <c r="CG108" s="500"/>
      <c r="CH108" s="500"/>
      <c r="CI108" s="500"/>
      <c r="CJ108" s="500"/>
      <c r="CK108" s="500"/>
      <c r="CL108" s="500"/>
      <c r="CM108" s="500"/>
      <c r="CN108" s="500"/>
      <c r="CO108" s="500"/>
      <c r="CP108" s="500"/>
      <c r="CQ108" s="500"/>
      <c r="CR108" s="500"/>
      <c r="CS108" s="500"/>
      <c r="CT108" s="500"/>
      <c r="CU108" s="500"/>
      <c r="CV108" s="500"/>
      <c r="CW108" s="500"/>
      <c r="CX108" s="500"/>
      <c r="CY108" s="500"/>
      <c r="CZ108" s="500"/>
      <c r="DA108" s="500"/>
      <c r="DB108" s="500"/>
      <c r="DC108" s="500"/>
      <c r="DD108" s="500"/>
      <c r="DE108" s="500"/>
      <c r="DF108" s="500"/>
      <c r="DG108" s="500"/>
      <c r="DH108" s="500"/>
      <c r="DI108" s="500"/>
      <c r="DJ108" s="500"/>
      <c r="DK108" s="500"/>
      <c r="DL108" s="500"/>
      <c r="DM108" s="500"/>
      <c r="DN108" s="500"/>
      <c r="DO108" s="500"/>
      <c r="DP108" s="500"/>
      <c r="DQ108" s="500"/>
      <c r="DR108" s="500"/>
      <c r="DS108" s="500"/>
      <c r="DT108" s="500"/>
      <c r="DU108" s="500"/>
      <c r="DV108" s="500"/>
      <c r="DW108" s="500"/>
      <c r="DX108" s="500"/>
    </row>
    <row r="109" spans="2:128" x14ac:dyDescent="0.2">
      <c r="B109" s="574"/>
      <c r="C109" s="575"/>
      <c r="D109" s="576"/>
      <c r="E109" s="499"/>
      <c r="F109" s="499"/>
      <c r="G109" s="499"/>
      <c r="H109" s="499"/>
      <c r="I109" s="499"/>
      <c r="J109" s="499"/>
      <c r="K109" s="499"/>
      <c r="L109" s="499"/>
      <c r="M109" s="499"/>
      <c r="N109" s="499"/>
      <c r="O109" s="499"/>
      <c r="P109" s="499"/>
      <c r="Q109" s="499"/>
      <c r="R109" s="499"/>
      <c r="S109" s="500"/>
      <c r="T109" s="500"/>
      <c r="U109" s="499"/>
      <c r="V109" s="499"/>
      <c r="W109" s="499"/>
      <c r="X109" s="499"/>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c r="AV109" s="499"/>
      <c r="AW109" s="499"/>
      <c r="AX109" s="499"/>
      <c r="AY109" s="499"/>
      <c r="AZ109" s="499"/>
      <c r="BA109" s="499"/>
      <c r="BB109" s="499"/>
      <c r="BC109" s="499"/>
      <c r="BD109" s="499"/>
      <c r="BE109" s="499"/>
      <c r="BF109" s="499"/>
      <c r="BG109" s="499"/>
      <c r="BH109" s="499"/>
      <c r="BI109" s="499"/>
      <c r="BJ109" s="499"/>
      <c r="BK109" s="499"/>
      <c r="BL109" s="499"/>
      <c r="BM109" s="499"/>
      <c r="BN109" s="499"/>
      <c r="BO109" s="499"/>
      <c r="BP109" s="499"/>
      <c r="BQ109" s="499"/>
      <c r="BR109" s="499"/>
      <c r="BS109" s="499"/>
      <c r="BT109" s="499"/>
      <c r="BU109" s="499"/>
      <c r="BV109" s="499"/>
      <c r="BW109" s="499"/>
      <c r="BX109" s="499"/>
      <c r="BY109" s="499"/>
      <c r="BZ109" s="499"/>
      <c r="CA109" s="499"/>
      <c r="CB109" s="499"/>
      <c r="CC109" s="499"/>
      <c r="CD109" s="500"/>
      <c r="CE109" s="500"/>
      <c r="CF109" s="500"/>
      <c r="CG109" s="500"/>
      <c r="CH109" s="500"/>
      <c r="CI109" s="500"/>
      <c r="CJ109" s="500"/>
      <c r="CK109" s="500"/>
      <c r="CL109" s="500"/>
      <c r="CM109" s="500"/>
      <c r="CN109" s="500"/>
      <c r="CO109" s="500"/>
      <c r="CP109" s="500"/>
      <c r="CQ109" s="500"/>
      <c r="CR109" s="500"/>
      <c r="CS109" s="500"/>
      <c r="CT109" s="500"/>
      <c r="CU109" s="500"/>
      <c r="CV109" s="500"/>
      <c r="CW109" s="500"/>
      <c r="CX109" s="500"/>
      <c r="CY109" s="500"/>
      <c r="CZ109" s="500"/>
      <c r="DA109" s="500"/>
      <c r="DB109" s="500"/>
      <c r="DC109" s="500"/>
      <c r="DD109" s="500"/>
      <c r="DE109" s="500"/>
      <c r="DF109" s="500"/>
      <c r="DG109" s="500"/>
      <c r="DH109" s="500"/>
      <c r="DI109" s="500"/>
      <c r="DJ109" s="500"/>
      <c r="DK109" s="500"/>
      <c r="DL109" s="500"/>
      <c r="DM109" s="500"/>
      <c r="DN109" s="500"/>
      <c r="DO109" s="500"/>
      <c r="DP109" s="500"/>
      <c r="DQ109" s="500"/>
      <c r="DR109" s="500"/>
      <c r="DS109" s="500"/>
      <c r="DT109" s="500"/>
      <c r="DU109" s="500"/>
      <c r="DV109" s="500"/>
      <c r="DW109" s="500"/>
      <c r="DX109" s="500"/>
    </row>
    <row r="110" spans="2:128" x14ac:dyDescent="0.2">
      <c r="B110" s="577"/>
      <c r="C110" s="578"/>
      <c r="D110" s="578"/>
      <c r="E110" s="578"/>
      <c r="F110" s="578"/>
      <c r="G110" s="578"/>
      <c r="H110" s="578"/>
      <c r="I110" s="578"/>
      <c r="J110" s="578"/>
      <c r="K110" s="578"/>
      <c r="L110" s="578"/>
      <c r="M110" s="578"/>
      <c r="N110" s="578"/>
      <c r="O110" s="578"/>
      <c r="P110" s="578"/>
      <c r="Q110" s="578"/>
      <c r="R110" s="578"/>
      <c r="S110" s="578"/>
      <c r="T110" s="578"/>
      <c r="U110" s="578"/>
      <c r="V110" s="578"/>
      <c r="W110" s="578"/>
      <c r="X110" s="578"/>
      <c r="Y110" s="578"/>
      <c r="Z110" s="578"/>
      <c r="AA110" s="578"/>
      <c r="AB110" s="578"/>
      <c r="AC110" s="578"/>
      <c r="AD110" s="578"/>
      <c r="AE110" s="578"/>
      <c r="AF110" s="578"/>
      <c r="AG110" s="578"/>
      <c r="AH110" s="578"/>
      <c r="AI110" s="578"/>
      <c r="AJ110" s="578"/>
      <c r="AK110" s="578"/>
      <c r="AL110" s="578"/>
      <c r="AM110" s="578"/>
      <c r="AN110" s="578"/>
      <c r="AO110" s="578"/>
      <c r="AP110" s="578"/>
      <c r="AQ110" s="578"/>
      <c r="AR110" s="578"/>
      <c r="AS110" s="578"/>
      <c r="AT110" s="578"/>
      <c r="AU110" s="578"/>
      <c r="AV110" s="578"/>
      <c r="AW110" s="578"/>
      <c r="AX110" s="578"/>
      <c r="AY110" s="578"/>
      <c r="AZ110" s="578"/>
      <c r="BA110" s="578"/>
      <c r="BB110" s="578"/>
      <c r="BC110" s="578"/>
      <c r="BD110" s="578"/>
      <c r="BE110" s="578"/>
      <c r="BF110" s="578"/>
      <c r="BG110" s="578"/>
      <c r="BH110" s="578"/>
      <c r="BI110" s="578"/>
      <c r="BJ110" s="578"/>
      <c r="BK110" s="578"/>
      <c r="BL110" s="578"/>
      <c r="BM110" s="578"/>
      <c r="BN110" s="578"/>
      <c r="BO110" s="578"/>
      <c r="BP110" s="578"/>
      <c r="BQ110" s="578"/>
      <c r="BR110" s="578"/>
      <c r="BS110" s="578"/>
      <c r="BT110" s="578"/>
      <c r="BU110" s="578"/>
      <c r="BV110" s="578"/>
      <c r="BW110" s="578"/>
      <c r="BX110" s="578"/>
      <c r="BY110" s="578"/>
      <c r="BZ110" s="578"/>
      <c r="CA110" s="578"/>
      <c r="CB110" s="578"/>
      <c r="CC110" s="578"/>
      <c r="CD110" s="578"/>
      <c r="CE110" s="578"/>
      <c r="CF110" s="578"/>
      <c r="CG110" s="578"/>
      <c r="CH110" s="578"/>
      <c r="CI110" s="578"/>
      <c r="CJ110" s="578"/>
      <c r="CK110" s="578"/>
      <c r="CL110" s="578"/>
      <c r="CM110" s="578"/>
      <c r="CN110" s="578"/>
      <c r="CO110" s="578"/>
      <c r="CP110" s="578"/>
      <c r="CQ110" s="578"/>
      <c r="CR110" s="578"/>
      <c r="CS110" s="578"/>
      <c r="CT110" s="578"/>
      <c r="CU110" s="578"/>
      <c r="CV110" s="578"/>
      <c r="CW110" s="578"/>
      <c r="CX110" s="578"/>
      <c r="CY110" s="578"/>
      <c r="CZ110" s="578"/>
      <c r="DA110" s="578"/>
      <c r="DB110" s="578"/>
      <c r="DC110" s="578"/>
      <c r="DD110" s="578"/>
      <c r="DE110" s="578"/>
      <c r="DF110" s="578"/>
      <c r="DG110" s="578"/>
      <c r="DH110" s="578"/>
      <c r="DI110" s="578"/>
      <c r="DJ110" s="578"/>
      <c r="DK110" s="578"/>
      <c r="DL110" s="578"/>
      <c r="DM110" s="578"/>
      <c r="DN110" s="578"/>
      <c r="DO110" s="578"/>
      <c r="DP110" s="578"/>
      <c r="DQ110" s="578"/>
      <c r="DR110" s="578"/>
      <c r="DS110" s="578"/>
      <c r="DT110" s="578"/>
      <c r="DU110" s="578"/>
      <c r="DV110" s="578"/>
      <c r="DW110" s="578"/>
      <c r="DX110" s="578"/>
    </row>
    <row r="111" spans="2:128" x14ac:dyDescent="0.2">
      <c r="B111" s="577"/>
      <c r="C111" s="578"/>
      <c r="D111" s="578"/>
      <c r="E111" s="578"/>
      <c r="F111" s="578"/>
      <c r="G111" s="578"/>
      <c r="H111" s="578"/>
      <c r="I111" s="578"/>
      <c r="J111" s="578"/>
      <c r="K111" s="578"/>
      <c r="L111" s="578"/>
      <c r="M111" s="578"/>
      <c r="N111" s="578"/>
      <c r="O111" s="578"/>
      <c r="P111" s="578"/>
      <c r="Q111" s="578"/>
      <c r="R111" s="578"/>
      <c r="S111" s="578"/>
      <c r="T111" s="578"/>
      <c r="U111" s="578"/>
      <c r="V111" s="578"/>
      <c r="W111" s="578"/>
      <c r="X111" s="578"/>
      <c r="Y111" s="578"/>
      <c r="Z111" s="578"/>
      <c r="AA111" s="578"/>
      <c r="AB111" s="578"/>
      <c r="AC111" s="578"/>
      <c r="AD111" s="578"/>
      <c r="AE111" s="578"/>
      <c r="AF111" s="578"/>
      <c r="AG111" s="578"/>
      <c r="AH111" s="578"/>
      <c r="AI111" s="578"/>
      <c r="AJ111" s="578"/>
      <c r="AK111" s="578"/>
      <c r="AL111" s="578"/>
      <c r="AM111" s="578"/>
      <c r="AN111" s="578"/>
      <c r="AO111" s="578"/>
      <c r="AP111" s="578"/>
      <c r="AQ111" s="578"/>
      <c r="AR111" s="578"/>
      <c r="AS111" s="578"/>
      <c r="AT111" s="578"/>
      <c r="AU111" s="578"/>
      <c r="AV111" s="578"/>
      <c r="AW111" s="578"/>
      <c r="AX111" s="578"/>
      <c r="AY111" s="578"/>
      <c r="AZ111" s="578"/>
      <c r="BA111" s="578"/>
      <c r="BB111" s="578"/>
      <c r="BC111" s="578"/>
      <c r="BD111" s="578"/>
      <c r="BE111" s="578"/>
      <c r="BF111" s="578"/>
      <c r="BG111" s="578"/>
      <c r="BH111" s="578"/>
      <c r="BI111" s="578"/>
      <c r="BJ111" s="578"/>
      <c r="BK111" s="578"/>
      <c r="BL111" s="578"/>
      <c r="BM111" s="578"/>
      <c r="BN111" s="578"/>
      <c r="BO111" s="578"/>
      <c r="BP111" s="578"/>
      <c r="BQ111" s="578"/>
      <c r="BR111" s="578"/>
      <c r="BS111" s="578"/>
      <c r="BT111" s="578"/>
      <c r="BU111" s="578"/>
      <c r="BV111" s="578"/>
      <c r="BW111" s="578"/>
      <c r="BX111" s="578"/>
      <c r="BY111" s="578"/>
      <c r="BZ111" s="578"/>
      <c r="CA111" s="578"/>
      <c r="CB111" s="578"/>
      <c r="CC111" s="578"/>
      <c r="CD111" s="578"/>
      <c r="CE111" s="578"/>
      <c r="CF111" s="578"/>
      <c r="CG111" s="578"/>
      <c r="CH111" s="578"/>
      <c r="CI111" s="578"/>
      <c r="CJ111" s="578"/>
      <c r="CK111" s="578"/>
      <c r="CL111" s="578"/>
      <c r="CM111" s="578"/>
      <c r="CN111" s="578"/>
      <c r="CO111" s="578"/>
      <c r="CP111" s="578"/>
      <c r="CQ111" s="578"/>
      <c r="CR111" s="578"/>
      <c r="CS111" s="578"/>
      <c r="CT111" s="578"/>
      <c r="CU111" s="578"/>
      <c r="CV111" s="578"/>
      <c r="CW111" s="578"/>
      <c r="CX111" s="578"/>
      <c r="CY111" s="578"/>
      <c r="CZ111" s="578"/>
      <c r="DA111" s="578"/>
      <c r="DB111" s="578"/>
      <c r="DC111" s="578"/>
      <c r="DD111" s="578"/>
      <c r="DE111" s="578"/>
      <c r="DF111" s="578"/>
      <c r="DG111" s="578"/>
      <c r="DH111" s="578"/>
      <c r="DI111" s="578"/>
      <c r="DJ111" s="578"/>
      <c r="DK111" s="578"/>
      <c r="DL111" s="578"/>
      <c r="DM111" s="578"/>
      <c r="DN111" s="578"/>
      <c r="DO111" s="578"/>
      <c r="DP111" s="578"/>
      <c r="DQ111" s="578"/>
      <c r="DR111" s="578"/>
      <c r="DS111" s="578"/>
      <c r="DT111" s="578"/>
      <c r="DU111" s="578"/>
      <c r="DV111" s="578"/>
      <c r="DW111" s="578"/>
      <c r="DX111" s="578"/>
    </row>
    <row r="112" spans="2:128" x14ac:dyDescent="0.2">
      <c r="B112" s="577" t="s">
        <v>553</v>
      </c>
      <c r="C112" s="579" t="s">
        <v>554</v>
      </c>
      <c r="D112" s="578"/>
      <c r="E112" s="578"/>
      <c r="F112" s="578"/>
      <c r="G112" s="578"/>
      <c r="H112" s="578"/>
      <c r="I112" s="578"/>
      <c r="J112" s="578"/>
      <c r="K112" s="578"/>
      <c r="L112" s="578"/>
      <c r="M112" s="578"/>
      <c r="N112" s="578"/>
      <c r="O112" s="578"/>
      <c r="P112" s="578"/>
      <c r="Q112" s="578"/>
      <c r="R112" s="578"/>
      <c r="S112" s="578"/>
      <c r="T112" s="578"/>
      <c r="U112" s="578"/>
      <c r="V112" s="578"/>
      <c r="W112" s="578"/>
      <c r="X112" s="578"/>
      <c r="Y112" s="578"/>
      <c r="Z112" s="578"/>
      <c r="AA112" s="578"/>
      <c r="AB112" s="578"/>
      <c r="AC112" s="578"/>
      <c r="AD112" s="578"/>
      <c r="AE112" s="578"/>
      <c r="AF112" s="578"/>
      <c r="AG112" s="578"/>
      <c r="AH112" s="578"/>
      <c r="AI112" s="578"/>
      <c r="AJ112" s="578"/>
      <c r="AK112" s="578"/>
      <c r="AL112" s="578"/>
      <c r="AM112" s="578"/>
      <c r="AN112" s="578"/>
      <c r="AO112" s="578"/>
      <c r="AP112" s="578"/>
      <c r="AQ112" s="578"/>
      <c r="AR112" s="578"/>
      <c r="AS112" s="578"/>
      <c r="AT112" s="578"/>
      <c r="AU112" s="578"/>
      <c r="AV112" s="578"/>
      <c r="AW112" s="578"/>
      <c r="AX112" s="578"/>
      <c r="AY112" s="578"/>
      <c r="AZ112" s="578"/>
      <c r="BA112" s="578"/>
      <c r="BB112" s="578"/>
      <c r="BC112" s="578"/>
      <c r="BD112" s="578"/>
      <c r="BE112" s="578"/>
      <c r="BF112" s="578"/>
      <c r="BG112" s="578"/>
      <c r="BH112" s="578"/>
      <c r="BI112" s="578"/>
      <c r="BJ112" s="578"/>
      <c r="BK112" s="578"/>
      <c r="BL112" s="578"/>
      <c r="BM112" s="578"/>
      <c r="BN112" s="578"/>
      <c r="BO112" s="578"/>
      <c r="BP112" s="578"/>
      <c r="BQ112" s="578"/>
      <c r="BR112" s="578"/>
      <c r="BS112" s="578"/>
      <c r="BT112" s="578"/>
      <c r="BU112" s="578"/>
      <c r="BV112" s="578"/>
      <c r="BW112" s="578"/>
      <c r="BX112" s="578"/>
      <c r="BY112" s="578"/>
      <c r="BZ112" s="578"/>
      <c r="CA112" s="578"/>
      <c r="CB112" s="578"/>
      <c r="CC112" s="578"/>
      <c r="CD112" s="578"/>
      <c r="CE112" s="578"/>
      <c r="CF112" s="578"/>
      <c r="CG112" s="578"/>
      <c r="CH112" s="578"/>
      <c r="CI112" s="578"/>
      <c r="CJ112" s="578"/>
      <c r="CK112" s="578"/>
      <c r="CL112" s="578"/>
      <c r="CM112" s="578"/>
      <c r="CN112" s="578"/>
      <c r="CO112" s="578"/>
      <c r="CP112" s="578"/>
      <c r="CQ112" s="578"/>
      <c r="CR112" s="578"/>
      <c r="CS112" s="578"/>
      <c r="CT112" s="578"/>
      <c r="CU112" s="578"/>
      <c r="CV112" s="578"/>
      <c r="CW112" s="578"/>
      <c r="CX112" s="578"/>
      <c r="CY112" s="578"/>
      <c r="CZ112" s="578"/>
      <c r="DA112" s="578"/>
      <c r="DB112" s="578"/>
      <c r="DC112" s="578"/>
      <c r="DD112" s="578"/>
      <c r="DE112" s="578"/>
      <c r="DF112" s="578"/>
      <c r="DG112" s="578"/>
      <c r="DH112" s="578"/>
      <c r="DI112" s="578"/>
      <c r="DJ112" s="578"/>
      <c r="DK112" s="578"/>
      <c r="DL112" s="578"/>
      <c r="DM112" s="578"/>
      <c r="DN112" s="578"/>
      <c r="DO112" s="578"/>
      <c r="DP112" s="578"/>
      <c r="DQ112" s="578"/>
      <c r="DR112" s="578"/>
      <c r="DS112" s="578"/>
      <c r="DT112" s="578"/>
      <c r="DU112" s="578"/>
      <c r="DV112" s="578"/>
      <c r="DW112" s="578"/>
      <c r="DX112" s="578"/>
    </row>
    <row r="113" spans="2:128" x14ac:dyDescent="0.2">
      <c r="B113" s="580" t="s">
        <v>51</v>
      </c>
      <c r="C113" s="578" t="s">
        <v>555</v>
      </c>
      <c r="D113" s="578"/>
      <c r="E113" s="578"/>
      <c r="F113" s="578"/>
      <c r="G113" s="578"/>
      <c r="H113" s="578"/>
      <c r="I113" s="578"/>
      <c r="J113" s="578"/>
      <c r="K113" s="578"/>
      <c r="L113" s="578"/>
      <c r="M113" s="578"/>
      <c r="N113" s="578"/>
      <c r="O113" s="578"/>
      <c r="P113" s="578"/>
      <c r="Q113" s="578"/>
      <c r="R113" s="578"/>
      <c r="S113" s="578"/>
      <c r="T113" s="578"/>
      <c r="U113" s="578"/>
      <c r="V113" s="578"/>
      <c r="W113" s="578"/>
      <c r="X113" s="578"/>
      <c r="Y113" s="578"/>
      <c r="Z113" s="578"/>
      <c r="AA113" s="578"/>
      <c r="AB113" s="578"/>
      <c r="AC113" s="578"/>
      <c r="AD113" s="578"/>
      <c r="AE113" s="578"/>
      <c r="AF113" s="578"/>
      <c r="AG113" s="578"/>
      <c r="AH113" s="578"/>
      <c r="AI113" s="578"/>
      <c r="AJ113" s="578"/>
      <c r="AK113" s="578"/>
      <c r="AL113" s="578"/>
      <c r="AM113" s="578"/>
      <c r="AN113" s="578"/>
      <c r="AO113" s="578"/>
      <c r="AP113" s="578"/>
      <c r="AQ113" s="578"/>
      <c r="AR113" s="578"/>
      <c r="AS113" s="578"/>
      <c r="AT113" s="578"/>
      <c r="AU113" s="578"/>
      <c r="AV113" s="578"/>
      <c r="AW113" s="578"/>
      <c r="AX113" s="578"/>
      <c r="AY113" s="578"/>
      <c r="AZ113" s="578"/>
      <c r="BA113" s="578"/>
      <c r="BB113" s="578"/>
      <c r="BC113" s="578"/>
      <c r="BD113" s="578"/>
      <c r="BE113" s="578"/>
      <c r="BF113" s="578"/>
      <c r="BG113" s="578"/>
      <c r="BH113" s="578"/>
      <c r="BI113" s="578"/>
      <c r="BJ113" s="578"/>
      <c r="BK113" s="578"/>
      <c r="BL113" s="578"/>
      <c r="BM113" s="578"/>
      <c r="BN113" s="578"/>
      <c r="BO113" s="578"/>
      <c r="BP113" s="578"/>
      <c r="BQ113" s="578"/>
      <c r="BR113" s="578"/>
      <c r="BS113" s="578"/>
      <c r="BT113" s="578"/>
      <c r="BU113" s="578"/>
      <c r="BV113" s="578"/>
      <c r="BW113" s="578"/>
      <c r="BX113" s="578"/>
      <c r="BY113" s="578"/>
      <c r="BZ113" s="578"/>
      <c r="CA113" s="578"/>
      <c r="CB113" s="578"/>
      <c r="CC113" s="578"/>
      <c r="CD113" s="578"/>
      <c r="CE113" s="578"/>
      <c r="CF113" s="578"/>
      <c r="CG113" s="578"/>
      <c r="CH113" s="578"/>
      <c r="CI113" s="578"/>
      <c r="CJ113" s="578"/>
      <c r="CK113" s="578"/>
      <c r="CL113" s="578"/>
      <c r="CM113" s="578"/>
      <c r="CN113" s="578"/>
      <c r="CO113" s="578"/>
      <c r="CP113" s="578"/>
      <c r="CQ113" s="578"/>
      <c r="CR113" s="578"/>
      <c r="CS113" s="578"/>
      <c r="CT113" s="578"/>
      <c r="CU113" s="578"/>
      <c r="CV113" s="578"/>
      <c r="CW113" s="578"/>
      <c r="CX113" s="578"/>
      <c r="CY113" s="578"/>
      <c r="CZ113" s="578"/>
      <c r="DA113" s="578"/>
      <c r="DB113" s="578"/>
      <c r="DC113" s="578"/>
      <c r="DD113" s="578"/>
      <c r="DE113" s="578"/>
      <c r="DF113" s="578"/>
      <c r="DG113" s="578"/>
      <c r="DH113" s="578"/>
      <c r="DI113" s="578"/>
      <c r="DJ113" s="578"/>
      <c r="DK113" s="578"/>
      <c r="DL113" s="578"/>
      <c r="DM113" s="578"/>
      <c r="DN113" s="578"/>
      <c r="DO113" s="578"/>
      <c r="DP113" s="578"/>
      <c r="DQ113" s="578"/>
      <c r="DR113" s="578"/>
      <c r="DS113" s="578"/>
      <c r="DT113" s="578"/>
      <c r="DU113" s="578"/>
      <c r="DV113" s="578"/>
      <c r="DW113" s="578"/>
      <c r="DX113" s="578"/>
    </row>
    <row r="114" spans="2:128" x14ac:dyDescent="0.2">
      <c r="B114" s="580" t="s">
        <v>52</v>
      </c>
      <c r="C114" s="578" t="s">
        <v>556</v>
      </c>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78"/>
      <c r="AF114" s="578"/>
      <c r="AG114" s="578"/>
      <c r="AH114" s="578"/>
      <c r="AI114" s="578"/>
      <c r="AJ114" s="578"/>
      <c r="AK114" s="578"/>
      <c r="AL114" s="578"/>
      <c r="AM114" s="578"/>
      <c r="AN114" s="578"/>
      <c r="AO114" s="578"/>
      <c r="AP114" s="578"/>
      <c r="AQ114" s="578"/>
      <c r="AR114" s="578"/>
      <c r="AS114" s="578"/>
      <c r="AT114" s="578"/>
      <c r="AU114" s="578"/>
      <c r="AV114" s="578"/>
      <c r="AW114" s="578"/>
      <c r="AX114" s="578"/>
      <c r="AY114" s="578"/>
      <c r="AZ114" s="578"/>
      <c r="BA114" s="578"/>
      <c r="BB114" s="578"/>
      <c r="BC114" s="578"/>
      <c r="BD114" s="578"/>
      <c r="BE114" s="578"/>
      <c r="BF114" s="578"/>
      <c r="BG114" s="578"/>
      <c r="BH114" s="578"/>
      <c r="BI114" s="578"/>
      <c r="BJ114" s="578"/>
      <c r="BK114" s="578"/>
      <c r="BL114" s="578"/>
      <c r="BM114" s="578"/>
      <c r="BN114" s="578"/>
      <c r="BO114" s="578"/>
      <c r="BP114" s="578"/>
      <c r="BQ114" s="578"/>
      <c r="BR114" s="578"/>
      <c r="BS114" s="578"/>
      <c r="BT114" s="578"/>
      <c r="BU114" s="578"/>
      <c r="BV114" s="578"/>
      <c r="BW114" s="578"/>
      <c r="BX114" s="578"/>
      <c r="BY114" s="578"/>
      <c r="BZ114" s="578"/>
      <c r="CA114" s="578"/>
      <c r="CB114" s="578"/>
      <c r="CC114" s="578"/>
      <c r="CD114" s="578"/>
      <c r="CE114" s="578"/>
      <c r="CF114" s="578"/>
      <c r="CG114" s="578"/>
      <c r="CH114" s="578"/>
      <c r="CI114" s="578"/>
      <c r="CJ114" s="578"/>
      <c r="CK114" s="578"/>
      <c r="CL114" s="578"/>
      <c r="CM114" s="578"/>
      <c r="CN114" s="578"/>
      <c r="CO114" s="578"/>
      <c r="CP114" s="578"/>
      <c r="CQ114" s="578"/>
      <c r="CR114" s="578"/>
      <c r="CS114" s="578"/>
      <c r="CT114" s="578"/>
      <c r="CU114" s="578"/>
      <c r="CV114" s="578"/>
      <c r="CW114" s="578"/>
      <c r="CX114" s="578"/>
      <c r="CY114" s="578"/>
      <c r="CZ114" s="578"/>
      <c r="DA114" s="578"/>
      <c r="DB114" s="578"/>
      <c r="DC114" s="578"/>
      <c r="DD114" s="578"/>
      <c r="DE114" s="578"/>
      <c r="DF114" s="578"/>
      <c r="DG114" s="578"/>
      <c r="DH114" s="578"/>
      <c r="DI114" s="578"/>
      <c r="DJ114" s="578"/>
      <c r="DK114" s="578"/>
      <c r="DL114" s="578"/>
      <c r="DM114" s="578"/>
      <c r="DN114" s="578"/>
      <c r="DO114" s="578"/>
      <c r="DP114" s="578"/>
      <c r="DQ114" s="578"/>
      <c r="DR114" s="578"/>
      <c r="DS114" s="578"/>
      <c r="DT114" s="578"/>
      <c r="DU114" s="578"/>
      <c r="DV114" s="578"/>
      <c r="DW114" s="578"/>
      <c r="DX114" s="578"/>
    </row>
    <row r="115" spans="2:128" x14ac:dyDescent="0.2">
      <c r="B115" s="580" t="s">
        <v>53</v>
      </c>
      <c r="C115" s="578" t="s">
        <v>557</v>
      </c>
      <c r="D115" s="578"/>
      <c r="E115" s="578"/>
      <c r="F115" s="578"/>
      <c r="G115" s="578"/>
      <c r="H115" s="578"/>
      <c r="I115" s="578"/>
      <c r="J115" s="578"/>
      <c r="K115" s="578"/>
      <c r="L115" s="578"/>
      <c r="M115" s="578"/>
      <c r="N115" s="578"/>
      <c r="O115" s="578"/>
      <c r="P115" s="578"/>
      <c r="Q115" s="578"/>
      <c r="R115" s="578"/>
      <c r="S115" s="578"/>
      <c r="T115" s="578"/>
      <c r="U115" s="578"/>
      <c r="V115" s="578"/>
      <c r="W115" s="578"/>
      <c r="X115" s="578"/>
      <c r="Y115" s="578"/>
      <c r="Z115" s="578"/>
      <c r="AA115" s="578"/>
      <c r="AB115" s="578"/>
      <c r="AC115" s="578"/>
      <c r="AD115" s="578"/>
      <c r="AE115" s="578"/>
      <c r="AF115" s="578"/>
      <c r="AG115" s="578"/>
      <c r="AH115" s="578"/>
      <c r="AI115" s="578"/>
      <c r="AJ115" s="578"/>
      <c r="AK115" s="578"/>
      <c r="AL115" s="578"/>
      <c r="AM115" s="578"/>
      <c r="AN115" s="578"/>
      <c r="AO115" s="578"/>
      <c r="AP115" s="578"/>
      <c r="AQ115" s="578"/>
      <c r="AR115" s="578"/>
      <c r="AS115" s="578"/>
      <c r="AT115" s="578"/>
      <c r="AU115" s="578"/>
      <c r="AV115" s="578"/>
      <c r="AW115" s="578"/>
      <c r="AX115" s="578"/>
      <c r="AY115" s="578"/>
      <c r="AZ115" s="578"/>
      <c r="BA115" s="578"/>
      <c r="BB115" s="578"/>
      <c r="BC115" s="578"/>
      <c r="BD115" s="578"/>
      <c r="BE115" s="578"/>
      <c r="BF115" s="578"/>
      <c r="BG115" s="578"/>
      <c r="BH115" s="578"/>
      <c r="BI115" s="578"/>
      <c r="BJ115" s="578"/>
      <c r="BK115" s="578"/>
      <c r="BL115" s="578"/>
      <c r="BM115" s="578"/>
      <c r="BN115" s="578"/>
      <c r="BO115" s="578"/>
      <c r="BP115" s="578"/>
      <c r="BQ115" s="578"/>
      <c r="BR115" s="578"/>
      <c r="BS115" s="578"/>
      <c r="BT115" s="578"/>
      <c r="BU115" s="578"/>
      <c r="BV115" s="578"/>
      <c r="BW115" s="578"/>
      <c r="BX115" s="578"/>
      <c r="BY115" s="578"/>
      <c r="BZ115" s="578"/>
      <c r="CA115" s="578"/>
      <c r="CB115" s="578"/>
      <c r="CC115" s="578"/>
      <c r="CD115" s="578"/>
      <c r="CE115" s="578"/>
      <c r="CF115" s="578"/>
      <c r="CG115" s="578"/>
      <c r="CH115" s="578"/>
      <c r="CI115" s="578"/>
      <c r="CJ115" s="578"/>
      <c r="CK115" s="578"/>
      <c r="CL115" s="578"/>
      <c r="CM115" s="578"/>
      <c r="CN115" s="578"/>
      <c r="CO115" s="578"/>
      <c r="CP115" s="578"/>
      <c r="CQ115" s="578"/>
      <c r="CR115" s="578"/>
      <c r="CS115" s="578"/>
      <c r="CT115" s="578"/>
      <c r="CU115" s="578"/>
      <c r="CV115" s="578"/>
      <c r="CW115" s="578"/>
      <c r="CX115" s="578"/>
      <c r="CY115" s="578"/>
      <c r="CZ115" s="578"/>
      <c r="DA115" s="578"/>
      <c r="DB115" s="578"/>
      <c r="DC115" s="578"/>
      <c r="DD115" s="578"/>
      <c r="DE115" s="578"/>
      <c r="DF115" s="578"/>
      <c r="DG115" s="578"/>
      <c r="DH115" s="578"/>
      <c r="DI115" s="578"/>
      <c r="DJ115" s="578"/>
      <c r="DK115" s="578"/>
      <c r="DL115" s="578"/>
      <c r="DM115" s="578"/>
      <c r="DN115" s="578"/>
      <c r="DO115" s="578"/>
      <c r="DP115" s="578"/>
      <c r="DQ115" s="578"/>
      <c r="DR115" s="578"/>
      <c r="DS115" s="578"/>
      <c r="DT115" s="578"/>
      <c r="DU115" s="578"/>
      <c r="DV115" s="578"/>
      <c r="DW115" s="578"/>
      <c r="DX115" s="578"/>
    </row>
    <row r="116" spans="2:128" x14ac:dyDescent="0.2">
      <c r="B116" s="580" t="s">
        <v>54</v>
      </c>
      <c r="C116" s="578" t="s">
        <v>558</v>
      </c>
      <c r="D116" s="578"/>
      <c r="E116" s="578"/>
      <c r="F116" s="578"/>
      <c r="G116" s="578"/>
      <c r="H116" s="578"/>
      <c r="I116" s="578"/>
      <c r="J116" s="578"/>
      <c r="K116" s="578"/>
      <c r="L116" s="578"/>
      <c r="M116" s="578"/>
      <c r="N116" s="578"/>
      <c r="O116" s="578"/>
      <c r="P116" s="578"/>
      <c r="Q116" s="578"/>
      <c r="R116" s="578"/>
      <c r="S116" s="578"/>
      <c r="T116" s="578"/>
      <c r="U116" s="578"/>
      <c r="V116" s="578"/>
      <c r="W116" s="578"/>
      <c r="X116" s="578"/>
      <c r="Y116" s="578"/>
      <c r="Z116" s="578"/>
      <c r="AA116" s="578"/>
      <c r="AB116" s="578"/>
      <c r="AC116" s="578"/>
      <c r="AD116" s="578"/>
      <c r="AE116" s="578"/>
      <c r="AF116" s="578"/>
      <c r="AG116" s="578"/>
      <c r="AH116" s="578"/>
      <c r="AI116" s="578"/>
      <c r="AJ116" s="578"/>
      <c r="AK116" s="578"/>
      <c r="AL116" s="578"/>
      <c r="AM116" s="578"/>
      <c r="AN116" s="578"/>
      <c r="AO116" s="578"/>
      <c r="AP116" s="578"/>
      <c r="AQ116" s="578"/>
      <c r="AR116" s="578"/>
      <c r="AS116" s="578"/>
      <c r="AT116" s="578"/>
      <c r="AU116" s="578"/>
      <c r="AV116" s="578"/>
      <c r="AW116" s="578"/>
      <c r="AX116" s="578"/>
      <c r="AY116" s="578"/>
      <c r="AZ116" s="578"/>
      <c r="BA116" s="578"/>
      <c r="BB116" s="578"/>
      <c r="BC116" s="578"/>
      <c r="BD116" s="578"/>
      <c r="BE116" s="578"/>
      <c r="BF116" s="578"/>
      <c r="BG116" s="578"/>
      <c r="BH116" s="578"/>
      <c r="BI116" s="578"/>
      <c r="BJ116" s="578"/>
      <c r="BK116" s="578"/>
      <c r="BL116" s="578"/>
      <c r="BM116" s="578"/>
      <c r="BN116" s="578"/>
      <c r="BO116" s="578"/>
      <c r="BP116" s="578"/>
      <c r="BQ116" s="578"/>
      <c r="BR116" s="578"/>
      <c r="BS116" s="578"/>
      <c r="BT116" s="578"/>
      <c r="BU116" s="578"/>
      <c r="BV116" s="578"/>
      <c r="BW116" s="578"/>
      <c r="BX116" s="578"/>
      <c r="BY116" s="578"/>
      <c r="BZ116" s="578"/>
      <c r="CA116" s="578"/>
      <c r="CB116" s="578"/>
      <c r="CC116" s="578"/>
      <c r="CD116" s="578"/>
      <c r="CE116" s="578"/>
      <c r="CF116" s="578"/>
      <c r="CG116" s="578"/>
      <c r="CH116" s="578"/>
      <c r="CI116" s="578"/>
      <c r="CJ116" s="578"/>
      <c r="CK116" s="578"/>
      <c r="CL116" s="578"/>
      <c r="CM116" s="578"/>
      <c r="CN116" s="578"/>
      <c r="CO116" s="578"/>
      <c r="CP116" s="578"/>
      <c r="CQ116" s="578"/>
      <c r="CR116" s="578"/>
      <c r="CS116" s="578"/>
      <c r="CT116" s="578"/>
      <c r="CU116" s="578"/>
      <c r="CV116" s="578"/>
      <c r="CW116" s="578"/>
      <c r="CX116" s="578"/>
      <c r="CY116" s="578"/>
      <c r="CZ116" s="578"/>
      <c r="DA116" s="578"/>
      <c r="DB116" s="578"/>
      <c r="DC116" s="578"/>
      <c r="DD116" s="578"/>
      <c r="DE116" s="578"/>
      <c r="DF116" s="578"/>
      <c r="DG116" s="578"/>
      <c r="DH116" s="578"/>
      <c r="DI116" s="578"/>
      <c r="DJ116" s="578"/>
      <c r="DK116" s="578"/>
      <c r="DL116" s="578"/>
      <c r="DM116" s="578"/>
      <c r="DN116" s="578"/>
      <c r="DO116" s="578"/>
      <c r="DP116" s="578"/>
      <c r="DQ116" s="578"/>
      <c r="DR116" s="578"/>
      <c r="DS116" s="578"/>
      <c r="DT116" s="578"/>
      <c r="DU116" s="578"/>
      <c r="DV116" s="578"/>
      <c r="DW116" s="578"/>
      <c r="DX116" s="578"/>
    </row>
    <row r="117" spans="2:128" x14ac:dyDescent="0.2">
      <c r="B117" s="580" t="s">
        <v>55</v>
      </c>
      <c r="C117" s="578" t="s">
        <v>559</v>
      </c>
      <c r="D117" s="578"/>
      <c r="E117" s="578"/>
      <c r="F117" s="578"/>
      <c r="G117" s="578"/>
      <c r="H117" s="578"/>
      <c r="I117" s="578"/>
      <c r="J117" s="578"/>
      <c r="K117" s="578"/>
      <c r="L117" s="578"/>
      <c r="M117" s="578"/>
      <c r="N117" s="578"/>
      <c r="O117" s="578"/>
      <c r="P117" s="578"/>
      <c r="Q117" s="578"/>
      <c r="R117" s="578"/>
      <c r="S117" s="578"/>
      <c r="T117" s="578"/>
      <c r="U117" s="578"/>
      <c r="V117" s="578"/>
      <c r="W117" s="578"/>
      <c r="X117" s="578"/>
      <c r="Y117" s="578"/>
      <c r="Z117" s="578"/>
      <c r="AA117" s="578"/>
      <c r="AB117" s="578"/>
      <c r="AC117" s="578"/>
      <c r="AD117" s="578"/>
      <c r="AE117" s="578"/>
      <c r="AF117" s="578"/>
      <c r="AG117" s="578"/>
      <c r="AH117" s="578"/>
      <c r="AI117" s="578"/>
      <c r="AJ117" s="578"/>
      <c r="AK117" s="578"/>
      <c r="AL117" s="578"/>
      <c r="AM117" s="578"/>
      <c r="AN117" s="578"/>
      <c r="AO117" s="578"/>
      <c r="AP117" s="578"/>
      <c r="AQ117" s="578"/>
      <c r="AR117" s="578"/>
      <c r="AS117" s="578"/>
      <c r="AT117" s="578"/>
      <c r="AU117" s="578"/>
      <c r="AV117" s="578"/>
      <c r="AW117" s="578"/>
      <c r="AX117" s="578"/>
      <c r="AY117" s="578"/>
      <c r="AZ117" s="578"/>
      <c r="BA117" s="578"/>
      <c r="BB117" s="578"/>
      <c r="BC117" s="578"/>
      <c r="BD117" s="578"/>
      <c r="BE117" s="578"/>
      <c r="BF117" s="578"/>
      <c r="BG117" s="578"/>
      <c r="BH117" s="578"/>
      <c r="BI117" s="578"/>
      <c r="BJ117" s="578"/>
      <c r="BK117" s="578"/>
      <c r="BL117" s="578"/>
      <c r="BM117" s="578"/>
      <c r="BN117" s="578"/>
      <c r="BO117" s="578"/>
      <c r="BP117" s="578"/>
      <c r="BQ117" s="578"/>
      <c r="BR117" s="578"/>
      <c r="BS117" s="578"/>
      <c r="BT117" s="578"/>
      <c r="BU117" s="578"/>
      <c r="BV117" s="578"/>
      <c r="BW117" s="578"/>
      <c r="BX117" s="578"/>
      <c r="BY117" s="578"/>
      <c r="BZ117" s="578"/>
      <c r="CA117" s="578"/>
      <c r="CB117" s="578"/>
      <c r="CC117" s="578"/>
      <c r="CD117" s="578"/>
      <c r="CE117" s="578"/>
      <c r="CF117" s="578"/>
      <c r="CG117" s="578"/>
      <c r="CH117" s="578"/>
      <c r="CI117" s="578"/>
      <c r="CJ117" s="578"/>
      <c r="CK117" s="578"/>
      <c r="CL117" s="578"/>
      <c r="CM117" s="578"/>
      <c r="CN117" s="578"/>
      <c r="CO117" s="578"/>
      <c r="CP117" s="578"/>
      <c r="CQ117" s="578"/>
      <c r="CR117" s="578"/>
      <c r="CS117" s="578"/>
      <c r="CT117" s="578"/>
      <c r="CU117" s="578"/>
      <c r="CV117" s="578"/>
      <c r="CW117" s="578"/>
      <c r="CX117" s="578"/>
      <c r="CY117" s="578"/>
      <c r="CZ117" s="578"/>
      <c r="DA117" s="578"/>
      <c r="DB117" s="578"/>
      <c r="DC117" s="578"/>
      <c r="DD117" s="578"/>
      <c r="DE117" s="578"/>
      <c r="DF117" s="578"/>
      <c r="DG117" s="578"/>
      <c r="DH117" s="578"/>
      <c r="DI117" s="578"/>
      <c r="DJ117" s="578"/>
      <c r="DK117" s="578"/>
      <c r="DL117" s="578"/>
      <c r="DM117" s="578"/>
      <c r="DN117" s="578"/>
      <c r="DO117" s="578"/>
      <c r="DP117" s="578"/>
      <c r="DQ117" s="578"/>
      <c r="DR117" s="578"/>
      <c r="DS117" s="578"/>
      <c r="DT117" s="578"/>
      <c r="DU117" s="578"/>
      <c r="DV117" s="578"/>
      <c r="DW117" s="578"/>
      <c r="DX117" s="578"/>
    </row>
    <row r="118" spans="2:128" x14ac:dyDescent="0.2">
      <c r="B118" s="580" t="s">
        <v>56</v>
      </c>
      <c r="C118" s="578" t="s">
        <v>560</v>
      </c>
      <c r="D118" s="578"/>
      <c r="E118" s="578"/>
      <c r="F118" s="578"/>
      <c r="G118" s="578"/>
      <c r="H118" s="578"/>
      <c r="I118" s="578"/>
      <c r="J118" s="578"/>
      <c r="K118" s="578"/>
      <c r="L118" s="578"/>
      <c r="M118" s="578"/>
      <c r="N118" s="578"/>
      <c r="O118" s="578"/>
      <c r="P118" s="578"/>
      <c r="Q118" s="578"/>
      <c r="R118" s="578"/>
      <c r="S118" s="578"/>
      <c r="T118" s="578"/>
      <c r="U118" s="578"/>
      <c r="V118" s="578"/>
      <c r="W118" s="578"/>
      <c r="X118" s="578"/>
      <c r="Y118" s="578"/>
      <c r="Z118" s="578"/>
      <c r="AA118" s="578"/>
      <c r="AB118" s="578"/>
      <c r="AC118" s="578"/>
      <c r="AD118" s="578"/>
      <c r="AE118" s="578"/>
      <c r="AF118" s="578"/>
      <c r="AG118" s="578"/>
      <c r="AH118" s="578"/>
      <c r="AI118" s="578"/>
      <c r="AJ118" s="578"/>
      <c r="AK118" s="578"/>
      <c r="AL118" s="578"/>
      <c r="AM118" s="578"/>
      <c r="AN118" s="578"/>
      <c r="AO118" s="578"/>
      <c r="AP118" s="578"/>
      <c r="AQ118" s="578"/>
      <c r="AR118" s="578"/>
      <c r="AS118" s="578"/>
      <c r="AT118" s="578"/>
      <c r="AU118" s="578"/>
      <c r="AV118" s="578"/>
      <c r="AW118" s="578"/>
      <c r="AX118" s="578"/>
      <c r="AY118" s="578"/>
      <c r="AZ118" s="578"/>
      <c r="BA118" s="578"/>
      <c r="BB118" s="578"/>
      <c r="BC118" s="578"/>
      <c r="BD118" s="578"/>
      <c r="BE118" s="578"/>
      <c r="BF118" s="578"/>
      <c r="BG118" s="578"/>
      <c r="BH118" s="578"/>
      <c r="BI118" s="578"/>
      <c r="BJ118" s="578"/>
      <c r="BK118" s="578"/>
      <c r="BL118" s="578"/>
      <c r="BM118" s="578"/>
      <c r="BN118" s="578"/>
      <c r="BO118" s="578"/>
      <c r="BP118" s="578"/>
      <c r="BQ118" s="578"/>
      <c r="BR118" s="578"/>
      <c r="BS118" s="578"/>
      <c r="BT118" s="578"/>
      <c r="BU118" s="578"/>
      <c r="BV118" s="578"/>
      <c r="BW118" s="578"/>
      <c r="BX118" s="578"/>
      <c r="BY118" s="578"/>
      <c r="BZ118" s="578"/>
      <c r="CA118" s="578"/>
      <c r="CB118" s="578"/>
      <c r="CC118" s="578"/>
      <c r="CD118" s="578"/>
      <c r="CE118" s="578"/>
      <c r="CF118" s="578"/>
      <c r="CG118" s="578"/>
      <c r="CH118" s="578"/>
      <c r="CI118" s="578"/>
      <c r="CJ118" s="578"/>
      <c r="CK118" s="578"/>
      <c r="CL118" s="578"/>
      <c r="CM118" s="578"/>
      <c r="CN118" s="578"/>
      <c r="CO118" s="578"/>
      <c r="CP118" s="578"/>
      <c r="CQ118" s="578"/>
      <c r="CR118" s="578"/>
      <c r="CS118" s="578"/>
      <c r="CT118" s="578"/>
      <c r="CU118" s="578"/>
      <c r="CV118" s="578"/>
      <c r="CW118" s="578"/>
      <c r="CX118" s="578"/>
      <c r="CY118" s="578"/>
      <c r="CZ118" s="578"/>
      <c r="DA118" s="578"/>
      <c r="DB118" s="578"/>
      <c r="DC118" s="578"/>
      <c r="DD118" s="578"/>
      <c r="DE118" s="578"/>
      <c r="DF118" s="578"/>
      <c r="DG118" s="578"/>
      <c r="DH118" s="578"/>
      <c r="DI118" s="578"/>
      <c r="DJ118" s="578"/>
      <c r="DK118" s="578"/>
      <c r="DL118" s="578"/>
      <c r="DM118" s="578"/>
      <c r="DN118" s="578"/>
      <c r="DO118" s="578"/>
      <c r="DP118" s="578"/>
      <c r="DQ118" s="578"/>
      <c r="DR118" s="578"/>
      <c r="DS118" s="578"/>
      <c r="DT118" s="578"/>
      <c r="DU118" s="578"/>
      <c r="DV118" s="578"/>
      <c r="DW118" s="578"/>
      <c r="DX118" s="578"/>
    </row>
    <row r="119" spans="2:128" x14ac:dyDescent="0.2">
      <c r="B119" s="580" t="s">
        <v>57</v>
      </c>
      <c r="C119" s="578" t="s">
        <v>561</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8"/>
      <c r="AD119" s="578"/>
      <c r="AE119" s="578"/>
      <c r="AF119" s="578"/>
      <c r="AG119" s="578"/>
      <c r="AH119" s="578"/>
      <c r="AI119" s="578"/>
      <c r="AJ119" s="578"/>
      <c r="AK119" s="578"/>
      <c r="AL119" s="578"/>
      <c r="AM119" s="578"/>
      <c r="AN119" s="578"/>
      <c r="AO119" s="578"/>
      <c r="AP119" s="578"/>
      <c r="AQ119" s="578"/>
      <c r="AR119" s="578"/>
      <c r="AS119" s="578"/>
      <c r="AT119" s="578"/>
      <c r="AU119" s="578"/>
      <c r="AV119" s="578"/>
      <c r="AW119" s="578"/>
      <c r="AX119" s="578"/>
      <c r="AY119" s="578"/>
      <c r="AZ119" s="578"/>
      <c r="BA119" s="578"/>
      <c r="BB119" s="578"/>
      <c r="BC119" s="578"/>
      <c r="BD119" s="578"/>
      <c r="BE119" s="578"/>
      <c r="BF119" s="578"/>
      <c r="BG119" s="578"/>
      <c r="BH119" s="578"/>
      <c r="BI119" s="578"/>
      <c r="BJ119" s="578"/>
      <c r="BK119" s="578"/>
      <c r="BL119" s="578"/>
      <c r="BM119" s="578"/>
      <c r="BN119" s="578"/>
      <c r="BO119" s="578"/>
      <c r="BP119" s="578"/>
      <c r="BQ119" s="578"/>
      <c r="BR119" s="578"/>
      <c r="BS119" s="578"/>
      <c r="BT119" s="578"/>
      <c r="BU119" s="578"/>
      <c r="BV119" s="578"/>
      <c r="BW119" s="578"/>
      <c r="BX119" s="578"/>
      <c r="BY119" s="578"/>
      <c r="BZ119" s="578"/>
      <c r="CA119" s="578"/>
      <c r="CB119" s="578"/>
      <c r="CC119" s="578"/>
      <c r="CD119" s="578"/>
      <c r="CE119" s="578"/>
      <c r="CF119" s="578"/>
      <c r="CG119" s="578"/>
      <c r="CH119" s="578"/>
      <c r="CI119" s="578"/>
      <c r="CJ119" s="578"/>
      <c r="CK119" s="578"/>
      <c r="CL119" s="578"/>
      <c r="CM119" s="578"/>
      <c r="CN119" s="578"/>
      <c r="CO119" s="578"/>
      <c r="CP119" s="578"/>
      <c r="CQ119" s="578"/>
      <c r="CR119" s="578"/>
      <c r="CS119" s="578"/>
      <c r="CT119" s="578"/>
      <c r="CU119" s="578"/>
      <c r="CV119" s="578"/>
      <c r="CW119" s="578"/>
      <c r="CX119" s="578"/>
      <c r="CY119" s="578"/>
      <c r="CZ119" s="578"/>
      <c r="DA119" s="578"/>
      <c r="DB119" s="578"/>
      <c r="DC119" s="578"/>
      <c r="DD119" s="578"/>
      <c r="DE119" s="578"/>
      <c r="DF119" s="578"/>
      <c r="DG119" s="578"/>
      <c r="DH119" s="578"/>
      <c r="DI119" s="578"/>
      <c r="DJ119" s="578"/>
      <c r="DK119" s="578"/>
      <c r="DL119" s="578"/>
      <c r="DM119" s="578"/>
      <c r="DN119" s="578"/>
      <c r="DO119" s="578"/>
      <c r="DP119" s="578"/>
      <c r="DQ119" s="578"/>
      <c r="DR119" s="578"/>
      <c r="DS119" s="578"/>
      <c r="DT119" s="578"/>
      <c r="DU119" s="578"/>
      <c r="DV119" s="578"/>
      <c r="DW119" s="578"/>
      <c r="DX119" s="578"/>
    </row>
    <row r="120" spans="2:128" x14ac:dyDescent="0.2">
      <c r="B120" s="580" t="s">
        <v>58</v>
      </c>
      <c r="C120" s="578" t="s">
        <v>562</v>
      </c>
      <c r="D120" s="578"/>
      <c r="E120" s="578"/>
      <c r="F120" s="578"/>
      <c r="G120" s="578"/>
      <c r="H120" s="578"/>
      <c r="I120" s="578"/>
      <c r="J120" s="578"/>
      <c r="K120" s="578"/>
      <c r="L120" s="578"/>
      <c r="M120" s="578"/>
      <c r="N120" s="578"/>
      <c r="O120" s="578"/>
      <c r="P120" s="578"/>
      <c r="Q120" s="578"/>
      <c r="R120" s="578"/>
      <c r="S120" s="578"/>
      <c r="T120" s="578"/>
      <c r="U120" s="578"/>
      <c r="V120" s="578"/>
      <c r="W120" s="578"/>
      <c r="X120" s="578"/>
      <c r="Y120" s="578"/>
      <c r="Z120" s="578"/>
      <c r="AA120" s="578"/>
      <c r="AB120" s="578"/>
      <c r="AC120" s="578"/>
      <c r="AD120" s="578"/>
      <c r="AE120" s="578"/>
      <c r="AF120" s="578"/>
      <c r="AG120" s="578"/>
      <c r="AH120" s="578"/>
      <c r="AI120" s="578"/>
      <c r="AJ120" s="578"/>
      <c r="AK120" s="578"/>
      <c r="AL120" s="578"/>
      <c r="AM120" s="578"/>
      <c r="AN120" s="578"/>
      <c r="AO120" s="578"/>
      <c r="AP120" s="578"/>
      <c r="AQ120" s="578"/>
      <c r="AR120" s="578"/>
      <c r="AS120" s="578"/>
      <c r="AT120" s="578"/>
      <c r="AU120" s="578"/>
      <c r="AV120" s="578"/>
      <c r="AW120" s="578"/>
      <c r="AX120" s="578"/>
      <c r="AY120" s="578"/>
      <c r="AZ120" s="578"/>
      <c r="BA120" s="578"/>
      <c r="BB120" s="578"/>
      <c r="BC120" s="578"/>
      <c r="BD120" s="578"/>
      <c r="BE120" s="578"/>
      <c r="BF120" s="578"/>
      <c r="BG120" s="578"/>
      <c r="BH120" s="578"/>
      <c r="BI120" s="578"/>
      <c r="BJ120" s="578"/>
      <c r="BK120" s="578"/>
      <c r="BL120" s="578"/>
      <c r="BM120" s="578"/>
      <c r="BN120" s="578"/>
      <c r="BO120" s="578"/>
      <c r="BP120" s="578"/>
      <c r="BQ120" s="578"/>
      <c r="BR120" s="578"/>
      <c r="BS120" s="578"/>
      <c r="BT120" s="578"/>
      <c r="BU120" s="578"/>
      <c r="BV120" s="578"/>
      <c r="BW120" s="578"/>
      <c r="BX120" s="578"/>
      <c r="BY120" s="578"/>
      <c r="BZ120" s="578"/>
      <c r="CA120" s="578"/>
      <c r="CB120" s="578"/>
      <c r="CC120" s="578"/>
      <c r="CD120" s="578"/>
      <c r="CE120" s="578"/>
      <c r="CF120" s="578"/>
      <c r="CG120" s="578"/>
      <c r="CH120" s="578"/>
      <c r="CI120" s="578"/>
      <c r="CJ120" s="578"/>
      <c r="CK120" s="578"/>
      <c r="CL120" s="578"/>
      <c r="CM120" s="578"/>
      <c r="CN120" s="578"/>
      <c r="CO120" s="578"/>
      <c r="CP120" s="578"/>
      <c r="CQ120" s="578"/>
      <c r="CR120" s="578"/>
      <c r="CS120" s="578"/>
      <c r="CT120" s="578"/>
      <c r="CU120" s="578"/>
      <c r="CV120" s="578"/>
      <c r="CW120" s="578"/>
      <c r="CX120" s="578"/>
      <c r="CY120" s="578"/>
      <c r="CZ120" s="578"/>
      <c r="DA120" s="578"/>
      <c r="DB120" s="578"/>
      <c r="DC120" s="578"/>
      <c r="DD120" s="578"/>
      <c r="DE120" s="578"/>
      <c r="DF120" s="578"/>
      <c r="DG120" s="578"/>
      <c r="DH120" s="578"/>
      <c r="DI120" s="578"/>
      <c r="DJ120" s="578"/>
      <c r="DK120" s="578"/>
      <c r="DL120" s="578"/>
      <c r="DM120" s="578"/>
      <c r="DN120" s="578"/>
      <c r="DO120" s="578"/>
      <c r="DP120" s="578"/>
      <c r="DQ120" s="578"/>
      <c r="DR120" s="578"/>
      <c r="DS120" s="578"/>
      <c r="DT120" s="578"/>
      <c r="DU120" s="578"/>
      <c r="DV120" s="578"/>
      <c r="DW120" s="578"/>
      <c r="DX120" s="578"/>
    </row>
    <row r="121" spans="2:128" x14ac:dyDescent="0.2">
      <c r="B121" s="580" t="s">
        <v>59</v>
      </c>
      <c r="C121" s="578" t="s">
        <v>563</v>
      </c>
      <c r="D121" s="578"/>
      <c r="E121" s="578"/>
      <c r="F121" s="578"/>
      <c r="G121" s="578"/>
      <c r="H121" s="578"/>
      <c r="I121" s="578"/>
      <c r="J121" s="578"/>
      <c r="K121" s="578"/>
      <c r="L121" s="578"/>
      <c r="M121" s="578"/>
      <c r="N121" s="578"/>
      <c r="O121" s="578"/>
      <c r="P121" s="578"/>
      <c r="Q121" s="578"/>
      <c r="R121" s="578"/>
      <c r="S121" s="578"/>
      <c r="T121" s="578"/>
      <c r="U121" s="578"/>
      <c r="V121" s="578"/>
      <c r="W121" s="578"/>
      <c r="X121" s="578"/>
      <c r="Y121" s="578"/>
      <c r="Z121" s="578"/>
      <c r="AA121" s="578"/>
      <c r="AB121" s="578"/>
      <c r="AC121" s="578"/>
      <c r="AD121" s="578"/>
      <c r="AE121" s="578"/>
      <c r="AF121" s="578"/>
      <c r="AG121" s="578"/>
      <c r="AH121" s="578"/>
      <c r="AI121" s="578"/>
      <c r="AJ121" s="578"/>
      <c r="AK121" s="578"/>
      <c r="AL121" s="578"/>
      <c r="AM121" s="578"/>
      <c r="AN121" s="578"/>
      <c r="AO121" s="578"/>
      <c r="AP121" s="578"/>
      <c r="AQ121" s="578"/>
      <c r="AR121" s="578"/>
      <c r="AS121" s="578"/>
      <c r="AT121" s="578"/>
      <c r="AU121" s="578"/>
      <c r="AV121" s="578"/>
      <c r="AW121" s="578"/>
      <c r="AX121" s="578"/>
      <c r="AY121" s="578"/>
      <c r="AZ121" s="578"/>
      <c r="BA121" s="578"/>
      <c r="BB121" s="578"/>
      <c r="BC121" s="578"/>
      <c r="BD121" s="578"/>
      <c r="BE121" s="578"/>
      <c r="BF121" s="578"/>
      <c r="BG121" s="578"/>
      <c r="BH121" s="578"/>
      <c r="BI121" s="578"/>
      <c r="BJ121" s="578"/>
      <c r="BK121" s="578"/>
      <c r="BL121" s="578"/>
      <c r="BM121" s="578"/>
      <c r="BN121" s="578"/>
      <c r="BO121" s="578"/>
      <c r="BP121" s="578"/>
      <c r="BQ121" s="578"/>
      <c r="BR121" s="578"/>
      <c r="BS121" s="578"/>
      <c r="BT121" s="578"/>
      <c r="BU121" s="578"/>
      <c r="BV121" s="578"/>
      <c r="BW121" s="578"/>
      <c r="BX121" s="578"/>
      <c r="BY121" s="578"/>
      <c r="BZ121" s="578"/>
      <c r="CA121" s="578"/>
      <c r="CB121" s="578"/>
      <c r="CC121" s="578"/>
      <c r="CD121" s="578"/>
      <c r="CE121" s="578"/>
      <c r="CF121" s="578"/>
      <c r="CG121" s="578"/>
      <c r="CH121" s="578"/>
      <c r="CI121" s="578"/>
      <c r="CJ121" s="578"/>
      <c r="CK121" s="578"/>
      <c r="CL121" s="578"/>
      <c r="CM121" s="578"/>
      <c r="CN121" s="578"/>
      <c r="CO121" s="578"/>
      <c r="CP121" s="578"/>
      <c r="CQ121" s="578"/>
      <c r="CR121" s="578"/>
      <c r="CS121" s="578"/>
      <c r="CT121" s="578"/>
      <c r="CU121" s="578"/>
      <c r="CV121" s="578"/>
      <c r="CW121" s="578"/>
      <c r="CX121" s="578"/>
      <c r="CY121" s="578"/>
      <c r="CZ121" s="578"/>
      <c r="DA121" s="578"/>
      <c r="DB121" s="578"/>
      <c r="DC121" s="578"/>
      <c r="DD121" s="578"/>
      <c r="DE121" s="578"/>
      <c r="DF121" s="578"/>
      <c r="DG121" s="578"/>
      <c r="DH121" s="578"/>
      <c r="DI121" s="578"/>
      <c r="DJ121" s="578"/>
      <c r="DK121" s="578"/>
      <c r="DL121" s="578"/>
      <c r="DM121" s="578"/>
      <c r="DN121" s="578"/>
      <c r="DO121" s="578"/>
      <c r="DP121" s="578"/>
      <c r="DQ121" s="578"/>
      <c r="DR121" s="578"/>
      <c r="DS121" s="578"/>
      <c r="DT121" s="578"/>
      <c r="DU121" s="578"/>
      <c r="DV121" s="578"/>
      <c r="DW121" s="578"/>
      <c r="DX121" s="578"/>
    </row>
    <row r="122" spans="2:128" x14ac:dyDescent="0.2">
      <c r="B122" s="580" t="s">
        <v>564</v>
      </c>
      <c r="C122" s="578" t="s">
        <v>565</v>
      </c>
      <c r="D122" s="578"/>
      <c r="E122" s="578"/>
      <c r="F122" s="578"/>
      <c r="G122" s="578"/>
      <c r="H122" s="578"/>
      <c r="I122" s="578"/>
      <c r="J122" s="578"/>
      <c r="K122" s="578"/>
      <c r="L122" s="578"/>
      <c r="M122" s="578"/>
      <c r="N122" s="578"/>
      <c r="O122" s="578"/>
      <c r="P122" s="578"/>
      <c r="Q122" s="578"/>
      <c r="R122" s="578"/>
      <c r="S122" s="578"/>
      <c r="T122" s="578"/>
      <c r="U122" s="578"/>
      <c r="V122" s="578"/>
      <c r="W122" s="578"/>
      <c r="X122" s="578"/>
      <c r="Y122" s="578"/>
      <c r="Z122" s="578"/>
      <c r="AA122" s="578"/>
      <c r="AB122" s="578"/>
      <c r="AC122" s="578"/>
      <c r="AD122" s="578"/>
      <c r="AE122" s="578"/>
      <c r="AF122" s="578"/>
      <c r="AG122" s="578"/>
      <c r="AH122" s="578"/>
      <c r="AI122" s="578"/>
      <c r="AJ122" s="578"/>
      <c r="AK122" s="578"/>
      <c r="AL122" s="578"/>
      <c r="AM122" s="578"/>
      <c r="AN122" s="578"/>
      <c r="AO122" s="578"/>
      <c r="AP122" s="578"/>
      <c r="AQ122" s="578"/>
      <c r="AR122" s="578"/>
      <c r="AS122" s="578"/>
      <c r="AT122" s="578"/>
      <c r="AU122" s="578"/>
      <c r="AV122" s="578"/>
      <c r="AW122" s="578"/>
      <c r="AX122" s="578"/>
      <c r="AY122" s="578"/>
      <c r="AZ122" s="578"/>
      <c r="BA122" s="578"/>
      <c r="BB122" s="578"/>
      <c r="BC122" s="578"/>
      <c r="BD122" s="578"/>
      <c r="BE122" s="578"/>
      <c r="BF122" s="578"/>
      <c r="BG122" s="578"/>
      <c r="BH122" s="578"/>
      <c r="BI122" s="578"/>
      <c r="BJ122" s="578"/>
      <c r="BK122" s="578"/>
      <c r="BL122" s="578"/>
      <c r="BM122" s="578"/>
      <c r="BN122" s="578"/>
      <c r="BO122" s="578"/>
      <c r="BP122" s="578"/>
      <c r="BQ122" s="578"/>
      <c r="BR122" s="578"/>
      <c r="BS122" s="578"/>
      <c r="BT122" s="578"/>
      <c r="BU122" s="578"/>
      <c r="BV122" s="578"/>
      <c r="BW122" s="578"/>
      <c r="BX122" s="578"/>
      <c r="BY122" s="578"/>
      <c r="BZ122" s="578"/>
      <c r="CA122" s="578"/>
      <c r="CB122" s="578"/>
      <c r="CC122" s="578"/>
      <c r="CD122" s="578"/>
      <c r="CE122" s="578"/>
      <c r="CF122" s="578"/>
      <c r="CG122" s="578"/>
      <c r="CH122" s="578"/>
      <c r="CI122" s="578"/>
      <c r="CJ122" s="578"/>
      <c r="CK122" s="578"/>
      <c r="CL122" s="578"/>
      <c r="CM122" s="578"/>
      <c r="CN122" s="578"/>
      <c r="CO122" s="578"/>
      <c r="CP122" s="578"/>
      <c r="CQ122" s="578"/>
      <c r="CR122" s="578"/>
      <c r="CS122" s="578"/>
      <c r="CT122" s="578"/>
      <c r="CU122" s="578"/>
      <c r="CV122" s="578"/>
      <c r="CW122" s="578"/>
      <c r="CX122" s="578"/>
      <c r="CY122" s="578"/>
      <c r="CZ122" s="578"/>
      <c r="DA122" s="578"/>
      <c r="DB122" s="578"/>
      <c r="DC122" s="578"/>
      <c r="DD122" s="578"/>
      <c r="DE122" s="578"/>
      <c r="DF122" s="578"/>
      <c r="DG122" s="578"/>
      <c r="DH122" s="578"/>
      <c r="DI122" s="578"/>
      <c r="DJ122" s="578"/>
      <c r="DK122" s="578"/>
      <c r="DL122" s="578"/>
      <c r="DM122" s="578"/>
      <c r="DN122" s="578"/>
      <c r="DO122" s="578"/>
      <c r="DP122" s="578"/>
      <c r="DQ122" s="578"/>
      <c r="DR122" s="578"/>
      <c r="DS122" s="578"/>
      <c r="DT122" s="578"/>
      <c r="DU122" s="578"/>
      <c r="DV122" s="578"/>
      <c r="DW122" s="578"/>
      <c r="DX122" s="578"/>
    </row>
    <row r="123" spans="2:128" x14ac:dyDescent="0.2">
      <c r="B123" s="580" t="s">
        <v>566</v>
      </c>
      <c r="C123" s="578" t="s">
        <v>567</v>
      </c>
      <c r="D123" s="578"/>
      <c r="E123" s="578"/>
      <c r="F123" s="578"/>
      <c r="G123" s="578"/>
      <c r="H123" s="578"/>
      <c r="I123" s="578"/>
      <c r="J123" s="578"/>
      <c r="K123" s="578"/>
      <c r="L123" s="578"/>
      <c r="M123" s="578"/>
      <c r="N123" s="578"/>
      <c r="O123" s="578"/>
      <c r="P123" s="578"/>
      <c r="Q123" s="578"/>
      <c r="R123" s="578"/>
      <c r="S123" s="578"/>
      <c r="T123" s="578"/>
      <c r="U123" s="578"/>
      <c r="V123" s="578"/>
      <c r="W123" s="578"/>
      <c r="X123" s="578"/>
      <c r="Y123" s="578"/>
      <c r="Z123" s="578"/>
      <c r="AA123" s="578"/>
      <c r="AB123" s="578"/>
      <c r="AC123" s="578"/>
      <c r="AD123" s="578"/>
      <c r="AE123" s="578"/>
      <c r="AF123" s="578"/>
      <c r="AG123" s="578"/>
      <c r="AH123" s="578"/>
      <c r="AI123" s="578"/>
      <c r="AJ123" s="578"/>
      <c r="AK123" s="578"/>
      <c r="AL123" s="578"/>
      <c r="AM123" s="578"/>
      <c r="AN123" s="578"/>
      <c r="AO123" s="578"/>
      <c r="AP123" s="578"/>
      <c r="AQ123" s="578"/>
      <c r="AR123" s="578"/>
      <c r="AS123" s="578"/>
      <c r="AT123" s="578"/>
      <c r="AU123" s="578"/>
      <c r="AV123" s="578"/>
      <c r="AW123" s="578"/>
      <c r="AX123" s="578"/>
      <c r="AY123" s="578"/>
      <c r="AZ123" s="578"/>
      <c r="BA123" s="578"/>
      <c r="BB123" s="578"/>
      <c r="BC123" s="578"/>
      <c r="BD123" s="578"/>
      <c r="BE123" s="578"/>
      <c r="BF123" s="578"/>
      <c r="BG123" s="578"/>
      <c r="BH123" s="578"/>
      <c r="BI123" s="578"/>
      <c r="BJ123" s="578"/>
      <c r="BK123" s="578"/>
      <c r="BL123" s="578"/>
      <c r="BM123" s="578"/>
      <c r="BN123" s="578"/>
      <c r="BO123" s="578"/>
      <c r="BP123" s="578"/>
      <c r="BQ123" s="578"/>
      <c r="BR123" s="578"/>
      <c r="BS123" s="578"/>
      <c r="BT123" s="578"/>
      <c r="BU123" s="578"/>
      <c r="BV123" s="578"/>
      <c r="BW123" s="578"/>
      <c r="BX123" s="578"/>
      <c r="BY123" s="578"/>
      <c r="BZ123" s="578"/>
      <c r="CA123" s="578"/>
      <c r="CB123" s="578"/>
      <c r="CC123" s="578"/>
      <c r="CD123" s="578"/>
      <c r="CE123" s="578"/>
      <c r="CF123" s="578"/>
      <c r="CG123" s="578"/>
      <c r="CH123" s="578"/>
      <c r="CI123" s="578"/>
      <c r="CJ123" s="578"/>
      <c r="CK123" s="578"/>
      <c r="CL123" s="578"/>
      <c r="CM123" s="578"/>
      <c r="CN123" s="578"/>
      <c r="CO123" s="578"/>
      <c r="CP123" s="578"/>
      <c r="CQ123" s="578"/>
      <c r="CR123" s="578"/>
      <c r="CS123" s="578"/>
      <c r="CT123" s="578"/>
      <c r="CU123" s="578"/>
      <c r="CV123" s="578"/>
      <c r="CW123" s="578"/>
      <c r="CX123" s="578"/>
      <c r="CY123" s="578"/>
      <c r="CZ123" s="578"/>
      <c r="DA123" s="578"/>
      <c r="DB123" s="578"/>
      <c r="DC123" s="578"/>
      <c r="DD123" s="578"/>
      <c r="DE123" s="578"/>
      <c r="DF123" s="578"/>
      <c r="DG123" s="578"/>
      <c r="DH123" s="578"/>
      <c r="DI123" s="578"/>
      <c r="DJ123" s="578"/>
      <c r="DK123" s="578"/>
      <c r="DL123" s="578"/>
      <c r="DM123" s="578"/>
      <c r="DN123" s="578"/>
      <c r="DO123" s="578"/>
      <c r="DP123" s="578"/>
      <c r="DQ123" s="578"/>
      <c r="DR123" s="578"/>
      <c r="DS123" s="578"/>
      <c r="DT123" s="578"/>
      <c r="DU123" s="578"/>
      <c r="DV123" s="578"/>
      <c r="DW123" s="578"/>
      <c r="DX123" s="578"/>
    </row>
    <row r="124" spans="2:128" x14ac:dyDescent="0.2">
      <c r="B124" s="580" t="s">
        <v>568</v>
      </c>
      <c r="C124" s="578"/>
      <c r="D124" s="578"/>
      <c r="E124" s="578"/>
      <c r="F124" s="578"/>
      <c r="G124" s="578"/>
      <c r="H124" s="578"/>
      <c r="I124" s="578"/>
      <c r="J124" s="578"/>
      <c r="K124" s="578"/>
      <c r="L124" s="578"/>
      <c r="M124" s="578"/>
      <c r="N124" s="578"/>
      <c r="O124" s="578"/>
      <c r="P124" s="578"/>
      <c r="Q124" s="578"/>
      <c r="R124" s="578"/>
      <c r="S124" s="578"/>
      <c r="T124" s="578"/>
      <c r="U124" s="578"/>
      <c r="V124" s="578"/>
      <c r="W124" s="578"/>
      <c r="X124" s="578"/>
      <c r="Y124" s="578"/>
      <c r="Z124" s="578"/>
      <c r="AA124" s="578"/>
      <c r="AB124" s="578"/>
      <c r="AC124" s="578"/>
      <c r="AD124" s="578"/>
      <c r="AE124" s="578"/>
      <c r="AF124" s="578"/>
      <c r="AG124" s="578"/>
      <c r="AH124" s="578"/>
      <c r="AI124" s="578"/>
      <c r="AJ124" s="578"/>
      <c r="AK124" s="578"/>
      <c r="AL124" s="578"/>
      <c r="AM124" s="578"/>
      <c r="AN124" s="578"/>
      <c r="AO124" s="578"/>
      <c r="AP124" s="578"/>
      <c r="AQ124" s="578"/>
      <c r="AR124" s="578"/>
      <c r="AS124" s="578"/>
      <c r="AT124" s="578"/>
      <c r="AU124" s="578"/>
      <c r="AV124" s="578"/>
      <c r="AW124" s="578"/>
      <c r="AX124" s="578"/>
      <c r="AY124" s="578"/>
      <c r="AZ124" s="578"/>
      <c r="BA124" s="578"/>
      <c r="BB124" s="578"/>
      <c r="BC124" s="578"/>
      <c r="BD124" s="578"/>
      <c r="BE124" s="578"/>
      <c r="BF124" s="578"/>
      <c r="BG124" s="578"/>
      <c r="BH124" s="578"/>
      <c r="BI124" s="578"/>
      <c r="BJ124" s="578"/>
      <c r="BK124" s="578"/>
      <c r="BL124" s="578"/>
      <c r="BM124" s="578"/>
      <c r="BN124" s="578"/>
      <c r="BO124" s="578"/>
      <c r="BP124" s="578"/>
      <c r="BQ124" s="578"/>
      <c r="BR124" s="578"/>
      <c r="BS124" s="578"/>
      <c r="BT124" s="578"/>
      <c r="BU124" s="578"/>
      <c r="BV124" s="578"/>
      <c r="BW124" s="578"/>
      <c r="BX124" s="578"/>
      <c r="BY124" s="578"/>
      <c r="BZ124" s="578"/>
      <c r="CA124" s="578"/>
      <c r="CB124" s="578"/>
      <c r="CC124" s="578"/>
      <c r="CD124" s="578"/>
      <c r="CE124" s="578"/>
      <c r="CF124" s="578"/>
      <c r="CG124" s="578"/>
      <c r="CH124" s="578"/>
      <c r="CI124" s="578"/>
      <c r="CJ124" s="578"/>
      <c r="CK124" s="578"/>
      <c r="CL124" s="578"/>
      <c r="CM124" s="578"/>
      <c r="CN124" s="578"/>
      <c r="CO124" s="578"/>
      <c r="CP124" s="578"/>
      <c r="CQ124" s="578"/>
      <c r="CR124" s="578"/>
      <c r="CS124" s="578"/>
      <c r="CT124" s="578"/>
      <c r="CU124" s="578"/>
      <c r="CV124" s="578"/>
      <c r="CW124" s="578"/>
      <c r="CX124" s="578"/>
      <c r="CY124" s="578"/>
      <c r="CZ124" s="578"/>
      <c r="DA124" s="578"/>
      <c r="DB124" s="578"/>
      <c r="DC124" s="578"/>
      <c r="DD124" s="578"/>
      <c r="DE124" s="578"/>
      <c r="DF124" s="578"/>
      <c r="DG124" s="578"/>
      <c r="DH124" s="578"/>
      <c r="DI124" s="578"/>
      <c r="DJ124" s="578"/>
      <c r="DK124" s="578"/>
      <c r="DL124" s="578"/>
      <c r="DM124" s="578"/>
      <c r="DN124" s="578"/>
      <c r="DO124" s="578"/>
      <c r="DP124" s="578"/>
      <c r="DQ124" s="578"/>
      <c r="DR124" s="578"/>
      <c r="DS124" s="578"/>
      <c r="DT124" s="578"/>
      <c r="DU124" s="578"/>
      <c r="DV124" s="578"/>
      <c r="DW124" s="578"/>
      <c r="DX124" s="578"/>
    </row>
    <row r="125" spans="2:128" x14ac:dyDescent="0.2">
      <c r="B125" s="580" t="s">
        <v>60</v>
      </c>
      <c r="C125" s="578"/>
      <c r="D125" s="578"/>
      <c r="E125" s="578"/>
      <c r="F125" s="578"/>
      <c r="G125" s="578"/>
      <c r="H125" s="578"/>
      <c r="I125" s="578"/>
      <c r="J125" s="578"/>
      <c r="K125" s="578"/>
      <c r="L125" s="578"/>
      <c r="M125" s="578"/>
      <c r="N125" s="578"/>
      <c r="O125" s="578"/>
      <c r="P125" s="578"/>
      <c r="Q125" s="578"/>
      <c r="R125" s="578"/>
      <c r="S125" s="578"/>
      <c r="T125" s="578"/>
      <c r="U125" s="578"/>
      <c r="V125" s="578"/>
      <c r="W125" s="578"/>
      <c r="X125" s="578"/>
      <c r="Y125" s="578"/>
      <c r="Z125" s="578"/>
      <c r="AA125" s="578"/>
      <c r="AB125" s="578"/>
      <c r="AC125" s="578"/>
      <c r="AD125" s="578"/>
      <c r="AE125" s="578"/>
      <c r="AF125" s="578"/>
      <c r="AG125" s="578"/>
      <c r="AH125" s="578"/>
      <c r="AI125" s="578"/>
      <c r="AJ125" s="578"/>
      <c r="AK125" s="578"/>
      <c r="AL125" s="578"/>
      <c r="AM125" s="578"/>
      <c r="AN125" s="578"/>
      <c r="AO125" s="578"/>
      <c r="AP125" s="578"/>
      <c r="AQ125" s="578"/>
      <c r="AR125" s="578"/>
      <c r="AS125" s="578"/>
      <c r="AT125" s="578"/>
      <c r="AU125" s="578"/>
      <c r="AV125" s="578"/>
      <c r="AW125" s="578"/>
      <c r="AX125" s="578"/>
      <c r="AY125" s="578"/>
      <c r="AZ125" s="578"/>
      <c r="BA125" s="578"/>
      <c r="BB125" s="578"/>
      <c r="BC125" s="578"/>
      <c r="BD125" s="578"/>
      <c r="BE125" s="578"/>
      <c r="BF125" s="578"/>
      <c r="BG125" s="578"/>
      <c r="BH125" s="578"/>
      <c r="BI125" s="578"/>
      <c r="BJ125" s="578"/>
      <c r="BK125" s="578"/>
      <c r="BL125" s="578"/>
      <c r="BM125" s="578"/>
      <c r="BN125" s="578"/>
      <c r="BO125" s="578"/>
      <c r="BP125" s="578"/>
      <c r="BQ125" s="578"/>
      <c r="BR125" s="578"/>
      <c r="BS125" s="578"/>
      <c r="BT125" s="578"/>
      <c r="BU125" s="578"/>
      <c r="BV125" s="578"/>
      <c r="BW125" s="578"/>
      <c r="BX125" s="578"/>
      <c r="BY125" s="578"/>
      <c r="BZ125" s="578"/>
      <c r="CA125" s="578"/>
      <c r="CB125" s="578"/>
      <c r="CC125" s="578"/>
      <c r="CD125" s="578"/>
      <c r="CE125" s="578"/>
      <c r="CF125" s="578"/>
      <c r="CG125" s="578"/>
      <c r="CH125" s="578"/>
      <c r="CI125" s="578"/>
      <c r="CJ125" s="578"/>
      <c r="CK125" s="578"/>
      <c r="CL125" s="578"/>
      <c r="CM125" s="578"/>
      <c r="CN125" s="578"/>
      <c r="CO125" s="578"/>
      <c r="CP125" s="578"/>
      <c r="CQ125" s="578"/>
      <c r="CR125" s="578"/>
      <c r="CS125" s="578"/>
      <c r="CT125" s="578"/>
      <c r="CU125" s="578"/>
      <c r="CV125" s="578"/>
      <c r="CW125" s="578"/>
      <c r="CX125" s="578"/>
      <c r="CY125" s="578"/>
      <c r="CZ125" s="578"/>
      <c r="DA125" s="578"/>
      <c r="DB125" s="578"/>
      <c r="DC125" s="578"/>
      <c r="DD125" s="578"/>
      <c r="DE125" s="578"/>
      <c r="DF125" s="578"/>
      <c r="DG125" s="578"/>
      <c r="DH125" s="578"/>
      <c r="DI125" s="578"/>
      <c r="DJ125" s="578"/>
      <c r="DK125" s="578"/>
      <c r="DL125" s="578"/>
      <c r="DM125" s="578"/>
      <c r="DN125" s="578"/>
      <c r="DO125" s="578"/>
      <c r="DP125" s="578"/>
      <c r="DQ125" s="578"/>
      <c r="DR125" s="578"/>
      <c r="DS125" s="578"/>
      <c r="DT125" s="578"/>
      <c r="DU125" s="578"/>
      <c r="DV125" s="578"/>
      <c r="DW125" s="578"/>
      <c r="DX125" s="578"/>
    </row>
    <row r="126" spans="2:128" x14ac:dyDescent="0.2">
      <c r="B126" s="580" t="s">
        <v>61</v>
      </c>
      <c r="C126" s="578" t="s">
        <v>569</v>
      </c>
      <c r="D126" s="578"/>
      <c r="E126" s="578"/>
      <c r="F126" s="578"/>
      <c r="G126" s="578"/>
      <c r="H126" s="578"/>
      <c r="I126" s="578"/>
      <c r="J126" s="578"/>
      <c r="K126" s="578"/>
      <c r="L126" s="578"/>
      <c r="M126" s="578"/>
      <c r="N126" s="578"/>
      <c r="O126" s="578"/>
      <c r="P126" s="578"/>
      <c r="Q126" s="578"/>
      <c r="R126" s="578"/>
      <c r="S126" s="578"/>
      <c r="T126" s="578"/>
      <c r="U126" s="578"/>
      <c r="V126" s="578"/>
      <c r="W126" s="578"/>
      <c r="X126" s="578"/>
      <c r="Y126" s="578"/>
      <c r="Z126" s="578"/>
      <c r="AA126" s="578"/>
      <c r="AB126" s="578"/>
      <c r="AC126" s="578"/>
      <c r="AD126" s="578"/>
      <c r="AE126" s="578"/>
      <c r="AF126" s="578"/>
      <c r="AG126" s="578"/>
      <c r="AH126" s="578"/>
      <c r="AI126" s="578"/>
      <c r="AJ126" s="578"/>
      <c r="AK126" s="578"/>
      <c r="AL126" s="578"/>
      <c r="AM126" s="578"/>
      <c r="AN126" s="578"/>
      <c r="AO126" s="578"/>
      <c r="AP126" s="578"/>
      <c r="AQ126" s="578"/>
      <c r="AR126" s="578"/>
      <c r="AS126" s="578"/>
      <c r="AT126" s="578"/>
      <c r="AU126" s="578"/>
      <c r="AV126" s="578"/>
      <c r="AW126" s="578"/>
      <c r="AX126" s="578"/>
      <c r="AY126" s="578"/>
      <c r="AZ126" s="578"/>
      <c r="BA126" s="578"/>
      <c r="BB126" s="578"/>
      <c r="BC126" s="578"/>
      <c r="BD126" s="578"/>
      <c r="BE126" s="578"/>
      <c r="BF126" s="578"/>
      <c r="BG126" s="578"/>
      <c r="BH126" s="578"/>
      <c r="BI126" s="578"/>
      <c r="BJ126" s="578"/>
      <c r="BK126" s="578"/>
      <c r="BL126" s="578"/>
      <c r="BM126" s="578"/>
      <c r="BN126" s="578"/>
      <c r="BO126" s="578"/>
      <c r="BP126" s="578"/>
      <c r="BQ126" s="578"/>
      <c r="BR126" s="578"/>
      <c r="BS126" s="578"/>
      <c r="BT126" s="578"/>
      <c r="BU126" s="578"/>
      <c r="BV126" s="578"/>
      <c r="BW126" s="578"/>
      <c r="BX126" s="578"/>
      <c r="BY126" s="578"/>
      <c r="BZ126" s="578"/>
      <c r="CA126" s="578"/>
      <c r="CB126" s="578"/>
      <c r="CC126" s="578"/>
      <c r="CD126" s="578"/>
      <c r="CE126" s="578"/>
      <c r="CF126" s="578"/>
      <c r="CG126" s="578"/>
      <c r="CH126" s="578"/>
      <c r="CI126" s="578"/>
      <c r="CJ126" s="578"/>
      <c r="CK126" s="578"/>
      <c r="CL126" s="578"/>
      <c r="CM126" s="578"/>
      <c r="CN126" s="578"/>
      <c r="CO126" s="578"/>
      <c r="CP126" s="578"/>
      <c r="CQ126" s="578"/>
      <c r="CR126" s="578"/>
      <c r="CS126" s="578"/>
      <c r="CT126" s="578"/>
      <c r="CU126" s="578"/>
      <c r="CV126" s="578"/>
      <c r="CW126" s="578"/>
      <c r="CX126" s="578"/>
      <c r="CY126" s="578"/>
      <c r="CZ126" s="578"/>
      <c r="DA126" s="578"/>
      <c r="DB126" s="578"/>
      <c r="DC126" s="578"/>
      <c r="DD126" s="578"/>
      <c r="DE126" s="578"/>
      <c r="DF126" s="578"/>
      <c r="DG126" s="578"/>
      <c r="DH126" s="578"/>
      <c r="DI126" s="578"/>
      <c r="DJ126" s="578"/>
      <c r="DK126" s="578"/>
      <c r="DL126" s="578"/>
      <c r="DM126" s="578"/>
      <c r="DN126" s="578"/>
      <c r="DO126" s="578"/>
      <c r="DP126" s="578"/>
      <c r="DQ126" s="578"/>
      <c r="DR126" s="578"/>
      <c r="DS126" s="578"/>
      <c r="DT126" s="578"/>
      <c r="DU126" s="578"/>
      <c r="DV126" s="578"/>
      <c r="DW126" s="578"/>
      <c r="DX126" s="578"/>
    </row>
    <row r="127" spans="2:128" x14ac:dyDescent="0.2">
      <c r="B127" s="580" t="s">
        <v>62</v>
      </c>
      <c r="C127" s="578" t="s">
        <v>491</v>
      </c>
      <c r="D127" s="578"/>
      <c r="E127" s="578"/>
      <c r="F127" s="578"/>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8"/>
      <c r="AY127" s="578"/>
      <c r="AZ127" s="578"/>
      <c r="BA127" s="578"/>
      <c r="BB127" s="578"/>
      <c r="BC127" s="578"/>
      <c r="BD127" s="578"/>
      <c r="BE127" s="578"/>
      <c r="BF127" s="578"/>
      <c r="BG127" s="578"/>
      <c r="BH127" s="578"/>
      <c r="BI127" s="578"/>
      <c r="BJ127" s="578"/>
      <c r="BK127" s="578"/>
      <c r="BL127" s="578"/>
      <c r="BM127" s="578"/>
      <c r="BN127" s="578"/>
      <c r="BO127" s="578"/>
      <c r="BP127" s="578"/>
      <c r="BQ127" s="578"/>
      <c r="BR127" s="578"/>
      <c r="BS127" s="578"/>
      <c r="BT127" s="578"/>
      <c r="BU127" s="578"/>
      <c r="BV127" s="578"/>
      <c r="BW127" s="578"/>
      <c r="BX127" s="578"/>
      <c r="BY127" s="578"/>
      <c r="BZ127" s="578"/>
      <c r="CA127" s="578"/>
      <c r="CB127" s="578"/>
      <c r="CC127" s="578"/>
      <c r="CD127" s="578"/>
      <c r="CE127" s="578"/>
      <c r="CF127" s="578"/>
      <c r="CG127" s="578"/>
      <c r="CH127" s="578"/>
      <c r="CI127" s="578"/>
      <c r="CJ127" s="578"/>
      <c r="CK127" s="578"/>
      <c r="CL127" s="578"/>
      <c r="CM127" s="578"/>
      <c r="CN127" s="578"/>
      <c r="CO127" s="578"/>
      <c r="CP127" s="578"/>
      <c r="CQ127" s="578"/>
      <c r="CR127" s="578"/>
      <c r="CS127" s="578"/>
      <c r="CT127" s="578"/>
      <c r="CU127" s="578"/>
      <c r="CV127" s="578"/>
      <c r="CW127" s="578"/>
      <c r="CX127" s="578"/>
      <c r="CY127" s="578"/>
      <c r="CZ127" s="578"/>
      <c r="DA127" s="578"/>
      <c r="DB127" s="578"/>
      <c r="DC127" s="578"/>
      <c r="DD127" s="578"/>
      <c r="DE127" s="578"/>
      <c r="DF127" s="578"/>
      <c r="DG127" s="578"/>
      <c r="DH127" s="578"/>
      <c r="DI127" s="578"/>
      <c r="DJ127" s="578"/>
      <c r="DK127" s="578"/>
      <c r="DL127" s="578"/>
      <c r="DM127" s="578"/>
      <c r="DN127" s="578"/>
      <c r="DO127" s="578"/>
      <c r="DP127" s="578"/>
      <c r="DQ127" s="578"/>
      <c r="DR127" s="578"/>
      <c r="DS127" s="578"/>
      <c r="DT127" s="578"/>
      <c r="DU127" s="578"/>
      <c r="DV127" s="578"/>
      <c r="DW127" s="578"/>
      <c r="DX127" s="578"/>
    </row>
    <row r="128" spans="2:128" x14ac:dyDescent="0.2">
      <c r="B128" s="580" t="s">
        <v>63</v>
      </c>
      <c r="C128" s="578" t="s">
        <v>570</v>
      </c>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8"/>
      <c r="AY128" s="578"/>
      <c r="AZ128" s="578"/>
      <c r="BA128" s="578"/>
      <c r="BB128" s="578"/>
      <c r="BC128" s="578"/>
      <c r="BD128" s="578"/>
      <c r="BE128" s="578"/>
      <c r="BF128" s="578"/>
      <c r="BG128" s="578"/>
      <c r="BH128" s="578"/>
      <c r="BI128" s="578"/>
      <c r="BJ128" s="578"/>
      <c r="BK128" s="578"/>
      <c r="BL128" s="578"/>
      <c r="BM128" s="578"/>
      <c r="BN128" s="578"/>
      <c r="BO128" s="578"/>
      <c r="BP128" s="578"/>
      <c r="BQ128" s="578"/>
      <c r="BR128" s="578"/>
      <c r="BS128" s="578"/>
      <c r="BT128" s="578"/>
      <c r="BU128" s="578"/>
      <c r="BV128" s="578"/>
      <c r="BW128" s="578"/>
      <c r="BX128" s="578"/>
      <c r="BY128" s="578"/>
      <c r="BZ128" s="578"/>
      <c r="CA128" s="578"/>
      <c r="CB128" s="578"/>
      <c r="CC128" s="578"/>
      <c r="CD128" s="578"/>
      <c r="CE128" s="578"/>
      <c r="CF128" s="578"/>
      <c r="CG128" s="578"/>
      <c r="CH128" s="578"/>
      <c r="CI128" s="578"/>
      <c r="CJ128" s="578"/>
      <c r="CK128" s="578"/>
      <c r="CL128" s="578"/>
      <c r="CM128" s="578"/>
      <c r="CN128" s="578"/>
      <c r="CO128" s="578"/>
      <c r="CP128" s="578"/>
      <c r="CQ128" s="578"/>
      <c r="CR128" s="578"/>
      <c r="CS128" s="578"/>
      <c r="CT128" s="578"/>
      <c r="CU128" s="578"/>
      <c r="CV128" s="578"/>
      <c r="CW128" s="578"/>
      <c r="CX128" s="578"/>
      <c r="CY128" s="578"/>
      <c r="CZ128" s="578"/>
      <c r="DA128" s="578"/>
      <c r="DB128" s="578"/>
      <c r="DC128" s="578"/>
      <c r="DD128" s="578"/>
      <c r="DE128" s="578"/>
      <c r="DF128" s="578"/>
      <c r="DG128" s="578"/>
      <c r="DH128" s="578"/>
      <c r="DI128" s="578"/>
      <c r="DJ128" s="578"/>
      <c r="DK128" s="578"/>
      <c r="DL128" s="578"/>
      <c r="DM128" s="578"/>
      <c r="DN128" s="578"/>
      <c r="DO128" s="578"/>
      <c r="DP128" s="578"/>
      <c r="DQ128" s="578"/>
      <c r="DR128" s="578"/>
      <c r="DS128" s="578"/>
      <c r="DT128" s="578"/>
      <c r="DU128" s="578"/>
      <c r="DV128" s="578"/>
      <c r="DW128" s="578"/>
      <c r="DX128" s="578"/>
    </row>
    <row r="129" spans="2:128" x14ac:dyDescent="0.2">
      <c r="B129" s="580" t="s">
        <v>64</v>
      </c>
      <c r="C129" s="578" t="s">
        <v>571</v>
      </c>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8"/>
      <c r="AY129" s="578"/>
      <c r="AZ129" s="578"/>
      <c r="BA129" s="578"/>
      <c r="BB129" s="578"/>
      <c r="BC129" s="578"/>
      <c r="BD129" s="578"/>
      <c r="BE129" s="578"/>
      <c r="BF129" s="578"/>
      <c r="BG129" s="578"/>
      <c r="BH129" s="578"/>
      <c r="BI129" s="578"/>
      <c r="BJ129" s="578"/>
      <c r="BK129" s="578"/>
      <c r="BL129" s="578"/>
      <c r="BM129" s="578"/>
      <c r="BN129" s="578"/>
      <c r="BO129" s="578"/>
      <c r="BP129" s="578"/>
      <c r="BQ129" s="578"/>
      <c r="BR129" s="578"/>
      <c r="BS129" s="578"/>
      <c r="BT129" s="578"/>
      <c r="BU129" s="578"/>
      <c r="BV129" s="578"/>
      <c r="BW129" s="578"/>
      <c r="BX129" s="578"/>
      <c r="BY129" s="578"/>
      <c r="BZ129" s="578"/>
      <c r="CA129" s="578"/>
      <c r="CB129" s="578"/>
      <c r="CC129" s="578"/>
      <c r="CD129" s="578"/>
      <c r="CE129" s="578"/>
      <c r="CF129" s="578"/>
      <c r="CG129" s="578"/>
      <c r="CH129" s="578"/>
      <c r="CI129" s="578"/>
      <c r="CJ129" s="578"/>
      <c r="CK129" s="578"/>
      <c r="CL129" s="578"/>
      <c r="CM129" s="578"/>
      <c r="CN129" s="578"/>
      <c r="CO129" s="578"/>
      <c r="CP129" s="578"/>
      <c r="CQ129" s="578"/>
      <c r="CR129" s="578"/>
      <c r="CS129" s="578"/>
      <c r="CT129" s="578"/>
      <c r="CU129" s="578"/>
      <c r="CV129" s="578"/>
      <c r="CW129" s="578"/>
      <c r="CX129" s="578"/>
      <c r="CY129" s="578"/>
      <c r="CZ129" s="578"/>
      <c r="DA129" s="578"/>
      <c r="DB129" s="578"/>
      <c r="DC129" s="578"/>
      <c r="DD129" s="578"/>
      <c r="DE129" s="578"/>
      <c r="DF129" s="578"/>
      <c r="DG129" s="578"/>
      <c r="DH129" s="578"/>
      <c r="DI129" s="578"/>
      <c r="DJ129" s="578"/>
      <c r="DK129" s="578"/>
      <c r="DL129" s="578"/>
      <c r="DM129" s="578"/>
      <c r="DN129" s="578"/>
      <c r="DO129" s="578"/>
      <c r="DP129" s="578"/>
      <c r="DQ129" s="578"/>
      <c r="DR129" s="578"/>
      <c r="DS129" s="578"/>
      <c r="DT129" s="578"/>
      <c r="DU129" s="578"/>
      <c r="DV129" s="578"/>
      <c r="DW129" s="578"/>
      <c r="DX129" s="578"/>
    </row>
    <row r="130" spans="2:128" x14ac:dyDescent="0.2">
      <c r="B130" s="580" t="s">
        <v>65</v>
      </c>
      <c r="C130" s="578" t="s">
        <v>572</v>
      </c>
      <c r="D130" s="578"/>
      <c r="E130" s="578"/>
      <c r="F130" s="578"/>
      <c r="G130" s="578"/>
      <c r="H130" s="578"/>
      <c r="I130" s="578"/>
      <c r="J130" s="578"/>
      <c r="K130" s="578"/>
      <c r="L130" s="578"/>
      <c r="M130" s="578"/>
      <c r="N130" s="578"/>
      <c r="O130" s="578"/>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8"/>
      <c r="AY130" s="578"/>
      <c r="AZ130" s="578"/>
      <c r="BA130" s="578"/>
      <c r="BB130" s="578"/>
      <c r="BC130" s="578"/>
      <c r="BD130" s="578"/>
      <c r="BE130" s="578"/>
      <c r="BF130" s="578"/>
      <c r="BG130" s="578"/>
      <c r="BH130" s="578"/>
      <c r="BI130" s="578"/>
      <c r="BJ130" s="578"/>
      <c r="BK130" s="578"/>
      <c r="BL130" s="578"/>
      <c r="BM130" s="578"/>
      <c r="BN130" s="578"/>
      <c r="BO130" s="578"/>
      <c r="BP130" s="578"/>
      <c r="BQ130" s="578"/>
      <c r="BR130" s="578"/>
      <c r="BS130" s="578"/>
      <c r="BT130" s="578"/>
      <c r="BU130" s="578"/>
      <c r="BV130" s="578"/>
      <c r="BW130" s="578"/>
      <c r="BX130" s="578"/>
      <c r="BY130" s="578"/>
      <c r="BZ130" s="578"/>
      <c r="CA130" s="578"/>
      <c r="CB130" s="578"/>
      <c r="CC130" s="578"/>
      <c r="CD130" s="578"/>
      <c r="CE130" s="578"/>
      <c r="CF130" s="578"/>
      <c r="CG130" s="578"/>
      <c r="CH130" s="578"/>
      <c r="CI130" s="578"/>
      <c r="CJ130" s="578"/>
      <c r="CK130" s="578"/>
      <c r="CL130" s="578"/>
      <c r="CM130" s="578"/>
      <c r="CN130" s="578"/>
      <c r="CO130" s="578"/>
      <c r="CP130" s="578"/>
      <c r="CQ130" s="578"/>
      <c r="CR130" s="578"/>
      <c r="CS130" s="578"/>
      <c r="CT130" s="578"/>
      <c r="CU130" s="578"/>
      <c r="CV130" s="578"/>
      <c r="CW130" s="578"/>
      <c r="CX130" s="578"/>
      <c r="CY130" s="578"/>
      <c r="CZ130" s="578"/>
      <c r="DA130" s="578"/>
      <c r="DB130" s="578"/>
      <c r="DC130" s="578"/>
      <c r="DD130" s="578"/>
      <c r="DE130" s="578"/>
      <c r="DF130" s="578"/>
      <c r="DG130" s="578"/>
      <c r="DH130" s="578"/>
      <c r="DI130" s="578"/>
      <c r="DJ130" s="578"/>
      <c r="DK130" s="578"/>
      <c r="DL130" s="578"/>
      <c r="DM130" s="578"/>
      <c r="DN130" s="578"/>
      <c r="DO130" s="578"/>
      <c r="DP130" s="578"/>
      <c r="DQ130" s="578"/>
      <c r="DR130" s="578"/>
      <c r="DS130" s="578"/>
      <c r="DT130" s="578"/>
      <c r="DU130" s="578"/>
      <c r="DV130" s="578"/>
      <c r="DW130" s="578"/>
      <c r="DX130" s="578"/>
    </row>
    <row r="131" spans="2:128" x14ac:dyDescent="0.2">
      <c r="B131" s="580" t="s">
        <v>66</v>
      </c>
      <c r="C131" s="578" t="s">
        <v>573</v>
      </c>
      <c r="D131" s="578"/>
      <c r="E131" s="578"/>
      <c r="F131" s="578"/>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8"/>
      <c r="AY131" s="578"/>
      <c r="AZ131" s="578"/>
      <c r="BA131" s="578"/>
      <c r="BB131" s="578"/>
      <c r="BC131" s="578"/>
      <c r="BD131" s="578"/>
      <c r="BE131" s="578"/>
      <c r="BF131" s="578"/>
      <c r="BG131" s="578"/>
      <c r="BH131" s="578"/>
      <c r="BI131" s="578"/>
      <c r="BJ131" s="578"/>
      <c r="BK131" s="578"/>
      <c r="BL131" s="578"/>
      <c r="BM131" s="578"/>
      <c r="BN131" s="578"/>
      <c r="BO131" s="578"/>
      <c r="BP131" s="578"/>
      <c r="BQ131" s="578"/>
      <c r="BR131" s="578"/>
      <c r="BS131" s="578"/>
      <c r="BT131" s="578"/>
      <c r="BU131" s="578"/>
      <c r="BV131" s="578"/>
      <c r="BW131" s="578"/>
      <c r="BX131" s="578"/>
      <c r="BY131" s="578"/>
      <c r="BZ131" s="578"/>
      <c r="CA131" s="578"/>
      <c r="CB131" s="578"/>
      <c r="CC131" s="578"/>
      <c r="CD131" s="578"/>
      <c r="CE131" s="578"/>
      <c r="CF131" s="578"/>
      <c r="CG131" s="578"/>
      <c r="CH131" s="578"/>
      <c r="CI131" s="578"/>
      <c r="CJ131" s="578"/>
      <c r="CK131" s="578"/>
      <c r="CL131" s="578"/>
      <c r="CM131" s="578"/>
      <c r="CN131" s="578"/>
      <c r="CO131" s="578"/>
      <c r="CP131" s="578"/>
      <c r="CQ131" s="578"/>
      <c r="CR131" s="578"/>
      <c r="CS131" s="578"/>
      <c r="CT131" s="578"/>
      <c r="CU131" s="578"/>
      <c r="CV131" s="578"/>
      <c r="CW131" s="578"/>
      <c r="CX131" s="578"/>
      <c r="CY131" s="578"/>
      <c r="CZ131" s="578"/>
      <c r="DA131" s="578"/>
      <c r="DB131" s="578"/>
      <c r="DC131" s="578"/>
      <c r="DD131" s="578"/>
      <c r="DE131" s="578"/>
      <c r="DF131" s="578"/>
      <c r="DG131" s="578"/>
      <c r="DH131" s="578"/>
      <c r="DI131" s="578"/>
      <c r="DJ131" s="578"/>
      <c r="DK131" s="578"/>
      <c r="DL131" s="578"/>
      <c r="DM131" s="578"/>
      <c r="DN131" s="578"/>
      <c r="DO131" s="578"/>
      <c r="DP131" s="578"/>
      <c r="DQ131" s="578"/>
      <c r="DR131" s="578"/>
      <c r="DS131" s="578"/>
      <c r="DT131" s="578"/>
      <c r="DU131" s="578"/>
      <c r="DV131" s="578"/>
      <c r="DW131" s="578"/>
      <c r="DX131" s="578"/>
    </row>
    <row r="132" spans="2:128" x14ac:dyDescent="0.2">
      <c r="B132" s="580" t="s">
        <v>67</v>
      </c>
      <c r="C132" s="578" t="s">
        <v>574</v>
      </c>
      <c r="D132" s="578"/>
      <c r="E132" s="578"/>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8"/>
      <c r="AY132" s="578"/>
      <c r="AZ132" s="578"/>
      <c r="BA132" s="578"/>
      <c r="BB132" s="578"/>
      <c r="BC132" s="578"/>
      <c r="BD132" s="578"/>
      <c r="BE132" s="578"/>
      <c r="BF132" s="578"/>
      <c r="BG132" s="578"/>
      <c r="BH132" s="578"/>
      <c r="BI132" s="578"/>
      <c r="BJ132" s="578"/>
      <c r="BK132" s="578"/>
      <c r="BL132" s="578"/>
      <c r="BM132" s="578"/>
      <c r="BN132" s="578"/>
      <c r="BO132" s="578"/>
      <c r="BP132" s="578"/>
      <c r="BQ132" s="578"/>
      <c r="BR132" s="578"/>
      <c r="BS132" s="578"/>
      <c r="BT132" s="578"/>
      <c r="BU132" s="578"/>
      <c r="BV132" s="578"/>
      <c r="BW132" s="578"/>
      <c r="BX132" s="578"/>
      <c r="BY132" s="578"/>
      <c r="BZ132" s="578"/>
      <c r="CA132" s="578"/>
      <c r="CB132" s="578"/>
      <c r="CC132" s="578"/>
      <c r="CD132" s="578"/>
      <c r="CE132" s="578"/>
      <c r="CF132" s="578"/>
      <c r="CG132" s="578"/>
      <c r="CH132" s="578"/>
      <c r="CI132" s="578"/>
      <c r="CJ132" s="578"/>
      <c r="CK132" s="578"/>
      <c r="CL132" s="578"/>
      <c r="CM132" s="578"/>
      <c r="CN132" s="578"/>
      <c r="CO132" s="578"/>
      <c r="CP132" s="578"/>
      <c r="CQ132" s="578"/>
      <c r="CR132" s="578"/>
      <c r="CS132" s="578"/>
      <c r="CT132" s="578"/>
      <c r="CU132" s="578"/>
      <c r="CV132" s="578"/>
      <c r="CW132" s="578"/>
      <c r="CX132" s="578"/>
      <c r="CY132" s="578"/>
      <c r="CZ132" s="578"/>
      <c r="DA132" s="578"/>
      <c r="DB132" s="578"/>
      <c r="DC132" s="578"/>
      <c r="DD132" s="578"/>
      <c r="DE132" s="578"/>
      <c r="DF132" s="578"/>
      <c r="DG132" s="578"/>
      <c r="DH132" s="578"/>
      <c r="DI132" s="578"/>
      <c r="DJ132" s="578"/>
      <c r="DK132" s="578"/>
      <c r="DL132" s="578"/>
      <c r="DM132" s="578"/>
      <c r="DN132" s="578"/>
      <c r="DO132" s="578"/>
      <c r="DP132" s="578"/>
      <c r="DQ132" s="578"/>
      <c r="DR132" s="578"/>
      <c r="DS132" s="578"/>
      <c r="DT132" s="578"/>
      <c r="DU132" s="578"/>
      <c r="DV132" s="578"/>
      <c r="DW132" s="578"/>
      <c r="DX132" s="578"/>
    </row>
    <row r="133" spans="2:128" x14ac:dyDescent="0.2">
      <c r="B133" s="580" t="s">
        <v>68</v>
      </c>
      <c r="C133" s="578" t="s">
        <v>575</v>
      </c>
      <c r="D133" s="578"/>
      <c r="E133" s="578"/>
      <c r="F133" s="578"/>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8"/>
      <c r="AY133" s="578"/>
      <c r="AZ133" s="578"/>
      <c r="BA133" s="578"/>
      <c r="BB133" s="578"/>
      <c r="BC133" s="578"/>
      <c r="BD133" s="578"/>
      <c r="BE133" s="578"/>
      <c r="BF133" s="578"/>
      <c r="BG133" s="578"/>
      <c r="BH133" s="578"/>
      <c r="BI133" s="578"/>
      <c r="BJ133" s="578"/>
      <c r="BK133" s="578"/>
      <c r="BL133" s="578"/>
      <c r="BM133" s="578"/>
      <c r="BN133" s="578"/>
      <c r="BO133" s="578"/>
      <c r="BP133" s="578"/>
      <c r="BQ133" s="578"/>
      <c r="BR133" s="578"/>
      <c r="BS133" s="578"/>
      <c r="BT133" s="578"/>
      <c r="BU133" s="578"/>
      <c r="BV133" s="578"/>
      <c r="BW133" s="578"/>
      <c r="BX133" s="578"/>
      <c r="BY133" s="578"/>
      <c r="BZ133" s="578"/>
      <c r="CA133" s="578"/>
      <c r="CB133" s="578"/>
      <c r="CC133" s="578"/>
      <c r="CD133" s="578"/>
      <c r="CE133" s="578"/>
      <c r="CF133" s="578"/>
      <c r="CG133" s="578"/>
      <c r="CH133" s="578"/>
      <c r="CI133" s="578"/>
      <c r="CJ133" s="578"/>
      <c r="CK133" s="578"/>
      <c r="CL133" s="578"/>
      <c r="CM133" s="578"/>
      <c r="CN133" s="578"/>
      <c r="CO133" s="578"/>
      <c r="CP133" s="578"/>
      <c r="CQ133" s="578"/>
      <c r="CR133" s="578"/>
      <c r="CS133" s="578"/>
      <c r="CT133" s="578"/>
      <c r="CU133" s="578"/>
      <c r="CV133" s="578"/>
      <c r="CW133" s="578"/>
      <c r="CX133" s="578"/>
      <c r="CY133" s="578"/>
      <c r="CZ133" s="578"/>
      <c r="DA133" s="578"/>
      <c r="DB133" s="578"/>
      <c r="DC133" s="578"/>
      <c r="DD133" s="578"/>
      <c r="DE133" s="578"/>
      <c r="DF133" s="578"/>
      <c r="DG133" s="578"/>
      <c r="DH133" s="578"/>
      <c r="DI133" s="578"/>
      <c r="DJ133" s="578"/>
      <c r="DK133" s="578"/>
      <c r="DL133" s="578"/>
      <c r="DM133" s="578"/>
      <c r="DN133" s="578"/>
      <c r="DO133" s="578"/>
      <c r="DP133" s="578"/>
      <c r="DQ133" s="578"/>
      <c r="DR133" s="578"/>
      <c r="DS133" s="578"/>
      <c r="DT133" s="578"/>
      <c r="DU133" s="578"/>
      <c r="DV133" s="578"/>
      <c r="DW133" s="578"/>
      <c r="DX133" s="578"/>
    </row>
    <row r="134" spans="2:128" x14ac:dyDescent="0.2">
      <c r="B134" s="580" t="s">
        <v>100</v>
      </c>
      <c r="C134" s="578"/>
      <c r="D134" s="578"/>
      <c r="E134" s="578"/>
      <c r="F134" s="578"/>
      <c r="G134" s="578"/>
      <c r="H134" s="578"/>
      <c r="I134" s="578"/>
      <c r="J134" s="578"/>
      <c r="K134" s="578"/>
      <c r="L134" s="578"/>
      <c r="M134" s="578"/>
      <c r="N134" s="578"/>
      <c r="O134" s="578"/>
      <c r="P134" s="578"/>
      <c r="Q134" s="578"/>
      <c r="R134" s="578"/>
      <c r="S134" s="578"/>
      <c r="T134" s="578"/>
      <c r="U134" s="578"/>
      <c r="V134" s="578"/>
      <c r="W134" s="578"/>
      <c r="X134" s="578"/>
      <c r="Y134" s="578"/>
      <c r="Z134" s="578"/>
      <c r="AA134" s="578"/>
      <c r="AB134" s="578"/>
      <c r="AC134" s="578"/>
      <c r="AD134" s="578"/>
      <c r="AE134" s="578"/>
      <c r="AF134" s="578"/>
      <c r="AG134" s="578"/>
      <c r="AH134" s="578"/>
      <c r="AI134" s="578"/>
      <c r="AJ134" s="578"/>
      <c r="AK134" s="578"/>
      <c r="AL134" s="578"/>
      <c r="AM134" s="578"/>
      <c r="AN134" s="578"/>
      <c r="AO134" s="578"/>
      <c r="AP134" s="578"/>
      <c r="AQ134" s="578"/>
      <c r="AR134" s="578"/>
      <c r="AS134" s="578"/>
      <c r="AT134" s="578"/>
      <c r="AU134" s="578"/>
      <c r="AV134" s="578"/>
      <c r="AW134" s="578"/>
      <c r="AX134" s="578"/>
      <c r="AY134" s="578"/>
      <c r="AZ134" s="578"/>
      <c r="BA134" s="578"/>
      <c r="BB134" s="578"/>
      <c r="BC134" s="578"/>
      <c r="BD134" s="578"/>
      <c r="BE134" s="578"/>
      <c r="BF134" s="578"/>
      <c r="BG134" s="578"/>
      <c r="BH134" s="578"/>
      <c r="BI134" s="578"/>
      <c r="BJ134" s="578"/>
      <c r="BK134" s="578"/>
      <c r="BL134" s="578"/>
      <c r="BM134" s="578"/>
      <c r="BN134" s="578"/>
      <c r="BO134" s="578"/>
      <c r="BP134" s="578"/>
      <c r="BQ134" s="578"/>
      <c r="BR134" s="578"/>
      <c r="BS134" s="578"/>
      <c r="BT134" s="578"/>
      <c r="BU134" s="578"/>
      <c r="BV134" s="578"/>
      <c r="BW134" s="578"/>
      <c r="BX134" s="578"/>
      <c r="BY134" s="578"/>
      <c r="BZ134" s="578"/>
      <c r="CA134" s="578"/>
      <c r="CB134" s="578"/>
      <c r="CC134" s="578"/>
      <c r="CD134" s="578"/>
      <c r="CE134" s="578"/>
      <c r="CF134" s="578"/>
      <c r="CG134" s="578"/>
      <c r="CH134" s="578"/>
      <c r="CI134" s="578"/>
      <c r="CJ134" s="578"/>
      <c r="CK134" s="578"/>
      <c r="CL134" s="578"/>
      <c r="CM134" s="578"/>
      <c r="CN134" s="578"/>
      <c r="CO134" s="578"/>
      <c r="CP134" s="578"/>
      <c r="CQ134" s="578"/>
      <c r="CR134" s="578"/>
      <c r="CS134" s="578"/>
      <c r="CT134" s="578"/>
      <c r="CU134" s="578"/>
      <c r="CV134" s="578"/>
      <c r="CW134" s="578"/>
      <c r="CX134" s="578"/>
      <c r="CY134" s="578"/>
      <c r="CZ134" s="578"/>
      <c r="DA134" s="578"/>
      <c r="DB134" s="578"/>
      <c r="DC134" s="578"/>
      <c r="DD134" s="578"/>
      <c r="DE134" s="578"/>
      <c r="DF134" s="578"/>
      <c r="DG134" s="578"/>
      <c r="DH134" s="578"/>
      <c r="DI134" s="578"/>
      <c r="DJ134" s="578"/>
      <c r="DK134" s="578"/>
      <c r="DL134" s="578"/>
      <c r="DM134" s="578"/>
      <c r="DN134" s="578"/>
      <c r="DO134" s="578"/>
      <c r="DP134" s="578"/>
      <c r="DQ134" s="578"/>
      <c r="DR134" s="578"/>
      <c r="DS134" s="578"/>
      <c r="DT134" s="578"/>
      <c r="DU134" s="578"/>
      <c r="DV134" s="578"/>
      <c r="DW134" s="578"/>
      <c r="DX134" s="578"/>
    </row>
    <row r="135" spans="2:128" x14ac:dyDescent="0.2">
      <c r="B135" s="580" t="s">
        <v>101</v>
      </c>
      <c r="C135" s="578"/>
      <c r="D135" s="578"/>
      <c r="E135" s="578"/>
      <c r="F135" s="578"/>
      <c r="G135" s="578"/>
      <c r="H135" s="578"/>
      <c r="I135" s="578"/>
      <c r="J135" s="578"/>
      <c r="K135" s="578"/>
      <c r="L135" s="578"/>
      <c r="M135" s="578"/>
      <c r="N135" s="578"/>
      <c r="O135" s="578"/>
      <c r="P135" s="578"/>
      <c r="Q135" s="578"/>
      <c r="R135" s="578"/>
      <c r="S135" s="578"/>
      <c r="T135" s="578"/>
      <c r="U135" s="578"/>
      <c r="V135" s="578"/>
      <c r="W135" s="578"/>
      <c r="X135" s="578"/>
      <c r="Y135" s="578"/>
      <c r="Z135" s="578"/>
      <c r="AA135" s="578"/>
      <c r="AB135" s="578"/>
      <c r="AC135" s="578"/>
      <c r="AD135" s="578"/>
      <c r="AE135" s="578"/>
      <c r="AF135" s="578"/>
      <c r="AG135" s="578"/>
      <c r="AH135" s="578"/>
      <c r="AI135" s="578"/>
      <c r="AJ135" s="578"/>
      <c r="AK135" s="578"/>
      <c r="AL135" s="578"/>
      <c r="AM135" s="578"/>
      <c r="AN135" s="578"/>
      <c r="AO135" s="578"/>
      <c r="AP135" s="578"/>
      <c r="AQ135" s="578"/>
      <c r="AR135" s="578"/>
      <c r="AS135" s="578"/>
      <c r="AT135" s="578"/>
      <c r="AU135" s="578"/>
      <c r="AV135" s="578"/>
      <c r="AW135" s="578"/>
      <c r="AX135" s="578"/>
      <c r="AY135" s="578"/>
      <c r="AZ135" s="578"/>
      <c r="BA135" s="578"/>
      <c r="BB135" s="578"/>
      <c r="BC135" s="578"/>
      <c r="BD135" s="578"/>
      <c r="BE135" s="578"/>
      <c r="BF135" s="578"/>
      <c r="BG135" s="578"/>
      <c r="BH135" s="578"/>
      <c r="BI135" s="578"/>
      <c r="BJ135" s="578"/>
      <c r="BK135" s="578"/>
      <c r="BL135" s="578"/>
      <c r="BM135" s="578"/>
      <c r="BN135" s="578"/>
      <c r="BO135" s="578"/>
      <c r="BP135" s="578"/>
      <c r="BQ135" s="578"/>
      <c r="BR135" s="578"/>
      <c r="BS135" s="578"/>
      <c r="BT135" s="578"/>
      <c r="BU135" s="578"/>
      <c r="BV135" s="578"/>
      <c r="BW135" s="578"/>
      <c r="BX135" s="578"/>
      <c r="BY135" s="578"/>
      <c r="BZ135" s="578"/>
      <c r="CA135" s="578"/>
      <c r="CB135" s="578"/>
      <c r="CC135" s="578"/>
      <c r="CD135" s="578"/>
      <c r="CE135" s="578"/>
      <c r="CF135" s="578"/>
      <c r="CG135" s="578"/>
      <c r="CH135" s="578"/>
      <c r="CI135" s="578"/>
      <c r="CJ135" s="578"/>
      <c r="CK135" s="578"/>
      <c r="CL135" s="578"/>
      <c r="CM135" s="578"/>
      <c r="CN135" s="578"/>
      <c r="CO135" s="578"/>
      <c r="CP135" s="578"/>
      <c r="CQ135" s="578"/>
      <c r="CR135" s="578"/>
      <c r="CS135" s="578"/>
      <c r="CT135" s="578"/>
      <c r="CU135" s="578"/>
      <c r="CV135" s="578"/>
      <c r="CW135" s="578"/>
      <c r="CX135" s="578"/>
      <c r="CY135" s="578"/>
      <c r="CZ135" s="578"/>
      <c r="DA135" s="578"/>
      <c r="DB135" s="578"/>
      <c r="DC135" s="578"/>
      <c r="DD135" s="578"/>
      <c r="DE135" s="578"/>
      <c r="DF135" s="578"/>
      <c r="DG135" s="578"/>
      <c r="DH135" s="578"/>
      <c r="DI135" s="578"/>
      <c r="DJ135" s="578"/>
      <c r="DK135" s="578"/>
      <c r="DL135" s="578"/>
      <c r="DM135" s="578"/>
      <c r="DN135" s="578"/>
      <c r="DO135" s="578"/>
      <c r="DP135" s="578"/>
      <c r="DQ135" s="578"/>
      <c r="DR135" s="578"/>
      <c r="DS135" s="578"/>
      <c r="DT135" s="578"/>
      <c r="DU135" s="578"/>
      <c r="DV135" s="578"/>
      <c r="DW135" s="578"/>
      <c r="DX135" s="578"/>
    </row>
    <row r="136" spans="2:128" x14ac:dyDescent="0.2">
      <c r="B136" s="580" t="s">
        <v>102</v>
      </c>
      <c r="C136" s="578" t="s">
        <v>576</v>
      </c>
      <c r="D136" s="578"/>
      <c r="E136" s="578"/>
      <c r="F136" s="578"/>
      <c r="G136" s="578"/>
      <c r="H136" s="578"/>
      <c r="I136" s="578"/>
      <c r="J136" s="578"/>
      <c r="K136" s="578"/>
      <c r="L136" s="578"/>
      <c r="M136" s="578"/>
      <c r="N136" s="578"/>
      <c r="O136" s="578"/>
      <c r="P136" s="578"/>
      <c r="Q136" s="578"/>
      <c r="R136" s="578"/>
      <c r="S136" s="578"/>
      <c r="T136" s="578"/>
      <c r="U136" s="578"/>
      <c r="V136" s="578"/>
      <c r="W136" s="578"/>
      <c r="X136" s="578"/>
      <c r="Y136" s="578"/>
      <c r="Z136" s="578"/>
      <c r="AA136" s="578"/>
      <c r="AB136" s="578"/>
      <c r="AC136" s="578"/>
      <c r="AD136" s="578"/>
      <c r="AE136" s="578"/>
      <c r="AF136" s="578"/>
      <c r="AG136" s="578"/>
      <c r="AH136" s="578"/>
      <c r="AI136" s="578"/>
      <c r="AJ136" s="578"/>
      <c r="AK136" s="578"/>
      <c r="AL136" s="578"/>
      <c r="AM136" s="578"/>
      <c r="AN136" s="578"/>
      <c r="AO136" s="578"/>
      <c r="AP136" s="578"/>
      <c r="AQ136" s="578"/>
      <c r="AR136" s="578"/>
      <c r="AS136" s="578"/>
      <c r="AT136" s="578"/>
      <c r="AU136" s="578"/>
      <c r="AV136" s="578"/>
      <c r="AW136" s="578"/>
      <c r="AX136" s="578"/>
      <c r="AY136" s="578"/>
      <c r="AZ136" s="578"/>
      <c r="BA136" s="578"/>
      <c r="BB136" s="578"/>
      <c r="BC136" s="578"/>
      <c r="BD136" s="578"/>
      <c r="BE136" s="578"/>
      <c r="BF136" s="578"/>
      <c r="BG136" s="578"/>
      <c r="BH136" s="578"/>
      <c r="BI136" s="578"/>
      <c r="BJ136" s="578"/>
      <c r="BK136" s="578"/>
      <c r="BL136" s="578"/>
      <c r="BM136" s="578"/>
      <c r="BN136" s="578"/>
      <c r="BO136" s="578"/>
      <c r="BP136" s="578"/>
      <c r="BQ136" s="578"/>
      <c r="BR136" s="578"/>
      <c r="BS136" s="578"/>
      <c r="BT136" s="578"/>
      <c r="BU136" s="578"/>
      <c r="BV136" s="578"/>
      <c r="BW136" s="578"/>
      <c r="BX136" s="578"/>
      <c r="BY136" s="578"/>
      <c r="BZ136" s="578"/>
      <c r="CA136" s="578"/>
      <c r="CB136" s="578"/>
      <c r="CC136" s="578"/>
      <c r="CD136" s="578"/>
      <c r="CE136" s="578"/>
      <c r="CF136" s="578"/>
      <c r="CG136" s="578"/>
      <c r="CH136" s="578"/>
      <c r="CI136" s="578"/>
      <c r="CJ136" s="578"/>
      <c r="CK136" s="578"/>
      <c r="CL136" s="578"/>
      <c r="CM136" s="578"/>
      <c r="CN136" s="578"/>
      <c r="CO136" s="578"/>
      <c r="CP136" s="578"/>
      <c r="CQ136" s="578"/>
      <c r="CR136" s="578"/>
      <c r="CS136" s="578"/>
      <c r="CT136" s="578"/>
      <c r="CU136" s="578"/>
      <c r="CV136" s="578"/>
      <c r="CW136" s="578"/>
      <c r="CX136" s="578"/>
      <c r="CY136" s="578"/>
      <c r="CZ136" s="578"/>
      <c r="DA136" s="578"/>
      <c r="DB136" s="578"/>
      <c r="DC136" s="578"/>
      <c r="DD136" s="578"/>
      <c r="DE136" s="578"/>
      <c r="DF136" s="578"/>
      <c r="DG136" s="578"/>
      <c r="DH136" s="578"/>
      <c r="DI136" s="578"/>
      <c r="DJ136" s="578"/>
      <c r="DK136" s="578"/>
      <c r="DL136" s="578"/>
      <c r="DM136" s="578"/>
      <c r="DN136" s="578"/>
      <c r="DO136" s="578"/>
      <c r="DP136" s="578"/>
      <c r="DQ136" s="578"/>
      <c r="DR136" s="578"/>
      <c r="DS136" s="578"/>
      <c r="DT136" s="578"/>
      <c r="DU136" s="578"/>
      <c r="DV136" s="578"/>
      <c r="DW136" s="578"/>
      <c r="DX136" s="578"/>
    </row>
    <row r="137" spans="2:128" x14ac:dyDescent="0.2">
      <c r="B137" s="580" t="s">
        <v>103</v>
      </c>
      <c r="C137" s="578" t="s">
        <v>577</v>
      </c>
      <c r="D137" s="578"/>
      <c r="E137" s="578"/>
      <c r="F137" s="578"/>
      <c r="G137" s="578"/>
      <c r="H137" s="578"/>
      <c r="I137" s="578"/>
      <c r="J137" s="578"/>
      <c r="K137" s="578"/>
      <c r="L137" s="578"/>
      <c r="M137" s="578"/>
      <c r="N137" s="578"/>
      <c r="O137" s="578"/>
      <c r="P137" s="578"/>
      <c r="Q137" s="578"/>
      <c r="R137" s="578"/>
      <c r="S137" s="578"/>
      <c r="T137" s="578"/>
      <c r="U137" s="578"/>
      <c r="V137" s="578"/>
      <c r="W137" s="578"/>
      <c r="X137" s="578"/>
      <c r="Y137" s="578"/>
      <c r="Z137" s="578"/>
      <c r="AA137" s="578"/>
      <c r="AB137" s="578"/>
      <c r="AC137" s="578"/>
      <c r="AD137" s="578"/>
      <c r="AE137" s="578"/>
      <c r="AF137" s="578"/>
      <c r="AG137" s="578"/>
      <c r="AH137" s="578"/>
      <c r="AI137" s="578"/>
      <c r="AJ137" s="578"/>
      <c r="AK137" s="578"/>
      <c r="AL137" s="578"/>
      <c r="AM137" s="578"/>
      <c r="AN137" s="578"/>
      <c r="AO137" s="578"/>
      <c r="AP137" s="578"/>
      <c r="AQ137" s="578"/>
      <c r="AR137" s="578"/>
      <c r="AS137" s="578"/>
      <c r="AT137" s="578"/>
      <c r="AU137" s="578"/>
      <c r="AV137" s="578"/>
      <c r="AW137" s="578"/>
      <c r="AX137" s="578"/>
      <c r="AY137" s="578"/>
      <c r="AZ137" s="578"/>
      <c r="BA137" s="578"/>
      <c r="BB137" s="578"/>
      <c r="BC137" s="578"/>
      <c r="BD137" s="578"/>
      <c r="BE137" s="578"/>
      <c r="BF137" s="578"/>
      <c r="BG137" s="578"/>
      <c r="BH137" s="578"/>
      <c r="BI137" s="578"/>
      <c r="BJ137" s="578"/>
      <c r="BK137" s="578"/>
      <c r="BL137" s="578"/>
      <c r="BM137" s="578"/>
      <c r="BN137" s="578"/>
      <c r="BO137" s="578"/>
      <c r="BP137" s="578"/>
      <c r="BQ137" s="578"/>
      <c r="BR137" s="578"/>
      <c r="BS137" s="578"/>
      <c r="BT137" s="578"/>
      <c r="BU137" s="578"/>
      <c r="BV137" s="578"/>
      <c r="BW137" s="578"/>
      <c r="BX137" s="578"/>
      <c r="BY137" s="578"/>
      <c r="BZ137" s="578"/>
      <c r="CA137" s="578"/>
      <c r="CB137" s="578"/>
      <c r="CC137" s="578"/>
      <c r="CD137" s="578"/>
      <c r="CE137" s="578"/>
      <c r="CF137" s="578"/>
      <c r="CG137" s="578"/>
      <c r="CH137" s="578"/>
      <c r="CI137" s="578"/>
      <c r="CJ137" s="578"/>
      <c r="CK137" s="578"/>
      <c r="CL137" s="578"/>
      <c r="CM137" s="578"/>
      <c r="CN137" s="578"/>
      <c r="CO137" s="578"/>
      <c r="CP137" s="578"/>
      <c r="CQ137" s="578"/>
      <c r="CR137" s="578"/>
      <c r="CS137" s="578"/>
      <c r="CT137" s="578"/>
      <c r="CU137" s="578"/>
      <c r="CV137" s="578"/>
      <c r="CW137" s="578"/>
      <c r="CX137" s="578"/>
      <c r="CY137" s="578"/>
      <c r="CZ137" s="578"/>
      <c r="DA137" s="578"/>
      <c r="DB137" s="578"/>
      <c r="DC137" s="578"/>
      <c r="DD137" s="578"/>
      <c r="DE137" s="578"/>
      <c r="DF137" s="578"/>
      <c r="DG137" s="578"/>
      <c r="DH137" s="578"/>
      <c r="DI137" s="578"/>
      <c r="DJ137" s="578"/>
      <c r="DK137" s="578"/>
      <c r="DL137" s="578"/>
      <c r="DM137" s="578"/>
      <c r="DN137" s="578"/>
      <c r="DO137" s="578"/>
      <c r="DP137" s="578"/>
      <c r="DQ137" s="578"/>
      <c r="DR137" s="578"/>
      <c r="DS137" s="578"/>
      <c r="DT137" s="578"/>
      <c r="DU137" s="578"/>
      <c r="DV137" s="578"/>
      <c r="DW137" s="578"/>
      <c r="DX137" s="578"/>
    </row>
    <row r="138" spans="2:128" x14ac:dyDescent="0.2">
      <c r="B138" s="580"/>
      <c r="C138" s="578"/>
      <c r="D138" s="578"/>
      <c r="E138" s="578"/>
      <c r="F138" s="578"/>
      <c r="G138" s="578"/>
      <c r="H138" s="578"/>
      <c r="I138" s="578"/>
      <c r="J138" s="578"/>
      <c r="K138" s="578"/>
      <c r="L138" s="578"/>
      <c r="M138" s="578"/>
      <c r="N138" s="578"/>
      <c r="O138" s="578"/>
      <c r="P138" s="578"/>
      <c r="Q138" s="578"/>
      <c r="R138" s="578"/>
      <c r="S138" s="578"/>
      <c r="T138" s="578"/>
      <c r="U138" s="578"/>
      <c r="V138" s="578"/>
      <c r="W138" s="578"/>
      <c r="X138" s="578"/>
      <c r="Y138" s="578"/>
      <c r="Z138" s="578"/>
      <c r="AA138" s="578"/>
      <c r="AB138" s="578"/>
      <c r="AC138" s="578"/>
      <c r="AD138" s="578"/>
      <c r="AE138" s="578"/>
      <c r="AF138" s="578"/>
      <c r="AG138" s="578"/>
      <c r="AH138" s="578"/>
      <c r="AI138" s="578"/>
      <c r="AJ138" s="578"/>
      <c r="AK138" s="578"/>
      <c r="AL138" s="578"/>
      <c r="AM138" s="578"/>
      <c r="AN138" s="578"/>
      <c r="AO138" s="578"/>
      <c r="AP138" s="578"/>
      <c r="AQ138" s="578"/>
      <c r="AR138" s="578"/>
      <c r="AS138" s="578"/>
      <c r="AT138" s="578"/>
      <c r="AU138" s="578"/>
      <c r="AV138" s="578"/>
      <c r="AW138" s="578"/>
      <c r="AX138" s="578"/>
      <c r="AY138" s="578"/>
      <c r="AZ138" s="578"/>
      <c r="BA138" s="578"/>
      <c r="BB138" s="578"/>
      <c r="BC138" s="578"/>
      <c r="BD138" s="578"/>
      <c r="BE138" s="578"/>
      <c r="BF138" s="578"/>
      <c r="BG138" s="578"/>
      <c r="BH138" s="578"/>
      <c r="BI138" s="578"/>
      <c r="BJ138" s="578"/>
      <c r="BK138" s="578"/>
      <c r="BL138" s="578"/>
      <c r="BM138" s="578"/>
      <c r="BN138" s="578"/>
      <c r="BO138" s="578"/>
      <c r="BP138" s="578"/>
      <c r="BQ138" s="578"/>
      <c r="BR138" s="578"/>
      <c r="BS138" s="578"/>
      <c r="BT138" s="578"/>
      <c r="BU138" s="578"/>
      <c r="BV138" s="578"/>
      <c r="BW138" s="578"/>
      <c r="BX138" s="578"/>
      <c r="BY138" s="578"/>
      <c r="BZ138" s="578"/>
      <c r="CA138" s="578"/>
      <c r="CB138" s="578"/>
      <c r="CC138" s="578"/>
      <c r="CD138" s="578"/>
      <c r="CE138" s="578"/>
      <c r="CF138" s="578"/>
      <c r="CG138" s="578"/>
      <c r="CH138" s="578"/>
      <c r="CI138" s="578"/>
      <c r="CJ138" s="578"/>
      <c r="CK138" s="578"/>
      <c r="CL138" s="578"/>
      <c r="CM138" s="578"/>
      <c r="CN138" s="578"/>
      <c r="CO138" s="578"/>
      <c r="CP138" s="578"/>
      <c r="CQ138" s="578"/>
      <c r="CR138" s="578"/>
      <c r="CS138" s="578"/>
      <c r="CT138" s="578"/>
      <c r="CU138" s="578"/>
      <c r="CV138" s="578"/>
      <c r="CW138" s="578"/>
      <c r="CX138" s="578"/>
      <c r="CY138" s="578"/>
      <c r="CZ138" s="578"/>
      <c r="DA138" s="578"/>
      <c r="DB138" s="578"/>
      <c r="DC138" s="578"/>
      <c r="DD138" s="578"/>
      <c r="DE138" s="578"/>
      <c r="DF138" s="578"/>
      <c r="DG138" s="578"/>
      <c r="DH138" s="578"/>
      <c r="DI138" s="578"/>
      <c r="DJ138" s="578"/>
      <c r="DK138" s="578"/>
      <c r="DL138" s="578"/>
      <c r="DM138" s="578"/>
      <c r="DN138" s="578"/>
      <c r="DO138" s="578"/>
      <c r="DP138" s="578"/>
      <c r="DQ138" s="578"/>
      <c r="DR138" s="578"/>
      <c r="DS138" s="578"/>
      <c r="DT138" s="578"/>
      <c r="DU138" s="578"/>
      <c r="DV138" s="578"/>
      <c r="DW138" s="578"/>
      <c r="DX138" s="578"/>
    </row>
    <row r="139" spans="2:128" x14ac:dyDescent="0.2">
      <c r="B139" s="580"/>
      <c r="C139" s="578"/>
      <c r="D139" s="578"/>
      <c r="E139" s="578"/>
      <c r="F139" s="578"/>
      <c r="G139" s="578"/>
      <c r="H139" s="578"/>
      <c r="I139" s="578"/>
      <c r="J139" s="578"/>
      <c r="K139" s="578"/>
      <c r="L139" s="578"/>
      <c r="M139" s="578"/>
      <c r="N139" s="578"/>
      <c r="O139" s="578"/>
      <c r="P139" s="578"/>
      <c r="Q139" s="578"/>
      <c r="R139" s="578"/>
      <c r="S139" s="578"/>
      <c r="T139" s="578"/>
      <c r="U139" s="578"/>
      <c r="V139" s="578"/>
      <c r="W139" s="578"/>
      <c r="X139" s="578"/>
      <c r="Y139" s="578"/>
      <c r="Z139" s="578"/>
      <c r="AA139" s="578"/>
      <c r="AB139" s="578"/>
      <c r="AC139" s="578"/>
      <c r="AD139" s="578"/>
      <c r="AE139" s="578"/>
      <c r="AF139" s="578"/>
      <c r="AG139" s="578"/>
      <c r="AH139" s="578"/>
      <c r="AI139" s="578"/>
      <c r="AJ139" s="578"/>
      <c r="AK139" s="578"/>
      <c r="AL139" s="578"/>
      <c r="AM139" s="578"/>
      <c r="AN139" s="578"/>
      <c r="AO139" s="578"/>
      <c r="AP139" s="578"/>
      <c r="AQ139" s="578"/>
      <c r="AR139" s="578"/>
      <c r="AS139" s="578"/>
      <c r="AT139" s="578"/>
      <c r="AU139" s="578"/>
      <c r="AV139" s="578"/>
      <c r="AW139" s="578"/>
      <c r="AX139" s="578"/>
      <c r="AY139" s="578"/>
      <c r="AZ139" s="578"/>
      <c r="BA139" s="578"/>
      <c r="BB139" s="578"/>
      <c r="BC139" s="578"/>
      <c r="BD139" s="578"/>
      <c r="BE139" s="578"/>
      <c r="BF139" s="578"/>
      <c r="BG139" s="578"/>
      <c r="BH139" s="578"/>
      <c r="BI139" s="578"/>
      <c r="BJ139" s="578"/>
      <c r="BK139" s="578"/>
      <c r="BL139" s="578"/>
      <c r="BM139" s="578"/>
      <c r="BN139" s="578"/>
      <c r="BO139" s="578"/>
      <c r="BP139" s="578"/>
      <c r="BQ139" s="578"/>
      <c r="BR139" s="578"/>
      <c r="BS139" s="578"/>
      <c r="BT139" s="578"/>
      <c r="BU139" s="578"/>
      <c r="BV139" s="578"/>
      <c r="BW139" s="578"/>
      <c r="BX139" s="578"/>
      <c r="BY139" s="578"/>
      <c r="BZ139" s="578"/>
      <c r="CA139" s="578"/>
      <c r="CB139" s="578"/>
      <c r="CC139" s="578"/>
      <c r="CD139" s="578"/>
      <c r="CE139" s="578"/>
      <c r="CF139" s="578"/>
      <c r="CG139" s="578"/>
      <c r="CH139" s="578"/>
      <c r="CI139" s="578"/>
      <c r="CJ139" s="578"/>
      <c r="CK139" s="578"/>
      <c r="CL139" s="578"/>
      <c r="CM139" s="578"/>
      <c r="CN139" s="578"/>
      <c r="CO139" s="578"/>
      <c r="CP139" s="578"/>
      <c r="CQ139" s="578"/>
      <c r="CR139" s="578"/>
      <c r="CS139" s="578"/>
      <c r="CT139" s="578"/>
      <c r="CU139" s="578"/>
      <c r="CV139" s="578"/>
      <c r="CW139" s="578"/>
      <c r="CX139" s="578"/>
      <c r="CY139" s="578"/>
      <c r="CZ139" s="578"/>
      <c r="DA139" s="578"/>
      <c r="DB139" s="578"/>
      <c r="DC139" s="578"/>
      <c r="DD139" s="578"/>
      <c r="DE139" s="578"/>
      <c r="DF139" s="578"/>
      <c r="DG139" s="578"/>
      <c r="DH139" s="578"/>
      <c r="DI139" s="578"/>
      <c r="DJ139" s="578"/>
      <c r="DK139" s="578"/>
      <c r="DL139" s="578"/>
      <c r="DM139" s="578"/>
      <c r="DN139" s="578"/>
      <c r="DO139" s="578"/>
      <c r="DP139" s="578"/>
      <c r="DQ139" s="578"/>
      <c r="DR139" s="578"/>
      <c r="DS139" s="578"/>
      <c r="DT139" s="578"/>
      <c r="DU139" s="578"/>
      <c r="DV139" s="578"/>
      <c r="DW139" s="578"/>
      <c r="DX139" s="578"/>
    </row>
    <row r="140" spans="2:128" x14ac:dyDescent="0.2">
      <c r="B140" s="580"/>
      <c r="C140" s="578" t="s">
        <v>578</v>
      </c>
      <c r="D140" s="578"/>
      <c r="E140" s="578"/>
      <c r="F140" s="578"/>
      <c r="G140" s="578"/>
      <c r="H140" s="578"/>
      <c r="I140" s="578"/>
      <c r="J140" s="578"/>
      <c r="K140" s="578"/>
      <c r="L140" s="578"/>
      <c r="M140" s="578"/>
      <c r="N140" s="578"/>
      <c r="O140" s="578"/>
      <c r="P140" s="578"/>
      <c r="Q140" s="578"/>
      <c r="R140" s="578"/>
      <c r="S140" s="578"/>
      <c r="T140" s="578"/>
      <c r="U140" s="578"/>
      <c r="V140" s="578"/>
      <c r="W140" s="578"/>
      <c r="X140" s="578"/>
      <c r="Y140" s="578"/>
      <c r="Z140" s="578"/>
      <c r="AA140" s="578"/>
      <c r="AB140" s="578"/>
      <c r="AC140" s="578"/>
      <c r="AD140" s="578"/>
      <c r="AE140" s="578"/>
      <c r="AF140" s="578"/>
      <c r="AG140" s="578"/>
      <c r="AH140" s="578"/>
      <c r="AI140" s="578"/>
      <c r="AJ140" s="578"/>
      <c r="AK140" s="578"/>
      <c r="AL140" s="578"/>
      <c r="AM140" s="578"/>
      <c r="AN140" s="578"/>
      <c r="AO140" s="578"/>
      <c r="AP140" s="578"/>
      <c r="AQ140" s="578"/>
      <c r="AR140" s="578"/>
      <c r="AS140" s="578"/>
      <c r="AT140" s="578"/>
      <c r="AU140" s="578"/>
      <c r="AV140" s="578"/>
      <c r="AW140" s="578"/>
      <c r="AX140" s="578"/>
      <c r="AY140" s="578"/>
      <c r="AZ140" s="578"/>
      <c r="BA140" s="578"/>
      <c r="BB140" s="578"/>
      <c r="BC140" s="578"/>
      <c r="BD140" s="578"/>
      <c r="BE140" s="578"/>
      <c r="BF140" s="578"/>
      <c r="BG140" s="578"/>
      <c r="BH140" s="578"/>
      <c r="BI140" s="578"/>
      <c r="BJ140" s="578"/>
      <c r="BK140" s="578"/>
      <c r="BL140" s="578"/>
      <c r="BM140" s="578"/>
      <c r="BN140" s="578"/>
      <c r="BO140" s="578"/>
      <c r="BP140" s="578"/>
      <c r="BQ140" s="578"/>
      <c r="BR140" s="578"/>
      <c r="BS140" s="578"/>
      <c r="BT140" s="578"/>
      <c r="BU140" s="578"/>
      <c r="BV140" s="578"/>
      <c r="BW140" s="578"/>
      <c r="BX140" s="578"/>
      <c r="BY140" s="578"/>
      <c r="BZ140" s="578"/>
      <c r="CA140" s="578"/>
      <c r="CB140" s="578"/>
      <c r="CC140" s="578"/>
      <c r="CD140" s="578"/>
      <c r="CE140" s="578"/>
      <c r="CF140" s="578"/>
      <c r="CG140" s="578"/>
      <c r="CH140" s="578"/>
      <c r="CI140" s="578"/>
      <c r="CJ140" s="578"/>
      <c r="CK140" s="578"/>
      <c r="CL140" s="578"/>
      <c r="CM140" s="578"/>
      <c r="CN140" s="578"/>
      <c r="CO140" s="578"/>
      <c r="CP140" s="578"/>
      <c r="CQ140" s="578"/>
      <c r="CR140" s="578"/>
      <c r="CS140" s="578"/>
      <c r="CT140" s="578"/>
      <c r="CU140" s="578"/>
      <c r="CV140" s="578"/>
      <c r="CW140" s="578"/>
      <c r="CX140" s="578"/>
      <c r="CY140" s="578"/>
      <c r="CZ140" s="578"/>
      <c r="DA140" s="578"/>
      <c r="DB140" s="578"/>
      <c r="DC140" s="578"/>
      <c r="DD140" s="578"/>
      <c r="DE140" s="578"/>
      <c r="DF140" s="578"/>
      <c r="DG140" s="578"/>
      <c r="DH140" s="578"/>
      <c r="DI140" s="578"/>
      <c r="DJ140" s="578"/>
      <c r="DK140" s="578"/>
      <c r="DL140" s="578"/>
      <c r="DM140" s="578"/>
      <c r="DN140" s="578"/>
      <c r="DO140" s="578"/>
      <c r="DP140" s="578"/>
      <c r="DQ140" s="578"/>
      <c r="DR140" s="578"/>
      <c r="DS140" s="578"/>
      <c r="DT140" s="578"/>
      <c r="DU140" s="578"/>
      <c r="DV140" s="578"/>
      <c r="DW140" s="578"/>
      <c r="DX140" s="578"/>
    </row>
    <row r="141" spans="2:128" x14ac:dyDescent="0.2">
      <c r="B141" s="580"/>
      <c r="C141" s="578" t="s">
        <v>579</v>
      </c>
      <c r="D141" s="578"/>
      <c r="E141" s="578"/>
      <c r="F141" s="578"/>
      <c r="G141" s="578"/>
      <c r="H141" s="578"/>
      <c r="I141" s="578"/>
      <c r="J141" s="578"/>
      <c r="K141" s="578"/>
      <c r="L141" s="578"/>
      <c r="M141" s="578"/>
      <c r="N141" s="578"/>
      <c r="O141" s="578"/>
      <c r="P141" s="578"/>
      <c r="Q141" s="578"/>
      <c r="R141" s="578"/>
      <c r="S141" s="578"/>
      <c r="T141" s="578"/>
      <c r="U141" s="578"/>
      <c r="V141" s="578"/>
      <c r="W141" s="578"/>
      <c r="X141" s="578"/>
      <c r="Y141" s="578"/>
      <c r="Z141" s="578"/>
      <c r="AA141" s="578"/>
      <c r="AB141" s="578"/>
      <c r="AC141" s="578"/>
      <c r="AD141" s="578"/>
      <c r="AE141" s="578"/>
      <c r="AF141" s="578"/>
      <c r="AG141" s="578"/>
      <c r="AH141" s="578"/>
      <c r="AI141" s="578"/>
      <c r="AJ141" s="578"/>
      <c r="AK141" s="578"/>
      <c r="AL141" s="578"/>
      <c r="AM141" s="578"/>
      <c r="AN141" s="578"/>
      <c r="AO141" s="578"/>
      <c r="AP141" s="578"/>
      <c r="AQ141" s="578"/>
      <c r="AR141" s="578"/>
      <c r="AS141" s="578"/>
      <c r="AT141" s="578"/>
      <c r="AU141" s="578"/>
      <c r="AV141" s="578"/>
      <c r="AW141" s="578"/>
      <c r="AX141" s="578"/>
      <c r="AY141" s="578"/>
      <c r="AZ141" s="578"/>
      <c r="BA141" s="578"/>
      <c r="BB141" s="578"/>
      <c r="BC141" s="578"/>
      <c r="BD141" s="578"/>
      <c r="BE141" s="578"/>
      <c r="BF141" s="578"/>
      <c r="BG141" s="578"/>
      <c r="BH141" s="578"/>
      <c r="BI141" s="578"/>
      <c r="BJ141" s="578"/>
      <c r="BK141" s="578"/>
      <c r="BL141" s="578"/>
      <c r="BM141" s="578"/>
      <c r="BN141" s="578"/>
      <c r="BO141" s="578"/>
      <c r="BP141" s="578"/>
      <c r="BQ141" s="578"/>
      <c r="BR141" s="578"/>
      <c r="BS141" s="578"/>
      <c r="BT141" s="578"/>
      <c r="BU141" s="578"/>
      <c r="BV141" s="578"/>
      <c r="BW141" s="578"/>
      <c r="BX141" s="578"/>
      <c r="BY141" s="578"/>
      <c r="BZ141" s="578"/>
      <c r="CA141" s="578"/>
      <c r="CB141" s="578"/>
      <c r="CC141" s="578"/>
      <c r="CD141" s="578"/>
      <c r="CE141" s="578"/>
      <c r="CF141" s="578"/>
      <c r="CG141" s="578"/>
      <c r="CH141" s="578"/>
      <c r="CI141" s="578"/>
      <c r="CJ141" s="578"/>
      <c r="CK141" s="578"/>
      <c r="CL141" s="578"/>
      <c r="CM141" s="578"/>
      <c r="CN141" s="578"/>
      <c r="CO141" s="578"/>
      <c r="CP141" s="578"/>
      <c r="CQ141" s="578"/>
      <c r="CR141" s="578"/>
      <c r="CS141" s="578"/>
      <c r="CT141" s="578"/>
      <c r="CU141" s="578"/>
      <c r="CV141" s="578"/>
      <c r="CW141" s="578"/>
      <c r="CX141" s="578"/>
      <c r="CY141" s="578"/>
      <c r="CZ141" s="578"/>
      <c r="DA141" s="578"/>
      <c r="DB141" s="578"/>
      <c r="DC141" s="578"/>
      <c r="DD141" s="578"/>
      <c r="DE141" s="578"/>
      <c r="DF141" s="578"/>
      <c r="DG141" s="578"/>
      <c r="DH141" s="578"/>
      <c r="DI141" s="578"/>
      <c r="DJ141" s="578"/>
      <c r="DK141" s="578"/>
      <c r="DL141" s="578"/>
      <c r="DM141" s="578"/>
      <c r="DN141" s="578"/>
      <c r="DO141" s="578"/>
      <c r="DP141" s="578"/>
      <c r="DQ141" s="578"/>
      <c r="DR141" s="578"/>
      <c r="DS141" s="578"/>
      <c r="DT141" s="578"/>
      <c r="DU141" s="578"/>
      <c r="DV141" s="578"/>
      <c r="DW141" s="578"/>
      <c r="DX141" s="578"/>
    </row>
    <row r="142" spans="2:128" x14ac:dyDescent="0.2">
      <c r="B142" s="580"/>
      <c r="C142" s="578" t="s">
        <v>580</v>
      </c>
      <c r="D142" s="578"/>
      <c r="E142" s="578"/>
      <c r="F142" s="578"/>
      <c r="G142" s="578"/>
      <c r="H142" s="578"/>
      <c r="I142" s="578"/>
      <c r="J142" s="578"/>
      <c r="K142" s="578"/>
      <c r="L142" s="578"/>
      <c r="M142" s="578"/>
      <c r="N142" s="578"/>
      <c r="O142" s="578"/>
      <c r="P142" s="578"/>
      <c r="Q142" s="578"/>
      <c r="R142" s="578"/>
      <c r="S142" s="578"/>
      <c r="T142" s="578"/>
      <c r="U142" s="578"/>
      <c r="V142" s="578"/>
      <c r="W142" s="578"/>
      <c r="X142" s="578"/>
      <c r="Y142" s="578"/>
      <c r="Z142" s="578"/>
      <c r="AA142" s="578"/>
      <c r="AB142" s="578"/>
      <c r="AC142" s="578"/>
      <c r="AD142" s="578"/>
      <c r="AE142" s="578"/>
      <c r="AF142" s="578"/>
      <c r="AG142" s="578"/>
      <c r="AH142" s="578"/>
      <c r="AI142" s="578"/>
      <c r="AJ142" s="578"/>
      <c r="AK142" s="578"/>
      <c r="AL142" s="578"/>
      <c r="AM142" s="578"/>
      <c r="AN142" s="578"/>
      <c r="AO142" s="578"/>
      <c r="AP142" s="578"/>
      <c r="AQ142" s="578"/>
      <c r="AR142" s="578"/>
      <c r="AS142" s="578"/>
      <c r="AT142" s="578"/>
      <c r="AU142" s="578"/>
      <c r="AV142" s="578"/>
      <c r="AW142" s="578"/>
      <c r="AX142" s="578"/>
      <c r="AY142" s="578"/>
      <c r="AZ142" s="578"/>
      <c r="BA142" s="578"/>
      <c r="BB142" s="578"/>
      <c r="BC142" s="578"/>
      <c r="BD142" s="578"/>
      <c r="BE142" s="578"/>
      <c r="BF142" s="578"/>
      <c r="BG142" s="578"/>
      <c r="BH142" s="578"/>
      <c r="BI142" s="578"/>
      <c r="BJ142" s="578"/>
      <c r="BK142" s="578"/>
      <c r="BL142" s="578"/>
      <c r="BM142" s="578"/>
      <c r="BN142" s="578"/>
      <c r="BO142" s="578"/>
      <c r="BP142" s="578"/>
      <c r="BQ142" s="578"/>
      <c r="BR142" s="578"/>
      <c r="BS142" s="578"/>
      <c r="BT142" s="578"/>
      <c r="BU142" s="578"/>
      <c r="BV142" s="578"/>
      <c r="BW142" s="578"/>
      <c r="BX142" s="578"/>
      <c r="BY142" s="578"/>
      <c r="BZ142" s="578"/>
      <c r="CA142" s="578"/>
      <c r="CB142" s="578"/>
      <c r="CC142" s="578"/>
      <c r="CD142" s="578"/>
      <c r="CE142" s="578"/>
      <c r="CF142" s="578"/>
      <c r="CG142" s="578"/>
      <c r="CH142" s="578"/>
      <c r="CI142" s="578"/>
      <c r="CJ142" s="578"/>
      <c r="CK142" s="578"/>
      <c r="CL142" s="578"/>
      <c r="CM142" s="578"/>
      <c r="CN142" s="578"/>
      <c r="CO142" s="578"/>
      <c r="CP142" s="578"/>
      <c r="CQ142" s="578"/>
      <c r="CR142" s="578"/>
      <c r="CS142" s="578"/>
      <c r="CT142" s="578"/>
      <c r="CU142" s="578"/>
      <c r="CV142" s="578"/>
      <c r="CW142" s="578"/>
      <c r="CX142" s="578"/>
      <c r="CY142" s="578"/>
      <c r="CZ142" s="578"/>
      <c r="DA142" s="578"/>
      <c r="DB142" s="578"/>
      <c r="DC142" s="578"/>
      <c r="DD142" s="578"/>
      <c r="DE142" s="578"/>
      <c r="DF142" s="578"/>
      <c r="DG142" s="578"/>
      <c r="DH142" s="578"/>
      <c r="DI142" s="578"/>
      <c r="DJ142" s="578"/>
      <c r="DK142" s="578"/>
      <c r="DL142" s="578"/>
      <c r="DM142" s="578"/>
      <c r="DN142" s="578"/>
      <c r="DO142" s="578"/>
      <c r="DP142" s="578"/>
      <c r="DQ142" s="578"/>
      <c r="DR142" s="578"/>
      <c r="DS142" s="578"/>
      <c r="DT142" s="578"/>
      <c r="DU142" s="578"/>
      <c r="DV142" s="578"/>
      <c r="DW142" s="578"/>
      <c r="DX142" s="578"/>
    </row>
    <row r="143" spans="2:128" x14ac:dyDescent="0.2">
      <c r="B143" s="580"/>
      <c r="C143" s="578" t="s">
        <v>581</v>
      </c>
      <c r="D143" s="578"/>
      <c r="E143" s="578"/>
      <c r="F143" s="578"/>
      <c r="G143" s="578"/>
      <c r="H143" s="578"/>
      <c r="I143" s="578"/>
      <c r="J143" s="578"/>
      <c r="K143" s="578"/>
      <c r="L143" s="578"/>
      <c r="M143" s="578"/>
      <c r="N143" s="578"/>
      <c r="O143" s="578"/>
      <c r="P143" s="578"/>
      <c r="Q143" s="578"/>
      <c r="R143" s="578"/>
      <c r="S143" s="578"/>
      <c r="T143" s="578"/>
      <c r="U143" s="578"/>
      <c r="V143" s="578"/>
      <c r="W143" s="578"/>
      <c r="X143" s="578"/>
      <c r="Y143" s="578"/>
      <c r="Z143" s="578"/>
      <c r="AA143" s="578"/>
      <c r="AB143" s="578"/>
      <c r="AC143" s="578"/>
      <c r="AD143" s="578"/>
      <c r="AE143" s="578"/>
      <c r="AF143" s="578"/>
      <c r="AG143" s="578"/>
      <c r="AH143" s="578"/>
      <c r="AI143" s="578"/>
      <c r="AJ143" s="578"/>
      <c r="AK143" s="578"/>
      <c r="AL143" s="578"/>
      <c r="AM143" s="578"/>
      <c r="AN143" s="578"/>
      <c r="AO143" s="578"/>
      <c r="AP143" s="578"/>
      <c r="AQ143" s="578"/>
      <c r="AR143" s="578"/>
      <c r="AS143" s="578"/>
      <c r="AT143" s="578"/>
      <c r="AU143" s="578"/>
      <c r="AV143" s="578"/>
      <c r="AW143" s="578"/>
      <c r="AX143" s="578"/>
      <c r="AY143" s="578"/>
      <c r="AZ143" s="578"/>
      <c r="BA143" s="578"/>
      <c r="BB143" s="578"/>
      <c r="BC143" s="578"/>
      <c r="BD143" s="578"/>
      <c r="BE143" s="578"/>
      <c r="BF143" s="578"/>
      <c r="BG143" s="578"/>
      <c r="BH143" s="578"/>
      <c r="BI143" s="578"/>
      <c r="BJ143" s="578"/>
      <c r="BK143" s="578"/>
      <c r="BL143" s="578"/>
      <c r="BM143" s="578"/>
      <c r="BN143" s="578"/>
      <c r="BO143" s="578"/>
      <c r="BP143" s="578"/>
      <c r="BQ143" s="578"/>
      <c r="BR143" s="578"/>
      <c r="BS143" s="578"/>
      <c r="BT143" s="578"/>
      <c r="BU143" s="578"/>
      <c r="BV143" s="578"/>
      <c r="BW143" s="578"/>
      <c r="BX143" s="578"/>
      <c r="BY143" s="578"/>
      <c r="BZ143" s="578"/>
      <c r="CA143" s="578"/>
      <c r="CB143" s="578"/>
      <c r="CC143" s="578"/>
      <c r="CD143" s="578"/>
      <c r="CE143" s="578"/>
      <c r="CF143" s="578"/>
      <c r="CG143" s="578"/>
      <c r="CH143" s="578"/>
      <c r="CI143" s="578"/>
      <c r="CJ143" s="578"/>
      <c r="CK143" s="578"/>
      <c r="CL143" s="578"/>
      <c r="CM143" s="578"/>
      <c r="CN143" s="578"/>
      <c r="CO143" s="578"/>
      <c r="CP143" s="578"/>
      <c r="CQ143" s="578"/>
      <c r="CR143" s="578"/>
      <c r="CS143" s="578"/>
      <c r="CT143" s="578"/>
      <c r="CU143" s="578"/>
      <c r="CV143" s="578"/>
      <c r="CW143" s="578"/>
      <c r="CX143" s="578"/>
      <c r="CY143" s="578"/>
      <c r="CZ143" s="578"/>
      <c r="DA143" s="578"/>
      <c r="DB143" s="578"/>
      <c r="DC143" s="578"/>
      <c r="DD143" s="578"/>
      <c r="DE143" s="578"/>
      <c r="DF143" s="578"/>
      <c r="DG143" s="578"/>
      <c r="DH143" s="578"/>
      <c r="DI143" s="578"/>
      <c r="DJ143" s="578"/>
      <c r="DK143" s="578"/>
      <c r="DL143" s="578"/>
      <c r="DM143" s="578"/>
      <c r="DN143" s="578"/>
      <c r="DO143" s="578"/>
      <c r="DP143" s="578"/>
      <c r="DQ143" s="578"/>
      <c r="DR143" s="578"/>
      <c r="DS143" s="578"/>
      <c r="DT143" s="578"/>
      <c r="DU143" s="578"/>
      <c r="DV143" s="578"/>
      <c r="DW143" s="578"/>
      <c r="DX143" s="578"/>
    </row>
    <row r="144" spans="2:128" x14ac:dyDescent="0.2">
      <c r="B144" s="580"/>
      <c r="C144" s="578" t="s">
        <v>582</v>
      </c>
      <c r="D144" s="578"/>
      <c r="E144" s="578"/>
      <c r="F144" s="578"/>
      <c r="G144" s="578"/>
      <c r="H144" s="578"/>
      <c r="I144" s="578"/>
      <c r="J144" s="578"/>
      <c r="K144" s="578"/>
      <c r="L144" s="578"/>
      <c r="M144" s="578"/>
      <c r="N144" s="578"/>
      <c r="O144" s="578"/>
      <c r="P144" s="578"/>
      <c r="Q144" s="578"/>
      <c r="R144" s="578"/>
      <c r="S144" s="578"/>
      <c r="T144" s="578"/>
      <c r="U144" s="578"/>
      <c r="V144" s="578"/>
      <c r="W144" s="578"/>
      <c r="X144" s="578"/>
      <c r="Y144" s="578"/>
      <c r="Z144" s="578"/>
      <c r="AA144" s="578"/>
      <c r="AB144" s="578"/>
      <c r="AC144" s="578"/>
      <c r="AD144" s="578"/>
      <c r="AE144" s="578"/>
      <c r="AF144" s="578"/>
      <c r="AG144" s="578"/>
      <c r="AH144" s="578"/>
      <c r="AI144" s="578"/>
      <c r="AJ144" s="578"/>
      <c r="AK144" s="578"/>
      <c r="AL144" s="578"/>
      <c r="AM144" s="578"/>
      <c r="AN144" s="578"/>
      <c r="AO144" s="578"/>
      <c r="AP144" s="578"/>
      <c r="AQ144" s="578"/>
      <c r="AR144" s="578"/>
      <c r="AS144" s="578"/>
      <c r="AT144" s="578"/>
      <c r="AU144" s="578"/>
      <c r="AV144" s="578"/>
      <c r="AW144" s="578"/>
      <c r="AX144" s="578"/>
      <c r="AY144" s="578"/>
      <c r="AZ144" s="578"/>
      <c r="BA144" s="578"/>
      <c r="BB144" s="578"/>
      <c r="BC144" s="578"/>
      <c r="BD144" s="578"/>
      <c r="BE144" s="578"/>
      <c r="BF144" s="578"/>
      <c r="BG144" s="578"/>
      <c r="BH144" s="578"/>
      <c r="BI144" s="578"/>
      <c r="BJ144" s="578"/>
      <c r="BK144" s="578"/>
      <c r="BL144" s="578"/>
      <c r="BM144" s="578"/>
      <c r="BN144" s="578"/>
      <c r="BO144" s="578"/>
      <c r="BP144" s="578"/>
      <c r="BQ144" s="578"/>
      <c r="BR144" s="578"/>
      <c r="BS144" s="578"/>
      <c r="BT144" s="578"/>
      <c r="BU144" s="578"/>
      <c r="BV144" s="578"/>
      <c r="BW144" s="578"/>
      <c r="BX144" s="578"/>
      <c r="BY144" s="578"/>
      <c r="BZ144" s="578"/>
      <c r="CA144" s="578"/>
      <c r="CB144" s="578"/>
      <c r="CC144" s="578"/>
      <c r="CD144" s="578"/>
      <c r="CE144" s="578"/>
      <c r="CF144" s="578"/>
      <c r="CG144" s="578"/>
      <c r="CH144" s="578"/>
      <c r="CI144" s="578"/>
      <c r="CJ144" s="578"/>
      <c r="CK144" s="578"/>
      <c r="CL144" s="578"/>
      <c r="CM144" s="578"/>
      <c r="CN144" s="578"/>
      <c r="CO144" s="578"/>
      <c r="CP144" s="578"/>
      <c r="CQ144" s="578"/>
      <c r="CR144" s="578"/>
      <c r="CS144" s="578"/>
      <c r="CT144" s="578"/>
      <c r="CU144" s="578"/>
      <c r="CV144" s="578"/>
      <c r="CW144" s="578"/>
      <c r="CX144" s="578"/>
      <c r="CY144" s="578"/>
      <c r="CZ144" s="578"/>
      <c r="DA144" s="578"/>
      <c r="DB144" s="578"/>
      <c r="DC144" s="578"/>
      <c r="DD144" s="578"/>
      <c r="DE144" s="578"/>
      <c r="DF144" s="578"/>
      <c r="DG144" s="578"/>
      <c r="DH144" s="578"/>
      <c r="DI144" s="578"/>
      <c r="DJ144" s="578"/>
      <c r="DK144" s="578"/>
      <c r="DL144" s="578"/>
      <c r="DM144" s="578"/>
      <c r="DN144" s="578"/>
      <c r="DO144" s="578"/>
      <c r="DP144" s="578"/>
      <c r="DQ144" s="578"/>
      <c r="DR144" s="578"/>
      <c r="DS144" s="578"/>
      <c r="DT144" s="578"/>
      <c r="DU144" s="578"/>
      <c r="DV144" s="578"/>
      <c r="DW144" s="578"/>
      <c r="DX144" s="578"/>
    </row>
    <row r="145" spans="2:128" x14ac:dyDescent="0.2">
      <c r="B145" s="580"/>
      <c r="C145" s="578" t="s">
        <v>583</v>
      </c>
      <c r="D145" s="578"/>
      <c r="E145" s="578"/>
      <c r="F145" s="578"/>
      <c r="G145" s="578"/>
      <c r="H145" s="578"/>
      <c r="I145" s="578"/>
      <c r="J145" s="578"/>
      <c r="K145" s="578"/>
      <c r="L145" s="578"/>
      <c r="M145" s="578"/>
      <c r="N145" s="578"/>
      <c r="O145" s="578"/>
      <c r="P145" s="578"/>
      <c r="Q145" s="578"/>
      <c r="R145" s="578"/>
      <c r="S145" s="578"/>
      <c r="T145" s="578"/>
      <c r="U145" s="578"/>
      <c r="V145" s="578"/>
      <c r="W145" s="578"/>
      <c r="X145" s="578"/>
      <c r="Y145" s="578"/>
      <c r="Z145" s="578"/>
      <c r="AA145" s="578"/>
      <c r="AB145" s="578"/>
      <c r="AC145" s="578"/>
      <c r="AD145" s="578"/>
      <c r="AE145" s="578"/>
      <c r="AF145" s="578"/>
      <c r="AG145" s="578"/>
      <c r="AH145" s="578"/>
      <c r="AI145" s="578"/>
      <c r="AJ145" s="578"/>
      <c r="AK145" s="578"/>
      <c r="AL145" s="578"/>
      <c r="AM145" s="578"/>
      <c r="AN145" s="578"/>
      <c r="AO145" s="578"/>
      <c r="AP145" s="578"/>
      <c r="AQ145" s="578"/>
      <c r="AR145" s="578"/>
      <c r="AS145" s="578"/>
      <c r="AT145" s="578"/>
      <c r="AU145" s="578"/>
      <c r="AV145" s="578"/>
      <c r="AW145" s="578"/>
      <c r="AX145" s="578"/>
      <c r="AY145" s="578"/>
      <c r="AZ145" s="578"/>
      <c r="BA145" s="578"/>
      <c r="BB145" s="578"/>
      <c r="BC145" s="578"/>
      <c r="BD145" s="578"/>
      <c r="BE145" s="578"/>
      <c r="BF145" s="578"/>
      <c r="BG145" s="578"/>
      <c r="BH145" s="578"/>
      <c r="BI145" s="578"/>
      <c r="BJ145" s="578"/>
      <c r="BK145" s="578"/>
      <c r="BL145" s="578"/>
      <c r="BM145" s="578"/>
      <c r="BN145" s="578"/>
      <c r="BO145" s="578"/>
      <c r="BP145" s="578"/>
      <c r="BQ145" s="578"/>
      <c r="BR145" s="578"/>
      <c r="BS145" s="578"/>
      <c r="BT145" s="578"/>
      <c r="BU145" s="578"/>
      <c r="BV145" s="578"/>
      <c r="BW145" s="578"/>
      <c r="BX145" s="578"/>
      <c r="BY145" s="578"/>
      <c r="BZ145" s="578"/>
      <c r="CA145" s="578"/>
      <c r="CB145" s="578"/>
      <c r="CC145" s="578"/>
      <c r="CD145" s="578"/>
      <c r="CE145" s="578"/>
      <c r="CF145" s="578"/>
      <c r="CG145" s="578"/>
      <c r="CH145" s="578"/>
      <c r="CI145" s="578"/>
      <c r="CJ145" s="578"/>
      <c r="CK145" s="578"/>
      <c r="CL145" s="578"/>
      <c r="CM145" s="578"/>
      <c r="CN145" s="578"/>
      <c r="CO145" s="578"/>
      <c r="CP145" s="578"/>
      <c r="CQ145" s="578"/>
      <c r="CR145" s="578"/>
      <c r="CS145" s="578"/>
      <c r="CT145" s="578"/>
      <c r="CU145" s="578"/>
      <c r="CV145" s="578"/>
      <c r="CW145" s="578"/>
      <c r="CX145" s="578"/>
      <c r="CY145" s="578"/>
      <c r="CZ145" s="578"/>
      <c r="DA145" s="578"/>
      <c r="DB145" s="578"/>
      <c r="DC145" s="578"/>
      <c r="DD145" s="578"/>
      <c r="DE145" s="578"/>
      <c r="DF145" s="578"/>
      <c r="DG145" s="578"/>
      <c r="DH145" s="578"/>
      <c r="DI145" s="578"/>
      <c r="DJ145" s="578"/>
      <c r="DK145" s="578"/>
      <c r="DL145" s="578"/>
      <c r="DM145" s="578"/>
      <c r="DN145" s="578"/>
      <c r="DO145" s="578"/>
      <c r="DP145" s="578"/>
      <c r="DQ145" s="578"/>
      <c r="DR145" s="578"/>
      <c r="DS145" s="578"/>
      <c r="DT145" s="578"/>
      <c r="DU145" s="578"/>
      <c r="DV145" s="578"/>
      <c r="DW145" s="578"/>
      <c r="DX145" s="578"/>
    </row>
    <row r="146" spans="2:128" x14ac:dyDescent="0.2">
      <c r="B146" s="580"/>
      <c r="C146" s="578" t="s">
        <v>584</v>
      </c>
      <c r="D146" s="578"/>
      <c r="E146" s="578"/>
      <c r="F146" s="578"/>
      <c r="G146" s="578"/>
      <c r="H146" s="578"/>
      <c r="I146" s="578"/>
      <c r="J146" s="578"/>
      <c r="K146" s="578"/>
      <c r="L146" s="578"/>
      <c r="M146" s="578"/>
      <c r="N146" s="578"/>
      <c r="O146" s="578"/>
      <c r="P146" s="578"/>
      <c r="Q146" s="578"/>
      <c r="R146" s="578"/>
      <c r="S146" s="578"/>
      <c r="T146" s="578"/>
      <c r="U146" s="578"/>
      <c r="V146" s="578"/>
      <c r="W146" s="578"/>
      <c r="X146" s="578"/>
      <c r="Y146" s="578"/>
      <c r="Z146" s="578"/>
      <c r="AA146" s="578"/>
      <c r="AB146" s="578"/>
      <c r="AC146" s="578"/>
      <c r="AD146" s="578"/>
      <c r="AE146" s="578"/>
      <c r="AF146" s="578"/>
      <c r="AG146" s="578"/>
      <c r="AH146" s="578"/>
      <c r="AI146" s="578"/>
      <c r="AJ146" s="578"/>
      <c r="AK146" s="578"/>
      <c r="AL146" s="578"/>
      <c r="AM146" s="578"/>
      <c r="AN146" s="578"/>
      <c r="AO146" s="578"/>
      <c r="AP146" s="578"/>
      <c r="AQ146" s="578"/>
      <c r="AR146" s="578"/>
      <c r="AS146" s="578"/>
      <c r="AT146" s="578"/>
      <c r="AU146" s="578"/>
      <c r="AV146" s="578"/>
      <c r="AW146" s="578"/>
      <c r="AX146" s="578"/>
      <c r="AY146" s="578"/>
      <c r="AZ146" s="578"/>
      <c r="BA146" s="578"/>
      <c r="BB146" s="578"/>
      <c r="BC146" s="578"/>
      <c r="BD146" s="578"/>
      <c r="BE146" s="578"/>
      <c r="BF146" s="578"/>
      <c r="BG146" s="578"/>
      <c r="BH146" s="578"/>
      <c r="BI146" s="578"/>
      <c r="BJ146" s="578"/>
      <c r="BK146" s="578"/>
      <c r="BL146" s="578"/>
      <c r="BM146" s="578"/>
      <c r="BN146" s="578"/>
      <c r="BO146" s="578"/>
      <c r="BP146" s="578"/>
      <c r="BQ146" s="578"/>
      <c r="BR146" s="578"/>
      <c r="BS146" s="578"/>
      <c r="BT146" s="578"/>
      <c r="BU146" s="578"/>
      <c r="BV146" s="578"/>
      <c r="BW146" s="578"/>
      <c r="BX146" s="578"/>
      <c r="BY146" s="578"/>
      <c r="BZ146" s="578"/>
      <c r="CA146" s="578"/>
      <c r="CB146" s="578"/>
      <c r="CC146" s="578"/>
      <c r="CD146" s="578"/>
      <c r="CE146" s="578"/>
      <c r="CF146" s="578"/>
      <c r="CG146" s="578"/>
      <c r="CH146" s="578"/>
      <c r="CI146" s="578"/>
      <c r="CJ146" s="578"/>
      <c r="CK146" s="578"/>
      <c r="CL146" s="578"/>
      <c r="CM146" s="578"/>
      <c r="CN146" s="578"/>
      <c r="CO146" s="578"/>
      <c r="CP146" s="578"/>
      <c r="CQ146" s="578"/>
      <c r="CR146" s="578"/>
      <c r="CS146" s="578"/>
      <c r="CT146" s="578"/>
      <c r="CU146" s="578"/>
      <c r="CV146" s="578"/>
      <c r="CW146" s="578"/>
      <c r="CX146" s="578"/>
      <c r="CY146" s="578"/>
      <c r="CZ146" s="578"/>
      <c r="DA146" s="578"/>
      <c r="DB146" s="578"/>
      <c r="DC146" s="578"/>
      <c r="DD146" s="578"/>
      <c r="DE146" s="578"/>
      <c r="DF146" s="578"/>
      <c r="DG146" s="578"/>
      <c r="DH146" s="578"/>
      <c r="DI146" s="578"/>
      <c r="DJ146" s="578"/>
      <c r="DK146" s="578"/>
      <c r="DL146" s="578"/>
      <c r="DM146" s="578"/>
      <c r="DN146" s="578"/>
      <c r="DO146" s="578"/>
      <c r="DP146" s="578"/>
      <c r="DQ146" s="578"/>
      <c r="DR146" s="578"/>
      <c r="DS146" s="578"/>
      <c r="DT146" s="578"/>
      <c r="DU146" s="578"/>
      <c r="DV146" s="578"/>
      <c r="DW146" s="578"/>
      <c r="DX146" s="578"/>
    </row>
    <row r="147" spans="2:128" x14ac:dyDescent="0.2">
      <c r="B147" s="580"/>
      <c r="C147" s="578" t="s">
        <v>585</v>
      </c>
      <c r="D147" s="578"/>
      <c r="E147" s="578"/>
      <c r="F147" s="578"/>
      <c r="G147" s="578"/>
      <c r="H147" s="578"/>
      <c r="I147" s="578"/>
      <c r="J147" s="578"/>
      <c r="K147" s="578"/>
      <c r="L147" s="578"/>
      <c r="M147" s="578"/>
      <c r="N147" s="578"/>
      <c r="O147" s="578"/>
      <c r="P147" s="578"/>
      <c r="Q147" s="578"/>
      <c r="R147" s="578"/>
      <c r="S147" s="578"/>
      <c r="T147" s="578"/>
      <c r="U147" s="578"/>
      <c r="V147" s="578"/>
      <c r="W147" s="578"/>
      <c r="X147" s="578"/>
      <c r="Y147" s="578"/>
      <c r="Z147" s="578"/>
      <c r="AA147" s="578"/>
      <c r="AB147" s="578"/>
      <c r="AC147" s="578"/>
      <c r="AD147" s="578"/>
      <c r="AE147" s="578"/>
      <c r="AF147" s="578"/>
      <c r="AG147" s="578"/>
      <c r="AH147" s="578"/>
      <c r="AI147" s="578"/>
      <c r="AJ147" s="578"/>
      <c r="AK147" s="578"/>
      <c r="AL147" s="578"/>
      <c r="AM147" s="578"/>
      <c r="AN147" s="578"/>
      <c r="AO147" s="578"/>
      <c r="AP147" s="578"/>
      <c r="AQ147" s="578"/>
      <c r="AR147" s="578"/>
      <c r="AS147" s="578"/>
      <c r="AT147" s="578"/>
      <c r="AU147" s="578"/>
      <c r="AV147" s="578"/>
      <c r="AW147" s="578"/>
      <c r="AX147" s="578"/>
      <c r="AY147" s="578"/>
      <c r="AZ147" s="578"/>
      <c r="BA147" s="578"/>
      <c r="BB147" s="578"/>
      <c r="BC147" s="578"/>
      <c r="BD147" s="578"/>
      <c r="BE147" s="578"/>
      <c r="BF147" s="578"/>
      <c r="BG147" s="578"/>
      <c r="BH147" s="578"/>
      <c r="BI147" s="578"/>
      <c r="BJ147" s="578"/>
      <c r="BK147" s="578"/>
      <c r="BL147" s="578"/>
      <c r="BM147" s="578"/>
      <c r="BN147" s="578"/>
      <c r="BO147" s="578"/>
      <c r="BP147" s="578"/>
      <c r="BQ147" s="578"/>
      <c r="BR147" s="578"/>
      <c r="BS147" s="578"/>
      <c r="BT147" s="578"/>
      <c r="BU147" s="578"/>
      <c r="BV147" s="578"/>
      <c r="BW147" s="578"/>
      <c r="BX147" s="578"/>
      <c r="BY147" s="578"/>
      <c r="BZ147" s="578"/>
      <c r="CA147" s="578"/>
      <c r="CB147" s="578"/>
      <c r="CC147" s="578"/>
      <c r="CD147" s="578"/>
      <c r="CE147" s="578"/>
      <c r="CF147" s="578"/>
      <c r="CG147" s="578"/>
      <c r="CH147" s="578"/>
      <c r="CI147" s="578"/>
      <c r="CJ147" s="578"/>
      <c r="CK147" s="578"/>
      <c r="CL147" s="578"/>
      <c r="CM147" s="578"/>
      <c r="CN147" s="578"/>
      <c r="CO147" s="578"/>
      <c r="CP147" s="578"/>
      <c r="CQ147" s="578"/>
      <c r="CR147" s="578"/>
      <c r="CS147" s="578"/>
      <c r="CT147" s="578"/>
      <c r="CU147" s="578"/>
      <c r="CV147" s="578"/>
      <c r="CW147" s="578"/>
      <c r="CX147" s="578"/>
      <c r="CY147" s="578"/>
      <c r="CZ147" s="578"/>
      <c r="DA147" s="578"/>
      <c r="DB147" s="578"/>
      <c r="DC147" s="578"/>
      <c r="DD147" s="578"/>
      <c r="DE147" s="578"/>
      <c r="DF147" s="578"/>
      <c r="DG147" s="578"/>
      <c r="DH147" s="578"/>
      <c r="DI147" s="578"/>
      <c r="DJ147" s="578"/>
      <c r="DK147" s="578"/>
      <c r="DL147" s="578"/>
      <c r="DM147" s="578"/>
      <c r="DN147" s="578"/>
      <c r="DO147" s="578"/>
      <c r="DP147" s="578"/>
      <c r="DQ147" s="578"/>
      <c r="DR147" s="578"/>
      <c r="DS147" s="578"/>
      <c r="DT147" s="578"/>
      <c r="DU147" s="578"/>
      <c r="DV147" s="578"/>
      <c r="DW147" s="578"/>
      <c r="DX147" s="578"/>
    </row>
    <row r="148" spans="2:128" x14ac:dyDescent="0.2">
      <c r="B148" s="580"/>
      <c r="C148" s="578" t="s">
        <v>586</v>
      </c>
      <c r="D148" s="578"/>
      <c r="E148" s="578"/>
      <c r="F148" s="578"/>
      <c r="G148" s="578"/>
      <c r="H148" s="578"/>
      <c r="I148" s="578"/>
      <c r="J148" s="578"/>
      <c r="K148" s="578"/>
      <c r="L148" s="578"/>
      <c r="M148" s="578"/>
      <c r="N148" s="578"/>
      <c r="O148" s="578"/>
      <c r="P148" s="578"/>
      <c r="Q148" s="578"/>
      <c r="R148" s="578"/>
      <c r="S148" s="578"/>
      <c r="T148" s="578"/>
      <c r="U148" s="578"/>
      <c r="V148" s="578"/>
      <c r="W148" s="578"/>
      <c r="X148" s="578"/>
      <c r="Y148" s="578"/>
      <c r="Z148" s="578"/>
      <c r="AA148" s="578"/>
      <c r="AB148" s="578"/>
      <c r="AC148" s="578"/>
      <c r="AD148" s="578"/>
      <c r="AE148" s="578"/>
      <c r="AF148" s="578"/>
      <c r="AG148" s="578"/>
      <c r="AH148" s="578"/>
      <c r="AI148" s="578"/>
      <c r="AJ148" s="578"/>
      <c r="AK148" s="578"/>
      <c r="AL148" s="578"/>
      <c r="AM148" s="578"/>
      <c r="AN148" s="578"/>
      <c r="AO148" s="578"/>
      <c r="AP148" s="578"/>
      <c r="AQ148" s="578"/>
      <c r="AR148" s="578"/>
      <c r="AS148" s="578"/>
      <c r="AT148" s="578"/>
      <c r="AU148" s="578"/>
      <c r="AV148" s="578"/>
      <c r="AW148" s="578"/>
      <c r="AX148" s="578"/>
      <c r="AY148" s="578"/>
      <c r="AZ148" s="578"/>
      <c r="BA148" s="578"/>
      <c r="BB148" s="578"/>
      <c r="BC148" s="578"/>
      <c r="BD148" s="578"/>
      <c r="BE148" s="578"/>
      <c r="BF148" s="578"/>
      <c r="BG148" s="578"/>
      <c r="BH148" s="578"/>
      <c r="BI148" s="578"/>
      <c r="BJ148" s="578"/>
      <c r="BK148" s="578"/>
      <c r="BL148" s="578"/>
      <c r="BM148" s="578"/>
      <c r="BN148" s="578"/>
      <c r="BO148" s="578"/>
      <c r="BP148" s="578"/>
      <c r="BQ148" s="578"/>
      <c r="BR148" s="578"/>
      <c r="BS148" s="578"/>
      <c r="BT148" s="578"/>
      <c r="BU148" s="578"/>
      <c r="BV148" s="578"/>
      <c r="BW148" s="578"/>
      <c r="BX148" s="578"/>
      <c r="BY148" s="578"/>
      <c r="BZ148" s="578"/>
      <c r="CA148" s="578"/>
      <c r="CB148" s="578"/>
      <c r="CC148" s="578"/>
      <c r="CD148" s="578"/>
      <c r="CE148" s="578"/>
      <c r="CF148" s="578"/>
      <c r="CG148" s="578"/>
      <c r="CH148" s="578"/>
      <c r="CI148" s="578"/>
      <c r="CJ148" s="578"/>
      <c r="CK148" s="578"/>
      <c r="CL148" s="578"/>
      <c r="CM148" s="578"/>
      <c r="CN148" s="578"/>
      <c r="CO148" s="578"/>
      <c r="CP148" s="578"/>
      <c r="CQ148" s="578"/>
      <c r="CR148" s="578"/>
      <c r="CS148" s="578"/>
      <c r="CT148" s="578"/>
      <c r="CU148" s="578"/>
      <c r="CV148" s="578"/>
      <c r="CW148" s="578"/>
      <c r="CX148" s="578"/>
      <c r="CY148" s="578"/>
      <c r="CZ148" s="578"/>
      <c r="DA148" s="578"/>
      <c r="DB148" s="578"/>
      <c r="DC148" s="578"/>
      <c r="DD148" s="578"/>
      <c r="DE148" s="578"/>
      <c r="DF148" s="578"/>
      <c r="DG148" s="578"/>
      <c r="DH148" s="578"/>
      <c r="DI148" s="578"/>
      <c r="DJ148" s="578"/>
      <c r="DK148" s="578"/>
      <c r="DL148" s="578"/>
      <c r="DM148" s="578"/>
      <c r="DN148" s="578"/>
      <c r="DO148" s="578"/>
      <c r="DP148" s="578"/>
      <c r="DQ148" s="578"/>
      <c r="DR148" s="578"/>
      <c r="DS148" s="578"/>
      <c r="DT148" s="578"/>
      <c r="DU148" s="578"/>
      <c r="DV148" s="578"/>
      <c r="DW148" s="578"/>
      <c r="DX148" s="578"/>
    </row>
    <row r="149" spans="2:128" x14ac:dyDescent="0.2">
      <c r="B149" s="580"/>
      <c r="C149" s="578" t="s">
        <v>587</v>
      </c>
      <c r="D149" s="578"/>
      <c r="E149" s="578"/>
      <c r="F149" s="578"/>
      <c r="G149" s="578"/>
      <c r="H149" s="578"/>
      <c r="I149" s="578"/>
      <c r="J149" s="578"/>
      <c r="K149" s="578"/>
      <c r="L149" s="578"/>
      <c r="M149" s="578"/>
      <c r="N149" s="578"/>
      <c r="O149" s="578"/>
      <c r="P149" s="578"/>
      <c r="Q149" s="578"/>
      <c r="R149" s="578"/>
      <c r="S149" s="578"/>
      <c r="T149" s="578"/>
      <c r="U149" s="578"/>
      <c r="V149" s="578"/>
      <c r="W149" s="578"/>
      <c r="X149" s="578"/>
      <c r="Y149" s="578"/>
      <c r="Z149" s="578"/>
      <c r="AA149" s="578"/>
      <c r="AB149" s="578"/>
      <c r="AC149" s="578"/>
      <c r="AD149" s="578"/>
      <c r="AE149" s="578"/>
      <c r="AF149" s="578"/>
      <c r="AG149" s="578"/>
      <c r="AH149" s="578"/>
      <c r="AI149" s="578"/>
      <c r="AJ149" s="578"/>
      <c r="AK149" s="578"/>
      <c r="AL149" s="578"/>
      <c r="AM149" s="578"/>
      <c r="AN149" s="578"/>
      <c r="AO149" s="578"/>
      <c r="AP149" s="578"/>
      <c r="AQ149" s="578"/>
      <c r="AR149" s="578"/>
      <c r="AS149" s="578"/>
      <c r="AT149" s="578"/>
      <c r="AU149" s="578"/>
      <c r="AV149" s="578"/>
      <c r="AW149" s="578"/>
      <c r="AX149" s="578"/>
      <c r="AY149" s="578"/>
      <c r="AZ149" s="578"/>
      <c r="BA149" s="578"/>
      <c r="BB149" s="578"/>
      <c r="BC149" s="578"/>
      <c r="BD149" s="578"/>
      <c r="BE149" s="578"/>
      <c r="BF149" s="578"/>
      <c r="BG149" s="578"/>
      <c r="BH149" s="578"/>
      <c r="BI149" s="578"/>
      <c r="BJ149" s="578"/>
      <c r="BK149" s="578"/>
      <c r="BL149" s="578"/>
      <c r="BM149" s="578"/>
      <c r="BN149" s="578"/>
      <c r="BO149" s="578"/>
      <c r="BP149" s="578"/>
      <c r="BQ149" s="578"/>
      <c r="BR149" s="578"/>
      <c r="BS149" s="578"/>
      <c r="BT149" s="578"/>
      <c r="BU149" s="578"/>
      <c r="BV149" s="578"/>
      <c r="BW149" s="578"/>
      <c r="BX149" s="578"/>
      <c r="BY149" s="578"/>
      <c r="BZ149" s="578"/>
      <c r="CA149" s="578"/>
      <c r="CB149" s="578"/>
      <c r="CC149" s="578"/>
      <c r="CD149" s="578"/>
      <c r="CE149" s="578"/>
      <c r="CF149" s="578"/>
      <c r="CG149" s="578"/>
      <c r="CH149" s="578"/>
      <c r="CI149" s="578"/>
      <c r="CJ149" s="578"/>
      <c r="CK149" s="578"/>
      <c r="CL149" s="578"/>
      <c r="CM149" s="578"/>
      <c r="CN149" s="578"/>
      <c r="CO149" s="578"/>
      <c r="CP149" s="578"/>
      <c r="CQ149" s="578"/>
      <c r="CR149" s="578"/>
      <c r="CS149" s="578"/>
      <c r="CT149" s="578"/>
      <c r="CU149" s="578"/>
      <c r="CV149" s="578"/>
      <c r="CW149" s="578"/>
      <c r="CX149" s="578"/>
      <c r="CY149" s="578"/>
      <c r="CZ149" s="578"/>
      <c r="DA149" s="578"/>
      <c r="DB149" s="578"/>
      <c r="DC149" s="578"/>
      <c r="DD149" s="578"/>
      <c r="DE149" s="578"/>
      <c r="DF149" s="578"/>
      <c r="DG149" s="578"/>
      <c r="DH149" s="578"/>
      <c r="DI149" s="578"/>
      <c r="DJ149" s="578"/>
      <c r="DK149" s="578"/>
      <c r="DL149" s="578"/>
      <c r="DM149" s="578"/>
      <c r="DN149" s="578"/>
      <c r="DO149" s="578"/>
      <c r="DP149" s="578"/>
      <c r="DQ149" s="578"/>
      <c r="DR149" s="578"/>
      <c r="DS149" s="578"/>
      <c r="DT149" s="578"/>
      <c r="DU149" s="578"/>
      <c r="DV149" s="578"/>
      <c r="DW149" s="578"/>
      <c r="DX149" s="578"/>
    </row>
    <row r="150" spans="2:128" x14ac:dyDescent="0.2">
      <c r="B150" s="580"/>
      <c r="C150" s="578" t="s">
        <v>588</v>
      </c>
      <c r="D150" s="578"/>
      <c r="E150" s="578"/>
      <c r="F150" s="578"/>
      <c r="G150" s="578"/>
      <c r="H150" s="578"/>
      <c r="I150" s="578"/>
      <c r="J150" s="578"/>
      <c r="K150" s="578"/>
      <c r="L150" s="578"/>
      <c r="M150" s="578"/>
      <c r="N150" s="578"/>
      <c r="O150" s="578"/>
      <c r="P150" s="578"/>
      <c r="Q150" s="578"/>
      <c r="R150" s="578"/>
      <c r="S150" s="578"/>
      <c r="T150" s="578"/>
      <c r="U150" s="578"/>
      <c r="V150" s="578"/>
      <c r="W150" s="578"/>
      <c r="X150" s="578"/>
      <c r="Y150" s="578"/>
      <c r="Z150" s="578"/>
      <c r="AA150" s="578"/>
      <c r="AB150" s="578"/>
      <c r="AC150" s="578"/>
      <c r="AD150" s="578"/>
      <c r="AE150" s="578"/>
      <c r="AF150" s="578"/>
      <c r="AG150" s="578"/>
      <c r="AH150" s="578"/>
      <c r="AI150" s="578"/>
      <c r="AJ150" s="578"/>
      <c r="AK150" s="578"/>
      <c r="AL150" s="578"/>
      <c r="AM150" s="578"/>
      <c r="AN150" s="578"/>
      <c r="AO150" s="578"/>
      <c r="AP150" s="578"/>
      <c r="AQ150" s="578"/>
      <c r="AR150" s="578"/>
      <c r="AS150" s="578"/>
      <c r="AT150" s="578"/>
      <c r="AU150" s="578"/>
      <c r="AV150" s="578"/>
      <c r="AW150" s="578"/>
      <c r="AX150" s="578"/>
      <c r="AY150" s="578"/>
      <c r="AZ150" s="578"/>
      <c r="BA150" s="578"/>
      <c r="BB150" s="578"/>
      <c r="BC150" s="578"/>
      <c r="BD150" s="578"/>
      <c r="BE150" s="578"/>
      <c r="BF150" s="578"/>
      <c r="BG150" s="578"/>
      <c r="BH150" s="578"/>
      <c r="BI150" s="578"/>
      <c r="BJ150" s="578"/>
      <c r="BK150" s="578"/>
      <c r="BL150" s="578"/>
      <c r="BM150" s="578"/>
      <c r="BN150" s="578"/>
      <c r="BO150" s="578"/>
      <c r="BP150" s="578"/>
      <c r="BQ150" s="578"/>
      <c r="BR150" s="578"/>
      <c r="BS150" s="578"/>
      <c r="BT150" s="578"/>
      <c r="BU150" s="578"/>
      <c r="BV150" s="578"/>
      <c r="BW150" s="578"/>
      <c r="BX150" s="578"/>
      <c r="BY150" s="578"/>
      <c r="BZ150" s="578"/>
      <c r="CA150" s="578"/>
      <c r="CB150" s="578"/>
      <c r="CC150" s="578"/>
      <c r="CD150" s="578"/>
      <c r="CE150" s="578"/>
      <c r="CF150" s="578"/>
      <c r="CG150" s="578"/>
      <c r="CH150" s="578"/>
      <c r="CI150" s="578"/>
      <c r="CJ150" s="578"/>
      <c r="CK150" s="578"/>
      <c r="CL150" s="578"/>
      <c r="CM150" s="578"/>
      <c r="CN150" s="578"/>
      <c r="CO150" s="578"/>
      <c r="CP150" s="578"/>
      <c r="CQ150" s="578"/>
      <c r="CR150" s="578"/>
      <c r="CS150" s="578"/>
      <c r="CT150" s="578"/>
      <c r="CU150" s="578"/>
      <c r="CV150" s="578"/>
      <c r="CW150" s="578"/>
      <c r="CX150" s="578"/>
      <c r="CY150" s="578"/>
      <c r="CZ150" s="578"/>
      <c r="DA150" s="578"/>
      <c r="DB150" s="578"/>
      <c r="DC150" s="578"/>
      <c r="DD150" s="578"/>
      <c r="DE150" s="578"/>
      <c r="DF150" s="578"/>
      <c r="DG150" s="578"/>
      <c r="DH150" s="578"/>
      <c r="DI150" s="578"/>
      <c r="DJ150" s="578"/>
      <c r="DK150" s="578"/>
      <c r="DL150" s="578"/>
      <c r="DM150" s="578"/>
      <c r="DN150" s="578"/>
      <c r="DO150" s="578"/>
      <c r="DP150" s="578"/>
      <c r="DQ150" s="578"/>
      <c r="DR150" s="578"/>
      <c r="DS150" s="578"/>
      <c r="DT150" s="578"/>
      <c r="DU150" s="578"/>
      <c r="DV150" s="578"/>
      <c r="DW150" s="578"/>
      <c r="DX150" s="578"/>
    </row>
    <row r="151" spans="2:128" x14ac:dyDescent="0.2">
      <c r="B151" s="580"/>
      <c r="C151" s="578" t="s">
        <v>589</v>
      </c>
      <c r="D151" s="578"/>
      <c r="E151" s="578"/>
      <c r="F151" s="578"/>
      <c r="G151" s="578"/>
      <c r="H151" s="578"/>
      <c r="I151" s="578"/>
      <c r="J151" s="578"/>
      <c r="K151" s="578"/>
      <c r="L151" s="578"/>
      <c r="M151" s="578"/>
      <c r="N151" s="578"/>
      <c r="O151" s="578"/>
      <c r="P151" s="578"/>
      <c r="Q151" s="578"/>
      <c r="R151" s="578"/>
      <c r="S151" s="578"/>
      <c r="T151" s="578"/>
      <c r="U151" s="578"/>
      <c r="V151" s="578"/>
      <c r="W151" s="578"/>
      <c r="X151" s="578"/>
      <c r="Y151" s="578"/>
      <c r="Z151" s="578"/>
      <c r="AA151" s="578"/>
      <c r="AB151" s="578"/>
      <c r="AC151" s="578"/>
      <c r="AD151" s="578"/>
      <c r="AE151" s="578"/>
      <c r="AF151" s="578"/>
      <c r="AG151" s="578"/>
      <c r="AH151" s="578"/>
      <c r="AI151" s="578"/>
      <c r="AJ151" s="578"/>
      <c r="AK151" s="578"/>
      <c r="AL151" s="578"/>
      <c r="AM151" s="578"/>
      <c r="AN151" s="578"/>
      <c r="AO151" s="578"/>
      <c r="AP151" s="578"/>
      <c r="AQ151" s="578"/>
      <c r="AR151" s="578"/>
      <c r="AS151" s="578"/>
      <c r="AT151" s="578"/>
      <c r="AU151" s="578"/>
      <c r="AV151" s="578"/>
      <c r="AW151" s="578"/>
      <c r="AX151" s="578"/>
      <c r="AY151" s="578"/>
      <c r="AZ151" s="578"/>
      <c r="BA151" s="578"/>
      <c r="BB151" s="578"/>
      <c r="BC151" s="578"/>
      <c r="BD151" s="578"/>
      <c r="BE151" s="578"/>
      <c r="BF151" s="578"/>
      <c r="BG151" s="578"/>
      <c r="BH151" s="578"/>
      <c r="BI151" s="578"/>
      <c r="BJ151" s="578"/>
      <c r="BK151" s="578"/>
      <c r="BL151" s="578"/>
      <c r="BM151" s="578"/>
      <c r="BN151" s="578"/>
      <c r="BO151" s="578"/>
      <c r="BP151" s="578"/>
      <c r="BQ151" s="578"/>
      <c r="BR151" s="578"/>
      <c r="BS151" s="578"/>
      <c r="BT151" s="578"/>
      <c r="BU151" s="578"/>
      <c r="BV151" s="578"/>
      <c r="BW151" s="578"/>
      <c r="BX151" s="578"/>
      <c r="BY151" s="578"/>
      <c r="BZ151" s="578"/>
      <c r="CA151" s="578"/>
      <c r="CB151" s="578"/>
      <c r="CC151" s="578"/>
      <c r="CD151" s="578"/>
      <c r="CE151" s="578"/>
      <c r="CF151" s="578"/>
      <c r="CG151" s="578"/>
      <c r="CH151" s="578"/>
      <c r="CI151" s="578"/>
      <c r="CJ151" s="578"/>
      <c r="CK151" s="578"/>
      <c r="CL151" s="578"/>
      <c r="CM151" s="578"/>
      <c r="CN151" s="578"/>
      <c r="CO151" s="578"/>
      <c r="CP151" s="578"/>
      <c r="CQ151" s="578"/>
      <c r="CR151" s="578"/>
      <c r="CS151" s="578"/>
      <c r="CT151" s="578"/>
      <c r="CU151" s="578"/>
      <c r="CV151" s="578"/>
      <c r="CW151" s="578"/>
      <c r="CX151" s="578"/>
      <c r="CY151" s="578"/>
      <c r="CZ151" s="578"/>
      <c r="DA151" s="578"/>
      <c r="DB151" s="578"/>
      <c r="DC151" s="578"/>
      <c r="DD151" s="578"/>
      <c r="DE151" s="578"/>
      <c r="DF151" s="578"/>
      <c r="DG151" s="578"/>
      <c r="DH151" s="578"/>
      <c r="DI151" s="578"/>
      <c r="DJ151" s="578"/>
      <c r="DK151" s="578"/>
      <c r="DL151" s="578"/>
      <c r="DM151" s="578"/>
      <c r="DN151" s="578"/>
      <c r="DO151" s="578"/>
      <c r="DP151" s="578"/>
      <c r="DQ151" s="578"/>
      <c r="DR151" s="578"/>
      <c r="DS151" s="578"/>
      <c r="DT151" s="578"/>
      <c r="DU151" s="578"/>
      <c r="DV151" s="578"/>
      <c r="DW151" s="578"/>
      <c r="DX151" s="578"/>
    </row>
    <row r="152" spans="2:128" x14ac:dyDescent="0.2">
      <c r="B152" s="577"/>
      <c r="C152" s="578" t="s">
        <v>590</v>
      </c>
      <c r="D152" s="578"/>
      <c r="E152" s="578"/>
      <c r="F152" s="578"/>
      <c r="G152" s="578"/>
      <c r="H152" s="578"/>
      <c r="I152" s="578"/>
      <c r="J152" s="578"/>
      <c r="K152" s="578"/>
      <c r="L152" s="578"/>
      <c r="M152" s="578"/>
      <c r="N152" s="578"/>
      <c r="O152" s="578"/>
      <c r="P152" s="578"/>
      <c r="Q152" s="578"/>
      <c r="R152" s="578"/>
      <c r="S152" s="578"/>
      <c r="T152" s="578"/>
      <c r="U152" s="578"/>
      <c r="V152" s="578"/>
      <c r="W152" s="578"/>
      <c r="X152" s="578"/>
      <c r="Y152" s="578"/>
      <c r="Z152" s="578"/>
      <c r="AA152" s="578"/>
      <c r="AB152" s="578"/>
      <c r="AC152" s="578"/>
      <c r="AD152" s="578"/>
      <c r="AE152" s="578"/>
      <c r="AF152" s="578"/>
      <c r="AG152" s="578"/>
      <c r="AH152" s="578"/>
      <c r="AI152" s="578"/>
      <c r="AJ152" s="578"/>
      <c r="AK152" s="578"/>
      <c r="AL152" s="578"/>
      <c r="AM152" s="578"/>
      <c r="AN152" s="578"/>
      <c r="AO152" s="578"/>
      <c r="AP152" s="578"/>
      <c r="AQ152" s="578"/>
      <c r="AR152" s="578"/>
      <c r="AS152" s="578"/>
      <c r="AT152" s="578"/>
      <c r="AU152" s="578"/>
      <c r="AV152" s="578"/>
      <c r="AW152" s="578"/>
      <c r="AX152" s="578"/>
      <c r="AY152" s="578"/>
      <c r="AZ152" s="578"/>
      <c r="BA152" s="578"/>
      <c r="BB152" s="578"/>
      <c r="BC152" s="578"/>
      <c r="BD152" s="578"/>
      <c r="BE152" s="578"/>
      <c r="BF152" s="578"/>
      <c r="BG152" s="578"/>
      <c r="BH152" s="578"/>
      <c r="BI152" s="578"/>
      <c r="BJ152" s="578"/>
      <c r="BK152" s="578"/>
      <c r="BL152" s="578"/>
      <c r="BM152" s="578"/>
      <c r="BN152" s="578"/>
      <c r="BO152" s="578"/>
      <c r="BP152" s="578"/>
      <c r="BQ152" s="578"/>
      <c r="BR152" s="578"/>
      <c r="BS152" s="578"/>
      <c r="BT152" s="578"/>
      <c r="BU152" s="578"/>
      <c r="BV152" s="578"/>
      <c r="BW152" s="578"/>
      <c r="BX152" s="578"/>
      <c r="BY152" s="578"/>
      <c r="BZ152" s="578"/>
      <c r="CA152" s="578"/>
      <c r="CB152" s="578"/>
      <c r="CC152" s="578"/>
      <c r="CD152" s="578"/>
      <c r="CE152" s="578"/>
      <c r="CF152" s="578"/>
      <c r="CG152" s="578"/>
      <c r="CH152" s="578"/>
      <c r="CI152" s="578"/>
      <c r="CJ152" s="578"/>
      <c r="CK152" s="578"/>
      <c r="CL152" s="578"/>
      <c r="CM152" s="578"/>
      <c r="CN152" s="578"/>
      <c r="CO152" s="578"/>
      <c r="CP152" s="578"/>
      <c r="CQ152" s="578"/>
      <c r="CR152" s="578"/>
      <c r="CS152" s="578"/>
      <c r="CT152" s="578"/>
      <c r="CU152" s="578"/>
      <c r="CV152" s="578"/>
      <c r="CW152" s="578"/>
      <c r="CX152" s="578"/>
      <c r="CY152" s="578"/>
      <c r="CZ152" s="578"/>
      <c r="DA152" s="578"/>
      <c r="DB152" s="578"/>
      <c r="DC152" s="578"/>
      <c r="DD152" s="578"/>
      <c r="DE152" s="578"/>
      <c r="DF152" s="578"/>
      <c r="DG152" s="578"/>
      <c r="DH152" s="578"/>
      <c r="DI152" s="578"/>
      <c r="DJ152" s="578"/>
      <c r="DK152" s="578"/>
      <c r="DL152" s="578"/>
      <c r="DM152" s="578"/>
      <c r="DN152" s="578"/>
      <c r="DO152" s="578"/>
      <c r="DP152" s="578"/>
      <c r="DQ152" s="578"/>
      <c r="DR152" s="578"/>
      <c r="DS152" s="578"/>
      <c r="DT152" s="578"/>
      <c r="DU152" s="578"/>
      <c r="DV152" s="578"/>
      <c r="DW152" s="578"/>
      <c r="DX152" s="578"/>
    </row>
    <row r="153" spans="2:128" x14ac:dyDescent="0.2">
      <c r="B153" s="577"/>
      <c r="C153" s="578" t="s">
        <v>591</v>
      </c>
      <c r="D153" s="578"/>
      <c r="E153" s="578"/>
      <c r="F153" s="578"/>
      <c r="G153" s="578"/>
      <c r="H153" s="578"/>
      <c r="I153" s="578"/>
      <c r="J153" s="578"/>
      <c r="K153" s="578"/>
      <c r="L153" s="578"/>
      <c r="M153" s="578"/>
      <c r="N153" s="578"/>
      <c r="O153" s="578"/>
      <c r="P153" s="578"/>
      <c r="Q153" s="578"/>
      <c r="R153" s="578"/>
      <c r="S153" s="578"/>
      <c r="T153" s="578"/>
      <c r="U153" s="578"/>
      <c r="V153" s="578"/>
      <c r="W153" s="578"/>
      <c r="X153" s="578"/>
      <c r="Y153" s="578"/>
      <c r="Z153" s="578"/>
      <c r="AA153" s="578"/>
      <c r="AB153" s="578"/>
      <c r="AC153" s="578"/>
      <c r="AD153" s="578"/>
      <c r="AE153" s="578"/>
      <c r="AF153" s="578"/>
      <c r="AG153" s="578"/>
      <c r="AH153" s="578"/>
      <c r="AI153" s="578"/>
      <c r="AJ153" s="578"/>
      <c r="AK153" s="578"/>
      <c r="AL153" s="578"/>
      <c r="AM153" s="578"/>
      <c r="AN153" s="578"/>
      <c r="AO153" s="578"/>
      <c r="AP153" s="578"/>
      <c r="AQ153" s="578"/>
      <c r="AR153" s="578"/>
      <c r="AS153" s="578"/>
      <c r="AT153" s="578"/>
      <c r="AU153" s="578"/>
      <c r="AV153" s="578"/>
      <c r="AW153" s="578"/>
      <c r="AX153" s="578"/>
      <c r="AY153" s="578"/>
      <c r="AZ153" s="578"/>
      <c r="BA153" s="578"/>
      <c r="BB153" s="578"/>
      <c r="BC153" s="578"/>
      <c r="BD153" s="578"/>
      <c r="BE153" s="578"/>
      <c r="BF153" s="578"/>
      <c r="BG153" s="578"/>
      <c r="BH153" s="578"/>
      <c r="BI153" s="578"/>
      <c r="BJ153" s="578"/>
      <c r="BK153" s="578"/>
      <c r="BL153" s="578"/>
      <c r="BM153" s="578"/>
      <c r="BN153" s="578"/>
      <c r="BO153" s="578"/>
      <c r="BP153" s="578"/>
      <c r="BQ153" s="578"/>
      <c r="BR153" s="578"/>
      <c r="BS153" s="578"/>
      <c r="BT153" s="578"/>
      <c r="BU153" s="578"/>
      <c r="BV153" s="578"/>
      <c r="BW153" s="578"/>
      <c r="BX153" s="578"/>
      <c r="BY153" s="578"/>
      <c r="BZ153" s="578"/>
      <c r="CA153" s="578"/>
      <c r="CB153" s="578"/>
      <c r="CC153" s="578"/>
      <c r="CD153" s="578"/>
      <c r="CE153" s="578"/>
      <c r="CF153" s="578"/>
      <c r="CG153" s="578"/>
      <c r="CH153" s="578"/>
      <c r="CI153" s="578"/>
      <c r="CJ153" s="578"/>
      <c r="CK153" s="578"/>
      <c r="CL153" s="578"/>
      <c r="CM153" s="578"/>
      <c r="CN153" s="578"/>
      <c r="CO153" s="578"/>
      <c r="CP153" s="578"/>
      <c r="CQ153" s="578"/>
      <c r="CR153" s="578"/>
      <c r="CS153" s="578"/>
      <c r="CT153" s="578"/>
      <c r="CU153" s="578"/>
      <c r="CV153" s="578"/>
      <c r="CW153" s="578"/>
      <c r="CX153" s="578"/>
      <c r="CY153" s="578"/>
      <c r="CZ153" s="578"/>
      <c r="DA153" s="578"/>
      <c r="DB153" s="578"/>
      <c r="DC153" s="578"/>
      <c r="DD153" s="578"/>
      <c r="DE153" s="578"/>
      <c r="DF153" s="578"/>
      <c r="DG153" s="578"/>
      <c r="DH153" s="578"/>
      <c r="DI153" s="578"/>
      <c r="DJ153" s="578"/>
      <c r="DK153" s="578"/>
      <c r="DL153" s="578"/>
      <c r="DM153" s="578"/>
      <c r="DN153" s="578"/>
      <c r="DO153" s="578"/>
      <c r="DP153" s="578"/>
      <c r="DQ153" s="578"/>
      <c r="DR153" s="578"/>
      <c r="DS153" s="578"/>
      <c r="DT153" s="578"/>
      <c r="DU153" s="578"/>
      <c r="DV153" s="578"/>
      <c r="DW153" s="578"/>
      <c r="DX153" s="578"/>
    </row>
    <row r="154" spans="2:128" x14ac:dyDescent="0.2">
      <c r="B154" s="577"/>
      <c r="C154" s="578"/>
      <c r="D154" s="578"/>
      <c r="E154" s="578"/>
      <c r="F154" s="578"/>
      <c r="G154" s="578"/>
      <c r="H154" s="578"/>
      <c r="I154" s="578"/>
      <c r="J154" s="578"/>
      <c r="K154" s="578"/>
      <c r="L154" s="578"/>
      <c r="M154" s="578"/>
      <c r="N154" s="578"/>
      <c r="O154" s="578"/>
      <c r="P154" s="578"/>
      <c r="Q154" s="578"/>
      <c r="R154" s="578"/>
      <c r="S154" s="578"/>
      <c r="T154" s="578"/>
      <c r="U154" s="578"/>
      <c r="V154" s="578"/>
      <c r="W154" s="578"/>
      <c r="X154" s="578"/>
      <c r="Y154" s="578"/>
      <c r="Z154" s="578"/>
      <c r="AA154" s="578"/>
      <c r="AB154" s="578"/>
      <c r="AC154" s="578"/>
      <c r="AD154" s="578"/>
      <c r="AE154" s="578"/>
      <c r="AF154" s="578"/>
      <c r="AG154" s="578"/>
      <c r="AH154" s="578"/>
      <c r="AI154" s="578"/>
      <c r="AJ154" s="578"/>
      <c r="AK154" s="578"/>
      <c r="AL154" s="578"/>
      <c r="AM154" s="578"/>
      <c r="AN154" s="578"/>
      <c r="AO154" s="578"/>
      <c r="AP154" s="578"/>
      <c r="AQ154" s="578"/>
      <c r="AR154" s="578"/>
      <c r="AS154" s="578"/>
      <c r="AT154" s="578"/>
      <c r="AU154" s="578"/>
      <c r="AV154" s="578"/>
      <c r="AW154" s="578"/>
      <c r="AX154" s="578"/>
      <c r="AY154" s="578"/>
      <c r="AZ154" s="578"/>
      <c r="BA154" s="578"/>
      <c r="BB154" s="578"/>
      <c r="BC154" s="578"/>
      <c r="BD154" s="578"/>
      <c r="BE154" s="578"/>
      <c r="BF154" s="578"/>
      <c r="BG154" s="578"/>
      <c r="BH154" s="578"/>
      <c r="BI154" s="578"/>
      <c r="BJ154" s="578"/>
      <c r="BK154" s="578"/>
      <c r="BL154" s="578"/>
      <c r="BM154" s="578"/>
      <c r="BN154" s="578"/>
      <c r="BO154" s="578"/>
      <c r="BP154" s="578"/>
      <c r="BQ154" s="578"/>
      <c r="BR154" s="578"/>
      <c r="BS154" s="578"/>
      <c r="BT154" s="578"/>
      <c r="BU154" s="578"/>
      <c r="BV154" s="578"/>
      <c r="BW154" s="578"/>
      <c r="BX154" s="578"/>
      <c r="BY154" s="578"/>
      <c r="BZ154" s="578"/>
      <c r="CA154" s="578"/>
      <c r="CB154" s="578"/>
      <c r="CC154" s="578"/>
      <c r="CD154" s="578"/>
      <c r="CE154" s="578"/>
      <c r="CF154" s="578"/>
      <c r="CG154" s="578"/>
      <c r="CH154" s="578"/>
      <c r="CI154" s="578"/>
      <c r="CJ154" s="578"/>
      <c r="CK154" s="578"/>
      <c r="CL154" s="578"/>
      <c r="CM154" s="578"/>
      <c r="CN154" s="578"/>
      <c r="CO154" s="578"/>
      <c r="CP154" s="578"/>
      <c r="CQ154" s="578"/>
      <c r="CR154" s="578"/>
      <c r="CS154" s="578"/>
      <c r="CT154" s="578"/>
      <c r="CU154" s="578"/>
      <c r="CV154" s="578"/>
      <c r="CW154" s="578"/>
      <c r="CX154" s="578"/>
      <c r="CY154" s="578"/>
      <c r="CZ154" s="578"/>
      <c r="DA154" s="578"/>
      <c r="DB154" s="578"/>
      <c r="DC154" s="578"/>
      <c r="DD154" s="578"/>
      <c r="DE154" s="578"/>
      <c r="DF154" s="578"/>
      <c r="DG154" s="578"/>
      <c r="DH154" s="578"/>
      <c r="DI154" s="578"/>
      <c r="DJ154" s="578"/>
      <c r="DK154" s="578"/>
      <c r="DL154" s="578"/>
      <c r="DM154" s="578"/>
      <c r="DN154" s="578"/>
      <c r="DO154" s="578"/>
      <c r="DP154" s="578"/>
      <c r="DQ154" s="578"/>
      <c r="DR154" s="578"/>
      <c r="DS154" s="578"/>
      <c r="DT154" s="578"/>
      <c r="DU154" s="578"/>
      <c r="DV154" s="578"/>
      <c r="DW154" s="578"/>
      <c r="DX154" s="578"/>
    </row>
  </sheetData>
  <sheetProtection algorithmName="SHA-512" hashValue="fY38TnNAJORQ01ULk0z9t70t6PC3yiQY0lBIJJJs5MU5bqj4UcLAIcw2bPL6yxtgVnkpLWFuty7JMIqU8nmmuQ==" saltValue="4yLZgq94BLj0lj21pBUr2Q==" spinCount="100000" sheet="1" objects="1" scenarios="1" selectLockedCells="1" selectUnlockedCells="1"/>
  <mergeCells count="1">
    <mergeCell ref="W2:W3"/>
  </mergeCell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2"/>
  <sheetViews>
    <sheetView zoomScale="80" zoomScaleNormal="80" workbookViewId="0">
      <selection activeCell="D68" sqref="D68"/>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258" max="258" width="1.33203125" customWidth="1"/>
    <col min="259" max="259" width="8" customWidth="1"/>
    <col min="260" max="260" width="45.109375" customWidth="1"/>
    <col min="261" max="261" width="18" customWidth="1"/>
    <col min="262" max="263" width="10.21875" customWidth="1"/>
    <col min="264" max="292" width="11.44140625" customWidth="1"/>
    <col min="514" max="514" width="1.33203125" customWidth="1"/>
    <col min="515" max="515" width="8" customWidth="1"/>
    <col min="516" max="516" width="45.109375" customWidth="1"/>
    <col min="517" max="517" width="18" customWidth="1"/>
    <col min="518" max="519" width="10.21875" customWidth="1"/>
    <col min="520" max="548" width="11.44140625" customWidth="1"/>
    <col min="770" max="770" width="1.33203125" customWidth="1"/>
    <col min="771" max="771" width="8" customWidth="1"/>
    <col min="772" max="772" width="45.109375" customWidth="1"/>
    <col min="773" max="773" width="18" customWidth="1"/>
    <col min="774" max="775" width="10.21875" customWidth="1"/>
    <col min="776" max="804" width="11.44140625" customWidth="1"/>
    <col min="1026" max="1026" width="1.33203125" customWidth="1"/>
    <col min="1027" max="1027" width="8" customWidth="1"/>
    <col min="1028" max="1028" width="45.109375" customWidth="1"/>
    <col min="1029" max="1029" width="18" customWidth="1"/>
    <col min="1030" max="1031" width="10.21875" customWidth="1"/>
    <col min="1032" max="1060" width="11.44140625" customWidth="1"/>
    <col min="1282" max="1282" width="1.33203125" customWidth="1"/>
    <col min="1283" max="1283" width="8" customWidth="1"/>
    <col min="1284" max="1284" width="45.109375" customWidth="1"/>
    <col min="1285" max="1285" width="18" customWidth="1"/>
    <col min="1286" max="1287" width="10.21875" customWidth="1"/>
    <col min="1288" max="1316" width="11.44140625" customWidth="1"/>
    <col min="1538" max="1538" width="1.33203125" customWidth="1"/>
    <col min="1539" max="1539" width="8" customWidth="1"/>
    <col min="1540" max="1540" width="45.109375" customWidth="1"/>
    <col min="1541" max="1541" width="18" customWidth="1"/>
    <col min="1542" max="1543" width="10.21875" customWidth="1"/>
    <col min="1544" max="1572" width="11.44140625" customWidth="1"/>
    <col min="1794" max="1794" width="1.33203125" customWidth="1"/>
    <col min="1795" max="1795" width="8" customWidth="1"/>
    <col min="1796" max="1796" width="45.109375" customWidth="1"/>
    <col min="1797" max="1797" width="18" customWidth="1"/>
    <col min="1798" max="1799" width="10.21875" customWidth="1"/>
    <col min="1800" max="1828" width="11.44140625" customWidth="1"/>
    <col min="2050" max="2050" width="1.33203125" customWidth="1"/>
    <col min="2051" max="2051" width="8" customWidth="1"/>
    <col min="2052" max="2052" width="45.109375" customWidth="1"/>
    <col min="2053" max="2053" width="18" customWidth="1"/>
    <col min="2054" max="2055" width="10.21875" customWidth="1"/>
    <col min="2056" max="2084" width="11.44140625" customWidth="1"/>
    <col min="2306" max="2306" width="1.33203125" customWidth="1"/>
    <col min="2307" max="2307" width="8" customWidth="1"/>
    <col min="2308" max="2308" width="45.109375" customWidth="1"/>
    <col min="2309" max="2309" width="18" customWidth="1"/>
    <col min="2310" max="2311" width="10.21875" customWidth="1"/>
    <col min="2312" max="2340" width="11.44140625" customWidth="1"/>
    <col min="2562" max="2562" width="1.33203125" customWidth="1"/>
    <col min="2563" max="2563" width="8" customWidth="1"/>
    <col min="2564" max="2564" width="45.109375" customWidth="1"/>
    <col min="2565" max="2565" width="18" customWidth="1"/>
    <col min="2566" max="2567" width="10.21875" customWidth="1"/>
    <col min="2568" max="2596" width="11.44140625" customWidth="1"/>
    <col min="2818" max="2818" width="1.33203125" customWidth="1"/>
    <col min="2819" max="2819" width="8" customWidth="1"/>
    <col min="2820" max="2820" width="45.109375" customWidth="1"/>
    <col min="2821" max="2821" width="18" customWidth="1"/>
    <col min="2822" max="2823" width="10.21875" customWidth="1"/>
    <col min="2824" max="2852" width="11.44140625" customWidth="1"/>
    <col min="3074" max="3074" width="1.33203125" customWidth="1"/>
    <col min="3075" max="3075" width="8" customWidth="1"/>
    <col min="3076" max="3076" width="45.109375" customWidth="1"/>
    <col min="3077" max="3077" width="18" customWidth="1"/>
    <col min="3078" max="3079" width="10.21875" customWidth="1"/>
    <col min="3080" max="3108" width="11.44140625" customWidth="1"/>
    <col min="3330" max="3330" width="1.33203125" customWidth="1"/>
    <col min="3331" max="3331" width="8" customWidth="1"/>
    <col min="3332" max="3332" width="45.109375" customWidth="1"/>
    <col min="3333" max="3333" width="18" customWidth="1"/>
    <col min="3334" max="3335" width="10.21875" customWidth="1"/>
    <col min="3336" max="3364" width="11.44140625" customWidth="1"/>
    <col min="3586" max="3586" width="1.33203125" customWidth="1"/>
    <col min="3587" max="3587" width="8" customWidth="1"/>
    <col min="3588" max="3588" width="45.109375" customWidth="1"/>
    <col min="3589" max="3589" width="18" customWidth="1"/>
    <col min="3590" max="3591" width="10.21875" customWidth="1"/>
    <col min="3592" max="3620" width="11.44140625" customWidth="1"/>
    <col min="3842" max="3842" width="1.33203125" customWidth="1"/>
    <col min="3843" max="3843" width="8" customWidth="1"/>
    <col min="3844" max="3844" width="45.109375" customWidth="1"/>
    <col min="3845" max="3845" width="18" customWidth="1"/>
    <col min="3846" max="3847" width="10.21875" customWidth="1"/>
    <col min="3848" max="3876" width="11.44140625" customWidth="1"/>
    <col min="4098" max="4098" width="1.33203125" customWidth="1"/>
    <col min="4099" max="4099" width="8" customWidth="1"/>
    <col min="4100" max="4100" width="45.109375" customWidth="1"/>
    <col min="4101" max="4101" width="18" customWidth="1"/>
    <col min="4102" max="4103" width="10.21875" customWidth="1"/>
    <col min="4104" max="4132" width="11.44140625" customWidth="1"/>
    <col min="4354" max="4354" width="1.33203125" customWidth="1"/>
    <col min="4355" max="4355" width="8" customWidth="1"/>
    <col min="4356" max="4356" width="45.109375" customWidth="1"/>
    <col min="4357" max="4357" width="18" customWidth="1"/>
    <col min="4358" max="4359" width="10.21875" customWidth="1"/>
    <col min="4360" max="4388" width="11.44140625" customWidth="1"/>
    <col min="4610" max="4610" width="1.33203125" customWidth="1"/>
    <col min="4611" max="4611" width="8" customWidth="1"/>
    <col min="4612" max="4612" width="45.109375" customWidth="1"/>
    <col min="4613" max="4613" width="18" customWidth="1"/>
    <col min="4614" max="4615" width="10.21875" customWidth="1"/>
    <col min="4616" max="4644" width="11.44140625" customWidth="1"/>
    <col min="4866" max="4866" width="1.33203125" customWidth="1"/>
    <col min="4867" max="4867" width="8" customWidth="1"/>
    <col min="4868" max="4868" width="45.109375" customWidth="1"/>
    <col min="4869" max="4869" width="18" customWidth="1"/>
    <col min="4870" max="4871" width="10.21875" customWidth="1"/>
    <col min="4872" max="4900" width="11.44140625" customWidth="1"/>
    <col min="5122" max="5122" width="1.33203125" customWidth="1"/>
    <col min="5123" max="5123" width="8" customWidth="1"/>
    <col min="5124" max="5124" width="45.109375" customWidth="1"/>
    <col min="5125" max="5125" width="18" customWidth="1"/>
    <col min="5126" max="5127" width="10.21875" customWidth="1"/>
    <col min="5128" max="5156" width="11.44140625" customWidth="1"/>
    <col min="5378" max="5378" width="1.33203125" customWidth="1"/>
    <col min="5379" max="5379" width="8" customWidth="1"/>
    <col min="5380" max="5380" width="45.109375" customWidth="1"/>
    <col min="5381" max="5381" width="18" customWidth="1"/>
    <col min="5382" max="5383" width="10.21875" customWidth="1"/>
    <col min="5384" max="5412" width="11.44140625" customWidth="1"/>
    <col min="5634" max="5634" width="1.33203125" customWidth="1"/>
    <col min="5635" max="5635" width="8" customWidth="1"/>
    <col min="5636" max="5636" width="45.109375" customWidth="1"/>
    <col min="5637" max="5637" width="18" customWidth="1"/>
    <col min="5638" max="5639" width="10.21875" customWidth="1"/>
    <col min="5640" max="5668" width="11.44140625" customWidth="1"/>
    <col min="5890" max="5890" width="1.33203125" customWidth="1"/>
    <col min="5891" max="5891" width="8" customWidth="1"/>
    <col min="5892" max="5892" width="45.109375" customWidth="1"/>
    <col min="5893" max="5893" width="18" customWidth="1"/>
    <col min="5894" max="5895" width="10.21875" customWidth="1"/>
    <col min="5896" max="5924" width="11.44140625" customWidth="1"/>
    <col min="6146" max="6146" width="1.33203125" customWidth="1"/>
    <col min="6147" max="6147" width="8" customWidth="1"/>
    <col min="6148" max="6148" width="45.109375" customWidth="1"/>
    <col min="6149" max="6149" width="18" customWidth="1"/>
    <col min="6150" max="6151" width="10.21875" customWidth="1"/>
    <col min="6152" max="6180" width="11.44140625" customWidth="1"/>
    <col min="6402" max="6402" width="1.33203125" customWidth="1"/>
    <col min="6403" max="6403" width="8" customWidth="1"/>
    <col min="6404" max="6404" width="45.109375" customWidth="1"/>
    <col min="6405" max="6405" width="18" customWidth="1"/>
    <col min="6406" max="6407" width="10.21875" customWidth="1"/>
    <col min="6408" max="6436" width="11.44140625" customWidth="1"/>
    <col min="6658" max="6658" width="1.33203125" customWidth="1"/>
    <col min="6659" max="6659" width="8" customWidth="1"/>
    <col min="6660" max="6660" width="45.109375" customWidth="1"/>
    <col min="6661" max="6661" width="18" customWidth="1"/>
    <col min="6662" max="6663" width="10.21875" customWidth="1"/>
    <col min="6664" max="6692" width="11.44140625" customWidth="1"/>
    <col min="6914" max="6914" width="1.33203125" customWidth="1"/>
    <col min="6915" max="6915" width="8" customWidth="1"/>
    <col min="6916" max="6916" width="45.109375" customWidth="1"/>
    <col min="6917" max="6917" width="18" customWidth="1"/>
    <col min="6918" max="6919" width="10.21875" customWidth="1"/>
    <col min="6920" max="6948" width="11.44140625" customWidth="1"/>
    <col min="7170" max="7170" width="1.33203125" customWidth="1"/>
    <col min="7171" max="7171" width="8" customWidth="1"/>
    <col min="7172" max="7172" width="45.109375" customWidth="1"/>
    <col min="7173" max="7173" width="18" customWidth="1"/>
    <col min="7174" max="7175" width="10.21875" customWidth="1"/>
    <col min="7176" max="7204" width="11.44140625" customWidth="1"/>
    <col min="7426" max="7426" width="1.33203125" customWidth="1"/>
    <col min="7427" max="7427" width="8" customWidth="1"/>
    <col min="7428" max="7428" width="45.109375" customWidth="1"/>
    <col min="7429" max="7429" width="18" customWidth="1"/>
    <col min="7430" max="7431" width="10.21875" customWidth="1"/>
    <col min="7432" max="7460" width="11.44140625" customWidth="1"/>
    <col min="7682" max="7682" width="1.33203125" customWidth="1"/>
    <col min="7683" max="7683" width="8" customWidth="1"/>
    <col min="7684" max="7684" width="45.109375" customWidth="1"/>
    <col min="7685" max="7685" width="18" customWidth="1"/>
    <col min="7686" max="7687" width="10.21875" customWidth="1"/>
    <col min="7688" max="7716" width="11.44140625" customWidth="1"/>
    <col min="7938" max="7938" width="1.33203125" customWidth="1"/>
    <col min="7939" max="7939" width="8" customWidth="1"/>
    <col min="7940" max="7940" width="45.109375" customWidth="1"/>
    <col min="7941" max="7941" width="18" customWidth="1"/>
    <col min="7942" max="7943" width="10.21875" customWidth="1"/>
    <col min="7944" max="7972" width="11.44140625" customWidth="1"/>
    <col min="8194" max="8194" width="1.33203125" customWidth="1"/>
    <col min="8195" max="8195" width="8" customWidth="1"/>
    <col min="8196" max="8196" width="45.109375" customWidth="1"/>
    <col min="8197" max="8197" width="18" customWidth="1"/>
    <col min="8198" max="8199" width="10.21875" customWidth="1"/>
    <col min="8200" max="8228" width="11.44140625" customWidth="1"/>
    <col min="8450" max="8450" width="1.33203125" customWidth="1"/>
    <col min="8451" max="8451" width="8" customWidth="1"/>
    <col min="8452" max="8452" width="45.109375" customWidth="1"/>
    <col min="8453" max="8453" width="18" customWidth="1"/>
    <col min="8454" max="8455" width="10.21875" customWidth="1"/>
    <col min="8456" max="8484" width="11.44140625" customWidth="1"/>
    <col min="8706" max="8706" width="1.33203125" customWidth="1"/>
    <col min="8707" max="8707" width="8" customWidth="1"/>
    <col min="8708" max="8708" width="45.109375" customWidth="1"/>
    <col min="8709" max="8709" width="18" customWidth="1"/>
    <col min="8710" max="8711" width="10.21875" customWidth="1"/>
    <col min="8712" max="8740" width="11.44140625" customWidth="1"/>
    <col min="8962" max="8962" width="1.33203125" customWidth="1"/>
    <col min="8963" max="8963" width="8" customWidth="1"/>
    <col min="8964" max="8964" width="45.109375" customWidth="1"/>
    <col min="8965" max="8965" width="18" customWidth="1"/>
    <col min="8966" max="8967" width="10.21875" customWidth="1"/>
    <col min="8968" max="8996" width="11.44140625" customWidth="1"/>
    <col min="9218" max="9218" width="1.33203125" customWidth="1"/>
    <col min="9219" max="9219" width="8" customWidth="1"/>
    <col min="9220" max="9220" width="45.109375" customWidth="1"/>
    <col min="9221" max="9221" width="18" customWidth="1"/>
    <col min="9222" max="9223" width="10.21875" customWidth="1"/>
    <col min="9224" max="9252" width="11.44140625" customWidth="1"/>
    <col min="9474" max="9474" width="1.33203125" customWidth="1"/>
    <col min="9475" max="9475" width="8" customWidth="1"/>
    <col min="9476" max="9476" width="45.109375" customWidth="1"/>
    <col min="9477" max="9477" width="18" customWidth="1"/>
    <col min="9478" max="9479" width="10.21875" customWidth="1"/>
    <col min="9480" max="9508" width="11.44140625" customWidth="1"/>
    <col min="9730" max="9730" width="1.33203125" customWidth="1"/>
    <col min="9731" max="9731" width="8" customWidth="1"/>
    <col min="9732" max="9732" width="45.109375" customWidth="1"/>
    <col min="9733" max="9733" width="18" customWidth="1"/>
    <col min="9734" max="9735" width="10.21875" customWidth="1"/>
    <col min="9736" max="9764" width="11.44140625" customWidth="1"/>
    <col min="9986" max="9986" width="1.33203125" customWidth="1"/>
    <col min="9987" max="9987" width="8" customWidth="1"/>
    <col min="9988" max="9988" width="45.109375" customWidth="1"/>
    <col min="9989" max="9989" width="18" customWidth="1"/>
    <col min="9990" max="9991" width="10.21875" customWidth="1"/>
    <col min="9992" max="10020" width="11.44140625" customWidth="1"/>
    <col min="10242" max="10242" width="1.33203125" customWidth="1"/>
    <col min="10243" max="10243" width="8" customWidth="1"/>
    <col min="10244" max="10244" width="45.109375" customWidth="1"/>
    <col min="10245" max="10245" width="18" customWidth="1"/>
    <col min="10246" max="10247" width="10.21875" customWidth="1"/>
    <col min="10248" max="10276" width="11.44140625" customWidth="1"/>
    <col min="10498" max="10498" width="1.33203125" customWidth="1"/>
    <col min="10499" max="10499" width="8" customWidth="1"/>
    <col min="10500" max="10500" width="45.109375" customWidth="1"/>
    <col min="10501" max="10501" width="18" customWidth="1"/>
    <col min="10502" max="10503" width="10.21875" customWidth="1"/>
    <col min="10504" max="10532" width="11.44140625" customWidth="1"/>
    <col min="10754" max="10754" width="1.33203125" customWidth="1"/>
    <col min="10755" max="10755" width="8" customWidth="1"/>
    <col min="10756" max="10756" width="45.109375" customWidth="1"/>
    <col min="10757" max="10757" width="18" customWidth="1"/>
    <col min="10758" max="10759" width="10.21875" customWidth="1"/>
    <col min="10760" max="10788" width="11.44140625" customWidth="1"/>
    <col min="11010" max="11010" width="1.33203125" customWidth="1"/>
    <col min="11011" max="11011" width="8" customWidth="1"/>
    <col min="11012" max="11012" width="45.109375" customWidth="1"/>
    <col min="11013" max="11013" width="18" customWidth="1"/>
    <col min="11014" max="11015" width="10.21875" customWidth="1"/>
    <col min="11016" max="11044" width="11.44140625" customWidth="1"/>
    <col min="11266" max="11266" width="1.33203125" customWidth="1"/>
    <col min="11267" max="11267" width="8" customWidth="1"/>
    <col min="11268" max="11268" width="45.109375" customWidth="1"/>
    <col min="11269" max="11269" width="18" customWidth="1"/>
    <col min="11270" max="11271" width="10.21875" customWidth="1"/>
    <col min="11272" max="11300" width="11.44140625" customWidth="1"/>
    <col min="11522" max="11522" width="1.33203125" customWidth="1"/>
    <col min="11523" max="11523" width="8" customWidth="1"/>
    <col min="11524" max="11524" width="45.109375" customWidth="1"/>
    <col min="11525" max="11525" width="18" customWidth="1"/>
    <col min="11526" max="11527" width="10.21875" customWidth="1"/>
    <col min="11528" max="11556" width="11.44140625" customWidth="1"/>
    <col min="11778" max="11778" width="1.33203125" customWidth="1"/>
    <col min="11779" max="11779" width="8" customWidth="1"/>
    <col min="11780" max="11780" width="45.109375" customWidth="1"/>
    <col min="11781" max="11781" width="18" customWidth="1"/>
    <col min="11782" max="11783" width="10.21875" customWidth="1"/>
    <col min="11784" max="11812" width="11.44140625" customWidth="1"/>
    <col min="12034" max="12034" width="1.33203125" customWidth="1"/>
    <col min="12035" max="12035" width="8" customWidth="1"/>
    <col min="12036" max="12036" width="45.109375" customWidth="1"/>
    <col min="12037" max="12037" width="18" customWidth="1"/>
    <col min="12038" max="12039" width="10.21875" customWidth="1"/>
    <col min="12040" max="12068" width="11.44140625" customWidth="1"/>
    <col min="12290" max="12290" width="1.33203125" customWidth="1"/>
    <col min="12291" max="12291" width="8" customWidth="1"/>
    <col min="12292" max="12292" width="45.109375" customWidth="1"/>
    <col min="12293" max="12293" width="18" customWidth="1"/>
    <col min="12294" max="12295" width="10.21875" customWidth="1"/>
    <col min="12296" max="12324" width="11.44140625" customWidth="1"/>
    <col min="12546" max="12546" width="1.33203125" customWidth="1"/>
    <col min="12547" max="12547" width="8" customWidth="1"/>
    <col min="12548" max="12548" width="45.109375" customWidth="1"/>
    <col min="12549" max="12549" width="18" customWidth="1"/>
    <col min="12550" max="12551" width="10.21875" customWidth="1"/>
    <col min="12552" max="12580" width="11.44140625" customWidth="1"/>
    <col min="12802" max="12802" width="1.33203125" customWidth="1"/>
    <col min="12803" max="12803" width="8" customWidth="1"/>
    <col min="12804" max="12804" width="45.109375" customWidth="1"/>
    <col min="12805" max="12805" width="18" customWidth="1"/>
    <col min="12806" max="12807" width="10.21875" customWidth="1"/>
    <col min="12808" max="12836" width="11.44140625" customWidth="1"/>
    <col min="13058" max="13058" width="1.33203125" customWidth="1"/>
    <col min="13059" max="13059" width="8" customWidth="1"/>
    <col min="13060" max="13060" width="45.109375" customWidth="1"/>
    <col min="13061" max="13061" width="18" customWidth="1"/>
    <col min="13062" max="13063" width="10.21875" customWidth="1"/>
    <col min="13064" max="13092" width="11.44140625" customWidth="1"/>
    <col min="13314" max="13314" width="1.33203125" customWidth="1"/>
    <col min="13315" max="13315" width="8" customWidth="1"/>
    <col min="13316" max="13316" width="45.109375" customWidth="1"/>
    <col min="13317" max="13317" width="18" customWidth="1"/>
    <col min="13318" max="13319" width="10.21875" customWidth="1"/>
    <col min="13320" max="13348" width="11.44140625" customWidth="1"/>
    <col min="13570" max="13570" width="1.33203125" customWidth="1"/>
    <col min="13571" max="13571" width="8" customWidth="1"/>
    <col min="13572" max="13572" width="45.109375" customWidth="1"/>
    <col min="13573" max="13573" width="18" customWidth="1"/>
    <col min="13574" max="13575" width="10.21875" customWidth="1"/>
    <col min="13576" max="13604" width="11.44140625" customWidth="1"/>
    <col min="13826" max="13826" width="1.33203125" customWidth="1"/>
    <col min="13827" max="13827" width="8" customWidth="1"/>
    <col min="13828" max="13828" width="45.109375" customWidth="1"/>
    <col min="13829" max="13829" width="18" customWidth="1"/>
    <col min="13830" max="13831" width="10.21875" customWidth="1"/>
    <col min="13832" max="13860" width="11.44140625" customWidth="1"/>
    <col min="14082" max="14082" width="1.33203125" customWidth="1"/>
    <col min="14083" max="14083" width="8" customWidth="1"/>
    <col min="14084" max="14084" width="45.109375" customWidth="1"/>
    <col min="14085" max="14085" width="18" customWidth="1"/>
    <col min="14086" max="14087" width="10.21875" customWidth="1"/>
    <col min="14088" max="14116" width="11.44140625" customWidth="1"/>
    <col min="14338" max="14338" width="1.33203125" customWidth="1"/>
    <col min="14339" max="14339" width="8" customWidth="1"/>
    <col min="14340" max="14340" width="45.109375" customWidth="1"/>
    <col min="14341" max="14341" width="18" customWidth="1"/>
    <col min="14342" max="14343" width="10.21875" customWidth="1"/>
    <col min="14344" max="14372" width="11.44140625" customWidth="1"/>
    <col min="14594" max="14594" width="1.33203125" customWidth="1"/>
    <col min="14595" max="14595" width="8" customWidth="1"/>
    <col min="14596" max="14596" width="45.109375" customWidth="1"/>
    <col min="14597" max="14597" width="18" customWidth="1"/>
    <col min="14598" max="14599" width="10.21875" customWidth="1"/>
    <col min="14600" max="14628" width="11.44140625" customWidth="1"/>
    <col min="14850" max="14850" width="1.33203125" customWidth="1"/>
    <col min="14851" max="14851" width="8" customWidth="1"/>
    <col min="14852" max="14852" width="45.109375" customWidth="1"/>
    <col min="14853" max="14853" width="18" customWidth="1"/>
    <col min="14854" max="14855" width="10.21875" customWidth="1"/>
    <col min="14856" max="14884" width="11.44140625" customWidth="1"/>
    <col min="15106" max="15106" width="1.33203125" customWidth="1"/>
    <col min="15107" max="15107" width="8" customWidth="1"/>
    <col min="15108" max="15108" width="45.109375" customWidth="1"/>
    <col min="15109" max="15109" width="18" customWidth="1"/>
    <col min="15110" max="15111" width="10.21875" customWidth="1"/>
    <col min="15112" max="15140" width="11.44140625" customWidth="1"/>
    <col min="15362" max="15362" width="1.33203125" customWidth="1"/>
    <col min="15363" max="15363" width="8" customWidth="1"/>
    <col min="15364" max="15364" width="45.109375" customWidth="1"/>
    <col min="15365" max="15365" width="18" customWidth="1"/>
    <col min="15366" max="15367" width="10.21875" customWidth="1"/>
    <col min="15368" max="15396" width="11.44140625" customWidth="1"/>
    <col min="15618" max="15618" width="1.33203125" customWidth="1"/>
    <col min="15619" max="15619" width="8" customWidth="1"/>
    <col min="15620" max="15620" width="45.109375" customWidth="1"/>
    <col min="15621" max="15621" width="18" customWidth="1"/>
    <col min="15622" max="15623" width="10.21875" customWidth="1"/>
    <col min="15624" max="15652" width="11.44140625" customWidth="1"/>
    <col min="15874" max="15874" width="1.33203125" customWidth="1"/>
    <col min="15875" max="15875" width="8" customWidth="1"/>
    <col min="15876" max="15876" width="45.109375" customWidth="1"/>
    <col min="15877" max="15877" width="18" customWidth="1"/>
    <col min="15878" max="15879" width="10.21875" customWidth="1"/>
    <col min="15880" max="15908" width="11.44140625" customWidth="1"/>
    <col min="16130" max="16130" width="1.33203125" customWidth="1"/>
    <col min="16131" max="16131" width="8" customWidth="1"/>
    <col min="16132" max="16132" width="45.109375" customWidth="1"/>
    <col min="16133" max="16133" width="18" customWidth="1"/>
    <col min="16134" max="16135" width="10.21875" customWidth="1"/>
    <col min="16136" max="16164" width="11.44140625" customWidth="1"/>
  </cols>
  <sheetData>
    <row r="1" spans="1:37" ht="18" x14ac:dyDescent="0.25">
      <c r="A1" s="228"/>
      <c r="B1" s="229" t="s">
        <v>592</v>
      </c>
      <c r="C1" s="230"/>
      <c r="D1" s="231"/>
      <c r="E1" s="231"/>
      <c r="F1" s="232"/>
      <c r="G1" s="232"/>
      <c r="H1" s="232"/>
      <c r="I1" s="233"/>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234"/>
      <c r="AI1" s="234"/>
      <c r="AJ1" s="234"/>
    </row>
    <row r="2" spans="1:37" ht="15.75" thickBot="1" x14ac:dyDescent="0.25">
      <c r="A2" s="235"/>
      <c r="B2" s="236"/>
      <c r="C2" s="237"/>
      <c r="D2" s="123"/>
      <c r="E2" s="123"/>
      <c r="F2" s="99"/>
      <c r="G2" s="99"/>
      <c r="H2" s="895" t="s">
        <v>593</v>
      </c>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c r="AH2" s="896"/>
      <c r="AI2" s="896"/>
      <c r="AJ2" s="896"/>
    </row>
    <row r="3" spans="1:37" ht="31.5" x14ac:dyDescent="0.2">
      <c r="A3" s="238"/>
      <c r="B3" s="239" t="s">
        <v>594</v>
      </c>
      <c r="C3" s="394" t="s">
        <v>595</v>
      </c>
      <c r="D3" s="395" t="s">
        <v>596</v>
      </c>
      <c r="E3" s="395"/>
      <c r="F3" s="396" t="s">
        <v>138</v>
      </c>
      <c r="G3" s="396" t="s">
        <v>186</v>
      </c>
      <c r="H3" s="397" t="str">
        <f>'TITLE PAGE'!D14</f>
        <v>2016-17</v>
      </c>
      <c r="I3" s="398" t="str">
        <f>'WRZ summary'!E5</f>
        <v>For info 2017-18</v>
      </c>
      <c r="J3" s="398" t="str">
        <f>'WRZ summary'!F5</f>
        <v>For info 2018-19</v>
      </c>
      <c r="K3" s="398" t="str">
        <f>'WRZ summary'!G5</f>
        <v>For info 2019-20</v>
      </c>
      <c r="L3" s="395" t="str">
        <f>'WRZ summary'!H5</f>
        <v>2020-21</v>
      </c>
      <c r="M3" s="395" t="str">
        <f>'WRZ summary'!I5</f>
        <v>2021-22</v>
      </c>
      <c r="N3" s="395" t="str">
        <f>'WRZ summary'!J5</f>
        <v>2022-23</v>
      </c>
      <c r="O3" s="395" t="str">
        <f>'WRZ summary'!K5</f>
        <v>2023-24</v>
      </c>
      <c r="P3" s="395" t="str">
        <f>'WRZ summary'!L5</f>
        <v>2024-25</v>
      </c>
      <c r="Q3" s="395" t="str">
        <f>'WRZ summary'!M5</f>
        <v>2025-26</v>
      </c>
      <c r="R3" s="395" t="str">
        <f>'WRZ summary'!N5</f>
        <v>2026-27</v>
      </c>
      <c r="S3" s="395" t="str">
        <f>'WRZ summary'!O5</f>
        <v>2027-28</v>
      </c>
      <c r="T3" s="395" t="str">
        <f>'WRZ summary'!P5</f>
        <v>2028-29</v>
      </c>
      <c r="U3" s="395" t="str">
        <f>'WRZ summary'!Q5</f>
        <v>2029-30</v>
      </c>
      <c r="V3" s="395" t="str">
        <f>'WRZ summary'!R5</f>
        <v>2030-31</v>
      </c>
      <c r="W3" s="395" t="str">
        <f>'WRZ summary'!S5</f>
        <v>2031-32</v>
      </c>
      <c r="X3" s="395" t="str">
        <f>'WRZ summary'!T5</f>
        <v>2032-33</v>
      </c>
      <c r="Y3" s="395" t="str">
        <f>'WRZ summary'!U5</f>
        <v>2033-34</v>
      </c>
      <c r="Z3" s="395" t="str">
        <f>'WRZ summary'!V5</f>
        <v>2034-35</v>
      </c>
      <c r="AA3" s="395" t="str">
        <f>'WRZ summary'!W5</f>
        <v>2035-36</v>
      </c>
      <c r="AB3" s="395" t="str">
        <f>'WRZ summary'!X5</f>
        <v>2036-37</v>
      </c>
      <c r="AC3" s="395" t="str">
        <f>'WRZ summary'!Y5</f>
        <v>2037-38</v>
      </c>
      <c r="AD3" s="395" t="str">
        <f>'WRZ summary'!Z5</f>
        <v>2038-39</v>
      </c>
      <c r="AE3" s="395" t="str">
        <f>'WRZ summary'!AA5</f>
        <v>2039-40</v>
      </c>
      <c r="AF3" s="395" t="str">
        <f>'WRZ summary'!AB5</f>
        <v>2040-41</v>
      </c>
      <c r="AG3" s="395" t="str">
        <f>'WRZ summary'!AC5</f>
        <v>2041-42</v>
      </c>
      <c r="AH3" s="395" t="str">
        <f>'WRZ summary'!AD5</f>
        <v>2042-43</v>
      </c>
      <c r="AI3" s="395" t="str">
        <f>'WRZ summary'!AE5</f>
        <v>2043-44</v>
      </c>
      <c r="AJ3" s="399" t="str">
        <f>'WRZ summary'!AF5</f>
        <v>2044-45</v>
      </c>
      <c r="AK3" s="373"/>
    </row>
    <row r="4" spans="1:37" x14ac:dyDescent="0.2">
      <c r="A4" s="240"/>
      <c r="B4" s="241">
        <v>58</v>
      </c>
      <c r="C4" s="400" t="s">
        <v>597</v>
      </c>
      <c r="D4" s="242" t="s">
        <v>120</v>
      </c>
      <c r="E4" s="242"/>
      <c r="F4" s="243" t="s">
        <v>72</v>
      </c>
      <c r="G4" s="243">
        <v>2</v>
      </c>
      <c r="H4" s="347">
        <f t="shared" ref="H4:K4" si="0">SUM(H5,H8,H11,-H14,-H18,-H21,-H24,H27)</f>
        <v>0</v>
      </c>
      <c r="I4" s="352">
        <f t="shared" si="0"/>
        <v>0</v>
      </c>
      <c r="J4" s="352">
        <f t="shared" si="0"/>
        <v>0</v>
      </c>
      <c r="K4" s="352">
        <f t="shared" si="0"/>
        <v>0</v>
      </c>
      <c r="L4" s="348">
        <f>SUM(L5,L8,L11,-L14,-L18,-L21,-L24,L27)</f>
        <v>0</v>
      </c>
      <c r="M4" s="348">
        <f t="shared" ref="M4:AJ4" si="1">SUM(M5,M8,M11,-M14,-M18,-M21,-M24,M27)</f>
        <v>0</v>
      </c>
      <c r="N4" s="348">
        <f t="shared" si="1"/>
        <v>0</v>
      </c>
      <c r="O4" s="348">
        <f t="shared" si="1"/>
        <v>0</v>
      </c>
      <c r="P4" s="348">
        <f t="shared" si="1"/>
        <v>0</v>
      </c>
      <c r="Q4" s="348">
        <f t="shared" si="1"/>
        <v>0</v>
      </c>
      <c r="R4" s="348">
        <f t="shared" si="1"/>
        <v>0</v>
      </c>
      <c r="S4" s="348">
        <f t="shared" si="1"/>
        <v>0</v>
      </c>
      <c r="T4" s="348">
        <f t="shared" si="1"/>
        <v>0</v>
      </c>
      <c r="U4" s="348">
        <f t="shared" si="1"/>
        <v>0</v>
      </c>
      <c r="V4" s="348">
        <f t="shared" si="1"/>
        <v>0</v>
      </c>
      <c r="W4" s="348">
        <f t="shared" si="1"/>
        <v>0</v>
      </c>
      <c r="X4" s="348">
        <f t="shared" si="1"/>
        <v>0</v>
      </c>
      <c r="Y4" s="348">
        <f t="shared" si="1"/>
        <v>0</v>
      </c>
      <c r="Z4" s="348">
        <f t="shared" si="1"/>
        <v>0</v>
      </c>
      <c r="AA4" s="348">
        <f t="shared" si="1"/>
        <v>0</v>
      </c>
      <c r="AB4" s="348">
        <f t="shared" si="1"/>
        <v>0</v>
      </c>
      <c r="AC4" s="348">
        <f t="shared" si="1"/>
        <v>0</v>
      </c>
      <c r="AD4" s="348">
        <f t="shared" si="1"/>
        <v>0</v>
      </c>
      <c r="AE4" s="348">
        <f t="shared" si="1"/>
        <v>0</v>
      </c>
      <c r="AF4" s="348">
        <f t="shared" si="1"/>
        <v>0</v>
      </c>
      <c r="AG4" s="348">
        <f t="shared" si="1"/>
        <v>0</v>
      </c>
      <c r="AH4" s="348">
        <f t="shared" si="1"/>
        <v>0</v>
      </c>
      <c r="AI4" s="348">
        <f t="shared" si="1"/>
        <v>0</v>
      </c>
      <c r="AJ4" s="348">
        <f t="shared" si="1"/>
        <v>0</v>
      </c>
      <c r="AK4" s="373"/>
    </row>
    <row r="5" spans="1:37" x14ac:dyDescent="0.2">
      <c r="A5" s="244"/>
      <c r="B5" s="245">
        <f>B4+0.1</f>
        <v>58.1</v>
      </c>
      <c r="C5" s="622" t="s">
        <v>598</v>
      </c>
      <c r="D5" s="246" t="s">
        <v>120</v>
      </c>
      <c r="E5" s="246"/>
      <c r="F5" s="247" t="s">
        <v>72</v>
      </c>
      <c r="G5" s="247">
        <v>2</v>
      </c>
      <c r="H5" s="347">
        <f>SUM(H6:H7)</f>
        <v>0</v>
      </c>
      <c r="I5" s="352">
        <f t="shared" ref="I5:AJ5" si="2">SUM(I6:I7)</f>
        <v>0</v>
      </c>
      <c r="J5" s="352">
        <f t="shared" si="2"/>
        <v>0</v>
      </c>
      <c r="K5" s="352">
        <f t="shared" si="2"/>
        <v>0</v>
      </c>
      <c r="L5" s="348">
        <f>SUM(L6:L7)</f>
        <v>0</v>
      </c>
      <c r="M5" s="348">
        <f t="shared" si="2"/>
        <v>0</v>
      </c>
      <c r="N5" s="348">
        <f t="shared" si="2"/>
        <v>0</v>
      </c>
      <c r="O5" s="348">
        <f t="shared" si="2"/>
        <v>0</v>
      </c>
      <c r="P5" s="348">
        <f t="shared" si="2"/>
        <v>0</v>
      </c>
      <c r="Q5" s="348">
        <f t="shared" si="2"/>
        <v>0</v>
      </c>
      <c r="R5" s="348">
        <f t="shared" si="2"/>
        <v>0</v>
      </c>
      <c r="S5" s="348">
        <f t="shared" si="2"/>
        <v>0</v>
      </c>
      <c r="T5" s="348">
        <f t="shared" si="2"/>
        <v>0</v>
      </c>
      <c r="U5" s="348">
        <f t="shared" si="2"/>
        <v>0</v>
      </c>
      <c r="V5" s="348">
        <f t="shared" si="2"/>
        <v>0</v>
      </c>
      <c r="W5" s="348">
        <f t="shared" si="2"/>
        <v>0</v>
      </c>
      <c r="X5" s="348">
        <f t="shared" si="2"/>
        <v>0</v>
      </c>
      <c r="Y5" s="348">
        <f t="shared" si="2"/>
        <v>0</v>
      </c>
      <c r="Z5" s="348">
        <f t="shared" si="2"/>
        <v>0</v>
      </c>
      <c r="AA5" s="348">
        <f t="shared" si="2"/>
        <v>0</v>
      </c>
      <c r="AB5" s="348">
        <f t="shared" si="2"/>
        <v>0</v>
      </c>
      <c r="AC5" s="348">
        <f t="shared" si="2"/>
        <v>0</v>
      </c>
      <c r="AD5" s="348">
        <f t="shared" si="2"/>
        <v>0</v>
      </c>
      <c r="AE5" s="348">
        <f t="shared" si="2"/>
        <v>0</v>
      </c>
      <c r="AF5" s="348">
        <f t="shared" si="2"/>
        <v>0</v>
      </c>
      <c r="AG5" s="348">
        <f t="shared" si="2"/>
        <v>0</v>
      </c>
      <c r="AH5" s="348">
        <f t="shared" si="2"/>
        <v>0</v>
      </c>
      <c r="AI5" s="348">
        <f t="shared" si="2"/>
        <v>0</v>
      </c>
      <c r="AJ5" s="348">
        <f t="shared" si="2"/>
        <v>0</v>
      </c>
      <c r="AK5" s="373"/>
    </row>
    <row r="6" spans="1:37" x14ac:dyDescent="0.2">
      <c r="A6" s="244"/>
      <c r="B6" s="248" t="s">
        <v>120</v>
      </c>
      <c r="C6" s="249"/>
      <c r="D6" s="249"/>
      <c r="E6" s="249"/>
      <c r="F6" s="250" t="s">
        <v>72</v>
      </c>
      <c r="G6" s="250">
        <v>2</v>
      </c>
      <c r="H6" s="347"/>
      <c r="I6" s="352"/>
      <c r="J6" s="352"/>
      <c r="K6" s="352"/>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402"/>
      <c r="AK6" s="373"/>
    </row>
    <row r="7" spans="1:37" x14ac:dyDescent="0.2">
      <c r="A7" s="244"/>
      <c r="B7" s="426" t="s">
        <v>120</v>
      </c>
      <c r="C7" s="354" t="s">
        <v>599</v>
      </c>
      <c r="D7" s="355" t="s">
        <v>120</v>
      </c>
      <c r="E7" s="355"/>
      <c r="F7" s="356" t="s">
        <v>120</v>
      </c>
      <c r="G7" s="356"/>
      <c r="H7" s="357" t="s">
        <v>120</v>
      </c>
      <c r="I7" s="358" t="s">
        <v>120</v>
      </c>
      <c r="J7" s="358" t="s">
        <v>120</v>
      </c>
      <c r="K7" s="358" t="s">
        <v>120</v>
      </c>
      <c r="L7" s="356" t="s">
        <v>120</v>
      </c>
      <c r="M7" s="356" t="s">
        <v>120</v>
      </c>
      <c r="N7" s="356" t="s">
        <v>120</v>
      </c>
      <c r="O7" s="356" t="s">
        <v>120</v>
      </c>
      <c r="P7" s="356" t="s">
        <v>120</v>
      </c>
      <c r="Q7" s="356" t="s">
        <v>120</v>
      </c>
      <c r="R7" s="356" t="s">
        <v>120</v>
      </c>
      <c r="S7" s="356" t="s">
        <v>120</v>
      </c>
      <c r="T7" s="356" t="s">
        <v>120</v>
      </c>
      <c r="U7" s="356" t="s">
        <v>120</v>
      </c>
      <c r="V7" s="356" t="s">
        <v>120</v>
      </c>
      <c r="W7" s="356" t="s">
        <v>120</v>
      </c>
      <c r="X7" s="356" t="s">
        <v>120</v>
      </c>
      <c r="Y7" s="356" t="s">
        <v>120</v>
      </c>
      <c r="Z7" s="356" t="s">
        <v>120</v>
      </c>
      <c r="AA7" s="356" t="s">
        <v>120</v>
      </c>
      <c r="AB7" s="356" t="s">
        <v>120</v>
      </c>
      <c r="AC7" s="356" t="s">
        <v>120</v>
      </c>
      <c r="AD7" s="356" t="s">
        <v>120</v>
      </c>
      <c r="AE7" s="356" t="s">
        <v>120</v>
      </c>
      <c r="AF7" s="356" t="s">
        <v>120</v>
      </c>
      <c r="AG7" s="356" t="s">
        <v>120</v>
      </c>
      <c r="AH7" s="356" t="s">
        <v>120</v>
      </c>
      <c r="AI7" s="356" t="s">
        <v>120</v>
      </c>
      <c r="AJ7" s="403" t="s">
        <v>120</v>
      </c>
      <c r="AK7" s="373"/>
    </row>
    <row r="8" spans="1:37" x14ac:dyDescent="0.2">
      <c r="A8" s="244"/>
      <c r="B8" s="245">
        <f>B5+0.1</f>
        <v>58.2</v>
      </c>
      <c r="C8" s="359" t="s">
        <v>600</v>
      </c>
      <c r="D8" s="360" t="s">
        <v>120</v>
      </c>
      <c r="E8" s="360"/>
      <c r="F8" s="247" t="s">
        <v>72</v>
      </c>
      <c r="G8" s="247">
        <v>2</v>
      </c>
      <c r="H8" s="347">
        <f t="shared" ref="H8:AJ8" si="3">SUM(H9:H10)</f>
        <v>0</v>
      </c>
      <c r="I8" s="352">
        <f t="shared" si="3"/>
        <v>0</v>
      </c>
      <c r="J8" s="352">
        <f t="shared" si="3"/>
        <v>0</v>
      </c>
      <c r="K8" s="352">
        <f t="shared" si="3"/>
        <v>0</v>
      </c>
      <c r="L8" s="348">
        <f t="shared" si="3"/>
        <v>0</v>
      </c>
      <c r="M8" s="348">
        <f t="shared" si="3"/>
        <v>0</v>
      </c>
      <c r="N8" s="348">
        <f t="shared" si="3"/>
        <v>0</v>
      </c>
      <c r="O8" s="348">
        <f t="shared" si="3"/>
        <v>0</v>
      </c>
      <c r="P8" s="348">
        <f t="shared" si="3"/>
        <v>0</v>
      </c>
      <c r="Q8" s="348">
        <f t="shared" si="3"/>
        <v>0</v>
      </c>
      <c r="R8" s="348">
        <f t="shared" si="3"/>
        <v>0</v>
      </c>
      <c r="S8" s="348">
        <f t="shared" si="3"/>
        <v>0</v>
      </c>
      <c r="T8" s="348">
        <f t="shared" si="3"/>
        <v>0</v>
      </c>
      <c r="U8" s="348">
        <f t="shared" si="3"/>
        <v>0</v>
      </c>
      <c r="V8" s="348">
        <f t="shared" si="3"/>
        <v>0</v>
      </c>
      <c r="W8" s="348">
        <f t="shared" si="3"/>
        <v>0</v>
      </c>
      <c r="X8" s="348">
        <f t="shared" si="3"/>
        <v>0</v>
      </c>
      <c r="Y8" s="348">
        <f t="shared" si="3"/>
        <v>0</v>
      </c>
      <c r="Z8" s="348">
        <f t="shared" si="3"/>
        <v>0</v>
      </c>
      <c r="AA8" s="348">
        <f t="shared" si="3"/>
        <v>0</v>
      </c>
      <c r="AB8" s="348">
        <f t="shared" si="3"/>
        <v>0</v>
      </c>
      <c r="AC8" s="348">
        <f t="shared" si="3"/>
        <v>0</v>
      </c>
      <c r="AD8" s="348">
        <f t="shared" si="3"/>
        <v>0</v>
      </c>
      <c r="AE8" s="348">
        <f t="shared" si="3"/>
        <v>0</v>
      </c>
      <c r="AF8" s="348">
        <f t="shared" si="3"/>
        <v>0</v>
      </c>
      <c r="AG8" s="348">
        <f t="shared" si="3"/>
        <v>0</v>
      </c>
      <c r="AH8" s="348">
        <f t="shared" si="3"/>
        <v>0</v>
      </c>
      <c r="AI8" s="348">
        <f t="shared" si="3"/>
        <v>0</v>
      </c>
      <c r="AJ8" s="348">
        <f t="shared" si="3"/>
        <v>0</v>
      </c>
      <c r="AK8" s="373"/>
    </row>
    <row r="9" spans="1:37" x14ac:dyDescent="0.2">
      <c r="A9" s="244"/>
      <c r="B9" s="248" t="s">
        <v>120</v>
      </c>
      <c r="C9" s="249"/>
      <c r="D9" s="249"/>
      <c r="E9" s="249"/>
      <c r="F9" s="251" t="s">
        <v>72</v>
      </c>
      <c r="G9" s="251">
        <v>2</v>
      </c>
      <c r="H9" s="347"/>
      <c r="I9" s="352"/>
      <c r="J9" s="352"/>
      <c r="K9" s="352"/>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402"/>
      <c r="AK9" s="373"/>
    </row>
    <row r="10" spans="1:37" x14ac:dyDescent="0.2">
      <c r="A10" s="252"/>
      <c r="B10" s="426" t="s">
        <v>120</v>
      </c>
      <c r="C10" s="354" t="s">
        <v>599</v>
      </c>
      <c r="D10" s="355" t="s">
        <v>120</v>
      </c>
      <c r="E10" s="355"/>
      <c r="F10" s="293" t="s">
        <v>120</v>
      </c>
      <c r="G10" s="356"/>
      <c r="H10" s="357" t="s">
        <v>120</v>
      </c>
      <c r="I10" s="358" t="s">
        <v>120</v>
      </c>
      <c r="J10" s="358" t="s">
        <v>120</v>
      </c>
      <c r="K10" s="358" t="s">
        <v>120</v>
      </c>
      <c r="L10" s="356" t="s">
        <v>120</v>
      </c>
      <c r="M10" s="356" t="s">
        <v>120</v>
      </c>
      <c r="N10" s="356" t="s">
        <v>120</v>
      </c>
      <c r="O10" s="356" t="s">
        <v>120</v>
      </c>
      <c r="P10" s="356" t="s">
        <v>120</v>
      </c>
      <c r="Q10" s="356" t="s">
        <v>120</v>
      </c>
      <c r="R10" s="356" t="s">
        <v>120</v>
      </c>
      <c r="S10" s="356" t="s">
        <v>120</v>
      </c>
      <c r="T10" s="356" t="s">
        <v>120</v>
      </c>
      <c r="U10" s="356" t="s">
        <v>120</v>
      </c>
      <c r="V10" s="356" t="s">
        <v>120</v>
      </c>
      <c r="W10" s="356" t="s">
        <v>120</v>
      </c>
      <c r="X10" s="356" t="s">
        <v>120</v>
      </c>
      <c r="Y10" s="356" t="s">
        <v>120</v>
      </c>
      <c r="Z10" s="356" t="s">
        <v>120</v>
      </c>
      <c r="AA10" s="356" t="s">
        <v>120</v>
      </c>
      <c r="AB10" s="356" t="s">
        <v>120</v>
      </c>
      <c r="AC10" s="356" t="s">
        <v>120</v>
      </c>
      <c r="AD10" s="356" t="s">
        <v>120</v>
      </c>
      <c r="AE10" s="356" t="s">
        <v>120</v>
      </c>
      <c r="AF10" s="356" t="s">
        <v>120</v>
      </c>
      <c r="AG10" s="356" t="s">
        <v>120</v>
      </c>
      <c r="AH10" s="356" t="s">
        <v>120</v>
      </c>
      <c r="AI10" s="356" t="s">
        <v>120</v>
      </c>
      <c r="AJ10" s="403" t="s">
        <v>120</v>
      </c>
      <c r="AK10" s="373"/>
    </row>
    <row r="11" spans="1:37" x14ac:dyDescent="0.2">
      <c r="A11" s="244"/>
      <c r="B11" s="245">
        <f>B8+0.1</f>
        <v>58.300000000000004</v>
      </c>
      <c r="C11" s="359" t="s">
        <v>601</v>
      </c>
      <c r="D11" s="256" t="s">
        <v>120</v>
      </c>
      <c r="E11" s="256"/>
      <c r="F11" s="253" t="s">
        <v>72</v>
      </c>
      <c r="G11" s="253">
        <v>2</v>
      </c>
      <c r="H11" s="347">
        <f t="shared" ref="H11:AJ11" si="4">SUM(H12:H13)</f>
        <v>0</v>
      </c>
      <c r="I11" s="352">
        <f t="shared" si="4"/>
        <v>0</v>
      </c>
      <c r="J11" s="352">
        <f t="shared" si="4"/>
        <v>0</v>
      </c>
      <c r="K11" s="352">
        <f t="shared" si="4"/>
        <v>0</v>
      </c>
      <c r="L11" s="348">
        <f t="shared" si="4"/>
        <v>0</v>
      </c>
      <c r="M11" s="348">
        <f t="shared" si="4"/>
        <v>0</v>
      </c>
      <c r="N11" s="348">
        <f t="shared" si="4"/>
        <v>0</v>
      </c>
      <c r="O11" s="348">
        <f t="shared" si="4"/>
        <v>0</v>
      </c>
      <c r="P11" s="348">
        <f t="shared" si="4"/>
        <v>0</v>
      </c>
      <c r="Q11" s="348">
        <f t="shared" si="4"/>
        <v>0</v>
      </c>
      <c r="R11" s="348">
        <f t="shared" si="4"/>
        <v>0</v>
      </c>
      <c r="S11" s="348">
        <f t="shared" si="4"/>
        <v>0</v>
      </c>
      <c r="T11" s="348">
        <f t="shared" si="4"/>
        <v>0</v>
      </c>
      <c r="U11" s="348">
        <f t="shared" si="4"/>
        <v>0</v>
      </c>
      <c r="V11" s="348">
        <f t="shared" si="4"/>
        <v>0</v>
      </c>
      <c r="W11" s="348">
        <f t="shared" si="4"/>
        <v>0</v>
      </c>
      <c r="X11" s="348">
        <f t="shared" si="4"/>
        <v>0</v>
      </c>
      <c r="Y11" s="348">
        <f t="shared" si="4"/>
        <v>0</v>
      </c>
      <c r="Z11" s="348">
        <f t="shared" si="4"/>
        <v>0</v>
      </c>
      <c r="AA11" s="348">
        <f t="shared" si="4"/>
        <v>0</v>
      </c>
      <c r="AB11" s="348">
        <f t="shared" si="4"/>
        <v>0</v>
      </c>
      <c r="AC11" s="348">
        <f t="shared" si="4"/>
        <v>0</v>
      </c>
      <c r="AD11" s="348">
        <f t="shared" si="4"/>
        <v>0</v>
      </c>
      <c r="AE11" s="348">
        <f t="shared" si="4"/>
        <v>0</v>
      </c>
      <c r="AF11" s="348">
        <f t="shared" si="4"/>
        <v>0</v>
      </c>
      <c r="AG11" s="348">
        <f t="shared" si="4"/>
        <v>0</v>
      </c>
      <c r="AH11" s="348">
        <f t="shared" si="4"/>
        <v>0</v>
      </c>
      <c r="AI11" s="348">
        <f t="shared" si="4"/>
        <v>0</v>
      </c>
      <c r="AJ11" s="348">
        <f t="shared" si="4"/>
        <v>0</v>
      </c>
    </row>
    <row r="12" spans="1:37" x14ac:dyDescent="0.2">
      <c r="A12" s="244"/>
      <c r="B12" s="248" t="s">
        <v>120</v>
      </c>
      <c r="C12" s="249"/>
      <c r="D12" s="249"/>
      <c r="E12" s="249"/>
      <c r="F12" s="251" t="s">
        <v>72</v>
      </c>
      <c r="G12" s="251">
        <v>2</v>
      </c>
      <c r="H12" s="347"/>
      <c r="I12" s="352"/>
      <c r="J12" s="352"/>
      <c r="K12" s="352"/>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402"/>
    </row>
    <row r="13" spans="1:37" x14ac:dyDescent="0.2">
      <c r="A13" s="244"/>
      <c r="B13" s="426" t="s">
        <v>120</v>
      </c>
      <c r="C13" s="354" t="s">
        <v>599</v>
      </c>
      <c r="D13" s="355" t="s">
        <v>120</v>
      </c>
      <c r="E13" s="355"/>
      <c r="F13" s="293" t="s">
        <v>120</v>
      </c>
      <c r="G13" s="356"/>
      <c r="H13" s="357" t="s">
        <v>120</v>
      </c>
      <c r="I13" s="358" t="s">
        <v>120</v>
      </c>
      <c r="J13" s="358" t="s">
        <v>120</v>
      </c>
      <c r="K13" s="358" t="s">
        <v>120</v>
      </c>
      <c r="L13" s="356" t="s">
        <v>120</v>
      </c>
      <c r="M13" s="356" t="s">
        <v>120</v>
      </c>
      <c r="N13" s="356" t="s">
        <v>120</v>
      </c>
      <c r="O13" s="356" t="s">
        <v>120</v>
      </c>
      <c r="P13" s="356" t="s">
        <v>120</v>
      </c>
      <c r="Q13" s="356" t="s">
        <v>120</v>
      </c>
      <c r="R13" s="356" t="s">
        <v>120</v>
      </c>
      <c r="S13" s="356" t="s">
        <v>120</v>
      </c>
      <c r="T13" s="356" t="s">
        <v>120</v>
      </c>
      <c r="U13" s="356" t="s">
        <v>120</v>
      </c>
      <c r="V13" s="356" t="s">
        <v>120</v>
      </c>
      <c r="W13" s="356" t="s">
        <v>120</v>
      </c>
      <c r="X13" s="356" t="s">
        <v>120</v>
      </c>
      <c r="Y13" s="356" t="s">
        <v>120</v>
      </c>
      <c r="Z13" s="356" t="s">
        <v>120</v>
      </c>
      <c r="AA13" s="356" t="s">
        <v>120</v>
      </c>
      <c r="AB13" s="356" t="s">
        <v>120</v>
      </c>
      <c r="AC13" s="356" t="s">
        <v>120</v>
      </c>
      <c r="AD13" s="356" t="s">
        <v>120</v>
      </c>
      <c r="AE13" s="356" t="s">
        <v>120</v>
      </c>
      <c r="AF13" s="356" t="s">
        <v>120</v>
      </c>
      <c r="AG13" s="356" t="s">
        <v>120</v>
      </c>
      <c r="AH13" s="356" t="s">
        <v>120</v>
      </c>
      <c r="AI13" s="356" t="s">
        <v>120</v>
      </c>
      <c r="AJ13" s="403" t="s">
        <v>120</v>
      </c>
    </row>
    <row r="14" spans="1:37" ht="25.5" x14ac:dyDescent="0.2">
      <c r="A14" s="244"/>
      <c r="B14" s="245">
        <f>B11+0.1</f>
        <v>58.400000000000006</v>
      </c>
      <c r="C14" s="359" t="s">
        <v>602</v>
      </c>
      <c r="D14" s="256" t="s">
        <v>120</v>
      </c>
      <c r="E14" s="256"/>
      <c r="F14" s="253" t="s">
        <v>72</v>
      </c>
      <c r="G14" s="253">
        <v>2</v>
      </c>
      <c r="H14" s="347">
        <f t="shared" ref="H14:AJ14" si="5">SUM(H15:H16)</f>
        <v>0</v>
      </c>
      <c r="I14" s="352">
        <f t="shared" si="5"/>
        <v>0</v>
      </c>
      <c r="J14" s="352">
        <f t="shared" si="5"/>
        <v>0</v>
      </c>
      <c r="K14" s="352">
        <f t="shared" si="5"/>
        <v>0</v>
      </c>
      <c r="L14" s="348">
        <f t="shared" si="5"/>
        <v>0</v>
      </c>
      <c r="M14" s="348">
        <f t="shared" si="5"/>
        <v>0</v>
      </c>
      <c r="N14" s="348">
        <f t="shared" si="5"/>
        <v>0</v>
      </c>
      <c r="O14" s="348">
        <f t="shared" si="5"/>
        <v>0</v>
      </c>
      <c r="P14" s="348">
        <f t="shared" si="5"/>
        <v>0</v>
      </c>
      <c r="Q14" s="348">
        <f t="shared" si="5"/>
        <v>0</v>
      </c>
      <c r="R14" s="348">
        <f t="shared" si="5"/>
        <v>0</v>
      </c>
      <c r="S14" s="348">
        <f t="shared" si="5"/>
        <v>0</v>
      </c>
      <c r="T14" s="348">
        <f t="shared" si="5"/>
        <v>0</v>
      </c>
      <c r="U14" s="348">
        <f t="shared" si="5"/>
        <v>0</v>
      </c>
      <c r="V14" s="348">
        <f t="shared" si="5"/>
        <v>0</v>
      </c>
      <c r="W14" s="348">
        <f t="shared" si="5"/>
        <v>0</v>
      </c>
      <c r="X14" s="348">
        <f t="shared" si="5"/>
        <v>0</v>
      </c>
      <c r="Y14" s="348">
        <f t="shared" si="5"/>
        <v>0</v>
      </c>
      <c r="Z14" s="348">
        <f t="shared" si="5"/>
        <v>0</v>
      </c>
      <c r="AA14" s="348">
        <f t="shared" si="5"/>
        <v>0</v>
      </c>
      <c r="AB14" s="348">
        <f t="shared" si="5"/>
        <v>0</v>
      </c>
      <c r="AC14" s="348">
        <f t="shared" si="5"/>
        <v>0</v>
      </c>
      <c r="AD14" s="348">
        <f t="shared" si="5"/>
        <v>0</v>
      </c>
      <c r="AE14" s="348">
        <f t="shared" si="5"/>
        <v>0</v>
      </c>
      <c r="AF14" s="348">
        <f t="shared" si="5"/>
        <v>0</v>
      </c>
      <c r="AG14" s="348">
        <f t="shared" si="5"/>
        <v>0</v>
      </c>
      <c r="AH14" s="348">
        <f t="shared" si="5"/>
        <v>0</v>
      </c>
      <c r="AI14" s="348">
        <f t="shared" si="5"/>
        <v>0</v>
      </c>
      <c r="AJ14" s="348">
        <f t="shared" si="5"/>
        <v>0</v>
      </c>
    </row>
    <row r="15" spans="1:37" x14ac:dyDescent="0.2">
      <c r="A15" s="244"/>
      <c r="B15" s="248" t="s">
        <v>120</v>
      </c>
      <c r="C15" s="249"/>
      <c r="D15" s="249"/>
      <c r="E15" s="249"/>
      <c r="F15" s="251" t="s">
        <v>72</v>
      </c>
      <c r="G15" s="251">
        <v>2</v>
      </c>
      <c r="H15" s="347"/>
      <c r="I15" s="352"/>
      <c r="J15" s="352"/>
      <c r="K15" s="352"/>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402"/>
    </row>
    <row r="16" spans="1:37" x14ac:dyDescent="0.2">
      <c r="A16" s="244"/>
      <c r="B16" s="426" t="s">
        <v>120</v>
      </c>
      <c r="C16" s="354" t="s">
        <v>599</v>
      </c>
      <c r="D16" s="355" t="s">
        <v>120</v>
      </c>
      <c r="E16" s="355"/>
      <c r="F16" s="293" t="s">
        <v>120</v>
      </c>
      <c r="G16" s="356"/>
      <c r="H16" s="357" t="s">
        <v>120</v>
      </c>
      <c r="I16" s="464" t="s">
        <v>120</v>
      </c>
      <c r="J16" s="464" t="s">
        <v>120</v>
      </c>
      <c r="K16" s="464" t="s">
        <v>120</v>
      </c>
      <c r="L16" s="356" t="s">
        <v>120</v>
      </c>
      <c r="M16" s="356" t="s">
        <v>120</v>
      </c>
      <c r="N16" s="356" t="s">
        <v>120</v>
      </c>
      <c r="O16" s="356" t="s">
        <v>120</v>
      </c>
      <c r="P16" s="356" t="s">
        <v>120</v>
      </c>
      <c r="Q16" s="356" t="s">
        <v>120</v>
      </c>
      <c r="R16" s="356" t="s">
        <v>120</v>
      </c>
      <c r="S16" s="356" t="s">
        <v>120</v>
      </c>
      <c r="T16" s="356" t="s">
        <v>120</v>
      </c>
      <c r="U16" s="356" t="s">
        <v>120</v>
      </c>
      <c r="V16" s="356" t="s">
        <v>120</v>
      </c>
      <c r="W16" s="356" t="s">
        <v>120</v>
      </c>
      <c r="X16" s="356" t="s">
        <v>120</v>
      </c>
      <c r="Y16" s="356" t="s">
        <v>120</v>
      </c>
      <c r="Z16" s="356" t="s">
        <v>120</v>
      </c>
      <c r="AA16" s="356" t="s">
        <v>120</v>
      </c>
      <c r="AB16" s="356" t="s">
        <v>120</v>
      </c>
      <c r="AC16" s="356" t="s">
        <v>120</v>
      </c>
      <c r="AD16" s="356" t="s">
        <v>120</v>
      </c>
      <c r="AE16" s="356" t="s">
        <v>120</v>
      </c>
      <c r="AF16" s="356" t="s">
        <v>120</v>
      </c>
      <c r="AG16" s="356" t="s">
        <v>120</v>
      </c>
      <c r="AH16" s="356" t="s">
        <v>120</v>
      </c>
      <c r="AI16" s="356" t="s">
        <v>120</v>
      </c>
      <c r="AJ16" s="403" t="s">
        <v>120</v>
      </c>
    </row>
    <row r="17" spans="1:36" x14ac:dyDescent="0.2">
      <c r="A17" s="244"/>
      <c r="B17" s="245">
        <f>B14+0.1</f>
        <v>58.500000000000007</v>
      </c>
      <c r="C17" s="465" t="s">
        <v>603</v>
      </c>
      <c r="D17" s="254"/>
      <c r="E17" s="254"/>
      <c r="F17" s="253" t="s">
        <v>72</v>
      </c>
      <c r="G17" s="255">
        <v>2</v>
      </c>
      <c r="H17" s="344">
        <f t="shared" ref="H17:AJ17" si="6">SUM(H18+H21)</f>
        <v>0</v>
      </c>
      <c r="I17" s="352">
        <f t="shared" si="6"/>
        <v>0</v>
      </c>
      <c r="J17" s="352">
        <f t="shared" si="6"/>
        <v>0</v>
      </c>
      <c r="K17" s="352">
        <f t="shared" si="6"/>
        <v>0</v>
      </c>
      <c r="L17" s="348">
        <f t="shared" si="6"/>
        <v>0</v>
      </c>
      <c r="M17" s="348">
        <f t="shared" si="6"/>
        <v>0</v>
      </c>
      <c r="N17" s="348">
        <f t="shared" si="6"/>
        <v>0</v>
      </c>
      <c r="O17" s="348">
        <f t="shared" si="6"/>
        <v>0</v>
      </c>
      <c r="P17" s="348">
        <f t="shared" si="6"/>
        <v>0</v>
      </c>
      <c r="Q17" s="348">
        <f t="shared" si="6"/>
        <v>0</v>
      </c>
      <c r="R17" s="348">
        <f t="shared" si="6"/>
        <v>0</v>
      </c>
      <c r="S17" s="348">
        <f t="shared" si="6"/>
        <v>0</v>
      </c>
      <c r="T17" s="348">
        <f t="shared" si="6"/>
        <v>0</v>
      </c>
      <c r="U17" s="348">
        <f t="shared" si="6"/>
        <v>0</v>
      </c>
      <c r="V17" s="348">
        <f t="shared" si="6"/>
        <v>0</v>
      </c>
      <c r="W17" s="348">
        <f t="shared" si="6"/>
        <v>0</v>
      </c>
      <c r="X17" s="348">
        <f t="shared" si="6"/>
        <v>0</v>
      </c>
      <c r="Y17" s="348">
        <f t="shared" si="6"/>
        <v>0</v>
      </c>
      <c r="Z17" s="348">
        <f t="shared" si="6"/>
        <v>0</v>
      </c>
      <c r="AA17" s="348">
        <f t="shared" si="6"/>
        <v>0</v>
      </c>
      <c r="AB17" s="348">
        <f t="shared" si="6"/>
        <v>0</v>
      </c>
      <c r="AC17" s="348">
        <f t="shared" si="6"/>
        <v>0</v>
      </c>
      <c r="AD17" s="348">
        <f t="shared" si="6"/>
        <v>0</v>
      </c>
      <c r="AE17" s="348">
        <f t="shared" si="6"/>
        <v>0</v>
      </c>
      <c r="AF17" s="348">
        <f t="shared" si="6"/>
        <v>0</v>
      </c>
      <c r="AG17" s="348">
        <f t="shared" si="6"/>
        <v>0</v>
      </c>
      <c r="AH17" s="348">
        <f t="shared" si="6"/>
        <v>0</v>
      </c>
      <c r="AI17" s="348">
        <f t="shared" si="6"/>
        <v>0</v>
      </c>
      <c r="AJ17" s="348">
        <f t="shared" si="6"/>
        <v>0</v>
      </c>
    </row>
    <row r="18" spans="1:36" x14ac:dyDescent="0.2">
      <c r="A18" s="244"/>
      <c r="B18" s="245">
        <f>B17+0.01</f>
        <v>58.510000000000005</v>
      </c>
      <c r="C18" s="359" t="s">
        <v>604</v>
      </c>
      <c r="D18" s="256" t="s">
        <v>120</v>
      </c>
      <c r="E18" s="256"/>
      <c r="F18" s="253" t="s">
        <v>72</v>
      </c>
      <c r="G18" s="253">
        <v>2</v>
      </c>
      <c r="H18" s="347">
        <f t="shared" ref="H18:AJ18" si="7">SUM(H19:H20)</f>
        <v>0</v>
      </c>
      <c r="I18" s="352">
        <f t="shared" si="7"/>
        <v>0</v>
      </c>
      <c r="J18" s="352">
        <f t="shared" si="7"/>
        <v>0</v>
      </c>
      <c r="K18" s="352">
        <f t="shared" si="7"/>
        <v>0</v>
      </c>
      <c r="L18" s="348">
        <f t="shared" si="7"/>
        <v>0</v>
      </c>
      <c r="M18" s="348">
        <f t="shared" si="7"/>
        <v>0</v>
      </c>
      <c r="N18" s="348">
        <f t="shared" si="7"/>
        <v>0</v>
      </c>
      <c r="O18" s="348">
        <f t="shared" si="7"/>
        <v>0</v>
      </c>
      <c r="P18" s="348">
        <f t="shared" si="7"/>
        <v>0</v>
      </c>
      <c r="Q18" s="348">
        <f t="shared" si="7"/>
        <v>0</v>
      </c>
      <c r="R18" s="348">
        <f t="shared" si="7"/>
        <v>0</v>
      </c>
      <c r="S18" s="348">
        <f t="shared" si="7"/>
        <v>0</v>
      </c>
      <c r="T18" s="348">
        <f t="shared" si="7"/>
        <v>0</v>
      </c>
      <c r="U18" s="348">
        <f t="shared" si="7"/>
        <v>0</v>
      </c>
      <c r="V18" s="348">
        <f t="shared" si="7"/>
        <v>0</v>
      </c>
      <c r="W18" s="348">
        <f t="shared" si="7"/>
        <v>0</v>
      </c>
      <c r="X18" s="348">
        <f t="shared" si="7"/>
        <v>0</v>
      </c>
      <c r="Y18" s="348">
        <f t="shared" si="7"/>
        <v>0</v>
      </c>
      <c r="Z18" s="348">
        <f t="shared" si="7"/>
        <v>0</v>
      </c>
      <c r="AA18" s="348">
        <f t="shared" si="7"/>
        <v>0</v>
      </c>
      <c r="AB18" s="348">
        <f t="shared" si="7"/>
        <v>0</v>
      </c>
      <c r="AC18" s="348">
        <f t="shared" si="7"/>
        <v>0</v>
      </c>
      <c r="AD18" s="348">
        <f t="shared" si="7"/>
        <v>0</v>
      </c>
      <c r="AE18" s="348">
        <f t="shared" si="7"/>
        <v>0</v>
      </c>
      <c r="AF18" s="348">
        <f t="shared" si="7"/>
        <v>0</v>
      </c>
      <c r="AG18" s="348">
        <f t="shared" si="7"/>
        <v>0</v>
      </c>
      <c r="AH18" s="348">
        <f t="shared" si="7"/>
        <v>0</v>
      </c>
      <c r="AI18" s="348">
        <f t="shared" si="7"/>
        <v>0</v>
      </c>
      <c r="AJ18" s="348">
        <f t="shared" si="7"/>
        <v>0</v>
      </c>
    </row>
    <row r="19" spans="1:36" x14ac:dyDescent="0.2">
      <c r="A19" s="244"/>
      <c r="B19" s="248" t="s">
        <v>120</v>
      </c>
      <c r="C19" s="249"/>
      <c r="D19" s="249"/>
      <c r="E19" s="249"/>
      <c r="F19" s="251" t="s">
        <v>72</v>
      </c>
      <c r="G19" s="251">
        <v>2</v>
      </c>
      <c r="H19" s="347"/>
      <c r="I19" s="352"/>
      <c r="J19" s="352"/>
      <c r="K19" s="352"/>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402"/>
    </row>
    <row r="20" spans="1:36" x14ac:dyDescent="0.2">
      <c r="A20" s="244"/>
      <c r="B20" s="426" t="s">
        <v>120</v>
      </c>
      <c r="C20" s="354" t="s">
        <v>599</v>
      </c>
      <c r="D20" s="355" t="s">
        <v>120</v>
      </c>
      <c r="E20" s="355"/>
      <c r="F20" s="293" t="s">
        <v>120</v>
      </c>
      <c r="G20" s="356"/>
      <c r="H20" s="357" t="s">
        <v>120</v>
      </c>
      <c r="I20" s="358" t="s">
        <v>120</v>
      </c>
      <c r="J20" s="358" t="s">
        <v>120</v>
      </c>
      <c r="K20" s="358" t="s">
        <v>120</v>
      </c>
      <c r="L20" s="356" t="s">
        <v>120</v>
      </c>
      <c r="M20" s="356" t="s">
        <v>120</v>
      </c>
      <c r="N20" s="356" t="s">
        <v>120</v>
      </c>
      <c r="O20" s="356" t="s">
        <v>120</v>
      </c>
      <c r="P20" s="356" t="s">
        <v>120</v>
      </c>
      <c r="Q20" s="356" t="s">
        <v>120</v>
      </c>
      <c r="R20" s="356" t="s">
        <v>120</v>
      </c>
      <c r="S20" s="356" t="s">
        <v>120</v>
      </c>
      <c r="T20" s="356" t="s">
        <v>120</v>
      </c>
      <c r="U20" s="356" t="s">
        <v>120</v>
      </c>
      <c r="V20" s="356" t="s">
        <v>120</v>
      </c>
      <c r="W20" s="356" t="s">
        <v>120</v>
      </c>
      <c r="X20" s="356" t="s">
        <v>120</v>
      </c>
      <c r="Y20" s="356" t="s">
        <v>120</v>
      </c>
      <c r="Z20" s="356" t="s">
        <v>120</v>
      </c>
      <c r="AA20" s="356" t="s">
        <v>120</v>
      </c>
      <c r="AB20" s="356" t="s">
        <v>120</v>
      </c>
      <c r="AC20" s="356" t="s">
        <v>120</v>
      </c>
      <c r="AD20" s="356" t="s">
        <v>120</v>
      </c>
      <c r="AE20" s="356" t="s">
        <v>120</v>
      </c>
      <c r="AF20" s="356" t="s">
        <v>120</v>
      </c>
      <c r="AG20" s="356" t="s">
        <v>120</v>
      </c>
      <c r="AH20" s="356" t="s">
        <v>120</v>
      </c>
      <c r="AI20" s="356" t="s">
        <v>120</v>
      </c>
      <c r="AJ20" s="403" t="s">
        <v>120</v>
      </c>
    </row>
    <row r="21" spans="1:36" x14ac:dyDescent="0.2">
      <c r="A21" s="244"/>
      <c r="B21" s="245">
        <f>B18+0.01</f>
        <v>58.52</v>
      </c>
      <c r="C21" s="359" t="s">
        <v>605</v>
      </c>
      <c r="D21" s="256" t="s">
        <v>120</v>
      </c>
      <c r="E21" s="256"/>
      <c r="F21" s="253" t="s">
        <v>72</v>
      </c>
      <c r="G21" s="253">
        <v>2</v>
      </c>
      <c r="H21" s="347">
        <f t="shared" ref="H21:AJ21" si="8">SUM(H22:H23)</f>
        <v>0</v>
      </c>
      <c r="I21" s="352">
        <f t="shared" si="8"/>
        <v>0</v>
      </c>
      <c r="J21" s="352">
        <f t="shared" si="8"/>
        <v>0</v>
      </c>
      <c r="K21" s="352">
        <f t="shared" si="8"/>
        <v>0</v>
      </c>
      <c r="L21" s="348">
        <f t="shared" si="8"/>
        <v>0</v>
      </c>
      <c r="M21" s="348">
        <f t="shared" si="8"/>
        <v>0</v>
      </c>
      <c r="N21" s="348">
        <f t="shared" si="8"/>
        <v>0</v>
      </c>
      <c r="O21" s="348">
        <f t="shared" si="8"/>
        <v>0</v>
      </c>
      <c r="P21" s="348">
        <f t="shared" si="8"/>
        <v>0</v>
      </c>
      <c r="Q21" s="348">
        <f t="shared" si="8"/>
        <v>0</v>
      </c>
      <c r="R21" s="348">
        <f t="shared" si="8"/>
        <v>0</v>
      </c>
      <c r="S21" s="348">
        <f t="shared" si="8"/>
        <v>0</v>
      </c>
      <c r="T21" s="348">
        <f t="shared" si="8"/>
        <v>0</v>
      </c>
      <c r="U21" s="348">
        <f t="shared" si="8"/>
        <v>0</v>
      </c>
      <c r="V21" s="348">
        <f t="shared" si="8"/>
        <v>0</v>
      </c>
      <c r="W21" s="348">
        <f t="shared" si="8"/>
        <v>0</v>
      </c>
      <c r="X21" s="348">
        <f t="shared" si="8"/>
        <v>0</v>
      </c>
      <c r="Y21" s="348">
        <f t="shared" si="8"/>
        <v>0</v>
      </c>
      <c r="Z21" s="348">
        <f t="shared" si="8"/>
        <v>0</v>
      </c>
      <c r="AA21" s="348">
        <f t="shared" si="8"/>
        <v>0</v>
      </c>
      <c r="AB21" s="348">
        <f t="shared" si="8"/>
        <v>0</v>
      </c>
      <c r="AC21" s="348">
        <f t="shared" si="8"/>
        <v>0</v>
      </c>
      <c r="AD21" s="348">
        <f t="shared" si="8"/>
        <v>0</v>
      </c>
      <c r="AE21" s="348">
        <f t="shared" si="8"/>
        <v>0</v>
      </c>
      <c r="AF21" s="348">
        <f t="shared" si="8"/>
        <v>0</v>
      </c>
      <c r="AG21" s="348">
        <f t="shared" si="8"/>
        <v>0</v>
      </c>
      <c r="AH21" s="348">
        <f t="shared" si="8"/>
        <v>0</v>
      </c>
      <c r="AI21" s="348">
        <f t="shared" si="8"/>
        <v>0</v>
      </c>
      <c r="AJ21" s="348">
        <f t="shared" si="8"/>
        <v>0</v>
      </c>
    </row>
    <row r="22" spans="1:36" x14ac:dyDescent="0.2">
      <c r="A22" s="244"/>
      <c r="B22" s="248" t="s">
        <v>120</v>
      </c>
      <c r="C22" s="249"/>
      <c r="D22" s="249"/>
      <c r="E22" s="249"/>
      <c r="F22" s="251" t="s">
        <v>72</v>
      </c>
      <c r="G22" s="251">
        <v>2</v>
      </c>
      <c r="H22" s="347"/>
      <c r="I22" s="352"/>
      <c r="J22" s="352"/>
      <c r="K22" s="352"/>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402"/>
    </row>
    <row r="23" spans="1:36" x14ac:dyDescent="0.2">
      <c r="A23" s="244"/>
      <c r="B23" s="426" t="s">
        <v>120</v>
      </c>
      <c r="C23" s="354" t="s">
        <v>599</v>
      </c>
      <c r="D23" s="355" t="s">
        <v>120</v>
      </c>
      <c r="E23" s="355"/>
      <c r="F23" s="293" t="s">
        <v>120</v>
      </c>
      <c r="G23" s="356"/>
      <c r="H23" s="357" t="s">
        <v>120</v>
      </c>
      <c r="I23" s="358" t="s">
        <v>120</v>
      </c>
      <c r="J23" s="358" t="s">
        <v>120</v>
      </c>
      <c r="K23" s="358" t="s">
        <v>120</v>
      </c>
      <c r="L23" s="356" t="s">
        <v>120</v>
      </c>
      <c r="M23" s="356" t="s">
        <v>120</v>
      </c>
      <c r="N23" s="356" t="s">
        <v>120</v>
      </c>
      <c r="O23" s="356" t="s">
        <v>120</v>
      </c>
      <c r="P23" s="356" t="s">
        <v>120</v>
      </c>
      <c r="Q23" s="356" t="s">
        <v>120</v>
      </c>
      <c r="R23" s="356" t="s">
        <v>120</v>
      </c>
      <c r="S23" s="356" t="s">
        <v>120</v>
      </c>
      <c r="T23" s="356" t="s">
        <v>120</v>
      </c>
      <c r="U23" s="356" t="s">
        <v>120</v>
      </c>
      <c r="V23" s="356" t="s">
        <v>120</v>
      </c>
      <c r="W23" s="356" t="s">
        <v>120</v>
      </c>
      <c r="X23" s="356" t="s">
        <v>120</v>
      </c>
      <c r="Y23" s="356" t="s">
        <v>120</v>
      </c>
      <c r="Z23" s="356" t="s">
        <v>120</v>
      </c>
      <c r="AA23" s="356" t="s">
        <v>120</v>
      </c>
      <c r="AB23" s="356" t="s">
        <v>120</v>
      </c>
      <c r="AC23" s="356" t="s">
        <v>120</v>
      </c>
      <c r="AD23" s="356" t="s">
        <v>120</v>
      </c>
      <c r="AE23" s="356" t="s">
        <v>120</v>
      </c>
      <c r="AF23" s="356" t="s">
        <v>120</v>
      </c>
      <c r="AG23" s="356" t="s">
        <v>120</v>
      </c>
      <c r="AH23" s="356" t="s">
        <v>120</v>
      </c>
      <c r="AI23" s="356" t="s">
        <v>120</v>
      </c>
      <c r="AJ23" s="403" t="s">
        <v>120</v>
      </c>
    </row>
    <row r="24" spans="1:36" x14ac:dyDescent="0.2">
      <c r="A24" s="244"/>
      <c r="B24" s="245">
        <f>B17+0.1</f>
        <v>58.600000000000009</v>
      </c>
      <c r="C24" s="359" t="s">
        <v>606</v>
      </c>
      <c r="D24" s="256" t="s">
        <v>120</v>
      </c>
      <c r="E24" s="256"/>
      <c r="F24" s="253" t="s">
        <v>72</v>
      </c>
      <c r="G24" s="253"/>
      <c r="H24" s="347">
        <f t="shared" ref="H24:AJ24" si="9">SUM(H25:H26)</f>
        <v>0</v>
      </c>
      <c r="I24" s="352">
        <f t="shared" si="9"/>
        <v>0</v>
      </c>
      <c r="J24" s="352">
        <f t="shared" si="9"/>
        <v>0</v>
      </c>
      <c r="K24" s="352">
        <f t="shared" si="9"/>
        <v>0</v>
      </c>
      <c r="L24" s="348">
        <f t="shared" si="9"/>
        <v>0</v>
      </c>
      <c r="M24" s="348">
        <f t="shared" si="9"/>
        <v>0</v>
      </c>
      <c r="N24" s="348">
        <f t="shared" si="9"/>
        <v>0</v>
      </c>
      <c r="O24" s="348">
        <f t="shared" si="9"/>
        <v>0</v>
      </c>
      <c r="P24" s="348">
        <f t="shared" si="9"/>
        <v>0</v>
      </c>
      <c r="Q24" s="348">
        <f t="shared" si="9"/>
        <v>0</v>
      </c>
      <c r="R24" s="348">
        <f t="shared" si="9"/>
        <v>0</v>
      </c>
      <c r="S24" s="348">
        <f t="shared" si="9"/>
        <v>0</v>
      </c>
      <c r="T24" s="348">
        <f t="shared" si="9"/>
        <v>0</v>
      </c>
      <c r="U24" s="348">
        <f t="shared" si="9"/>
        <v>0</v>
      </c>
      <c r="V24" s="348">
        <f t="shared" si="9"/>
        <v>0</v>
      </c>
      <c r="W24" s="348">
        <f t="shared" si="9"/>
        <v>0</v>
      </c>
      <c r="X24" s="348">
        <f t="shared" si="9"/>
        <v>0</v>
      </c>
      <c r="Y24" s="348">
        <f t="shared" si="9"/>
        <v>0</v>
      </c>
      <c r="Z24" s="348">
        <f t="shared" si="9"/>
        <v>0</v>
      </c>
      <c r="AA24" s="348">
        <f t="shared" si="9"/>
        <v>0</v>
      </c>
      <c r="AB24" s="348">
        <f t="shared" si="9"/>
        <v>0</v>
      </c>
      <c r="AC24" s="348">
        <f t="shared" si="9"/>
        <v>0</v>
      </c>
      <c r="AD24" s="348">
        <f t="shared" si="9"/>
        <v>0</v>
      </c>
      <c r="AE24" s="348">
        <f t="shared" si="9"/>
        <v>0</v>
      </c>
      <c r="AF24" s="348">
        <f t="shared" si="9"/>
        <v>0</v>
      </c>
      <c r="AG24" s="348">
        <f t="shared" si="9"/>
        <v>0</v>
      </c>
      <c r="AH24" s="348">
        <f t="shared" si="9"/>
        <v>0</v>
      </c>
      <c r="AI24" s="348">
        <f t="shared" si="9"/>
        <v>0</v>
      </c>
      <c r="AJ24" s="348">
        <f t="shared" si="9"/>
        <v>0</v>
      </c>
    </row>
    <row r="25" spans="1:36" x14ac:dyDescent="0.2">
      <c r="A25" s="244"/>
      <c r="B25" s="248" t="s">
        <v>120</v>
      </c>
      <c r="C25" s="249"/>
      <c r="D25" s="249"/>
      <c r="E25" s="249"/>
      <c r="F25" s="251" t="s">
        <v>72</v>
      </c>
      <c r="G25" s="251">
        <v>2</v>
      </c>
      <c r="H25" s="347"/>
      <c r="I25" s="352"/>
      <c r="J25" s="352"/>
      <c r="K25" s="352"/>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402"/>
    </row>
    <row r="26" spans="1:36" x14ac:dyDescent="0.2">
      <c r="A26" s="244"/>
      <c r="B26" s="426" t="s">
        <v>120</v>
      </c>
      <c r="C26" s="354" t="s">
        <v>599</v>
      </c>
      <c r="D26" s="355" t="s">
        <v>120</v>
      </c>
      <c r="E26" s="355"/>
      <c r="F26" s="293" t="s">
        <v>120</v>
      </c>
      <c r="G26" s="356"/>
      <c r="H26" s="357" t="s">
        <v>120</v>
      </c>
      <c r="I26" s="358" t="s">
        <v>120</v>
      </c>
      <c r="J26" s="358" t="s">
        <v>120</v>
      </c>
      <c r="K26" s="358" t="s">
        <v>120</v>
      </c>
      <c r="L26" s="356" t="s">
        <v>120</v>
      </c>
      <c r="M26" s="356" t="s">
        <v>120</v>
      </c>
      <c r="N26" s="356" t="s">
        <v>120</v>
      </c>
      <c r="O26" s="356" t="s">
        <v>120</v>
      </c>
      <c r="P26" s="356" t="s">
        <v>120</v>
      </c>
      <c r="Q26" s="356" t="s">
        <v>120</v>
      </c>
      <c r="R26" s="356" t="s">
        <v>120</v>
      </c>
      <c r="S26" s="356" t="s">
        <v>120</v>
      </c>
      <c r="T26" s="356" t="s">
        <v>120</v>
      </c>
      <c r="U26" s="356" t="s">
        <v>120</v>
      </c>
      <c r="V26" s="356" t="s">
        <v>120</v>
      </c>
      <c r="W26" s="356" t="s">
        <v>120</v>
      </c>
      <c r="X26" s="356" t="s">
        <v>120</v>
      </c>
      <c r="Y26" s="356" t="s">
        <v>120</v>
      </c>
      <c r="Z26" s="356" t="s">
        <v>120</v>
      </c>
      <c r="AA26" s="356" t="s">
        <v>120</v>
      </c>
      <c r="AB26" s="356" t="s">
        <v>120</v>
      </c>
      <c r="AC26" s="356" t="s">
        <v>120</v>
      </c>
      <c r="AD26" s="356" t="s">
        <v>120</v>
      </c>
      <c r="AE26" s="356" t="s">
        <v>120</v>
      </c>
      <c r="AF26" s="356" t="s">
        <v>120</v>
      </c>
      <c r="AG26" s="356" t="s">
        <v>120</v>
      </c>
      <c r="AH26" s="356" t="s">
        <v>120</v>
      </c>
      <c r="AI26" s="356" t="s">
        <v>120</v>
      </c>
      <c r="AJ26" s="403" t="s">
        <v>120</v>
      </c>
    </row>
    <row r="27" spans="1:36" x14ac:dyDescent="0.2">
      <c r="A27" s="244"/>
      <c r="B27" s="245">
        <f>B24+0.1</f>
        <v>58.70000000000001</v>
      </c>
      <c r="C27" s="401" t="s">
        <v>607</v>
      </c>
      <c r="D27" s="257" t="s">
        <v>120</v>
      </c>
      <c r="E27" s="257"/>
      <c r="F27" s="253" t="s">
        <v>72</v>
      </c>
      <c r="G27" s="253"/>
      <c r="H27" s="347">
        <f>SUM(H28:H29)</f>
        <v>0</v>
      </c>
      <c r="I27" s="352">
        <f t="shared" ref="I27:AJ27" si="10">SUM(I28:I29)</f>
        <v>0</v>
      </c>
      <c r="J27" s="352">
        <f t="shared" si="10"/>
        <v>0</v>
      </c>
      <c r="K27" s="352">
        <f t="shared" si="10"/>
        <v>0</v>
      </c>
      <c r="L27" s="348">
        <f t="shared" si="10"/>
        <v>0</v>
      </c>
      <c r="M27" s="348">
        <f t="shared" si="10"/>
        <v>0</v>
      </c>
      <c r="N27" s="348">
        <f t="shared" si="10"/>
        <v>0</v>
      </c>
      <c r="O27" s="348">
        <f t="shared" si="10"/>
        <v>0</v>
      </c>
      <c r="P27" s="348">
        <f t="shared" si="10"/>
        <v>0</v>
      </c>
      <c r="Q27" s="348">
        <f t="shared" si="10"/>
        <v>0</v>
      </c>
      <c r="R27" s="348">
        <f t="shared" si="10"/>
        <v>0</v>
      </c>
      <c r="S27" s="348">
        <f t="shared" si="10"/>
        <v>0</v>
      </c>
      <c r="T27" s="348">
        <f t="shared" si="10"/>
        <v>0</v>
      </c>
      <c r="U27" s="348">
        <f t="shared" si="10"/>
        <v>0</v>
      </c>
      <c r="V27" s="348">
        <f t="shared" si="10"/>
        <v>0</v>
      </c>
      <c r="W27" s="348">
        <f t="shared" si="10"/>
        <v>0</v>
      </c>
      <c r="X27" s="348">
        <f t="shared" si="10"/>
        <v>0</v>
      </c>
      <c r="Y27" s="348">
        <f t="shared" si="10"/>
        <v>0</v>
      </c>
      <c r="Z27" s="348">
        <f t="shared" si="10"/>
        <v>0</v>
      </c>
      <c r="AA27" s="348">
        <f t="shared" si="10"/>
        <v>0</v>
      </c>
      <c r="AB27" s="348">
        <f t="shared" si="10"/>
        <v>0</v>
      </c>
      <c r="AC27" s="348">
        <f t="shared" si="10"/>
        <v>0</v>
      </c>
      <c r="AD27" s="348">
        <f t="shared" si="10"/>
        <v>0</v>
      </c>
      <c r="AE27" s="348">
        <f t="shared" si="10"/>
        <v>0</v>
      </c>
      <c r="AF27" s="348">
        <f t="shared" si="10"/>
        <v>0</v>
      </c>
      <c r="AG27" s="348">
        <f t="shared" si="10"/>
        <v>0</v>
      </c>
      <c r="AH27" s="348">
        <f t="shared" si="10"/>
        <v>0</v>
      </c>
      <c r="AI27" s="348">
        <f t="shared" si="10"/>
        <v>0</v>
      </c>
      <c r="AJ27" s="348">
        <f t="shared" si="10"/>
        <v>0</v>
      </c>
    </row>
    <row r="28" spans="1:36" x14ac:dyDescent="0.2">
      <c r="A28" s="244"/>
      <c r="B28" s="248" t="s">
        <v>120</v>
      </c>
      <c r="C28" s="249"/>
      <c r="D28" s="249"/>
      <c r="E28" s="249"/>
      <c r="F28" s="251" t="s">
        <v>72</v>
      </c>
      <c r="G28" s="258">
        <v>2</v>
      </c>
      <c r="H28" s="344"/>
      <c r="I28" s="428"/>
      <c r="J28" s="428"/>
      <c r="K28" s="42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416"/>
    </row>
    <row r="29" spans="1:36" x14ac:dyDescent="0.2">
      <c r="A29" s="244"/>
      <c r="B29" s="426" t="s">
        <v>120</v>
      </c>
      <c r="C29" s="354" t="s">
        <v>599</v>
      </c>
      <c r="D29" s="355" t="s">
        <v>120</v>
      </c>
      <c r="E29" s="355"/>
      <c r="F29" s="293" t="s">
        <v>120</v>
      </c>
      <c r="G29" s="356"/>
      <c r="H29" s="357" t="s">
        <v>120</v>
      </c>
      <c r="I29" s="358" t="s">
        <v>120</v>
      </c>
      <c r="J29" s="358" t="s">
        <v>120</v>
      </c>
      <c r="K29" s="358" t="s">
        <v>120</v>
      </c>
      <c r="L29" s="356" t="s">
        <v>120</v>
      </c>
      <c r="M29" s="356" t="s">
        <v>120</v>
      </c>
      <c r="N29" s="356" t="s">
        <v>120</v>
      </c>
      <c r="O29" s="356" t="s">
        <v>120</v>
      </c>
      <c r="P29" s="356" t="s">
        <v>120</v>
      </c>
      <c r="Q29" s="356" t="s">
        <v>120</v>
      </c>
      <c r="R29" s="356" t="s">
        <v>120</v>
      </c>
      <c r="S29" s="356" t="s">
        <v>120</v>
      </c>
      <c r="T29" s="356" t="s">
        <v>120</v>
      </c>
      <c r="U29" s="356" t="s">
        <v>120</v>
      </c>
      <c r="V29" s="356" t="s">
        <v>120</v>
      </c>
      <c r="W29" s="356" t="s">
        <v>120</v>
      </c>
      <c r="X29" s="356" t="s">
        <v>120</v>
      </c>
      <c r="Y29" s="356" t="s">
        <v>120</v>
      </c>
      <c r="Z29" s="356" t="s">
        <v>120</v>
      </c>
      <c r="AA29" s="356" t="s">
        <v>120</v>
      </c>
      <c r="AB29" s="356" t="s">
        <v>120</v>
      </c>
      <c r="AC29" s="356" t="s">
        <v>120</v>
      </c>
      <c r="AD29" s="356" t="s">
        <v>120</v>
      </c>
      <c r="AE29" s="356" t="s">
        <v>120</v>
      </c>
      <c r="AF29" s="356" t="s">
        <v>120</v>
      </c>
      <c r="AG29" s="356" t="s">
        <v>120</v>
      </c>
      <c r="AH29" s="356" t="s">
        <v>120</v>
      </c>
      <c r="AI29" s="356" t="s">
        <v>120</v>
      </c>
      <c r="AJ29" s="403" t="s">
        <v>120</v>
      </c>
    </row>
    <row r="30" spans="1:36" x14ac:dyDescent="0.2">
      <c r="A30" s="240"/>
      <c r="B30" s="241">
        <f>B4+1</f>
        <v>59</v>
      </c>
      <c r="C30" s="400" t="s">
        <v>608</v>
      </c>
      <c r="D30" s="259" t="s">
        <v>120</v>
      </c>
      <c r="E30" s="259"/>
      <c r="F30" s="260"/>
      <c r="G30" s="260"/>
      <c r="H30" s="344">
        <f t="shared" ref="H30:AJ30" si="11">SUM(H31,H34)</f>
        <v>0</v>
      </c>
      <c r="I30" s="428">
        <f t="shared" si="11"/>
        <v>0</v>
      </c>
      <c r="J30" s="428">
        <f t="shared" si="11"/>
        <v>0</v>
      </c>
      <c r="K30" s="428">
        <f t="shared" si="11"/>
        <v>0</v>
      </c>
      <c r="L30" s="348">
        <f t="shared" si="11"/>
        <v>0</v>
      </c>
      <c r="M30" s="348">
        <f t="shared" si="11"/>
        <v>0</v>
      </c>
      <c r="N30" s="348">
        <f t="shared" si="11"/>
        <v>-7.1714043806309746E-2</v>
      </c>
      <c r="O30" s="348">
        <f t="shared" si="11"/>
        <v>-0.14342808761261905</v>
      </c>
      <c r="P30" s="348">
        <f t="shared" si="11"/>
        <v>-0.21514428286175802</v>
      </c>
      <c r="Q30" s="348">
        <f t="shared" si="11"/>
        <v>-0.29474766752060866</v>
      </c>
      <c r="R30" s="348">
        <f t="shared" si="11"/>
        <v>-0.3743510521794593</v>
      </c>
      <c r="S30" s="348">
        <f t="shared" si="11"/>
        <v>-0.45395443683830994</v>
      </c>
      <c r="T30" s="348">
        <f t="shared" si="11"/>
        <v>-0.53355782149716058</v>
      </c>
      <c r="U30" s="348">
        <f t="shared" si="11"/>
        <v>-0.61316120615601033</v>
      </c>
      <c r="V30" s="348">
        <f t="shared" si="11"/>
        <v>-0.39214610629368729</v>
      </c>
      <c r="W30" s="348">
        <f t="shared" si="11"/>
        <v>-0.47324028659068018</v>
      </c>
      <c r="X30" s="348">
        <f t="shared" si="11"/>
        <v>-0.55390378454731604</v>
      </c>
      <c r="Y30" s="348">
        <f t="shared" si="11"/>
        <v>-0.6341512626320609</v>
      </c>
      <c r="Z30" s="348">
        <f t="shared" si="11"/>
        <v>-0.71399515284724147</v>
      </c>
      <c r="AA30" s="348">
        <f t="shared" si="11"/>
        <v>-0.76409462858376775</v>
      </c>
      <c r="AB30" s="348">
        <f t="shared" si="11"/>
        <v>-0.81381787459893407</v>
      </c>
      <c r="AC30" s="348">
        <f t="shared" si="11"/>
        <v>-0.86317604961024985</v>
      </c>
      <c r="AD30" s="348">
        <f t="shared" si="11"/>
        <v>-0.91218171652341207</v>
      </c>
      <c r="AE30" s="348">
        <f t="shared" si="11"/>
        <v>-0.96081211355908247</v>
      </c>
      <c r="AF30" s="348">
        <f t="shared" si="11"/>
        <v>-1.0052781810638454</v>
      </c>
      <c r="AG30" s="348">
        <f t="shared" si="11"/>
        <v>-1.0494255925604432</v>
      </c>
      <c r="AH30" s="348">
        <f t="shared" si="11"/>
        <v>-1.0932645450411376</v>
      </c>
      <c r="AI30" s="348">
        <f t="shared" si="11"/>
        <v>-1.1368040285608638</v>
      </c>
      <c r="AJ30" s="348">
        <f t="shared" si="11"/>
        <v>-1.180020464721468</v>
      </c>
    </row>
    <row r="31" spans="1:36" x14ac:dyDescent="0.2">
      <c r="A31" s="244"/>
      <c r="B31" s="261">
        <f>B30+0.1</f>
        <v>59.1</v>
      </c>
      <c r="C31" s="359" t="s">
        <v>609</v>
      </c>
      <c r="D31" s="466" t="s">
        <v>120</v>
      </c>
      <c r="E31" s="466"/>
      <c r="F31" s="253" t="s">
        <v>72</v>
      </c>
      <c r="G31" s="253">
        <v>2</v>
      </c>
      <c r="H31" s="347">
        <f t="shared" ref="H31:AJ31" si="12">SUM(H32:H33)</f>
        <v>0</v>
      </c>
      <c r="I31" s="428">
        <f t="shared" si="12"/>
        <v>0</v>
      </c>
      <c r="J31" s="428">
        <f t="shared" si="12"/>
        <v>0</v>
      </c>
      <c r="K31" s="428">
        <f t="shared" si="12"/>
        <v>0</v>
      </c>
      <c r="L31" s="348">
        <f t="shared" si="12"/>
        <v>0</v>
      </c>
      <c r="M31" s="348">
        <f t="shared" si="12"/>
        <v>0</v>
      </c>
      <c r="N31" s="348">
        <f t="shared" si="12"/>
        <v>-7.1714043806309746E-2</v>
      </c>
      <c r="O31" s="348">
        <f t="shared" si="12"/>
        <v>-0.14342808761261905</v>
      </c>
      <c r="P31" s="348">
        <f t="shared" si="12"/>
        <v>-0.21514428286175802</v>
      </c>
      <c r="Q31" s="348">
        <f t="shared" si="12"/>
        <v>-0.29474766752060866</v>
      </c>
      <c r="R31" s="348">
        <f t="shared" si="12"/>
        <v>-0.3743510521794593</v>
      </c>
      <c r="S31" s="348">
        <f t="shared" si="12"/>
        <v>-0.45395443683830994</v>
      </c>
      <c r="T31" s="348">
        <f t="shared" si="12"/>
        <v>-0.53355782149716058</v>
      </c>
      <c r="U31" s="348">
        <f t="shared" si="12"/>
        <v>-0.61316120615601033</v>
      </c>
      <c r="V31" s="348">
        <f t="shared" si="12"/>
        <v>-0.39214610629368729</v>
      </c>
      <c r="W31" s="348">
        <f t="shared" si="12"/>
        <v>-0.47324028659068018</v>
      </c>
      <c r="X31" s="348">
        <f t="shared" si="12"/>
        <v>-0.55390378454731604</v>
      </c>
      <c r="Y31" s="348">
        <f t="shared" si="12"/>
        <v>-0.6341512626320609</v>
      </c>
      <c r="Z31" s="348">
        <f t="shared" si="12"/>
        <v>-0.71399515284724147</v>
      </c>
      <c r="AA31" s="348">
        <f t="shared" si="12"/>
        <v>-0.76409462858376775</v>
      </c>
      <c r="AB31" s="348">
        <f t="shared" si="12"/>
        <v>-0.81381787459893407</v>
      </c>
      <c r="AC31" s="348">
        <f t="shared" si="12"/>
        <v>-0.86317604961024985</v>
      </c>
      <c r="AD31" s="348">
        <f t="shared" si="12"/>
        <v>-0.91218171652341207</v>
      </c>
      <c r="AE31" s="348">
        <f t="shared" si="12"/>
        <v>-0.96081211355908247</v>
      </c>
      <c r="AF31" s="348">
        <f t="shared" si="12"/>
        <v>-1.0052781810638454</v>
      </c>
      <c r="AG31" s="348">
        <f t="shared" si="12"/>
        <v>-1.0494255925604432</v>
      </c>
      <c r="AH31" s="348">
        <f t="shared" si="12"/>
        <v>-1.0932645450411376</v>
      </c>
      <c r="AI31" s="348">
        <f t="shared" si="12"/>
        <v>-1.1368040285608638</v>
      </c>
      <c r="AJ31" s="348">
        <f t="shared" si="12"/>
        <v>-1.180020464721468</v>
      </c>
    </row>
    <row r="32" spans="1:36" x14ac:dyDescent="0.2">
      <c r="A32" s="244"/>
      <c r="B32" s="262"/>
      <c r="C32" s="636" t="s">
        <v>807</v>
      </c>
      <c r="D32" s="636" t="s">
        <v>828</v>
      </c>
      <c r="E32" s="249"/>
      <c r="F32" s="251" t="s">
        <v>72</v>
      </c>
      <c r="G32" s="251">
        <v>2</v>
      </c>
      <c r="H32" s="347"/>
      <c r="I32" s="352"/>
      <c r="J32" s="352"/>
      <c r="K32" s="352"/>
      <c r="L32" s="361">
        <v>0</v>
      </c>
      <c r="M32" s="361">
        <v>0</v>
      </c>
      <c r="N32" s="361">
        <v>-7.1714043806309746E-2</v>
      </c>
      <c r="O32" s="361">
        <v>-0.14342808761261905</v>
      </c>
      <c r="P32" s="361">
        <v>-0.21514428286175802</v>
      </c>
      <c r="Q32" s="361">
        <v>-0.29474766752060866</v>
      </c>
      <c r="R32" s="361">
        <v>-0.3743510521794593</v>
      </c>
      <c r="S32" s="361">
        <v>-0.45395443683830994</v>
      </c>
      <c r="T32" s="361">
        <v>-0.53355782149716058</v>
      </c>
      <c r="U32" s="361">
        <v>-0.61316120615601033</v>
      </c>
      <c r="V32" s="361">
        <v>-0.39214610629368729</v>
      </c>
      <c r="W32" s="361">
        <v>-0.47324028659068018</v>
      </c>
      <c r="X32" s="361">
        <v>-0.55390378454731604</v>
      </c>
      <c r="Y32" s="361">
        <v>-0.6341512626320609</v>
      </c>
      <c r="Z32" s="361">
        <v>-0.71399515284724147</v>
      </c>
      <c r="AA32" s="361">
        <v>-0.76409462858376775</v>
      </c>
      <c r="AB32" s="361">
        <v>-0.81381787459893407</v>
      </c>
      <c r="AC32" s="361">
        <v>-0.86317604961024985</v>
      </c>
      <c r="AD32" s="361">
        <v>-0.91218171652341207</v>
      </c>
      <c r="AE32" s="361">
        <v>-0.96081211355908247</v>
      </c>
      <c r="AF32" s="361">
        <v>-1.0052781810638454</v>
      </c>
      <c r="AG32" s="361">
        <v>-1.0494255925604432</v>
      </c>
      <c r="AH32" s="361">
        <v>-1.0932645450411376</v>
      </c>
      <c r="AI32" s="361">
        <v>-1.1368040285608638</v>
      </c>
      <c r="AJ32" s="361">
        <v>-1.180020464721468</v>
      </c>
    </row>
    <row r="33" spans="1:36" x14ac:dyDescent="0.2">
      <c r="A33" s="244"/>
      <c r="B33" s="426" t="s">
        <v>120</v>
      </c>
      <c r="C33" s="354" t="s">
        <v>599</v>
      </c>
      <c r="D33" s="355" t="s">
        <v>120</v>
      </c>
      <c r="E33" s="355"/>
      <c r="F33" s="293" t="s">
        <v>120</v>
      </c>
      <c r="G33" s="356"/>
      <c r="H33" s="357" t="s">
        <v>120</v>
      </c>
      <c r="I33" s="358" t="s">
        <v>120</v>
      </c>
      <c r="J33" s="358" t="s">
        <v>120</v>
      </c>
      <c r="K33" s="358" t="s">
        <v>120</v>
      </c>
      <c r="L33" s="356" t="s">
        <v>120</v>
      </c>
      <c r="M33" s="356" t="s">
        <v>120</v>
      </c>
      <c r="N33" s="356" t="s">
        <v>120</v>
      </c>
      <c r="O33" s="356" t="s">
        <v>120</v>
      </c>
      <c r="P33" s="356" t="s">
        <v>120</v>
      </c>
      <c r="Q33" s="356" t="s">
        <v>120</v>
      </c>
      <c r="R33" s="356" t="s">
        <v>120</v>
      </c>
      <c r="S33" s="356" t="s">
        <v>120</v>
      </c>
      <c r="T33" s="356" t="s">
        <v>120</v>
      </c>
      <c r="U33" s="356" t="s">
        <v>120</v>
      </c>
      <c r="V33" s="356" t="s">
        <v>120</v>
      </c>
      <c r="W33" s="356" t="s">
        <v>120</v>
      </c>
      <c r="X33" s="356" t="s">
        <v>120</v>
      </c>
      <c r="Y33" s="356" t="s">
        <v>120</v>
      </c>
      <c r="Z33" s="356" t="s">
        <v>120</v>
      </c>
      <c r="AA33" s="356" t="s">
        <v>120</v>
      </c>
      <c r="AB33" s="356" t="s">
        <v>120</v>
      </c>
      <c r="AC33" s="356" t="s">
        <v>120</v>
      </c>
      <c r="AD33" s="356" t="s">
        <v>120</v>
      </c>
      <c r="AE33" s="356" t="s">
        <v>120</v>
      </c>
      <c r="AF33" s="356" t="s">
        <v>120</v>
      </c>
      <c r="AG33" s="356" t="s">
        <v>120</v>
      </c>
      <c r="AH33" s="356" t="s">
        <v>120</v>
      </c>
      <c r="AI33" s="356" t="s">
        <v>120</v>
      </c>
      <c r="AJ33" s="403" t="s">
        <v>120</v>
      </c>
    </row>
    <row r="34" spans="1:36" x14ac:dyDescent="0.2">
      <c r="A34" s="244"/>
      <c r="B34" s="261">
        <f>B31+0.1</f>
        <v>59.2</v>
      </c>
      <c r="C34" s="359" t="s">
        <v>610</v>
      </c>
      <c r="D34" s="467" t="s">
        <v>120</v>
      </c>
      <c r="E34" s="467"/>
      <c r="F34" s="247" t="s">
        <v>72</v>
      </c>
      <c r="G34" s="247">
        <v>2</v>
      </c>
      <c r="H34" s="347">
        <f t="shared" ref="H34:AJ34" si="13">SUM(H35:H36)</f>
        <v>0</v>
      </c>
      <c r="I34" s="352">
        <f t="shared" si="13"/>
        <v>0</v>
      </c>
      <c r="J34" s="352">
        <f t="shared" si="13"/>
        <v>0</v>
      </c>
      <c r="K34" s="352">
        <f t="shared" si="13"/>
        <v>0</v>
      </c>
      <c r="L34" s="348">
        <f t="shared" si="13"/>
        <v>0</v>
      </c>
      <c r="M34" s="348">
        <f t="shared" si="13"/>
        <v>0</v>
      </c>
      <c r="N34" s="348">
        <f t="shared" si="13"/>
        <v>0</v>
      </c>
      <c r="O34" s="348">
        <f t="shared" si="13"/>
        <v>0</v>
      </c>
      <c r="P34" s="348">
        <f t="shared" si="13"/>
        <v>0</v>
      </c>
      <c r="Q34" s="348">
        <f t="shared" si="13"/>
        <v>0</v>
      </c>
      <c r="R34" s="348">
        <f t="shared" si="13"/>
        <v>0</v>
      </c>
      <c r="S34" s="348">
        <f t="shared" si="13"/>
        <v>0</v>
      </c>
      <c r="T34" s="348">
        <f t="shared" si="13"/>
        <v>0</v>
      </c>
      <c r="U34" s="348">
        <f t="shared" si="13"/>
        <v>0</v>
      </c>
      <c r="V34" s="348">
        <f t="shared" si="13"/>
        <v>0</v>
      </c>
      <c r="W34" s="348">
        <f t="shared" si="13"/>
        <v>0</v>
      </c>
      <c r="X34" s="348">
        <f t="shared" si="13"/>
        <v>0</v>
      </c>
      <c r="Y34" s="348">
        <f t="shared" si="13"/>
        <v>0</v>
      </c>
      <c r="Z34" s="348">
        <f t="shared" si="13"/>
        <v>0</v>
      </c>
      <c r="AA34" s="348">
        <f t="shared" si="13"/>
        <v>0</v>
      </c>
      <c r="AB34" s="348">
        <f t="shared" si="13"/>
        <v>0</v>
      </c>
      <c r="AC34" s="348">
        <f t="shared" si="13"/>
        <v>0</v>
      </c>
      <c r="AD34" s="348">
        <f t="shared" si="13"/>
        <v>0</v>
      </c>
      <c r="AE34" s="348">
        <f t="shared" si="13"/>
        <v>0</v>
      </c>
      <c r="AF34" s="348">
        <f t="shared" si="13"/>
        <v>0</v>
      </c>
      <c r="AG34" s="348">
        <f t="shared" si="13"/>
        <v>0</v>
      </c>
      <c r="AH34" s="348">
        <f t="shared" si="13"/>
        <v>0</v>
      </c>
      <c r="AI34" s="348">
        <f t="shared" si="13"/>
        <v>0</v>
      </c>
      <c r="AJ34" s="348">
        <f t="shared" si="13"/>
        <v>0</v>
      </c>
    </row>
    <row r="35" spans="1:36" x14ac:dyDescent="0.2">
      <c r="A35" s="244"/>
      <c r="B35" s="248" t="s">
        <v>120</v>
      </c>
      <c r="C35" s="249"/>
      <c r="D35" s="249"/>
      <c r="E35" s="249"/>
      <c r="F35" s="250" t="s">
        <v>72</v>
      </c>
      <c r="G35" s="250">
        <v>2</v>
      </c>
      <c r="H35" s="344"/>
      <c r="I35" s="428"/>
      <c r="J35" s="428"/>
      <c r="K35" s="42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416"/>
    </row>
    <row r="36" spans="1:36" x14ac:dyDescent="0.2">
      <c r="A36" s="244"/>
      <c r="B36" s="426" t="s">
        <v>120</v>
      </c>
      <c r="C36" s="354" t="s">
        <v>599</v>
      </c>
      <c r="D36" s="355" t="s">
        <v>120</v>
      </c>
      <c r="E36" s="355"/>
      <c r="F36" s="356" t="s">
        <v>120</v>
      </c>
      <c r="G36" s="356"/>
      <c r="H36" s="357" t="s">
        <v>120</v>
      </c>
      <c r="I36" s="358" t="s">
        <v>120</v>
      </c>
      <c r="J36" s="358" t="s">
        <v>120</v>
      </c>
      <c r="K36" s="358" t="s">
        <v>120</v>
      </c>
      <c r="L36" s="356" t="s">
        <v>120</v>
      </c>
      <c r="M36" s="356" t="s">
        <v>120</v>
      </c>
      <c r="N36" s="356" t="s">
        <v>120</v>
      </c>
      <c r="O36" s="356" t="s">
        <v>120</v>
      </c>
      <c r="P36" s="356" t="s">
        <v>120</v>
      </c>
      <c r="Q36" s="356" t="s">
        <v>120</v>
      </c>
      <c r="R36" s="356" t="s">
        <v>120</v>
      </c>
      <c r="S36" s="356" t="s">
        <v>120</v>
      </c>
      <c r="T36" s="356" t="s">
        <v>120</v>
      </c>
      <c r="U36" s="356" t="s">
        <v>120</v>
      </c>
      <c r="V36" s="356" t="s">
        <v>120</v>
      </c>
      <c r="W36" s="356" t="s">
        <v>120</v>
      </c>
      <c r="X36" s="356" t="s">
        <v>120</v>
      </c>
      <c r="Y36" s="356" t="s">
        <v>120</v>
      </c>
      <c r="Z36" s="356" t="s">
        <v>120</v>
      </c>
      <c r="AA36" s="356" t="s">
        <v>120</v>
      </c>
      <c r="AB36" s="356" t="s">
        <v>120</v>
      </c>
      <c r="AC36" s="356" t="s">
        <v>120</v>
      </c>
      <c r="AD36" s="356" t="s">
        <v>120</v>
      </c>
      <c r="AE36" s="356" t="s">
        <v>120</v>
      </c>
      <c r="AF36" s="356" t="s">
        <v>120</v>
      </c>
      <c r="AG36" s="356" t="s">
        <v>120</v>
      </c>
      <c r="AH36" s="356" t="s">
        <v>120</v>
      </c>
      <c r="AI36" s="356" t="s">
        <v>120</v>
      </c>
      <c r="AJ36" s="403" t="s">
        <v>120</v>
      </c>
    </row>
    <row r="37" spans="1:36" x14ac:dyDescent="0.2">
      <c r="A37" s="240"/>
      <c r="B37" s="241">
        <f>B30+1</f>
        <v>60</v>
      </c>
      <c r="C37" s="400" t="s">
        <v>611</v>
      </c>
      <c r="D37" s="242" t="s">
        <v>120</v>
      </c>
      <c r="E37" s="242"/>
      <c r="F37" s="263"/>
      <c r="G37" s="263">
        <v>2</v>
      </c>
      <c r="H37" s="344">
        <f t="shared" ref="H37:AJ37" si="14">SUM(H38,H41)</f>
        <v>0</v>
      </c>
      <c r="I37" s="428">
        <f t="shared" si="14"/>
        <v>0</v>
      </c>
      <c r="J37" s="428">
        <f t="shared" si="14"/>
        <v>0</v>
      </c>
      <c r="K37" s="428">
        <f t="shared" si="14"/>
        <v>0</v>
      </c>
      <c r="L37" s="348">
        <f t="shared" si="14"/>
        <v>0</v>
      </c>
      <c r="M37" s="348">
        <f t="shared" si="14"/>
        <v>0</v>
      </c>
      <c r="N37" s="348">
        <f t="shared" si="14"/>
        <v>0</v>
      </c>
      <c r="O37" s="348">
        <f t="shared" si="14"/>
        <v>0</v>
      </c>
      <c r="P37" s="348">
        <f t="shared" si="14"/>
        <v>0</v>
      </c>
      <c r="Q37" s="348">
        <f t="shared" si="14"/>
        <v>0</v>
      </c>
      <c r="R37" s="348">
        <f t="shared" si="14"/>
        <v>0</v>
      </c>
      <c r="S37" s="348">
        <f t="shared" si="14"/>
        <v>0</v>
      </c>
      <c r="T37" s="348">
        <f t="shared" si="14"/>
        <v>0</v>
      </c>
      <c r="U37" s="348">
        <f t="shared" si="14"/>
        <v>0</v>
      </c>
      <c r="V37" s="348">
        <f t="shared" si="14"/>
        <v>0</v>
      </c>
      <c r="W37" s="348">
        <f t="shared" si="14"/>
        <v>0</v>
      </c>
      <c r="X37" s="348">
        <f t="shared" si="14"/>
        <v>0</v>
      </c>
      <c r="Y37" s="348">
        <f t="shared" si="14"/>
        <v>0</v>
      </c>
      <c r="Z37" s="348">
        <f t="shared" si="14"/>
        <v>0</v>
      </c>
      <c r="AA37" s="348">
        <f t="shared" si="14"/>
        <v>0</v>
      </c>
      <c r="AB37" s="348">
        <f t="shared" si="14"/>
        <v>0</v>
      </c>
      <c r="AC37" s="348">
        <f t="shared" si="14"/>
        <v>0</v>
      </c>
      <c r="AD37" s="348">
        <f t="shared" si="14"/>
        <v>0</v>
      </c>
      <c r="AE37" s="348">
        <f t="shared" si="14"/>
        <v>0</v>
      </c>
      <c r="AF37" s="348">
        <f t="shared" si="14"/>
        <v>0</v>
      </c>
      <c r="AG37" s="348">
        <f t="shared" si="14"/>
        <v>0</v>
      </c>
      <c r="AH37" s="348">
        <f t="shared" si="14"/>
        <v>0</v>
      </c>
      <c r="AI37" s="348">
        <f t="shared" si="14"/>
        <v>0</v>
      </c>
      <c r="AJ37" s="348">
        <f t="shared" si="14"/>
        <v>0</v>
      </c>
    </row>
    <row r="38" spans="1:36" x14ac:dyDescent="0.2">
      <c r="A38" s="244"/>
      <c r="B38" s="261">
        <f>B37+0.1</f>
        <v>60.1</v>
      </c>
      <c r="C38" s="359" t="s">
        <v>612</v>
      </c>
      <c r="D38" s="467" t="s">
        <v>120</v>
      </c>
      <c r="E38" s="467"/>
      <c r="F38" s="247" t="s">
        <v>72</v>
      </c>
      <c r="G38" s="247">
        <v>2</v>
      </c>
      <c r="H38" s="347">
        <f>SUM(H39:H40)</f>
        <v>0</v>
      </c>
      <c r="I38" s="428">
        <f>SUM(I39:I40)</f>
        <v>0</v>
      </c>
      <c r="J38" s="428">
        <f>SUM(J39:J40)</f>
        <v>0</v>
      </c>
      <c r="K38" s="428">
        <f>SUM(K39:K40)</f>
        <v>0</v>
      </c>
      <c r="L38" s="348">
        <f>SUM(L39:L40)</f>
        <v>0</v>
      </c>
      <c r="M38" s="348">
        <f t="shared" ref="M38:AJ38" si="15">SUM(M39:M40)</f>
        <v>0</v>
      </c>
      <c r="N38" s="348">
        <f t="shared" si="15"/>
        <v>0</v>
      </c>
      <c r="O38" s="348">
        <f t="shared" si="15"/>
        <v>0</v>
      </c>
      <c r="P38" s="348">
        <f t="shared" si="15"/>
        <v>0</v>
      </c>
      <c r="Q38" s="348">
        <f t="shared" si="15"/>
        <v>0</v>
      </c>
      <c r="R38" s="348">
        <f t="shared" si="15"/>
        <v>0</v>
      </c>
      <c r="S38" s="348">
        <f t="shared" si="15"/>
        <v>0</v>
      </c>
      <c r="T38" s="348">
        <f t="shared" si="15"/>
        <v>0</v>
      </c>
      <c r="U38" s="348">
        <f t="shared" si="15"/>
        <v>0</v>
      </c>
      <c r="V38" s="348">
        <f t="shared" si="15"/>
        <v>0</v>
      </c>
      <c r="W38" s="348">
        <f t="shared" si="15"/>
        <v>0</v>
      </c>
      <c r="X38" s="348">
        <f t="shared" si="15"/>
        <v>0</v>
      </c>
      <c r="Y38" s="348">
        <f t="shared" si="15"/>
        <v>0</v>
      </c>
      <c r="Z38" s="348">
        <f t="shared" si="15"/>
        <v>0</v>
      </c>
      <c r="AA38" s="348">
        <f t="shared" si="15"/>
        <v>0</v>
      </c>
      <c r="AB38" s="348">
        <f t="shared" si="15"/>
        <v>0</v>
      </c>
      <c r="AC38" s="348">
        <f t="shared" si="15"/>
        <v>0</v>
      </c>
      <c r="AD38" s="348">
        <f t="shared" si="15"/>
        <v>0</v>
      </c>
      <c r="AE38" s="348">
        <f t="shared" si="15"/>
        <v>0</v>
      </c>
      <c r="AF38" s="348">
        <f t="shared" si="15"/>
        <v>0</v>
      </c>
      <c r="AG38" s="348">
        <f t="shared" si="15"/>
        <v>0</v>
      </c>
      <c r="AH38" s="348">
        <f t="shared" si="15"/>
        <v>0</v>
      </c>
      <c r="AI38" s="348">
        <f t="shared" si="15"/>
        <v>0</v>
      </c>
      <c r="AJ38" s="348">
        <f t="shared" si="15"/>
        <v>0</v>
      </c>
    </row>
    <row r="39" spans="1:36" x14ac:dyDescent="0.2">
      <c r="A39" s="244"/>
      <c r="B39" s="248" t="s">
        <v>120</v>
      </c>
      <c r="C39" s="249"/>
      <c r="D39" s="249"/>
      <c r="E39" s="249"/>
      <c r="F39" s="250" t="s">
        <v>72</v>
      </c>
      <c r="G39" s="250">
        <v>2</v>
      </c>
      <c r="H39" s="347"/>
      <c r="I39" s="352"/>
      <c r="J39" s="352"/>
      <c r="K39" s="352"/>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402"/>
    </row>
    <row r="40" spans="1:36" x14ac:dyDescent="0.2">
      <c r="A40" s="244"/>
      <c r="B40" s="426" t="s">
        <v>120</v>
      </c>
      <c r="C40" s="354" t="s">
        <v>599</v>
      </c>
      <c r="D40" s="355" t="s">
        <v>120</v>
      </c>
      <c r="E40" s="355"/>
      <c r="F40" s="356" t="s">
        <v>120</v>
      </c>
      <c r="G40" s="356"/>
      <c r="H40" s="357" t="s">
        <v>120</v>
      </c>
      <c r="I40" s="358" t="s">
        <v>120</v>
      </c>
      <c r="J40" s="358" t="s">
        <v>120</v>
      </c>
      <c r="K40" s="358" t="s">
        <v>120</v>
      </c>
      <c r="L40" s="356" t="s">
        <v>120</v>
      </c>
      <c r="M40" s="356" t="s">
        <v>120</v>
      </c>
      <c r="N40" s="356" t="s">
        <v>120</v>
      </c>
      <c r="O40" s="356" t="s">
        <v>120</v>
      </c>
      <c r="P40" s="356" t="s">
        <v>120</v>
      </c>
      <c r="Q40" s="356" t="s">
        <v>120</v>
      </c>
      <c r="R40" s="356" t="s">
        <v>120</v>
      </c>
      <c r="S40" s="356" t="s">
        <v>120</v>
      </c>
      <c r="T40" s="356" t="s">
        <v>120</v>
      </c>
      <c r="U40" s="356" t="s">
        <v>120</v>
      </c>
      <c r="V40" s="356" t="s">
        <v>120</v>
      </c>
      <c r="W40" s="356" t="s">
        <v>120</v>
      </c>
      <c r="X40" s="356" t="s">
        <v>120</v>
      </c>
      <c r="Y40" s="356" t="s">
        <v>120</v>
      </c>
      <c r="Z40" s="356" t="s">
        <v>120</v>
      </c>
      <c r="AA40" s="356" t="s">
        <v>120</v>
      </c>
      <c r="AB40" s="356" t="s">
        <v>120</v>
      </c>
      <c r="AC40" s="356" t="s">
        <v>120</v>
      </c>
      <c r="AD40" s="356" t="s">
        <v>120</v>
      </c>
      <c r="AE40" s="356" t="s">
        <v>120</v>
      </c>
      <c r="AF40" s="356" t="s">
        <v>120</v>
      </c>
      <c r="AG40" s="356" t="s">
        <v>120</v>
      </c>
      <c r="AH40" s="356" t="s">
        <v>120</v>
      </c>
      <c r="AI40" s="356" t="s">
        <v>120</v>
      </c>
      <c r="AJ40" s="403" t="s">
        <v>120</v>
      </c>
    </row>
    <row r="41" spans="1:36" x14ac:dyDescent="0.2">
      <c r="A41" s="244"/>
      <c r="B41" s="261">
        <f>B38+0.1</f>
        <v>60.2</v>
      </c>
      <c r="C41" s="359" t="s">
        <v>613</v>
      </c>
      <c r="D41" s="467" t="s">
        <v>120</v>
      </c>
      <c r="E41" s="467"/>
      <c r="F41" s="247" t="s">
        <v>72</v>
      </c>
      <c r="G41" s="247">
        <v>2</v>
      </c>
      <c r="H41" s="347">
        <f t="shared" ref="H41:AJ41" si="16">SUM(H42:H43)</f>
        <v>0</v>
      </c>
      <c r="I41" s="352">
        <f t="shared" si="16"/>
        <v>0</v>
      </c>
      <c r="J41" s="352">
        <f t="shared" si="16"/>
        <v>0</v>
      </c>
      <c r="K41" s="352">
        <f t="shared" si="16"/>
        <v>0</v>
      </c>
      <c r="L41" s="348">
        <f t="shared" si="16"/>
        <v>0</v>
      </c>
      <c r="M41" s="348">
        <f t="shared" si="16"/>
        <v>0</v>
      </c>
      <c r="N41" s="348">
        <f t="shared" si="16"/>
        <v>0</v>
      </c>
      <c r="O41" s="348">
        <f t="shared" si="16"/>
        <v>0</v>
      </c>
      <c r="P41" s="348">
        <f t="shared" si="16"/>
        <v>0</v>
      </c>
      <c r="Q41" s="348">
        <f t="shared" si="16"/>
        <v>0</v>
      </c>
      <c r="R41" s="348">
        <f t="shared" si="16"/>
        <v>0</v>
      </c>
      <c r="S41" s="348">
        <f t="shared" si="16"/>
        <v>0</v>
      </c>
      <c r="T41" s="348">
        <f t="shared" si="16"/>
        <v>0</v>
      </c>
      <c r="U41" s="348">
        <f t="shared" si="16"/>
        <v>0</v>
      </c>
      <c r="V41" s="348">
        <f t="shared" si="16"/>
        <v>0</v>
      </c>
      <c r="W41" s="348">
        <f t="shared" si="16"/>
        <v>0</v>
      </c>
      <c r="X41" s="348">
        <f t="shared" si="16"/>
        <v>0</v>
      </c>
      <c r="Y41" s="348">
        <f t="shared" si="16"/>
        <v>0</v>
      </c>
      <c r="Z41" s="348">
        <f t="shared" si="16"/>
        <v>0</v>
      </c>
      <c r="AA41" s="348">
        <f t="shared" si="16"/>
        <v>0</v>
      </c>
      <c r="AB41" s="348">
        <f t="shared" si="16"/>
        <v>0</v>
      </c>
      <c r="AC41" s="348">
        <f t="shared" si="16"/>
        <v>0</v>
      </c>
      <c r="AD41" s="348">
        <f t="shared" si="16"/>
        <v>0</v>
      </c>
      <c r="AE41" s="348">
        <f t="shared" si="16"/>
        <v>0</v>
      </c>
      <c r="AF41" s="348">
        <f t="shared" si="16"/>
        <v>0</v>
      </c>
      <c r="AG41" s="348">
        <f t="shared" si="16"/>
        <v>0</v>
      </c>
      <c r="AH41" s="348">
        <f t="shared" si="16"/>
        <v>0</v>
      </c>
      <c r="AI41" s="348">
        <f t="shared" si="16"/>
        <v>0</v>
      </c>
      <c r="AJ41" s="348">
        <f t="shared" si="16"/>
        <v>0</v>
      </c>
    </row>
    <row r="42" spans="1:36" x14ac:dyDescent="0.2">
      <c r="A42" s="192"/>
      <c r="B42" s="248" t="s">
        <v>120</v>
      </c>
      <c r="C42" s="249"/>
      <c r="D42" s="249"/>
      <c r="E42" s="249"/>
      <c r="F42" s="250" t="s">
        <v>72</v>
      </c>
      <c r="G42" s="250">
        <v>2</v>
      </c>
      <c r="H42" s="347"/>
      <c r="I42" s="352"/>
      <c r="J42" s="352"/>
      <c r="K42" s="352"/>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402"/>
    </row>
    <row r="43" spans="1:36" x14ac:dyDescent="0.2">
      <c r="A43" s="244"/>
      <c r="B43" s="426" t="s">
        <v>120</v>
      </c>
      <c r="C43" s="354" t="s">
        <v>599</v>
      </c>
      <c r="D43" s="355" t="s">
        <v>120</v>
      </c>
      <c r="E43" s="355"/>
      <c r="F43" s="293" t="s">
        <v>120</v>
      </c>
      <c r="G43" s="356"/>
      <c r="H43" s="357" t="s">
        <v>120</v>
      </c>
      <c r="I43" s="464" t="s">
        <v>120</v>
      </c>
      <c r="J43" s="464" t="s">
        <v>120</v>
      </c>
      <c r="K43" s="358" t="s">
        <v>120</v>
      </c>
      <c r="L43" s="356" t="s">
        <v>120</v>
      </c>
      <c r="M43" s="356" t="s">
        <v>120</v>
      </c>
      <c r="N43" s="356" t="s">
        <v>120</v>
      </c>
      <c r="O43" s="356" t="s">
        <v>120</v>
      </c>
      <c r="P43" s="356" t="s">
        <v>120</v>
      </c>
      <c r="Q43" s="356" t="s">
        <v>120</v>
      </c>
      <c r="R43" s="356" t="s">
        <v>120</v>
      </c>
      <c r="S43" s="356" t="s">
        <v>120</v>
      </c>
      <c r="T43" s="356" t="s">
        <v>120</v>
      </c>
      <c r="U43" s="356" t="s">
        <v>120</v>
      </c>
      <c r="V43" s="356" t="s">
        <v>120</v>
      </c>
      <c r="W43" s="356" t="s">
        <v>120</v>
      </c>
      <c r="X43" s="356" t="s">
        <v>120</v>
      </c>
      <c r="Y43" s="356" t="s">
        <v>120</v>
      </c>
      <c r="Z43" s="356" t="s">
        <v>120</v>
      </c>
      <c r="AA43" s="356" t="s">
        <v>120</v>
      </c>
      <c r="AB43" s="356" t="s">
        <v>120</v>
      </c>
      <c r="AC43" s="356" t="s">
        <v>120</v>
      </c>
      <c r="AD43" s="356" t="s">
        <v>120</v>
      </c>
      <c r="AE43" s="356" t="s">
        <v>120</v>
      </c>
      <c r="AF43" s="356" t="s">
        <v>120</v>
      </c>
      <c r="AG43" s="356" t="s">
        <v>120</v>
      </c>
      <c r="AH43" s="356" t="s">
        <v>120</v>
      </c>
      <c r="AI43" s="356" t="s">
        <v>120</v>
      </c>
      <c r="AJ43" s="403" t="s">
        <v>120</v>
      </c>
    </row>
    <row r="44" spans="1:36" x14ac:dyDescent="0.2">
      <c r="A44" s="235"/>
      <c r="B44" s="264">
        <f>B37+1</f>
        <v>61</v>
      </c>
      <c r="C44" s="468" t="s">
        <v>614</v>
      </c>
      <c r="D44" s="259" t="s">
        <v>120</v>
      </c>
      <c r="E44" s="259"/>
      <c r="F44" s="260"/>
      <c r="G44" s="260">
        <v>2</v>
      </c>
      <c r="H44" s="347">
        <f>SUM(H45+H48+H51+H55+H58+H61+H64+H67+H70+H73)</f>
        <v>0</v>
      </c>
      <c r="I44" s="352">
        <f>SUM(I45+I48+I51+I55+I58+I61+I64+I67+I70+I73)</f>
        <v>0</v>
      </c>
      <c r="J44" s="352">
        <f>SUM(J45+J48+J51+J55+J58+J61+J64+J67+J70+J73)</f>
        <v>0</v>
      </c>
      <c r="K44" s="352">
        <f>SUM(K45+K48+K51+K55+K58+K61+K64+K67+K70+K73)</f>
        <v>0</v>
      </c>
      <c r="L44" s="348">
        <f>SUM(L45+L48+L51+L55+L58+L61+L64+L67+L70+L73)</f>
        <v>0</v>
      </c>
      <c r="M44" s="348">
        <f t="shared" ref="M44:AJ44" si="17">SUM(M45+M48+M51+M55+M58+M61+M64+M67+M70+M73)</f>
        <v>0</v>
      </c>
      <c r="N44" s="348">
        <f t="shared" si="17"/>
        <v>0</v>
      </c>
      <c r="O44" s="348">
        <f t="shared" si="17"/>
        <v>0</v>
      </c>
      <c r="P44" s="348">
        <f t="shared" si="17"/>
        <v>0</v>
      </c>
      <c r="Q44" s="348">
        <f t="shared" si="17"/>
        <v>0</v>
      </c>
      <c r="R44" s="348">
        <f t="shared" si="17"/>
        <v>0</v>
      </c>
      <c r="S44" s="348">
        <f t="shared" si="17"/>
        <v>0</v>
      </c>
      <c r="T44" s="348">
        <f t="shared" si="17"/>
        <v>0</v>
      </c>
      <c r="U44" s="348">
        <f t="shared" si="17"/>
        <v>0</v>
      </c>
      <c r="V44" s="348">
        <f t="shared" si="17"/>
        <v>-0.72850906463678489</v>
      </c>
      <c r="W44" s="348">
        <f t="shared" si="17"/>
        <v>-0.70096705279833116</v>
      </c>
      <c r="X44" s="348">
        <f t="shared" si="17"/>
        <v>-0.67433887329567543</v>
      </c>
      <c r="Y44" s="348">
        <f t="shared" si="17"/>
        <v>-0.6483933065499381</v>
      </c>
      <c r="Z44" s="348">
        <f t="shared" si="17"/>
        <v>-0.62350603905368696</v>
      </c>
      <c r="AA44" s="348">
        <f t="shared" si="17"/>
        <v>-0.59951426225578652</v>
      </c>
      <c r="AB44" s="348">
        <f t="shared" si="17"/>
        <v>-0.5763054826376951</v>
      </c>
      <c r="AC44" s="348">
        <f t="shared" si="17"/>
        <v>-0.55385460730872993</v>
      </c>
      <c r="AD44" s="348">
        <f t="shared" si="17"/>
        <v>-0.53196358914523922</v>
      </c>
      <c r="AE44" s="348">
        <f t="shared" si="17"/>
        <v>-0.5110010063327014</v>
      </c>
      <c r="AF44" s="348">
        <f t="shared" si="17"/>
        <v>-0.49066848531735019</v>
      </c>
      <c r="AG44" s="348">
        <f t="shared" si="17"/>
        <v>-0.47105197086286721</v>
      </c>
      <c r="AH44" s="348">
        <f t="shared" si="17"/>
        <v>-0.45209538641154645</v>
      </c>
      <c r="AI44" s="348">
        <f t="shared" si="17"/>
        <v>-0.43367131165344375</v>
      </c>
      <c r="AJ44" s="348">
        <f t="shared" si="17"/>
        <v>-0.41592347067399849</v>
      </c>
    </row>
    <row r="45" spans="1:36" ht="25.5" x14ac:dyDescent="0.2">
      <c r="A45" s="192"/>
      <c r="B45" s="265">
        <f>B44+0.1</f>
        <v>61.1</v>
      </c>
      <c r="C45" s="469" t="s">
        <v>615</v>
      </c>
      <c r="D45" s="466" t="s">
        <v>120</v>
      </c>
      <c r="E45" s="466"/>
      <c r="F45" s="253" t="s">
        <v>72</v>
      </c>
      <c r="G45" s="253">
        <v>2</v>
      </c>
      <c r="H45" s="347">
        <f t="shared" ref="H45:AJ45" si="18">SUM(H46:H47)</f>
        <v>0</v>
      </c>
      <c r="I45" s="352">
        <f t="shared" si="18"/>
        <v>0</v>
      </c>
      <c r="J45" s="352">
        <f t="shared" si="18"/>
        <v>0</v>
      </c>
      <c r="K45" s="352">
        <f t="shared" si="18"/>
        <v>0</v>
      </c>
      <c r="L45" s="348">
        <f t="shared" si="18"/>
        <v>0</v>
      </c>
      <c r="M45" s="348">
        <f t="shared" si="18"/>
        <v>0</v>
      </c>
      <c r="N45" s="348">
        <f t="shared" si="18"/>
        <v>0</v>
      </c>
      <c r="O45" s="348">
        <f t="shared" si="18"/>
        <v>0</v>
      </c>
      <c r="P45" s="348">
        <f t="shared" si="18"/>
        <v>0</v>
      </c>
      <c r="Q45" s="348">
        <f t="shared" si="18"/>
        <v>0</v>
      </c>
      <c r="R45" s="348">
        <f t="shared" si="18"/>
        <v>0</v>
      </c>
      <c r="S45" s="348">
        <f t="shared" si="18"/>
        <v>0</v>
      </c>
      <c r="T45" s="348">
        <f t="shared" si="18"/>
        <v>0</v>
      </c>
      <c r="U45" s="348">
        <f t="shared" si="18"/>
        <v>0</v>
      </c>
      <c r="V45" s="348">
        <f t="shared" si="18"/>
        <v>0</v>
      </c>
      <c r="W45" s="348">
        <f t="shared" si="18"/>
        <v>0</v>
      </c>
      <c r="X45" s="348">
        <f t="shared" si="18"/>
        <v>0</v>
      </c>
      <c r="Y45" s="348">
        <f t="shared" si="18"/>
        <v>0</v>
      </c>
      <c r="Z45" s="348">
        <f t="shared" si="18"/>
        <v>0</v>
      </c>
      <c r="AA45" s="348">
        <f t="shared" si="18"/>
        <v>0</v>
      </c>
      <c r="AB45" s="348">
        <f t="shared" si="18"/>
        <v>0</v>
      </c>
      <c r="AC45" s="348">
        <f t="shared" si="18"/>
        <v>0</v>
      </c>
      <c r="AD45" s="348">
        <f t="shared" si="18"/>
        <v>0</v>
      </c>
      <c r="AE45" s="348">
        <f t="shared" si="18"/>
        <v>0</v>
      </c>
      <c r="AF45" s="348">
        <f t="shared" si="18"/>
        <v>0</v>
      </c>
      <c r="AG45" s="348">
        <f t="shared" si="18"/>
        <v>0</v>
      </c>
      <c r="AH45" s="348">
        <f t="shared" si="18"/>
        <v>0</v>
      </c>
      <c r="AI45" s="348">
        <f t="shared" si="18"/>
        <v>0</v>
      </c>
      <c r="AJ45" s="348">
        <f t="shared" si="18"/>
        <v>0</v>
      </c>
    </row>
    <row r="46" spans="1:36" x14ac:dyDescent="0.2">
      <c r="A46" s="192"/>
      <c r="B46" s="266" t="s">
        <v>120</v>
      </c>
      <c r="C46" s="249"/>
      <c r="D46" s="249"/>
      <c r="E46" s="249"/>
      <c r="F46" s="251" t="s">
        <v>72</v>
      </c>
      <c r="G46" s="251">
        <v>2</v>
      </c>
      <c r="H46" s="347"/>
      <c r="I46" s="352"/>
      <c r="J46" s="352"/>
      <c r="K46" s="352"/>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402"/>
    </row>
    <row r="47" spans="1:36" x14ac:dyDescent="0.2">
      <c r="A47" s="192"/>
      <c r="B47" s="426" t="s">
        <v>120</v>
      </c>
      <c r="C47" s="354" t="s">
        <v>599</v>
      </c>
      <c r="D47" s="355" t="s">
        <v>120</v>
      </c>
      <c r="E47" s="355"/>
      <c r="F47" s="293" t="s">
        <v>120</v>
      </c>
      <c r="G47" s="356"/>
      <c r="H47" s="357" t="s">
        <v>120</v>
      </c>
      <c r="I47" s="464" t="s">
        <v>120</v>
      </c>
      <c r="J47" s="464" t="s">
        <v>120</v>
      </c>
      <c r="K47" s="358" t="s">
        <v>120</v>
      </c>
      <c r="L47" s="356" t="s">
        <v>120</v>
      </c>
      <c r="M47" s="356" t="s">
        <v>120</v>
      </c>
      <c r="N47" s="356" t="s">
        <v>120</v>
      </c>
      <c r="O47" s="356" t="s">
        <v>120</v>
      </c>
      <c r="P47" s="356" t="s">
        <v>120</v>
      </c>
      <c r="Q47" s="356" t="s">
        <v>120</v>
      </c>
      <c r="R47" s="356" t="s">
        <v>120</v>
      </c>
      <c r="S47" s="356" t="s">
        <v>120</v>
      </c>
      <c r="T47" s="356" t="s">
        <v>120</v>
      </c>
      <c r="U47" s="356" t="s">
        <v>120</v>
      </c>
      <c r="V47" s="356" t="s">
        <v>120</v>
      </c>
      <c r="W47" s="356" t="s">
        <v>120</v>
      </c>
      <c r="X47" s="356" t="s">
        <v>120</v>
      </c>
      <c r="Y47" s="356" t="s">
        <v>120</v>
      </c>
      <c r="Z47" s="356" t="s">
        <v>120</v>
      </c>
      <c r="AA47" s="356" t="s">
        <v>120</v>
      </c>
      <c r="AB47" s="356" t="s">
        <v>120</v>
      </c>
      <c r="AC47" s="356" t="s">
        <v>120</v>
      </c>
      <c r="AD47" s="356" t="s">
        <v>120</v>
      </c>
      <c r="AE47" s="356" t="s">
        <v>120</v>
      </c>
      <c r="AF47" s="356" t="s">
        <v>120</v>
      </c>
      <c r="AG47" s="356" t="s">
        <v>120</v>
      </c>
      <c r="AH47" s="356" t="s">
        <v>120</v>
      </c>
      <c r="AI47" s="356" t="s">
        <v>120</v>
      </c>
      <c r="AJ47" s="403" t="s">
        <v>120</v>
      </c>
    </row>
    <row r="48" spans="1:36" ht="25.5" x14ac:dyDescent="0.2">
      <c r="A48" s="192"/>
      <c r="B48" s="265">
        <f>B45+0.1</f>
        <v>61.2</v>
      </c>
      <c r="C48" s="469" t="s">
        <v>616</v>
      </c>
      <c r="D48" s="466" t="s">
        <v>120</v>
      </c>
      <c r="E48" s="466"/>
      <c r="F48" s="253" t="s">
        <v>72</v>
      </c>
      <c r="G48" s="253">
        <v>2</v>
      </c>
      <c r="H48" s="347">
        <f>SUM(H49:H50)</f>
        <v>0</v>
      </c>
      <c r="I48" s="352">
        <f>SUM(I49:I50)</f>
        <v>0</v>
      </c>
      <c r="J48" s="352">
        <f>SUM(J49:J50)</f>
        <v>0</v>
      </c>
      <c r="K48" s="352">
        <f>SUM(K49:K50)</f>
        <v>0</v>
      </c>
      <c r="L48" s="348">
        <f>SUM(L49:L50)</f>
        <v>0</v>
      </c>
      <c r="M48" s="348">
        <f t="shared" ref="M48:AJ48" si="19">SUM(M49:M50)</f>
        <v>0</v>
      </c>
      <c r="N48" s="348">
        <f t="shared" si="19"/>
        <v>0</v>
      </c>
      <c r="O48" s="348">
        <f t="shared" si="19"/>
        <v>0</v>
      </c>
      <c r="P48" s="348">
        <f t="shared" si="19"/>
        <v>0</v>
      </c>
      <c r="Q48" s="348">
        <f t="shared" si="19"/>
        <v>0</v>
      </c>
      <c r="R48" s="348">
        <f t="shared" si="19"/>
        <v>0</v>
      </c>
      <c r="S48" s="348">
        <f t="shared" si="19"/>
        <v>0</v>
      </c>
      <c r="T48" s="348">
        <f t="shared" si="19"/>
        <v>0</v>
      </c>
      <c r="U48" s="348">
        <f t="shared" si="19"/>
        <v>0</v>
      </c>
      <c r="V48" s="348">
        <f t="shared" si="19"/>
        <v>0</v>
      </c>
      <c r="W48" s="348">
        <f t="shared" si="19"/>
        <v>0</v>
      </c>
      <c r="X48" s="348">
        <f t="shared" si="19"/>
        <v>0</v>
      </c>
      <c r="Y48" s="348">
        <f t="shared" si="19"/>
        <v>0</v>
      </c>
      <c r="Z48" s="348">
        <f t="shared" si="19"/>
        <v>0</v>
      </c>
      <c r="AA48" s="348">
        <f t="shared" si="19"/>
        <v>0</v>
      </c>
      <c r="AB48" s="348">
        <f t="shared" si="19"/>
        <v>0</v>
      </c>
      <c r="AC48" s="348">
        <f t="shared" si="19"/>
        <v>0</v>
      </c>
      <c r="AD48" s="348">
        <f t="shared" si="19"/>
        <v>0</v>
      </c>
      <c r="AE48" s="348">
        <f t="shared" si="19"/>
        <v>0</v>
      </c>
      <c r="AF48" s="348">
        <f t="shared" si="19"/>
        <v>0</v>
      </c>
      <c r="AG48" s="348">
        <f t="shared" si="19"/>
        <v>0</v>
      </c>
      <c r="AH48" s="348">
        <f t="shared" si="19"/>
        <v>0</v>
      </c>
      <c r="AI48" s="348">
        <f t="shared" si="19"/>
        <v>0</v>
      </c>
      <c r="AJ48" s="348">
        <f t="shared" si="19"/>
        <v>0</v>
      </c>
    </row>
    <row r="49" spans="1:36" x14ac:dyDescent="0.2">
      <c r="A49" s="192"/>
      <c r="B49" s="266" t="s">
        <v>120</v>
      </c>
      <c r="C49" s="249"/>
      <c r="D49" s="249"/>
      <c r="E49" s="249"/>
      <c r="F49" s="251" t="s">
        <v>72</v>
      </c>
      <c r="G49" s="251">
        <v>2</v>
      </c>
      <c r="H49" s="347"/>
      <c r="I49" s="352"/>
      <c r="J49" s="352"/>
      <c r="K49" s="352"/>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402"/>
    </row>
    <row r="50" spans="1:36" x14ac:dyDescent="0.2">
      <c r="A50" s="192"/>
      <c r="B50" s="426" t="s">
        <v>120</v>
      </c>
      <c r="C50" s="354" t="s">
        <v>599</v>
      </c>
      <c r="D50" s="355" t="s">
        <v>120</v>
      </c>
      <c r="E50" s="355"/>
      <c r="F50" s="293" t="s">
        <v>120</v>
      </c>
      <c r="G50" s="356"/>
      <c r="H50" s="357" t="s">
        <v>120</v>
      </c>
      <c r="I50" s="464" t="s">
        <v>120</v>
      </c>
      <c r="J50" s="464" t="s">
        <v>120</v>
      </c>
      <c r="K50" s="358" t="s">
        <v>120</v>
      </c>
      <c r="L50" s="356" t="s">
        <v>120</v>
      </c>
      <c r="M50" s="356" t="s">
        <v>120</v>
      </c>
      <c r="N50" s="356" t="s">
        <v>120</v>
      </c>
      <c r="O50" s="356" t="s">
        <v>120</v>
      </c>
      <c r="P50" s="356" t="s">
        <v>120</v>
      </c>
      <c r="Q50" s="356" t="s">
        <v>120</v>
      </c>
      <c r="R50" s="356" t="s">
        <v>120</v>
      </c>
      <c r="S50" s="356" t="s">
        <v>120</v>
      </c>
      <c r="T50" s="356" t="s">
        <v>120</v>
      </c>
      <c r="U50" s="356" t="s">
        <v>120</v>
      </c>
      <c r="V50" s="356" t="s">
        <v>120</v>
      </c>
      <c r="W50" s="356" t="s">
        <v>120</v>
      </c>
      <c r="X50" s="356" t="s">
        <v>120</v>
      </c>
      <c r="Y50" s="356" t="s">
        <v>120</v>
      </c>
      <c r="Z50" s="356" t="s">
        <v>120</v>
      </c>
      <c r="AA50" s="356" t="s">
        <v>120</v>
      </c>
      <c r="AB50" s="356" t="s">
        <v>120</v>
      </c>
      <c r="AC50" s="356" t="s">
        <v>120</v>
      </c>
      <c r="AD50" s="356" t="s">
        <v>120</v>
      </c>
      <c r="AE50" s="356" t="s">
        <v>120</v>
      </c>
      <c r="AF50" s="356" t="s">
        <v>120</v>
      </c>
      <c r="AG50" s="356" t="s">
        <v>120</v>
      </c>
      <c r="AH50" s="356" t="s">
        <v>120</v>
      </c>
      <c r="AI50" s="356" t="s">
        <v>120</v>
      </c>
      <c r="AJ50" s="403" t="s">
        <v>120</v>
      </c>
    </row>
    <row r="51" spans="1:36" ht="25.5" x14ac:dyDescent="0.2">
      <c r="A51" s="192"/>
      <c r="B51" s="265">
        <f>B48+0.1</f>
        <v>61.300000000000004</v>
      </c>
      <c r="C51" s="469" t="s">
        <v>617</v>
      </c>
      <c r="D51" s="466" t="s">
        <v>120</v>
      </c>
      <c r="E51" s="466"/>
      <c r="F51" s="253" t="s">
        <v>72</v>
      </c>
      <c r="G51" s="253">
        <v>2</v>
      </c>
      <c r="H51" s="347">
        <f>SUM(H52:H54)</f>
        <v>0</v>
      </c>
      <c r="I51" s="352">
        <f>SUM(I52:I54)</f>
        <v>0</v>
      </c>
      <c r="J51" s="352">
        <f>SUM(J52:J54)</f>
        <v>0</v>
      </c>
      <c r="K51" s="352">
        <f>SUM(K52:K54)</f>
        <v>0</v>
      </c>
      <c r="L51" s="348">
        <f>SUM(L52:L54)</f>
        <v>0</v>
      </c>
      <c r="M51" s="348">
        <f t="shared" ref="M51:AJ51" si="20">SUM(M52:M54)</f>
        <v>0</v>
      </c>
      <c r="N51" s="348">
        <f t="shared" si="20"/>
        <v>0</v>
      </c>
      <c r="O51" s="348">
        <f t="shared" si="20"/>
        <v>0</v>
      </c>
      <c r="P51" s="348">
        <f t="shared" si="20"/>
        <v>0</v>
      </c>
      <c r="Q51" s="348">
        <f t="shared" si="20"/>
        <v>0</v>
      </c>
      <c r="R51" s="348">
        <f t="shared" si="20"/>
        <v>0</v>
      </c>
      <c r="S51" s="348">
        <f t="shared" si="20"/>
        <v>0</v>
      </c>
      <c r="T51" s="348">
        <f t="shared" si="20"/>
        <v>0</v>
      </c>
      <c r="U51" s="348">
        <f t="shared" si="20"/>
        <v>0</v>
      </c>
      <c r="V51" s="348">
        <f t="shared" si="20"/>
        <v>3.9584797903299558</v>
      </c>
      <c r="W51" s="348">
        <f t="shared" si="20"/>
        <v>3.8314834138166001</v>
      </c>
      <c r="X51" s="348">
        <f t="shared" si="20"/>
        <v>3.708835387262218</v>
      </c>
      <c r="Y51" s="348">
        <f t="shared" si="20"/>
        <v>3.5885866966730746</v>
      </c>
      <c r="Z51" s="348">
        <f t="shared" si="20"/>
        <v>3.4742304085032356</v>
      </c>
      <c r="AA51" s="348">
        <f t="shared" si="20"/>
        <v>3.36411902645475</v>
      </c>
      <c r="AB51" s="348">
        <f t="shared" si="20"/>
        <v>3.2576685515323058</v>
      </c>
      <c r="AC51" s="348">
        <f t="shared" si="20"/>
        <v>3.1547535761773449</v>
      </c>
      <c r="AD51" s="348">
        <f t="shared" si="20"/>
        <v>3.0537047424282684</v>
      </c>
      <c r="AE51" s="348">
        <f t="shared" si="20"/>
        <v>2.9576343979403474</v>
      </c>
      <c r="AF51" s="348">
        <f t="shared" si="20"/>
        <v>2.8642637110985483</v>
      </c>
      <c r="AG51" s="348">
        <f t="shared" si="20"/>
        <v>2.7744691792310796</v>
      </c>
      <c r="AH51" s="348">
        <f t="shared" si="20"/>
        <v>2.6878378862489347</v>
      </c>
      <c r="AI51" s="348">
        <f t="shared" si="20"/>
        <v>2.6033039598570409</v>
      </c>
      <c r="AJ51" s="348">
        <f t="shared" si="20"/>
        <v>2.521948711240964</v>
      </c>
    </row>
    <row r="52" spans="1:36" x14ac:dyDescent="0.2">
      <c r="A52" s="192"/>
      <c r="B52" s="267"/>
      <c r="C52" s="249"/>
      <c r="D52" s="249"/>
      <c r="E52" s="249"/>
      <c r="F52" s="251" t="s">
        <v>72</v>
      </c>
      <c r="G52" s="251">
        <v>2</v>
      </c>
      <c r="H52" s="347"/>
      <c r="I52" s="352"/>
      <c r="J52" s="352"/>
      <c r="K52" s="352"/>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402"/>
    </row>
    <row r="53" spans="1:36" x14ac:dyDescent="0.2">
      <c r="A53" s="192"/>
      <c r="B53" s="267"/>
      <c r="C53" s="249" t="s">
        <v>792</v>
      </c>
      <c r="D53" s="636" t="s">
        <v>815</v>
      </c>
      <c r="E53" s="249"/>
      <c r="F53" s="251" t="s">
        <v>72</v>
      </c>
      <c r="G53" s="258">
        <v>2</v>
      </c>
      <c r="H53" s="344"/>
      <c r="I53" s="352"/>
      <c r="J53" s="352"/>
      <c r="K53" s="428"/>
      <c r="L53" s="368">
        <v>0</v>
      </c>
      <c r="M53" s="368">
        <v>0</v>
      </c>
      <c r="N53" s="368">
        <v>0</v>
      </c>
      <c r="O53" s="368">
        <v>0</v>
      </c>
      <c r="P53" s="368">
        <v>0</v>
      </c>
      <c r="Q53" s="368">
        <v>0</v>
      </c>
      <c r="R53" s="368">
        <v>0</v>
      </c>
      <c r="S53" s="368">
        <v>0</v>
      </c>
      <c r="T53" s="368">
        <v>0</v>
      </c>
      <c r="U53" s="368">
        <v>0</v>
      </c>
      <c r="V53" s="368">
        <v>3.9584797903299558</v>
      </c>
      <c r="W53" s="368">
        <v>3.8314834138166001</v>
      </c>
      <c r="X53" s="368">
        <v>3.708835387262218</v>
      </c>
      <c r="Y53" s="368">
        <v>3.5885866966730746</v>
      </c>
      <c r="Z53" s="368">
        <v>3.4742304085032356</v>
      </c>
      <c r="AA53" s="368">
        <v>3.36411902645475</v>
      </c>
      <c r="AB53" s="368">
        <v>3.2576685515323058</v>
      </c>
      <c r="AC53" s="368">
        <v>3.1547535761773449</v>
      </c>
      <c r="AD53" s="368">
        <v>3.0537047424282684</v>
      </c>
      <c r="AE53" s="368">
        <v>2.9576343979403474</v>
      </c>
      <c r="AF53" s="368">
        <v>2.8642637110985483</v>
      </c>
      <c r="AG53" s="368">
        <v>2.7744691792310796</v>
      </c>
      <c r="AH53" s="368">
        <v>2.6878378862489347</v>
      </c>
      <c r="AI53" s="368">
        <v>2.6033039598570409</v>
      </c>
      <c r="AJ53" s="416">
        <v>2.521948711240964</v>
      </c>
    </row>
    <row r="54" spans="1:36" x14ac:dyDescent="0.2">
      <c r="A54" s="192"/>
      <c r="B54" s="426" t="s">
        <v>120</v>
      </c>
      <c r="C54" s="354" t="s">
        <v>599</v>
      </c>
      <c r="D54" s="355" t="s">
        <v>120</v>
      </c>
      <c r="E54" s="355"/>
      <c r="F54" s="293" t="s">
        <v>120</v>
      </c>
      <c r="G54" s="356"/>
      <c r="H54" s="357" t="s">
        <v>120</v>
      </c>
      <c r="I54" s="464" t="s">
        <v>120</v>
      </c>
      <c r="J54" s="464" t="s">
        <v>120</v>
      </c>
      <c r="K54" s="358" t="s">
        <v>120</v>
      </c>
      <c r="L54" s="356" t="s">
        <v>120</v>
      </c>
      <c r="M54" s="356" t="s">
        <v>120</v>
      </c>
      <c r="N54" s="356" t="s">
        <v>120</v>
      </c>
      <c r="O54" s="356" t="s">
        <v>120</v>
      </c>
      <c r="P54" s="356" t="s">
        <v>120</v>
      </c>
      <c r="Q54" s="356" t="s">
        <v>120</v>
      </c>
      <c r="R54" s="356" t="s">
        <v>120</v>
      </c>
      <c r="S54" s="356" t="s">
        <v>120</v>
      </c>
      <c r="T54" s="356" t="s">
        <v>120</v>
      </c>
      <c r="U54" s="356" t="s">
        <v>120</v>
      </c>
      <c r="V54" s="356" t="s">
        <v>120</v>
      </c>
      <c r="W54" s="356" t="s">
        <v>120</v>
      </c>
      <c r="X54" s="356" t="s">
        <v>120</v>
      </c>
      <c r="Y54" s="356" t="s">
        <v>120</v>
      </c>
      <c r="Z54" s="356" t="s">
        <v>120</v>
      </c>
      <c r="AA54" s="356" t="s">
        <v>120</v>
      </c>
      <c r="AB54" s="356" t="s">
        <v>120</v>
      </c>
      <c r="AC54" s="356" t="s">
        <v>120</v>
      </c>
      <c r="AD54" s="356" t="s">
        <v>120</v>
      </c>
      <c r="AE54" s="356" t="s">
        <v>120</v>
      </c>
      <c r="AF54" s="356" t="s">
        <v>120</v>
      </c>
      <c r="AG54" s="356" t="s">
        <v>120</v>
      </c>
      <c r="AH54" s="356" t="s">
        <v>120</v>
      </c>
      <c r="AI54" s="356" t="s">
        <v>120</v>
      </c>
      <c r="AJ54" s="403" t="s">
        <v>120</v>
      </c>
    </row>
    <row r="55" spans="1:36" ht="25.5" x14ac:dyDescent="0.2">
      <c r="A55" s="192"/>
      <c r="B55" s="265">
        <f>B51+0.1</f>
        <v>61.400000000000006</v>
      </c>
      <c r="C55" s="469" t="s">
        <v>618</v>
      </c>
      <c r="D55" s="466" t="s">
        <v>120</v>
      </c>
      <c r="E55" s="466"/>
      <c r="F55" s="253" t="s">
        <v>72</v>
      </c>
      <c r="G55" s="253">
        <v>2</v>
      </c>
      <c r="H55" s="347">
        <f t="shared" ref="H55:AJ55" si="21">SUM(H56:H57)</f>
        <v>0</v>
      </c>
      <c r="I55" s="352">
        <f t="shared" si="21"/>
        <v>0</v>
      </c>
      <c r="J55" s="352">
        <f t="shared" si="21"/>
        <v>0</v>
      </c>
      <c r="K55" s="352">
        <f t="shared" si="21"/>
        <v>0</v>
      </c>
      <c r="L55" s="348">
        <f t="shared" si="21"/>
        <v>0</v>
      </c>
      <c r="M55" s="348">
        <f t="shared" si="21"/>
        <v>0</v>
      </c>
      <c r="N55" s="348">
        <f t="shared" si="21"/>
        <v>0</v>
      </c>
      <c r="O55" s="348">
        <f t="shared" si="21"/>
        <v>0</v>
      </c>
      <c r="P55" s="348">
        <f t="shared" si="21"/>
        <v>0</v>
      </c>
      <c r="Q55" s="348">
        <f t="shared" si="21"/>
        <v>0</v>
      </c>
      <c r="R55" s="348">
        <f t="shared" si="21"/>
        <v>0</v>
      </c>
      <c r="S55" s="348">
        <f t="shared" si="21"/>
        <v>0</v>
      </c>
      <c r="T55" s="348">
        <f t="shared" si="21"/>
        <v>0</v>
      </c>
      <c r="U55" s="348">
        <f t="shared" si="21"/>
        <v>0</v>
      </c>
      <c r="V55" s="348">
        <f t="shared" si="21"/>
        <v>-4.3983108781443949</v>
      </c>
      <c r="W55" s="348">
        <f t="shared" si="21"/>
        <v>-4.2572037931295554</v>
      </c>
      <c r="X55" s="348">
        <f t="shared" si="21"/>
        <v>-4.120928208069131</v>
      </c>
      <c r="Y55" s="348">
        <f t="shared" si="21"/>
        <v>-3.987318551858972</v>
      </c>
      <c r="Z55" s="348">
        <f t="shared" si="21"/>
        <v>-3.8602560094480389</v>
      </c>
      <c r="AA55" s="348">
        <f t="shared" si="21"/>
        <v>-3.7379100293941665</v>
      </c>
      <c r="AB55" s="348">
        <f t="shared" si="21"/>
        <v>-3.6196317239247842</v>
      </c>
      <c r="AC55" s="348">
        <f t="shared" si="21"/>
        <v>-3.5052817513081607</v>
      </c>
      <c r="AD55" s="348">
        <f t="shared" si="21"/>
        <v>-3.3930052693647426</v>
      </c>
      <c r="AE55" s="348">
        <f t="shared" si="21"/>
        <v>-3.2862604421559416</v>
      </c>
      <c r="AF55" s="348">
        <f t="shared" si="21"/>
        <v>-3.1825152345539425</v>
      </c>
      <c r="AG55" s="348">
        <f t="shared" si="21"/>
        <v>-3.0827435324789771</v>
      </c>
      <c r="AH55" s="348">
        <f t="shared" si="21"/>
        <v>-2.9864865402765943</v>
      </c>
      <c r="AI55" s="348">
        <f t="shared" si="21"/>
        <v>-2.8925599553967123</v>
      </c>
      <c r="AJ55" s="348">
        <f t="shared" si="21"/>
        <v>-2.8021652347121826</v>
      </c>
    </row>
    <row r="56" spans="1:36" x14ac:dyDescent="0.2">
      <c r="A56" s="192"/>
      <c r="B56" s="266" t="s">
        <v>120</v>
      </c>
      <c r="C56" s="249" t="s">
        <v>792</v>
      </c>
      <c r="D56" s="636" t="s">
        <v>815</v>
      </c>
      <c r="E56" s="249"/>
      <c r="F56" s="251" t="s">
        <v>72</v>
      </c>
      <c r="G56" s="251">
        <v>2</v>
      </c>
      <c r="H56" s="347"/>
      <c r="I56" s="352"/>
      <c r="J56" s="352"/>
      <c r="K56" s="352"/>
      <c r="L56" s="361">
        <v>0</v>
      </c>
      <c r="M56" s="361">
        <v>0</v>
      </c>
      <c r="N56" s="361">
        <v>0</v>
      </c>
      <c r="O56" s="361">
        <v>0</v>
      </c>
      <c r="P56" s="361">
        <v>0</v>
      </c>
      <c r="Q56" s="361">
        <v>0</v>
      </c>
      <c r="R56" s="361">
        <v>0</v>
      </c>
      <c r="S56" s="361">
        <v>0</v>
      </c>
      <c r="T56" s="361">
        <v>0</v>
      </c>
      <c r="U56" s="361">
        <v>0</v>
      </c>
      <c r="V56" s="361">
        <v>-4.3983108781443949</v>
      </c>
      <c r="W56" s="361">
        <v>-4.2572037931295554</v>
      </c>
      <c r="X56" s="361">
        <v>-4.120928208069131</v>
      </c>
      <c r="Y56" s="361">
        <v>-3.987318551858972</v>
      </c>
      <c r="Z56" s="361">
        <v>-3.8602560094480389</v>
      </c>
      <c r="AA56" s="361">
        <v>-3.7379100293941665</v>
      </c>
      <c r="AB56" s="361">
        <v>-3.6196317239247842</v>
      </c>
      <c r="AC56" s="361">
        <v>-3.5052817513081607</v>
      </c>
      <c r="AD56" s="361">
        <v>-3.3930052693647426</v>
      </c>
      <c r="AE56" s="361">
        <v>-3.2862604421559416</v>
      </c>
      <c r="AF56" s="361">
        <v>-3.1825152345539425</v>
      </c>
      <c r="AG56" s="361">
        <v>-3.0827435324789771</v>
      </c>
      <c r="AH56" s="361">
        <v>-2.9864865402765943</v>
      </c>
      <c r="AI56" s="361">
        <v>-2.8925599553967123</v>
      </c>
      <c r="AJ56" s="402">
        <v>-2.8021652347121826</v>
      </c>
    </row>
    <row r="57" spans="1:36" x14ac:dyDescent="0.2">
      <c r="A57" s="192"/>
      <c r="B57" s="426" t="s">
        <v>120</v>
      </c>
      <c r="C57" s="354" t="s">
        <v>599</v>
      </c>
      <c r="D57" s="355" t="s">
        <v>120</v>
      </c>
      <c r="E57" s="355"/>
      <c r="F57" s="293" t="s">
        <v>120</v>
      </c>
      <c r="G57" s="356"/>
      <c r="H57" s="357" t="s">
        <v>120</v>
      </c>
      <c r="I57" s="464" t="s">
        <v>120</v>
      </c>
      <c r="J57" s="464" t="s">
        <v>120</v>
      </c>
      <c r="K57" s="358" t="s">
        <v>120</v>
      </c>
      <c r="L57" s="356" t="s">
        <v>120</v>
      </c>
      <c r="M57" s="356" t="s">
        <v>120</v>
      </c>
      <c r="N57" s="356" t="s">
        <v>120</v>
      </c>
      <c r="O57" s="356" t="s">
        <v>120</v>
      </c>
      <c r="P57" s="356" t="s">
        <v>120</v>
      </c>
      <c r="Q57" s="356" t="s">
        <v>120</v>
      </c>
      <c r="R57" s="356" t="s">
        <v>120</v>
      </c>
      <c r="S57" s="356" t="s">
        <v>120</v>
      </c>
      <c r="T57" s="356" t="s">
        <v>120</v>
      </c>
      <c r="U57" s="356" t="s">
        <v>120</v>
      </c>
      <c r="V57" s="356" t="s">
        <v>120</v>
      </c>
      <c r="W57" s="356" t="s">
        <v>120</v>
      </c>
      <c r="X57" s="356" t="s">
        <v>120</v>
      </c>
      <c r="Y57" s="356" t="s">
        <v>120</v>
      </c>
      <c r="Z57" s="356" t="s">
        <v>120</v>
      </c>
      <c r="AA57" s="356" t="s">
        <v>120</v>
      </c>
      <c r="AB57" s="356" t="s">
        <v>120</v>
      </c>
      <c r="AC57" s="356" t="s">
        <v>120</v>
      </c>
      <c r="AD57" s="356" t="s">
        <v>120</v>
      </c>
      <c r="AE57" s="356" t="s">
        <v>120</v>
      </c>
      <c r="AF57" s="356" t="s">
        <v>120</v>
      </c>
      <c r="AG57" s="356" t="s">
        <v>120</v>
      </c>
      <c r="AH57" s="356" t="s">
        <v>120</v>
      </c>
      <c r="AI57" s="356" t="s">
        <v>120</v>
      </c>
      <c r="AJ57" s="403" t="s">
        <v>120</v>
      </c>
    </row>
    <row r="58" spans="1:36" x14ac:dyDescent="0.2">
      <c r="A58" s="192"/>
      <c r="B58" s="265">
        <f>B55+0.1</f>
        <v>61.500000000000007</v>
      </c>
      <c r="C58" s="469" t="s">
        <v>619</v>
      </c>
      <c r="D58" s="466" t="s">
        <v>120</v>
      </c>
      <c r="E58" s="466"/>
      <c r="F58" s="253" t="s">
        <v>72</v>
      </c>
      <c r="G58" s="253">
        <v>2</v>
      </c>
      <c r="H58" s="347">
        <f t="shared" ref="H58:AJ58" si="22">SUM(H59:H60)</f>
        <v>0</v>
      </c>
      <c r="I58" s="352">
        <f t="shared" si="22"/>
        <v>0</v>
      </c>
      <c r="J58" s="352">
        <f t="shared" si="22"/>
        <v>0</v>
      </c>
      <c r="K58" s="352">
        <f t="shared" si="22"/>
        <v>0</v>
      </c>
      <c r="L58" s="348">
        <f t="shared" si="22"/>
        <v>0</v>
      </c>
      <c r="M58" s="348">
        <f t="shared" si="22"/>
        <v>0</v>
      </c>
      <c r="N58" s="348">
        <f t="shared" si="22"/>
        <v>0</v>
      </c>
      <c r="O58" s="348">
        <f t="shared" si="22"/>
        <v>0</v>
      </c>
      <c r="P58" s="348">
        <f t="shared" si="22"/>
        <v>0</v>
      </c>
      <c r="Q58" s="348">
        <f t="shared" si="22"/>
        <v>0</v>
      </c>
      <c r="R58" s="348">
        <f t="shared" si="22"/>
        <v>0</v>
      </c>
      <c r="S58" s="348">
        <f t="shared" si="22"/>
        <v>0</v>
      </c>
      <c r="T58" s="348">
        <f t="shared" si="22"/>
        <v>0</v>
      </c>
      <c r="U58" s="348">
        <f t="shared" si="22"/>
        <v>0</v>
      </c>
      <c r="V58" s="348">
        <f t="shared" si="22"/>
        <v>0</v>
      </c>
      <c r="W58" s="348">
        <f t="shared" si="22"/>
        <v>0</v>
      </c>
      <c r="X58" s="348">
        <f t="shared" si="22"/>
        <v>0</v>
      </c>
      <c r="Y58" s="348">
        <f t="shared" si="22"/>
        <v>0</v>
      </c>
      <c r="Z58" s="348">
        <f t="shared" si="22"/>
        <v>0</v>
      </c>
      <c r="AA58" s="348">
        <f t="shared" si="22"/>
        <v>0</v>
      </c>
      <c r="AB58" s="348">
        <f t="shared" si="22"/>
        <v>0</v>
      </c>
      <c r="AC58" s="348">
        <f t="shared" si="22"/>
        <v>0</v>
      </c>
      <c r="AD58" s="348">
        <f t="shared" si="22"/>
        <v>0</v>
      </c>
      <c r="AE58" s="348">
        <f t="shared" si="22"/>
        <v>0</v>
      </c>
      <c r="AF58" s="348">
        <f t="shared" si="22"/>
        <v>0</v>
      </c>
      <c r="AG58" s="348">
        <f t="shared" si="22"/>
        <v>0</v>
      </c>
      <c r="AH58" s="348">
        <f t="shared" si="22"/>
        <v>0</v>
      </c>
      <c r="AI58" s="348">
        <f t="shared" si="22"/>
        <v>0</v>
      </c>
      <c r="AJ58" s="348">
        <f t="shared" si="22"/>
        <v>0</v>
      </c>
    </row>
    <row r="59" spans="1:36" x14ac:dyDescent="0.2">
      <c r="A59" s="192"/>
      <c r="B59" s="266" t="s">
        <v>120</v>
      </c>
      <c r="C59" s="249"/>
      <c r="D59" s="249"/>
      <c r="E59" s="249"/>
      <c r="F59" s="250" t="s">
        <v>72</v>
      </c>
      <c r="G59" s="250">
        <v>2</v>
      </c>
      <c r="H59" s="347"/>
      <c r="I59" s="352"/>
      <c r="J59" s="352"/>
      <c r="K59" s="352"/>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402"/>
    </row>
    <row r="60" spans="1:36" x14ac:dyDescent="0.2">
      <c r="A60" s="192"/>
      <c r="B60" s="426" t="s">
        <v>120</v>
      </c>
      <c r="C60" s="354" t="s">
        <v>599</v>
      </c>
      <c r="D60" s="355" t="s">
        <v>120</v>
      </c>
      <c r="E60" s="355"/>
      <c r="F60" s="356" t="s">
        <v>120</v>
      </c>
      <c r="G60" s="356"/>
      <c r="H60" s="357" t="s">
        <v>120</v>
      </c>
      <c r="I60" s="358" t="s">
        <v>120</v>
      </c>
      <c r="J60" s="358" t="s">
        <v>120</v>
      </c>
      <c r="K60" s="358" t="s">
        <v>120</v>
      </c>
      <c r="L60" s="356" t="s">
        <v>120</v>
      </c>
      <c r="M60" s="356" t="s">
        <v>120</v>
      </c>
      <c r="N60" s="356" t="s">
        <v>120</v>
      </c>
      <c r="O60" s="356" t="s">
        <v>120</v>
      </c>
      <c r="P60" s="356" t="s">
        <v>120</v>
      </c>
      <c r="Q60" s="356" t="s">
        <v>120</v>
      </c>
      <c r="R60" s="356" t="s">
        <v>120</v>
      </c>
      <c r="S60" s="356" t="s">
        <v>120</v>
      </c>
      <c r="T60" s="356" t="s">
        <v>120</v>
      </c>
      <c r="U60" s="356" t="s">
        <v>120</v>
      </c>
      <c r="V60" s="356" t="s">
        <v>120</v>
      </c>
      <c r="W60" s="356" t="s">
        <v>120</v>
      </c>
      <c r="X60" s="356" t="s">
        <v>120</v>
      </c>
      <c r="Y60" s="356" t="s">
        <v>120</v>
      </c>
      <c r="Z60" s="356" t="s">
        <v>120</v>
      </c>
      <c r="AA60" s="356" t="s">
        <v>120</v>
      </c>
      <c r="AB60" s="356" t="s">
        <v>120</v>
      </c>
      <c r="AC60" s="356" t="s">
        <v>120</v>
      </c>
      <c r="AD60" s="356" t="s">
        <v>120</v>
      </c>
      <c r="AE60" s="356" t="s">
        <v>120</v>
      </c>
      <c r="AF60" s="356" t="s">
        <v>120</v>
      </c>
      <c r="AG60" s="356" t="s">
        <v>120</v>
      </c>
      <c r="AH60" s="356" t="s">
        <v>120</v>
      </c>
      <c r="AI60" s="356" t="s">
        <v>120</v>
      </c>
      <c r="AJ60" s="403" t="s">
        <v>120</v>
      </c>
    </row>
    <row r="61" spans="1:36" ht="25.5" x14ac:dyDescent="0.2">
      <c r="A61" s="252"/>
      <c r="B61" s="265">
        <f>B58+0.1</f>
        <v>61.600000000000009</v>
      </c>
      <c r="C61" s="470" t="s">
        <v>620</v>
      </c>
      <c r="D61" s="471"/>
      <c r="E61" s="596"/>
      <c r="F61" s="472" t="s">
        <v>621</v>
      </c>
      <c r="G61" s="472">
        <v>2</v>
      </c>
      <c r="H61" s="347">
        <f t="shared" ref="H61:AJ61" si="23">SUM(H62:H63)</f>
        <v>0</v>
      </c>
      <c r="I61" s="352">
        <f t="shared" si="23"/>
        <v>0</v>
      </c>
      <c r="J61" s="352">
        <f t="shared" si="23"/>
        <v>0</v>
      </c>
      <c r="K61" s="352">
        <f t="shared" si="23"/>
        <v>0</v>
      </c>
      <c r="L61" s="348">
        <f t="shared" si="23"/>
        <v>0</v>
      </c>
      <c r="M61" s="348">
        <f t="shared" si="23"/>
        <v>0</v>
      </c>
      <c r="N61" s="348">
        <f t="shared" si="23"/>
        <v>0</v>
      </c>
      <c r="O61" s="348">
        <f t="shared" si="23"/>
        <v>0</v>
      </c>
      <c r="P61" s="348">
        <f t="shared" si="23"/>
        <v>0</v>
      </c>
      <c r="Q61" s="348">
        <f t="shared" si="23"/>
        <v>0</v>
      </c>
      <c r="R61" s="348">
        <f t="shared" si="23"/>
        <v>0</v>
      </c>
      <c r="S61" s="348">
        <f t="shared" si="23"/>
        <v>0</v>
      </c>
      <c r="T61" s="348">
        <f t="shared" si="23"/>
        <v>0</v>
      </c>
      <c r="U61" s="348">
        <f t="shared" si="23"/>
        <v>0</v>
      </c>
      <c r="V61" s="348">
        <f t="shared" si="23"/>
        <v>0</v>
      </c>
      <c r="W61" s="348">
        <f t="shared" si="23"/>
        <v>0</v>
      </c>
      <c r="X61" s="348">
        <f t="shared" si="23"/>
        <v>0</v>
      </c>
      <c r="Y61" s="348">
        <f t="shared" si="23"/>
        <v>0</v>
      </c>
      <c r="Z61" s="348">
        <f t="shared" si="23"/>
        <v>0</v>
      </c>
      <c r="AA61" s="348">
        <f t="shared" si="23"/>
        <v>0</v>
      </c>
      <c r="AB61" s="348">
        <f t="shared" si="23"/>
        <v>0</v>
      </c>
      <c r="AC61" s="348">
        <f t="shared" si="23"/>
        <v>0</v>
      </c>
      <c r="AD61" s="348">
        <f t="shared" si="23"/>
        <v>0</v>
      </c>
      <c r="AE61" s="348">
        <f t="shared" si="23"/>
        <v>0</v>
      </c>
      <c r="AF61" s="348">
        <f t="shared" si="23"/>
        <v>0</v>
      </c>
      <c r="AG61" s="348">
        <f t="shared" si="23"/>
        <v>0</v>
      </c>
      <c r="AH61" s="348">
        <f t="shared" si="23"/>
        <v>0</v>
      </c>
      <c r="AI61" s="348">
        <f t="shared" si="23"/>
        <v>0</v>
      </c>
      <c r="AJ61" s="348">
        <f t="shared" si="23"/>
        <v>0</v>
      </c>
    </row>
    <row r="62" spans="1:36" x14ac:dyDescent="0.2">
      <c r="A62" s="252"/>
      <c r="B62" s="266" t="s">
        <v>120</v>
      </c>
      <c r="C62" s="249"/>
      <c r="D62" s="249"/>
      <c r="E62" s="249"/>
      <c r="F62" s="250" t="s">
        <v>72</v>
      </c>
      <c r="G62" s="250">
        <v>2</v>
      </c>
      <c r="H62" s="347"/>
      <c r="I62" s="352"/>
      <c r="J62" s="352"/>
      <c r="K62" s="352"/>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402"/>
    </row>
    <row r="63" spans="1:36" x14ac:dyDescent="0.2">
      <c r="A63" s="252"/>
      <c r="B63" s="426" t="s">
        <v>120</v>
      </c>
      <c r="C63" s="354" t="s">
        <v>599</v>
      </c>
      <c r="D63" s="355" t="s">
        <v>120</v>
      </c>
      <c r="E63" s="355"/>
      <c r="F63" s="356" t="s">
        <v>120</v>
      </c>
      <c r="G63" s="356"/>
      <c r="H63" s="357" t="s">
        <v>120</v>
      </c>
      <c r="I63" s="358" t="s">
        <v>120</v>
      </c>
      <c r="J63" s="358" t="s">
        <v>120</v>
      </c>
      <c r="K63" s="358" t="s">
        <v>120</v>
      </c>
      <c r="L63" s="356" t="s">
        <v>120</v>
      </c>
      <c r="M63" s="356" t="s">
        <v>120</v>
      </c>
      <c r="N63" s="356" t="s">
        <v>120</v>
      </c>
      <c r="O63" s="356" t="s">
        <v>120</v>
      </c>
      <c r="P63" s="356" t="s">
        <v>120</v>
      </c>
      <c r="Q63" s="356" t="s">
        <v>120</v>
      </c>
      <c r="R63" s="356" t="s">
        <v>120</v>
      </c>
      <c r="S63" s="356" t="s">
        <v>120</v>
      </c>
      <c r="T63" s="356" t="s">
        <v>120</v>
      </c>
      <c r="U63" s="356" t="s">
        <v>120</v>
      </c>
      <c r="V63" s="356" t="s">
        <v>120</v>
      </c>
      <c r="W63" s="356" t="s">
        <v>120</v>
      </c>
      <c r="X63" s="356" t="s">
        <v>120</v>
      </c>
      <c r="Y63" s="356" t="s">
        <v>120</v>
      </c>
      <c r="Z63" s="356" t="s">
        <v>120</v>
      </c>
      <c r="AA63" s="356" t="s">
        <v>120</v>
      </c>
      <c r="AB63" s="356" t="s">
        <v>120</v>
      </c>
      <c r="AC63" s="356" t="s">
        <v>120</v>
      </c>
      <c r="AD63" s="356" t="s">
        <v>120</v>
      </c>
      <c r="AE63" s="356" t="s">
        <v>120</v>
      </c>
      <c r="AF63" s="356" t="s">
        <v>120</v>
      </c>
      <c r="AG63" s="356" t="s">
        <v>120</v>
      </c>
      <c r="AH63" s="356" t="s">
        <v>120</v>
      </c>
      <c r="AI63" s="356" t="s">
        <v>120</v>
      </c>
      <c r="AJ63" s="403" t="s">
        <v>120</v>
      </c>
    </row>
    <row r="64" spans="1:36" ht="25.5" x14ac:dyDescent="0.2">
      <c r="A64" s="252"/>
      <c r="B64" s="265">
        <f>B61+0.1</f>
        <v>61.70000000000001</v>
      </c>
      <c r="C64" s="470" t="s">
        <v>622</v>
      </c>
      <c r="D64" s="471"/>
      <c r="E64" s="596"/>
      <c r="F64" s="472" t="s">
        <v>621</v>
      </c>
      <c r="G64" s="472">
        <v>2</v>
      </c>
      <c r="H64" s="347">
        <f t="shared" ref="H64:AJ64" si="24">SUM(H65:H66)</f>
        <v>0</v>
      </c>
      <c r="I64" s="352">
        <f t="shared" si="24"/>
        <v>0</v>
      </c>
      <c r="J64" s="352">
        <f t="shared" si="24"/>
        <v>0</v>
      </c>
      <c r="K64" s="352">
        <f t="shared" si="24"/>
        <v>0</v>
      </c>
      <c r="L64" s="348">
        <f t="shared" si="24"/>
        <v>0</v>
      </c>
      <c r="M64" s="348">
        <f t="shared" si="24"/>
        <v>0</v>
      </c>
      <c r="N64" s="348">
        <f t="shared" si="24"/>
        <v>0</v>
      </c>
      <c r="O64" s="348">
        <f t="shared" si="24"/>
        <v>0</v>
      </c>
      <c r="P64" s="348">
        <f t="shared" si="24"/>
        <v>0</v>
      </c>
      <c r="Q64" s="348">
        <f t="shared" si="24"/>
        <v>0</v>
      </c>
      <c r="R64" s="348">
        <f t="shared" si="24"/>
        <v>0</v>
      </c>
      <c r="S64" s="348">
        <f t="shared" si="24"/>
        <v>0</v>
      </c>
      <c r="T64" s="348">
        <f t="shared" si="24"/>
        <v>0</v>
      </c>
      <c r="U64" s="348">
        <f t="shared" si="24"/>
        <v>0</v>
      </c>
      <c r="V64" s="348">
        <f t="shared" si="24"/>
        <v>0</v>
      </c>
      <c r="W64" s="348">
        <f t="shared" si="24"/>
        <v>0</v>
      </c>
      <c r="X64" s="348">
        <f t="shared" si="24"/>
        <v>0</v>
      </c>
      <c r="Y64" s="348">
        <f t="shared" si="24"/>
        <v>0</v>
      </c>
      <c r="Z64" s="348">
        <f t="shared" si="24"/>
        <v>0</v>
      </c>
      <c r="AA64" s="348">
        <f t="shared" si="24"/>
        <v>0</v>
      </c>
      <c r="AB64" s="348">
        <f t="shared" si="24"/>
        <v>0</v>
      </c>
      <c r="AC64" s="348">
        <f t="shared" si="24"/>
        <v>0</v>
      </c>
      <c r="AD64" s="348">
        <f t="shared" si="24"/>
        <v>0</v>
      </c>
      <c r="AE64" s="348">
        <f t="shared" si="24"/>
        <v>0</v>
      </c>
      <c r="AF64" s="348">
        <f t="shared" si="24"/>
        <v>0</v>
      </c>
      <c r="AG64" s="348">
        <f t="shared" si="24"/>
        <v>0</v>
      </c>
      <c r="AH64" s="348">
        <f t="shared" si="24"/>
        <v>0</v>
      </c>
      <c r="AI64" s="348">
        <f t="shared" si="24"/>
        <v>0</v>
      </c>
      <c r="AJ64" s="348">
        <f t="shared" si="24"/>
        <v>0</v>
      </c>
    </row>
    <row r="65" spans="1:36" x14ac:dyDescent="0.2">
      <c r="A65" s="252"/>
      <c r="B65" s="266" t="s">
        <v>120</v>
      </c>
      <c r="C65" s="249"/>
      <c r="D65" s="249"/>
      <c r="E65" s="249"/>
      <c r="F65" s="250" t="s">
        <v>72</v>
      </c>
      <c r="G65" s="250">
        <v>2</v>
      </c>
      <c r="H65" s="347"/>
      <c r="I65" s="352"/>
      <c r="J65" s="352"/>
      <c r="K65" s="352"/>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402"/>
    </row>
    <row r="66" spans="1:36" x14ac:dyDescent="0.2">
      <c r="A66" s="252"/>
      <c r="B66" s="426" t="s">
        <v>120</v>
      </c>
      <c r="C66" s="354" t="s">
        <v>599</v>
      </c>
      <c r="D66" s="355" t="s">
        <v>120</v>
      </c>
      <c r="E66" s="355"/>
      <c r="F66" s="356" t="s">
        <v>120</v>
      </c>
      <c r="G66" s="356"/>
      <c r="H66" s="357" t="s">
        <v>120</v>
      </c>
      <c r="I66" s="358" t="s">
        <v>120</v>
      </c>
      <c r="J66" s="358" t="s">
        <v>120</v>
      </c>
      <c r="K66" s="358" t="s">
        <v>120</v>
      </c>
      <c r="L66" s="356" t="s">
        <v>120</v>
      </c>
      <c r="M66" s="356" t="s">
        <v>120</v>
      </c>
      <c r="N66" s="356" t="s">
        <v>120</v>
      </c>
      <c r="O66" s="356" t="s">
        <v>120</v>
      </c>
      <c r="P66" s="356" t="s">
        <v>120</v>
      </c>
      <c r="Q66" s="356" t="s">
        <v>120</v>
      </c>
      <c r="R66" s="356" t="s">
        <v>120</v>
      </c>
      <c r="S66" s="356" t="s">
        <v>120</v>
      </c>
      <c r="T66" s="356" t="s">
        <v>120</v>
      </c>
      <c r="U66" s="356" t="s">
        <v>120</v>
      </c>
      <c r="V66" s="356" t="s">
        <v>120</v>
      </c>
      <c r="W66" s="356" t="s">
        <v>120</v>
      </c>
      <c r="X66" s="356" t="s">
        <v>120</v>
      </c>
      <c r="Y66" s="356" t="s">
        <v>120</v>
      </c>
      <c r="Z66" s="356" t="s">
        <v>120</v>
      </c>
      <c r="AA66" s="356" t="s">
        <v>120</v>
      </c>
      <c r="AB66" s="356" t="s">
        <v>120</v>
      </c>
      <c r="AC66" s="356" t="s">
        <v>120</v>
      </c>
      <c r="AD66" s="356" t="s">
        <v>120</v>
      </c>
      <c r="AE66" s="356" t="s">
        <v>120</v>
      </c>
      <c r="AF66" s="356" t="s">
        <v>120</v>
      </c>
      <c r="AG66" s="356" t="s">
        <v>120</v>
      </c>
      <c r="AH66" s="356" t="s">
        <v>120</v>
      </c>
      <c r="AI66" s="356" t="s">
        <v>120</v>
      </c>
      <c r="AJ66" s="403" t="s">
        <v>120</v>
      </c>
    </row>
    <row r="67" spans="1:36" ht="25.5" x14ac:dyDescent="0.2">
      <c r="A67" s="252"/>
      <c r="B67" s="265">
        <f>B64+0.1</f>
        <v>61.800000000000011</v>
      </c>
      <c r="C67" s="470" t="s">
        <v>623</v>
      </c>
      <c r="D67" s="471"/>
      <c r="E67" s="596"/>
      <c r="F67" s="472" t="s">
        <v>621</v>
      </c>
      <c r="G67" s="472">
        <v>2</v>
      </c>
      <c r="H67" s="347">
        <f t="shared" ref="H67:AJ67" si="25">SUM(H68:H69)</f>
        <v>0</v>
      </c>
      <c r="I67" s="352">
        <f t="shared" si="25"/>
        <v>0</v>
      </c>
      <c r="J67" s="352">
        <f t="shared" si="25"/>
        <v>0</v>
      </c>
      <c r="K67" s="352">
        <f t="shared" si="25"/>
        <v>0</v>
      </c>
      <c r="L67" s="348">
        <f t="shared" si="25"/>
        <v>0</v>
      </c>
      <c r="M67" s="348">
        <f t="shared" si="25"/>
        <v>0</v>
      </c>
      <c r="N67" s="348">
        <f t="shared" si="25"/>
        <v>0</v>
      </c>
      <c r="O67" s="348">
        <f t="shared" si="25"/>
        <v>0</v>
      </c>
      <c r="P67" s="348">
        <f t="shared" si="25"/>
        <v>0</v>
      </c>
      <c r="Q67" s="348">
        <f t="shared" si="25"/>
        <v>0</v>
      </c>
      <c r="R67" s="348">
        <f t="shared" si="25"/>
        <v>0</v>
      </c>
      <c r="S67" s="348">
        <f t="shared" si="25"/>
        <v>0</v>
      </c>
      <c r="T67" s="348">
        <f t="shared" si="25"/>
        <v>0</v>
      </c>
      <c r="U67" s="348">
        <f t="shared" si="25"/>
        <v>0</v>
      </c>
      <c r="V67" s="348">
        <f t="shared" si="25"/>
        <v>0.12218198544909367</v>
      </c>
      <c r="W67" s="348">
        <f t="shared" si="25"/>
        <v>0.12218198544909367</v>
      </c>
      <c r="X67" s="348">
        <f t="shared" si="25"/>
        <v>0.12218198544909367</v>
      </c>
      <c r="Y67" s="348">
        <f t="shared" si="25"/>
        <v>0.12218198544909367</v>
      </c>
      <c r="Z67" s="348">
        <f t="shared" si="25"/>
        <v>0.12218198544909367</v>
      </c>
      <c r="AA67" s="348">
        <f t="shared" si="25"/>
        <v>0.12218198544909367</v>
      </c>
      <c r="AB67" s="348">
        <f t="shared" si="25"/>
        <v>0.12218198544909367</v>
      </c>
      <c r="AC67" s="348">
        <f t="shared" si="25"/>
        <v>0.12218198544909367</v>
      </c>
      <c r="AD67" s="348">
        <f t="shared" si="25"/>
        <v>0.12218198544909367</v>
      </c>
      <c r="AE67" s="348">
        <f t="shared" si="25"/>
        <v>0.12218198544909367</v>
      </c>
      <c r="AF67" s="348">
        <f t="shared" si="25"/>
        <v>0.12218198544909367</v>
      </c>
      <c r="AG67" s="348">
        <f t="shared" si="25"/>
        <v>0.12218198544909367</v>
      </c>
      <c r="AH67" s="348">
        <f t="shared" si="25"/>
        <v>0.12218198544909367</v>
      </c>
      <c r="AI67" s="348">
        <f t="shared" si="25"/>
        <v>0.12218198544909367</v>
      </c>
      <c r="AJ67" s="348">
        <f t="shared" si="25"/>
        <v>0.12218198544909367</v>
      </c>
    </row>
    <row r="68" spans="1:36" x14ac:dyDescent="0.2">
      <c r="A68" s="252"/>
      <c r="B68" s="266" t="s">
        <v>120</v>
      </c>
      <c r="C68" s="249" t="s">
        <v>792</v>
      </c>
      <c r="D68" s="636" t="s">
        <v>815</v>
      </c>
      <c r="E68" s="249"/>
      <c r="F68" s="250" t="s">
        <v>72</v>
      </c>
      <c r="G68" s="250">
        <v>2</v>
      </c>
      <c r="H68" s="347"/>
      <c r="I68" s="352"/>
      <c r="J68" s="352"/>
      <c r="K68" s="352"/>
      <c r="L68" s="361">
        <v>0</v>
      </c>
      <c r="M68" s="361">
        <v>0</v>
      </c>
      <c r="N68" s="361">
        <v>0</v>
      </c>
      <c r="O68" s="361">
        <v>0</v>
      </c>
      <c r="P68" s="361">
        <v>0</v>
      </c>
      <c r="Q68" s="361">
        <v>0</v>
      </c>
      <c r="R68" s="361">
        <v>0</v>
      </c>
      <c r="S68" s="361">
        <v>0</v>
      </c>
      <c r="T68" s="361">
        <v>0</v>
      </c>
      <c r="U68" s="361">
        <v>0</v>
      </c>
      <c r="V68" s="361">
        <v>0.12218198544909367</v>
      </c>
      <c r="W68" s="361">
        <v>0.12218198544909367</v>
      </c>
      <c r="X68" s="361">
        <v>0.12218198544909367</v>
      </c>
      <c r="Y68" s="361">
        <v>0.12218198544909367</v>
      </c>
      <c r="Z68" s="361">
        <v>0.12218198544909367</v>
      </c>
      <c r="AA68" s="361">
        <v>0.12218198544909367</v>
      </c>
      <c r="AB68" s="361">
        <v>0.12218198544909367</v>
      </c>
      <c r="AC68" s="361">
        <v>0.12218198544909367</v>
      </c>
      <c r="AD68" s="361">
        <v>0.12218198544909367</v>
      </c>
      <c r="AE68" s="361">
        <v>0.12218198544909367</v>
      </c>
      <c r="AF68" s="361">
        <v>0.12218198544909367</v>
      </c>
      <c r="AG68" s="361">
        <v>0.12218198544909367</v>
      </c>
      <c r="AH68" s="361">
        <v>0.12218198544909367</v>
      </c>
      <c r="AI68" s="361">
        <v>0.12218198544909367</v>
      </c>
      <c r="AJ68" s="402">
        <v>0.12218198544909367</v>
      </c>
    </row>
    <row r="69" spans="1:36" x14ac:dyDescent="0.2">
      <c r="A69" s="252"/>
      <c r="B69" s="426" t="s">
        <v>120</v>
      </c>
      <c r="C69" s="354" t="s">
        <v>599</v>
      </c>
      <c r="D69" s="355" t="s">
        <v>120</v>
      </c>
      <c r="E69" s="355"/>
      <c r="F69" s="356" t="s">
        <v>120</v>
      </c>
      <c r="G69" s="356"/>
      <c r="H69" s="357" t="s">
        <v>120</v>
      </c>
      <c r="I69" s="358" t="s">
        <v>120</v>
      </c>
      <c r="J69" s="358" t="s">
        <v>120</v>
      </c>
      <c r="K69" s="358" t="s">
        <v>120</v>
      </c>
      <c r="L69" s="356" t="s">
        <v>120</v>
      </c>
      <c r="M69" s="356" t="s">
        <v>120</v>
      </c>
      <c r="N69" s="356" t="s">
        <v>120</v>
      </c>
      <c r="O69" s="356" t="s">
        <v>120</v>
      </c>
      <c r="P69" s="356" t="s">
        <v>120</v>
      </c>
      <c r="Q69" s="356" t="s">
        <v>120</v>
      </c>
      <c r="R69" s="356" t="s">
        <v>120</v>
      </c>
      <c r="S69" s="356" t="s">
        <v>120</v>
      </c>
      <c r="T69" s="356" t="s">
        <v>120</v>
      </c>
      <c r="U69" s="356" t="s">
        <v>120</v>
      </c>
      <c r="V69" s="356" t="s">
        <v>120</v>
      </c>
      <c r="W69" s="356" t="s">
        <v>120</v>
      </c>
      <c r="X69" s="356" t="s">
        <v>120</v>
      </c>
      <c r="Y69" s="356" t="s">
        <v>120</v>
      </c>
      <c r="Z69" s="356" t="s">
        <v>120</v>
      </c>
      <c r="AA69" s="356" t="s">
        <v>120</v>
      </c>
      <c r="AB69" s="356" t="s">
        <v>120</v>
      </c>
      <c r="AC69" s="356" t="s">
        <v>120</v>
      </c>
      <c r="AD69" s="356" t="s">
        <v>120</v>
      </c>
      <c r="AE69" s="356" t="s">
        <v>120</v>
      </c>
      <c r="AF69" s="356" t="s">
        <v>120</v>
      </c>
      <c r="AG69" s="356" t="s">
        <v>120</v>
      </c>
      <c r="AH69" s="356" t="s">
        <v>120</v>
      </c>
      <c r="AI69" s="356" t="s">
        <v>120</v>
      </c>
      <c r="AJ69" s="403" t="s">
        <v>120</v>
      </c>
    </row>
    <row r="70" spans="1:36" ht="25.5" x14ac:dyDescent="0.2">
      <c r="A70" s="252"/>
      <c r="B70" s="265">
        <f>B67+0.1</f>
        <v>61.900000000000013</v>
      </c>
      <c r="C70" s="470" t="s">
        <v>624</v>
      </c>
      <c r="D70" s="268"/>
      <c r="E70" s="597"/>
      <c r="F70" s="472" t="s">
        <v>621</v>
      </c>
      <c r="G70" s="472">
        <v>2</v>
      </c>
      <c r="H70" s="347">
        <f t="shared" ref="H70:AJ70" si="26">SUM(H71:H72)</f>
        <v>0</v>
      </c>
      <c r="I70" s="352">
        <f t="shared" si="26"/>
        <v>0</v>
      </c>
      <c r="J70" s="352">
        <f t="shared" si="26"/>
        <v>0</v>
      </c>
      <c r="K70" s="352">
        <f t="shared" si="26"/>
        <v>0</v>
      </c>
      <c r="L70" s="348">
        <f t="shared" si="26"/>
        <v>0</v>
      </c>
      <c r="M70" s="348">
        <f t="shared" si="26"/>
        <v>0</v>
      </c>
      <c r="N70" s="348">
        <f t="shared" si="26"/>
        <v>0</v>
      </c>
      <c r="O70" s="348">
        <f t="shared" si="26"/>
        <v>0</v>
      </c>
      <c r="P70" s="348">
        <f t="shared" si="26"/>
        <v>0</v>
      </c>
      <c r="Q70" s="348">
        <f t="shared" si="26"/>
        <v>0</v>
      </c>
      <c r="R70" s="348">
        <f t="shared" si="26"/>
        <v>0</v>
      </c>
      <c r="S70" s="348">
        <f t="shared" si="26"/>
        <v>0</v>
      </c>
      <c r="T70" s="348">
        <f t="shared" si="26"/>
        <v>0</v>
      </c>
      <c r="U70" s="348">
        <f t="shared" si="26"/>
        <v>0</v>
      </c>
      <c r="V70" s="348">
        <f t="shared" si="26"/>
        <v>-0.41085996227143945</v>
      </c>
      <c r="W70" s="348">
        <f t="shared" si="26"/>
        <v>-0.39742865893446938</v>
      </c>
      <c r="X70" s="348">
        <f t="shared" si="26"/>
        <v>-0.38442803793785607</v>
      </c>
      <c r="Y70" s="348">
        <f t="shared" si="26"/>
        <v>-0.37184343681313436</v>
      </c>
      <c r="Z70" s="348">
        <f t="shared" si="26"/>
        <v>-0.35966242355797728</v>
      </c>
      <c r="AA70" s="348">
        <f t="shared" si="26"/>
        <v>-0.34790524476546364</v>
      </c>
      <c r="AB70" s="348">
        <f t="shared" si="26"/>
        <v>-0.33652429569431047</v>
      </c>
      <c r="AC70" s="348">
        <f t="shared" si="26"/>
        <v>-0.32550841762700777</v>
      </c>
      <c r="AD70" s="348">
        <f t="shared" si="26"/>
        <v>-0.3148450476578587</v>
      </c>
      <c r="AE70" s="348">
        <f t="shared" si="26"/>
        <v>-0.30455694756620089</v>
      </c>
      <c r="AF70" s="348">
        <f t="shared" si="26"/>
        <v>-0.29459894731104969</v>
      </c>
      <c r="AG70" s="348">
        <f t="shared" si="26"/>
        <v>-0.28495960306406332</v>
      </c>
      <c r="AH70" s="348">
        <f t="shared" si="26"/>
        <v>-0.27562871783298054</v>
      </c>
      <c r="AI70" s="348">
        <f t="shared" si="26"/>
        <v>-0.26659730156286604</v>
      </c>
      <c r="AJ70" s="348">
        <f t="shared" si="26"/>
        <v>-0.25788893265187351</v>
      </c>
    </row>
    <row r="71" spans="1:36" x14ac:dyDescent="0.2">
      <c r="A71" s="252"/>
      <c r="B71" s="266" t="s">
        <v>120</v>
      </c>
      <c r="C71" s="249" t="s">
        <v>792</v>
      </c>
      <c r="D71" s="636" t="s">
        <v>815</v>
      </c>
      <c r="E71" s="249"/>
      <c r="F71" s="250" t="s">
        <v>72</v>
      </c>
      <c r="G71" s="250">
        <v>2</v>
      </c>
      <c r="H71" s="347"/>
      <c r="I71" s="352"/>
      <c r="J71" s="352"/>
      <c r="K71" s="352"/>
      <c r="L71" s="361">
        <v>0</v>
      </c>
      <c r="M71" s="361">
        <v>0</v>
      </c>
      <c r="N71" s="361">
        <v>0</v>
      </c>
      <c r="O71" s="361">
        <v>0</v>
      </c>
      <c r="P71" s="361">
        <v>0</v>
      </c>
      <c r="Q71" s="361">
        <v>0</v>
      </c>
      <c r="R71" s="361">
        <v>0</v>
      </c>
      <c r="S71" s="361">
        <v>0</v>
      </c>
      <c r="T71" s="361">
        <v>0</v>
      </c>
      <c r="U71" s="361">
        <v>0</v>
      </c>
      <c r="V71" s="361">
        <v>-0.41085996227143945</v>
      </c>
      <c r="W71" s="361">
        <v>-0.39742865893446938</v>
      </c>
      <c r="X71" s="361">
        <v>-0.38442803793785607</v>
      </c>
      <c r="Y71" s="361">
        <v>-0.37184343681313436</v>
      </c>
      <c r="Z71" s="361">
        <v>-0.35966242355797728</v>
      </c>
      <c r="AA71" s="361">
        <v>-0.34790524476546364</v>
      </c>
      <c r="AB71" s="361">
        <v>-0.33652429569431047</v>
      </c>
      <c r="AC71" s="361">
        <v>-0.32550841762700777</v>
      </c>
      <c r="AD71" s="361">
        <v>-0.3148450476578587</v>
      </c>
      <c r="AE71" s="361">
        <v>-0.30455694756620089</v>
      </c>
      <c r="AF71" s="361">
        <v>-0.29459894731104969</v>
      </c>
      <c r="AG71" s="361">
        <v>-0.28495960306406332</v>
      </c>
      <c r="AH71" s="361">
        <v>-0.27562871783298054</v>
      </c>
      <c r="AI71" s="361">
        <v>-0.26659730156286604</v>
      </c>
      <c r="AJ71" s="402">
        <v>-0.25788893265187351</v>
      </c>
    </row>
    <row r="72" spans="1:36" x14ac:dyDescent="0.2">
      <c r="A72" s="252"/>
      <c r="B72" s="426" t="s">
        <v>120</v>
      </c>
      <c r="C72" s="354" t="s">
        <v>599</v>
      </c>
      <c r="D72" s="355" t="s">
        <v>120</v>
      </c>
      <c r="E72" s="355"/>
      <c r="F72" s="356" t="s">
        <v>120</v>
      </c>
      <c r="G72" s="356"/>
      <c r="H72" s="357" t="s">
        <v>120</v>
      </c>
      <c r="I72" s="358" t="s">
        <v>120</v>
      </c>
      <c r="J72" s="358" t="s">
        <v>120</v>
      </c>
      <c r="K72" s="358" t="s">
        <v>120</v>
      </c>
      <c r="L72" s="356" t="s">
        <v>120</v>
      </c>
      <c r="M72" s="356" t="s">
        <v>120</v>
      </c>
      <c r="N72" s="356" t="s">
        <v>120</v>
      </c>
      <c r="O72" s="356" t="s">
        <v>120</v>
      </c>
      <c r="P72" s="356" t="s">
        <v>120</v>
      </c>
      <c r="Q72" s="356" t="s">
        <v>120</v>
      </c>
      <c r="R72" s="356" t="s">
        <v>120</v>
      </c>
      <c r="S72" s="356" t="s">
        <v>120</v>
      </c>
      <c r="T72" s="356" t="s">
        <v>120</v>
      </c>
      <c r="U72" s="356" t="s">
        <v>120</v>
      </c>
      <c r="V72" s="356" t="s">
        <v>120</v>
      </c>
      <c r="W72" s="356" t="s">
        <v>120</v>
      </c>
      <c r="X72" s="356" t="s">
        <v>120</v>
      </c>
      <c r="Y72" s="356" t="s">
        <v>120</v>
      </c>
      <c r="Z72" s="356" t="s">
        <v>120</v>
      </c>
      <c r="AA72" s="356" t="s">
        <v>120</v>
      </c>
      <c r="AB72" s="356" t="s">
        <v>120</v>
      </c>
      <c r="AC72" s="356" t="s">
        <v>120</v>
      </c>
      <c r="AD72" s="356" t="s">
        <v>120</v>
      </c>
      <c r="AE72" s="356" t="s">
        <v>120</v>
      </c>
      <c r="AF72" s="356" t="s">
        <v>120</v>
      </c>
      <c r="AG72" s="356" t="s">
        <v>120</v>
      </c>
      <c r="AH72" s="356" t="s">
        <v>120</v>
      </c>
      <c r="AI72" s="356" t="s">
        <v>120</v>
      </c>
      <c r="AJ72" s="403" t="s">
        <v>120</v>
      </c>
    </row>
    <row r="73" spans="1:36" ht="25.5" x14ac:dyDescent="0.2">
      <c r="A73" s="252"/>
      <c r="B73" s="269">
        <f>B45</f>
        <v>61.1</v>
      </c>
      <c r="C73" s="470" t="s">
        <v>625</v>
      </c>
      <c r="D73" s="471"/>
      <c r="E73" s="596"/>
      <c r="F73" s="472" t="s">
        <v>621</v>
      </c>
      <c r="G73" s="472">
        <v>2</v>
      </c>
      <c r="H73" s="347">
        <f t="shared" ref="H73:AJ73" si="27">SUM(H74:H75)</f>
        <v>0</v>
      </c>
      <c r="I73" s="352">
        <f t="shared" si="27"/>
        <v>0</v>
      </c>
      <c r="J73" s="352">
        <f t="shared" si="27"/>
        <v>0</v>
      </c>
      <c r="K73" s="352">
        <f t="shared" si="27"/>
        <v>0</v>
      </c>
      <c r="L73" s="348">
        <f t="shared" si="27"/>
        <v>0</v>
      </c>
      <c r="M73" s="348">
        <f t="shared" si="27"/>
        <v>0</v>
      </c>
      <c r="N73" s="348">
        <f t="shared" si="27"/>
        <v>0</v>
      </c>
      <c r="O73" s="348">
        <f t="shared" si="27"/>
        <v>0</v>
      </c>
      <c r="P73" s="348">
        <f t="shared" si="27"/>
        <v>0</v>
      </c>
      <c r="Q73" s="348">
        <f t="shared" si="27"/>
        <v>0</v>
      </c>
      <c r="R73" s="348">
        <f t="shared" si="27"/>
        <v>0</v>
      </c>
      <c r="S73" s="348">
        <f t="shared" si="27"/>
        <v>0</v>
      </c>
      <c r="T73" s="348">
        <f t="shared" si="27"/>
        <v>0</v>
      </c>
      <c r="U73" s="348">
        <f t="shared" si="27"/>
        <v>0</v>
      </c>
      <c r="V73" s="348">
        <f t="shared" si="27"/>
        <v>0</v>
      </c>
      <c r="W73" s="348">
        <f t="shared" si="27"/>
        <v>0</v>
      </c>
      <c r="X73" s="348">
        <f t="shared" si="27"/>
        <v>0</v>
      </c>
      <c r="Y73" s="348">
        <f t="shared" si="27"/>
        <v>0</v>
      </c>
      <c r="Z73" s="348">
        <f t="shared" si="27"/>
        <v>0</v>
      </c>
      <c r="AA73" s="348">
        <f t="shared" si="27"/>
        <v>0</v>
      </c>
      <c r="AB73" s="348">
        <f t="shared" si="27"/>
        <v>0</v>
      </c>
      <c r="AC73" s="348">
        <f t="shared" si="27"/>
        <v>0</v>
      </c>
      <c r="AD73" s="348">
        <f t="shared" si="27"/>
        <v>0</v>
      </c>
      <c r="AE73" s="348">
        <f t="shared" si="27"/>
        <v>0</v>
      </c>
      <c r="AF73" s="348">
        <f t="shared" si="27"/>
        <v>0</v>
      </c>
      <c r="AG73" s="348">
        <f t="shared" si="27"/>
        <v>0</v>
      </c>
      <c r="AH73" s="348">
        <f t="shared" si="27"/>
        <v>0</v>
      </c>
      <c r="AI73" s="348">
        <f t="shared" si="27"/>
        <v>0</v>
      </c>
      <c r="AJ73" s="348">
        <f t="shared" si="27"/>
        <v>0</v>
      </c>
    </row>
    <row r="74" spans="1:36" x14ac:dyDescent="0.2">
      <c r="A74" s="252"/>
      <c r="B74" s="266" t="s">
        <v>120</v>
      </c>
      <c r="C74" s="249"/>
      <c r="D74" s="249"/>
      <c r="E74" s="249"/>
      <c r="F74" s="250" t="s">
        <v>72</v>
      </c>
      <c r="G74" s="250">
        <v>2</v>
      </c>
      <c r="H74" s="347"/>
      <c r="I74" s="352"/>
      <c r="J74" s="352"/>
      <c r="K74" s="352"/>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c r="AJ74" s="402"/>
    </row>
    <row r="75" spans="1:36" ht="15.75" thickBot="1" x14ac:dyDescent="0.25">
      <c r="A75" s="252"/>
      <c r="B75" s="473" t="s">
        <v>120</v>
      </c>
      <c r="C75" s="354" t="s">
        <v>599</v>
      </c>
      <c r="D75" s="355" t="s">
        <v>120</v>
      </c>
      <c r="E75" s="598"/>
      <c r="F75" s="474" t="s">
        <v>120</v>
      </c>
      <c r="G75" s="474"/>
      <c r="H75" s="475" t="s">
        <v>120</v>
      </c>
      <c r="I75" s="476" t="s">
        <v>120</v>
      </c>
      <c r="J75" s="476" t="s">
        <v>120</v>
      </c>
      <c r="K75" s="476" t="s">
        <v>120</v>
      </c>
      <c r="L75" s="474" t="s">
        <v>120</v>
      </c>
      <c r="M75" s="474" t="s">
        <v>120</v>
      </c>
      <c r="N75" s="474" t="s">
        <v>120</v>
      </c>
      <c r="O75" s="474" t="s">
        <v>120</v>
      </c>
      <c r="P75" s="474" t="s">
        <v>120</v>
      </c>
      <c r="Q75" s="474" t="s">
        <v>120</v>
      </c>
      <c r="R75" s="474" t="s">
        <v>120</v>
      </c>
      <c r="S75" s="474" t="s">
        <v>120</v>
      </c>
      <c r="T75" s="474" t="s">
        <v>120</v>
      </c>
      <c r="U75" s="474" t="s">
        <v>120</v>
      </c>
      <c r="V75" s="474" t="s">
        <v>120</v>
      </c>
      <c r="W75" s="474" t="s">
        <v>120</v>
      </c>
      <c r="X75" s="474" t="s">
        <v>120</v>
      </c>
      <c r="Y75" s="474" t="s">
        <v>120</v>
      </c>
      <c r="Z75" s="474" t="s">
        <v>120</v>
      </c>
      <c r="AA75" s="474" t="s">
        <v>120</v>
      </c>
      <c r="AB75" s="474" t="s">
        <v>120</v>
      </c>
      <c r="AC75" s="474" t="s">
        <v>120</v>
      </c>
      <c r="AD75" s="474" t="s">
        <v>120</v>
      </c>
      <c r="AE75" s="474" t="s">
        <v>120</v>
      </c>
      <c r="AF75" s="474" t="s">
        <v>120</v>
      </c>
      <c r="AG75" s="474" t="s">
        <v>120</v>
      </c>
      <c r="AH75" s="474" t="s">
        <v>120</v>
      </c>
      <c r="AI75" s="474" t="s">
        <v>120</v>
      </c>
      <c r="AJ75" s="477" t="s">
        <v>120</v>
      </c>
    </row>
    <row r="76" spans="1:36" x14ac:dyDescent="0.2">
      <c r="A76" s="252"/>
      <c r="B76" s="244"/>
      <c r="C76" s="252"/>
      <c r="D76" s="270"/>
      <c r="E76" s="270"/>
      <c r="F76" s="232"/>
      <c r="G76" s="232"/>
      <c r="H76" s="232"/>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row>
    <row r="77" spans="1:36" x14ac:dyDescent="0.2">
      <c r="A77" s="252"/>
      <c r="B77" s="244"/>
      <c r="C77" s="155" t="str">
        <f>'TITLE PAGE'!B9</f>
        <v>Company:</v>
      </c>
      <c r="D77" s="272" t="str">
        <f>'TITLE PAGE'!D9</f>
        <v>Severn Trent Water</v>
      </c>
      <c r="E77" s="599"/>
      <c r="F77" s="232"/>
      <c r="G77" s="232"/>
      <c r="H77" s="232"/>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row>
    <row r="78" spans="1:36" x14ac:dyDescent="0.2">
      <c r="A78" s="252"/>
      <c r="B78" s="244"/>
      <c r="C78" s="159" t="str">
        <f>'TITLE PAGE'!B10</f>
        <v>Resource Zone Name:</v>
      </c>
      <c r="D78" s="164" t="str">
        <f>'TITLE PAGE'!D10</f>
        <v>Chester</v>
      </c>
      <c r="E78" s="599"/>
      <c r="F78" s="232"/>
      <c r="G78" s="232"/>
      <c r="H78" s="232"/>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row>
    <row r="79" spans="1:36" x14ac:dyDescent="0.2">
      <c r="A79" s="252"/>
      <c r="B79" s="244"/>
      <c r="C79" s="159" t="str">
        <f>'TITLE PAGE'!B11</f>
        <v>Resource Zone Number:</v>
      </c>
      <c r="D79" s="164">
        <f>'TITLE PAGE'!D11</f>
        <v>4</v>
      </c>
      <c r="E79" s="599"/>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59" t="str">
        <f>'TITLE PAGE'!B12</f>
        <v xml:space="preserve">Planning Scenario Name:                                                                     </v>
      </c>
      <c r="D80" s="164" t="str">
        <f>'TITLE PAGE'!D12</f>
        <v>Dry Year Annual Average</v>
      </c>
      <c r="E80" s="599"/>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52"/>
      <c r="C81" s="167" t="str">
        <f>'TITLE PAGE'!B13</f>
        <v xml:space="preserve">Chosen Level of Service:  </v>
      </c>
      <c r="D81" s="273" t="str">
        <f>'TITLE PAGE'!D13</f>
        <v>not more than 3 in 100 years</v>
      </c>
      <c r="E81" s="599"/>
      <c r="F81" s="232"/>
      <c r="G81" s="232"/>
      <c r="H81" s="23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row>
    <row r="82" spans="1:36" x14ac:dyDescent="0.2">
      <c r="A82" s="252"/>
      <c r="B82" s="252"/>
      <c r="C82" s="252"/>
      <c r="D82" s="252"/>
      <c r="E82" s="252"/>
      <c r="F82" s="232"/>
      <c r="G82" s="232"/>
      <c r="H82" s="23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row>
  </sheetData>
  <sheetProtection algorithmName="SHA-512" hashValue="+4rSP/gP6+y2ywfS3VqJKqUTr/izR4M5VdkRz6h2m2ddVbgQeQxSlz7lrLtZWt0NekS5mIZCpY6xP+Bo0RE7BA==" saltValue="tvozecTWOAfW5wucYcXbAA=="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6"/>
  <sheetViews>
    <sheetView zoomScale="80" zoomScaleNormal="80" workbookViewId="0">
      <selection activeCell="D14" sqref="D14"/>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4.21875" customWidth="1"/>
    <col min="262" max="262" width="6.109375" customWidth="1"/>
    <col min="263" max="263" width="8.44140625"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4.21875" customWidth="1"/>
    <col min="518" max="518" width="6.109375" customWidth="1"/>
    <col min="519" max="519" width="8.44140625"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4.21875" customWidth="1"/>
    <col min="774" max="774" width="6.109375" customWidth="1"/>
    <col min="775" max="775" width="8.44140625"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4.21875" customWidth="1"/>
    <col min="1030" max="1030" width="6.109375" customWidth="1"/>
    <col min="1031" max="1031" width="8.44140625"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4.21875" customWidth="1"/>
    <col min="1286" max="1286" width="6.109375" customWidth="1"/>
    <col min="1287" max="1287" width="8.44140625"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4.21875" customWidth="1"/>
    <col min="1542" max="1542" width="6.109375" customWidth="1"/>
    <col min="1543" max="1543" width="8.44140625"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4.21875" customWidth="1"/>
    <col min="1798" max="1798" width="6.109375" customWidth="1"/>
    <col min="1799" max="1799" width="8.44140625"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4.21875" customWidth="1"/>
    <col min="2054" max="2054" width="6.109375" customWidth="1"/>
    <col min="2055" max="2055" width="8.44140625"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4.21875" customWidth="1"/>
    <col min="2310" max="2310" width="6.109375" customWidth="1"/>
    <col min="2311" max="2311" width="8.44140625"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4.21875" customWidth="1"/>
    <col min="2566" max="2566" width="6.109375" customWidth="1"/>
    <col min="2567" max="2567" width="8.44140625"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4.21875" customWidth="1"/>
    <col min="2822" max="2822" width="6.109375" customWidth="1"/>
    <col min="2823" max="2823" width="8.44140625"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4.21875" customWidth="1"/>
    <col min="3078" max="3078" width="6.109375" customWidth="1"/>
    <col min="3079" max="3079" width="8.44140625"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4.21875" customWidth="1"/>
    <col min="3334" max="3334" width="6.109375" customWidth="1"/>
    <col min="3335" max="3335" width="8.44140625"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4.21875" customWidth="1"/>
    <col min="3590" max="3590" width="6.109375" customWidth="1"/>
    <col min="3591" max="3591" width="8.44140625"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4.21875" customWidth="1"/>
    <col min="3846" max="3846" width="6.109375" customWidth="1"/>
    <col min="3847" max="3847" width="8.44140625"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4.21875" customWidth="1"/>
    <col min="4102" max="4102" width="6.109375" customWidth="1"/>
    <col min="4103" max="4103" width="8.44140625"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4.21875" customWidth="1"/>
    <col min="4358" max="4358" width="6.109375" customWidth="1"/>
    <col min="4359" max="4359" width="8.44140625"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4.21875" customWidth="1"/>
    <col min="4614" max="4614" width="6.109375" customWidth="1"/>
    <col min="4615" max="4615" width="8.44140625"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4.21875" customWidth="1"/>
    <col min="4870" max="4870" width="6.109375" customWidth="1"/>
    <col min="4871" max="4871" width="8.44140625"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4.21875" customWidth="1"/>
    <col min="5126" max="5126" width="6.109375" customWidth="1"/>
    <col min="5127" max="5127" width="8.44140625"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4.21875" customWidth="1"/>
    <col min="5382" max="5382" width="6.109375" customWidth="1"/>
    <col min="5383" max="5383" width="8.44140625"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4.21875" customWidth="1"/>
    <col min="5638" max="5638" width="6.109375" customWidth="1"/>
    <col min="5639" max="5639" width="8.44140625"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4.21875" customWidth="1"/>
    <col min="5894" max="5894" width="6.109375" customWidth="1"/>
    <col min="5895" max="5895" width="8.44140625"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4.21875" customWidth="1"/>
    <col min="6150" max="6150" width="6.109375" customWidth="1"/>
    <col min="6151" max="6151" width="8.44140625"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4.21875" customWidth="1"/>
    <col min="6406" max="6406" width="6.109375" customWidth="1"/>
    <col min="6407" max="6407" width="8.44140625"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4.21875" customWidth="1"/>
    <col min="6662" max="6662" width="6.109375" customWidth="1"/>
    <col min="6663" max="6663" width="8.44140625"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4.21875" customWidth="1"/>
    <col min="6918" max="6918" width="6.109375" customWidth="1"/>
    <col min="6919" max="6919" width="8.44140625"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4.21875" customWidth="1"/>
    <col min="7174" max="7174" width="6.109375" customWidth="1"/>
    <col min="7175" max="7175" width="8.44140625"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4.21875" customWidth="1"/>
    <col min="7430" max="7430" width="6.109375" customWidth="1"/>
    <col min="7431" max="7431" width="8.44140625"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4.21875" customWidth="1"/>
    <col min="7686" max="7686" width="6.109375" customWidth="1"/>
    <col min="7687" max="7687" width="8.44140625"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4.21875" customWidth="1"/>
    <col min="7942" max="7942" width="6.109375" customWidth="1"/>
    <col min="7943" max="7943" width="8.44140625"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4.21875" customWidth="1"/>
    <col min="8198" max="8198" width="6.109375" customWidth="1"/>
    <col min="8199" max="8199" width="8.44140625"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4.21875" customWidth="1"/>
    <col min="8454" max="8454" width="6.109375" customWidth="1"/>
    <col min="8455" max="8455" width="8.44140625"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4.21875" customWidth="1"/>
    <col min="8710" max="8710" width="6.109375" customWidth="1"/>
    <col min="8711" max="8711" width="8.44140625"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4.21875" customWidth="1"/>
    <col min="8966" max="8966" width="6.109375" customWidth="1"/>
    <col min="8967" max="8967" width="8.44140625"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4.21875" customWidth="1"/>
    <col min="9222" max="9222" width="6.109375" customWidth="1"/>
    <col min="9223" max="9223" width="8.44140625"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4.21875" customWidth="1"/>
    <col min="9478" max="9478" width="6.109375" customWidth="1"/>
    <col min="9479" max="9479" width="8.44140625"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4.21875" customWidth="1"/>
    <col min="9734" max="9734" width="6.109375" customWidth="1"/>
    <col min="9735" max="9735" width="8.44140625"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4.21875" customWidth="1"/>
    <col min="9990" max="9990" width="6.109375" customWidth="1"/>
    <col min="9991" max="9991" width="8.44140625"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4.21875" customWidth="1"/>
    <col min="10246" max="10246" width="6.109375" customWidth="1"/>
    <col min="10247" max="10247" width="8.44140625"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4.21875" customWidth="1"/>
    <col min="10502" max="10502" width="6.109375" customWidth="1"/>
    <col min="10503" max="10503" width="8.44140625"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4.21875" customWidth="1"/>
    <col min="10758" max="10758" width="6.109375" customWidth="1"/>
    <col min="10759" max="10759" width="8.44140625"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4.21875" customWidth="1"/>
    <col min="11014" max="11014" width="6.109375" customWidth="1"/>
    <col min="11015" max="11015" width="8.44140625"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4.21875" customWidth="1"/>
    <col min="11270" max="11270" width="6.109375" customWidth="1"/>
    <col min="11271" max="11271" width="8.44140625"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4.21875" customWidth="1"/>
    <col min="11526" max="11526" width="6.109375" customWidth="1"/>
    <col min="11527" max="11527" width="8.44140625"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4.21875" customWidth="1"/>
    <col min="11782" max="11782" width="6.109375" customWidth="1"/>
    <col min="11783" max="11783" width="8.44140625"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4.21875" customWidth="1"/>
    <col min="12038" max="12038" width="6.109375" customWidth="1"/>
    <col min="12039" max="12039" width="8.44140625"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4.21875" customWidth="1"/>
    <col min="12294" max="12294" width="6.109375" customWidth="1"/>
    <col min="12295" max="12295" width="8.44140625"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4.21875" customWidth="1"/>
    <col min="12550" max="12550" width="6.109375" customWidth="1"/>
    <col min="12551" max="12551" width="8.44140625"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4.21875" customWidth="1"/>
    <col min="12806" max="12806" width="6.109375" customWidth="1"/>
    <col min="12807" max="12807" width="8.44140625"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4.21875" customWidth="1"/>
    <col min="13062" max="13062" width="6.109375" customWidth="1"/>
    <col min="13063" max="13063" width="8.44140625"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4.21875" customWidth="1"/>
    <col min="13318" max="13318" width="6.109375" customWidth="1"/>
    <col min="13319" max="13319" width="8.44140625"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4.21875" customWidth="1"/>
    <col min="13574" max="13574" width="6.109375" customWidth="1"/>
    <col min="13575" max="13575" width="8.44140625"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4.21875" customWidth="1"/>
    <col min="13830" max="13830" width="6.109375" customWidth="1"/>
    <col min="13831" max="13831" width="8.44140625"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4.21875" customWidth="1"/>
    <col min="14086" max="14086" width="6.109375" customWidth="1"/>
    <col min="14087" max="14087" width="8.44140625"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4.21875" customWidth="1"/>
    <col min="14342" max="14342" width="6.109375" customWidth="1"/>
    <col min="14343" max="14343" width="8.44140625"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4.21875" customWidth="1"/>
    <col min="14598" max="14598" width="6.109375" customWidth="1"/>
    <col min="14599" max="14599" width="8.44140625"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4.21875" customWidth="1"/>
    <col min="14854" max="14854" width="6.109375" customWidth="1"/>
    <col min="14855" max="14855" width="8.44140625"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4.21875" customWidth="1"/>
    <col min="15110" max="15110" width="6.109375" customWidth="1"/>
    <col min="15111" max="15111" width="8.44140625"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4.21875" customWidth="1"/>
    <col min="15366" max="15366" width="6.109375" customWidth="1"/>
    <col min="15367" max="15367" width="8.44140625"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4.21875" customWidth="1"/>
    <col min="15622" max="15622" width="6.109375" customWidth="1"/>
    <col min="15623" max="15623" width="8.44140625"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4.21875" customWidth="1"/>
    <col min="15878" max="15878" width="6.109375" customWidth="1"/>
    <col min="15879" max="15879" width="8.44140625"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4.21875" customWidth="1"/>
    <col min="16134" max="16134" width="6.109375" customWidth="1"/>
    <col min="16135" max="16135" width="8.44140625"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5"/>
      <c r="B1" s="177"/>
      <c r="C1" s="178" t="s">
        <v>626</v>
      </c>
      <c r="D1" s="207"/>
      <c r="E1" s="274"/>
      <c r="F1" s="181"/>
      <c r="G1" s="181"/>
      <c r="H1" s="181"/>
      <c r="I1" s="181"/>
      <c r="J1" s="182"/>
      <c r="K1" s="182"/>
      <c r="L1" s="275"/>
      <c r="M1" s="182"/>
      <c r="N1" s="182"/>
      <c r="O1" s="182"/>
      <c r="P1" s="183"/>
      <c r="Q1" s="183"/>
      <c r="R1" s="183"/>
      <c r="S1" s="183"/>
      <c r="T1" s="183"/>
      <c r="U1" s="183"/>
      <c r="V1" s="183"/>
      <c r="W1" s="183"/>
      <c r="X1" s="183"/>
      <c r="Y1" s="183"/>
      <c r="Z1" s="183"/>
      <c r="AA1" s="183"/>
      <c r="AB1" s="183"/>
      <c r="AC1" s="183"/>
      <c r="AD1" s="183"/>
      <c r="AE1" s="183"/>
      <c r="AF1" s="183"/>
      <c r="AG1" s="183"/>
      <c r="AH1" s="185"/>
      <c r="AI1" s="183"/>
      <c r="AJ1" s="183"/>
      <c r="AK1" s="183"/>
    </row>
    <row r="2" spans="1:37" ht="32.25" thickBot="1" x14ac:dyDescent="0.25">
      <c r="A2" s="187"/>
      <c r="B2" s="187"/>
      <c r="C2" s="276" t="s">
        <v>594</v>
      </c>
      <c r="D2" s="188" t="s">
        <v>137</v>
      </c>
      <c r="E2" s="277" t="s">
        <v>110</v>
      </c>
      <c r="F2" s="188" t="s">
        <v>138</v>
      </c>
      <c r="G2" s="188" t="s">
        <v>186</v>
      </c>
      <c r="H2" s="211" t="str">
        <f>'TITLE PAGE'!D14</f>
        <v>2016-17</v>
      </c>
      <c r="I2" s="278" t="str">
        <f>'WRZ summary'!E5</f>
        <v>For info 2017-18</v>
      </c>
      <c r="J2" s="278" t="str">
        <f>'WRZ summary'!F5</f>
        <v>For info 2018-19</v>
      </c>
      <c r="K2" s="278" t="str">
        <f>'WRZ summary'!G5</f>
        <v>For info 2019-20</v>
      </c>
      <c r="L2" s="212" t="str">
        <f>'WRZ summary'!H5</f>
        <v>2020-21</v>
      </c>
      <c r="M2" s="212" t="str">
        <f>'WRZ summary'!I5</f>
        <v>2021-22</v>
      </c>
      <c r="N2" s="212" t="str">
        <f>'WRZ summary'!J5</f>
        <v>2022-23</v>
      </c>
      <c r="O2" s="212" t="str">
        <f>'WRZ summary'!K5</f>
        <v>2023-24</v>
      </c>
      <c r="P2" s="212" t="str">
        <f>'WRZ summary'!L5</f>
        <v>2024-25</v>
      </c>
      <c r="Q2" s="212" t="str">
        <f>'WRZ summary'!M5</f>
        <v>2025-26</v>
      </c>
      <c r="R2" s="212" t="str">
        <f>'WRZ summary'!N5</f>
        <v>2026-27</v>
      </c>
      <c r="S2" s="212" t="str">
        <f>'WRZ summary'!O5</f>
        <v>2027-28</v>
      </c>
      <c r="T2" s="212" t="str">
        <f>'WRZ summary'!P5</f>
        <v>2028-29</v>
      </c>
      <c r="U2" s="212" t="str">
        <f>'WRZ summary'!Q5</f>
        <v>2029-30</v>
      </c>
      <c r="V2" s="212" t="str">
        <f>'WRZ summary'!R5</f>
        <v>2030-31</v>
      </c>
      <c r="W2" s="212" t="str">
        <f>'WRZ summary'!S5</f>
        <v>2031-32</v>
      </c>
      <c r="X2" s="212" t="str">
        <f>'WRZ summary'!T5</f>
        <v>2032-33</v>
      </c>
      <c r="Y2" s="212" t="str">
        <f>'WRZ summary'!U5</f>
        <v>2033-34</v>
      </c>
      <c r="Z2" s="212" t="str">
        <f>'WRZ summary'!V5</f>
        <v>2034-35</v>
      </c>
      <c r="AA2" s="212" t="str">
        <f>'WRZ summary'!W5</f>
        <v>2035-36</v>
      </c>
      <c r="AB2" s="212" t="str">
        <f>'WRZ summary'!X5</f>
        <v>2036-37</v>
      </c>
      <c r="AC2" s="212" t="str">
        <f>'WRZ summary'!Y5</f>
        <v>2037-38</v>
      </c>
      <c r="AD2" s="212" t="str">
        <f>'WRZ summary'!Z5</f>
        <v>2038-39</v>
      </c>
      <c r="AE2" s="212" t="str">
        <f>'WRZ summary'!AA5</f>
        <v>2039-40</v>
      </c>
      <c r="AF2" s="212" t="str">
        <f>'WRZ summary'!AB5</f>
        <v>2040-41</v>
      </c>
      <c r="AG2" s="212" t="str">
        <f>'WRZ summary'!AC5</f>
        <v>2041-42</v>
      </c>
      <c r="AH2" s="212" t="str">
        <f>'WRZ summary'!AD5</f>
        <v>2042-43</v>
      </c>
      <c r="AI2" s="212" t="str">
        <f>'WRZ summary'!AE5</f>
        <v>2043-44</v>
      </c>
      <c r="AJ2" s="213" t="str">
        <f>'WRZ summary'!AF5</f>
        <v>2044-45</v>
      </c>
      <c r="AK2" s="279"/>
    </row>
    <row r="3" spans="1:37" x14ac:dyDescent="0.2">
      <c r="A3" s="176"/>
      <c r="B3" s="883" t="s">
        <v>142</v>
      </c>
      <c r="C3" s="280" t="s">
        <v>627</v>
      </c>
      <c r="D3" s="815" t="s">
        <v>628</v>
      </c>
      <c r="E3" s="816" t="s">
        <v>140</v>
      </c>
      <c r="F3" s="763" t="s">
        <v>72</v>
      </c>
      <c r="G3" s="763">
        <v>2</v>
      </c>
      <c r="H3" s="393">
        <f>'2. BL Supply'!H3</f>
        <v>25.26</v>
      </c>
      <c r="I3" s="353">
        <f>'2. BL Supply'!I3</f>
        <v>0</v>
      </c>
      <c r="J3" s="353">
        <f>'2. BL Supply'!J3</f>
        <v>0</v>
      </c>
      <c r="K3" s="353">
        <f>'2. BL Supply'!K3</f>
        <v>0</v>
      </c>
      <c r="L3" s="764">
        <f>'2. BL Supply'!L3</f>
        <v>0</v>
      </c>
      <c r="M3" s="764">
        <f>'2. BL Supply'!M3</f>
        <v>0</v>
      </c>
      <c r="N3" s="764">
        <f>'2. BL Supply'!N3</f>
        <v>0</v>
      </c>
      <c r="O3" s="764">
        <f>'2. BL Supply'!O3</f>
        <v>0</v>
      </c>
      <c r="P3" s="764">
        <f>'2. BL Supply'!P3</f>
        <v>0</v>
      </c>
      <c r="Q3" s="764">
        <f>'2. BL Supply'!Q3</f>
        <v>0</v>
      </c>
      <c r="R3" s="764">
        <f>'2. BL Supply'!R3</f>
        <v>0</v>
      </c>
      <c r="S3" s="764">
        <f>'2. BL Supply'!S3</f>
        <v>0</v>
      </c>
      <c r="T3" s="764">
        <f>'2. BL Supply'!T3</f>
        <v>0</v>
      </c>
      <c r="U3" s="764">
        <f>'2. BL Supply'!U3</f>
        <v>0</v>
      </c>
      <c r="V3" s="764">
        <f>'2. BL Supply'!V3</f>
        <v>0</v>
      </c>
      <c r="W3" s="764">
        <f>'2. BL Supply'!W3</f>
        <v>0</v>
      </c>
      <c r="X3" s="764">
        <f>'2. BL Supply'!X3</f>
        <v>0</v>
      </c>
      <c r="Y3" s="764">
        <f>'2. BL Supply'!Y3</f>
        <v>0</v>
      </c>
      <c r="Z3" s="764">
        <f>'2. BL Supply'!Z3</f>
        <v>0</v>
      </c>
      <c r="AA3" s="764">
        <f>'2. BL Supply'!AA3</f>
        <v>0</v>
      </c>
      <c r="AB3" s="764">
        <f>'2. BL Supply'!AB3</f>
        <v>0</v>
      </c>
      <c r="AC3" s="764">
        <f>'2. BL Supply'!AC3</f>
        <v>0</v>
      </c>
      <c r="AD3" s="764">
        <f>'2. BL Supply'!AD3</f>
        <v>0</v>
      </c>
      <c r="AE3" s="764">
        <f>'2. BL Supply'!AE3</f>
        <v>0</v>
      </c>
      <c r="AF3" s="764">
        <f>'2. BL Supply'!AF3</f>
        <v>0</v>
      </c>
      <c r="AG3" s="764">
        <f>'2. BL Supply'!AG3</f>
        <v>0</v>
      </c>
      <c r="AH3" s="764">
        <f>'2. BL Supply'!AH3</f>
        <v>0</v>
      </c>
      <c r="AI3" s="764">
        <f>'2. BL Supply'!AI3</f>
        <v>0</v>
      </c>
      <c r="AJ3" s="765">
        <f>'2. BL Supply'!AJ3</f>
        <v>0</v>
      </c>
      <c r="AK3" s="173"/>
    </row>
    <row r="4" spans="1:37" x14ac:dyDescent="0.2">
      <c r="A4" s="176"/>
      <c r="B4" s="884"/>
      <c r="C4" s="281" t="s">
        <v>629</v>
      </c>
      <c r="D4" s="351" t="s">
        <v>630</v>
      </c>
      <c r="E4" s="800" t="s">
        <v>631</v>
      </c>
      <c r="F4" s="318" t="s">
        <v>72</v>
      </c>
      <c r="G4" s="318">
        <v>2</v>
      </c>
      <c r="H4" s="347">
        <f>'2. BL Supply'!H4+'6. Preferred (Scenario Yr)'!H8</f>
        <v>0</v>
      </c>
      <c r="I4" s="352">
        <f>'2. BL Supply'!I4+'6. Preferred (Scenario Yr)'!I8</f>
        <v>0</v>
      </c>
      <c r="J4" s="352">
        <f>'2. BL Supply'!J4+'6. Preferred (Scenario Yr)'!J8</f>
        <v>0</v>
      </c>
      <c r="K4" s="352">
        <f>'2. BL Supply'!K4+'6. Preferred (Scenario Yr)'!K8</f>
        <v>0</v>
      </c>
      <c r="L4" s="348">
        <f>'2. BL Supply'!L4+'6. Preferred (Scenario Yr)'!L8</f>
        <v>0</v>
      </c>
      <c r="M4" s="348">
        <f>'2. BL Supply'!M4+'6. Preferred (Scenario Yr)'!M8</f>
        <v>0</v>
      </c>
      <c r="N4" s="348">
        <f>'2. BL Supply'!N4+'6. Preferred (Scenario Yr)'!N8</f>
        <v>0</v>
      </c>
      <c r="O4" s="348">
        <f>'2. BL Supply'!O4+'6. Preferred (Scenario Yr)'!O8</f>
        <v>0</v>
      </c>
      <c r="P4" s="348">
        <f>'2. BL Supply'!P4+'6. Preferred (Scenario Yr)'!P8</f>
        <v>0</v>
      </c>
      <c r="Q4" s="348">
        <f>'2. BL Supply'!Q4+'6. Preferred (Scenario Yr)'!Q8</f>
        <v>0</v>
      </c>
      <c r="R4" s="348">
        <f>'2. BL Supply'!R4+'6. Preferred (Scenario Yr)'!R8</f>
        <v>0</v>
      </c>
      <c r="S4" s="348">
        <f>'2. BL Supply'!S4+'6. Preferred (Scenario Yr)'!S8</f>
        <v>0</v>
      </c>
      <c r="T4" s="348">
        <f>'2. BL Supply'!T4+'6. Preferred (Scenario Yr)'!T8</f>
        <v>0</v>
      </c>
      <c r="U4" s="348">
        <f>'2. BL Supply'!U4+'6. Preferred (Scenario Yr)'!U8</f>
        <v>0</v>
      </c>
      <c r="V4" s="348">
        <f>'2. BL Supply'!V4+'6. Preferred (Scenario Yr)'!V8</f>
        <v>0</v>
      </c>
      <c r="W4" s="348">
        <f>'2. BL Supply'!W4+'6. Preferred (Scenario Yr)'!W8</f>
        <v>0</v>
      </c>
      <c r="X4" s="348">
        <f>'2. BL Supply'!X4+'6. Preferred (Scenario Yr)'!X8</f>
        <v>0</v>
      </c>
      <c r="Y4" s="348">
        <f>'2. BL Supply'!Y4+'6. Preferred (Scenario Yr)'!Y8</f>
        <v>0</v>
      </c>
      <c r="Z4" s="348">
        <f>'2. BL Supply'!Z4+'6. Preferred (Scenario Yr)'!Z8</f>
        <v>0</v>
      </c>
      <c r="AA4" s="348">
        <f>'2. BL Supply'!AA4+'6. Preferred (Scenario Yr)'!AA8</f>
        <v>0</v>
      </c>
      <c r="AB4" s="348">
        <f>'2. BL Supply'!AB4+'6. Preferred (Scenario Yr)'!AB8</f>
        <v>0</v>
      </c>
      <c r="AC4" s="348">
        <f>'2. BL Supply'!AC4+'6. Preferred (Scenario Yr)'!AC8</f>
        <v>0</v>
      </c>
      <c r="AD4" s="348">
        <f>'2. BL Supply'!AD4+'6. Preferred (Scenario Yr)'!AD8</f>
        <v>0</v>
      </c>
      <c r="AE4" s="348">
        <f>'2. BL Supply'!AE4+'6. Preferred (Scenario Yr)'!AE8</f>
        <v>0</v>
      </c>
      <c r="AF4" s="348">
        <f>'2. BL Supply'!AF4+'6. Preferred (Scenario Yr)'!AF8</f>
        <v>0</v>
      </c>
      <c r="AG4" s="348">
        <f>'2. BL Supply'!AG4+'6. Preferred (Scenario Yr)'!AG8</f>
        <v>0</v>
      </c>
      <c r="AH4" s="348">
        <f>'2. BL Supply'!AH4+'6. Preferred (Scenario Yr)'!AH8</f>
        <v>0</v>
      </c>
      <c r="AI4" s="348">
        <f>'2. BL Supply'!AI4+'6. Preferred (Scenario Yr)'!AI8</f>
        <v>0</v>
      </c>
      <c r="AJ4" s="363">
        <f>'2. BL Supply'!AJ4+'6. Preferred (Scenario Yr)'!AJ8</f>
        <v>0</v>
      </c>
      <c r="AK4" s="173"/>
    </row>
    <row r="5" spans="1:37" x14ac:dyDescent="0.2">
      <c r="A5" s="284"/>
      <c r="B5" s="884"/>
      <c r="C5" s="285" t="s">
        <v>120</v>
      </c>
      <c r="D5" s="286" t="s">
        <v>120</v>
      </c>
      <c r="E5" s="814" t="s">
        <v>120</v>
      </c>
      <c r="F5" s="365" t="s">
        <v>120</v>
      </c>
      <c r="G5" s="365">
        <v>2</v>
      </c>
      <c r="H5" s="347" t="s">
        <v>120</v>
      </c>
      <c r="I5" s="352" t="s">
        <v>120</v>
      </c>
      <c r="J5" s="352" t="s">
        <v>120</v>
      </c>
      <c r="K5" s="352" t="s">
        <v>120</v>
      </c>
      <c r="L5" s="361" t="s">
        <v>120</v>
      </c>
      <c r="M5" s="361" t="s">
        <v>120</v>
      </c>
      <c r="N5" s="361" t="s">
        <v>120</v>
      </c>
      <c r="O5" s="361" t="s">
        <v>120</v>
      </c>
      <c r="P5" s="361" t="s">
        <v>120</v>
      </c>
      <c r="Q5" s="361" t="s">
        <v>120</v>
      </c>
      <c r="R5" s="361" t="s">
        <v>120</v>
      </c>
      <c r="S5" s="361" t="s">
        <v>120</v>
      </c>
      <c r="T5" s="361" t="s">
        <v>120</v>
      </c>
      <c r="U5" s="361" t="s">
        <v>120</v>
      </c>
      <c r="V5" s="361" t="s">
        <v>120</v>
      </c>
      <c r="W5" s="361" t="s">
        <v>120</v>
      </c>
      <c r="X5" s="361" t="s">
        <v>120</v>
      </c>
      <c r="Y5" s="361" t="s">
        <v>120</v>
      </c>
      <c r="Z5" s="361" t="s">
        <v>120</v>
      </c>
      <c r="AA5" s="361" t="s">
        <v>120</v>
      </c>
      <c r="AB5" s="361" t="s">
        <v>120</v>
      </c>
      <c r="AC5" s="361" t="s">
        <v>120</v>
      </c>
      <c r="AD5" s="361" t="s">
        <v>120</v>
      </c>
      <c r="AE5" s="361" t="s">
        <v>120</v>
      </c>
      <c r="AF5" s="361" t="s">
        <v>120</v>
      </c>
      <c r="AG5" s="361" t="s">
        <v>120</v>
      </c>
      <c r="AH5" s="361" t="s">
        <v>120</v>
      </c>
      <c r="AI5" s="361" t="s">
        <v>120</v>
      </c>
      <c r="AJ5" s="402" t="s">
        <v>120</v>
      </c>
      <c r="AK5" s="173"/>
    </row>
    <row r="6" spans="1:37" x14ac:dyDescent="0.2">
      <c r="A6" s="284"/>
      <c r="B6" s="884"/>
      <c r="C6" s="285" t="s">
        <v>120</v>
      </c>
      <c r="D6" s="286" t="s">
        <v>120</v>
      </c>
      <c r="E6" s="814" t="s">
        <v>120</v>
      </c>
      <c r="F6" s="365" t="s">
        <v>120</v>
      </c>
      <c r="G6" s="365">
        <v>2</v>
      </c>
      <c r="H6" s="347" t="s">
        <v>120</v>
      </c>
      <c r="I6" s="352" t="s">
        <v>120</v>
      </c>
      <c r="J6" s="352" t="s">
        <v>120</v>
      </c>
      <c r="K6" s="352" t="s">
        <v>120</v>
      </c>
      <c r="L6" s="361" t="s">
        <v>120</v>
      </c>
      <c r="M6" s="361" t="s">
        <v>120</v>
      </c>
      <c r="N6" s="361" t="s">
        <v>120</v>
      </c>
      <c r="O6" s="361" t="s">
        <v>120</v>
      </c>
      <c r="P6" s="361" t="s">
        <v>120</v>
      </c>
      <c r="Q6" s="361" t="s">
        <v>120</v>
      </c>
      <c r="R6" s="361" t="s">
        <v>120</v>
      </c>
      <c r="S6" s="361" t="s">
        <v>120</v>
      </c>
      <c r="T6" s="361" t="s">
        <v>120</v>
      </c>
      <c r="U6" s="361" t="s">
        <v>120</v>
      </c>
      <c r="V6" s="361" t="s">
        <v>120</v>
      </c>
      <c r="W6" s="361" t="s">
        <v>120</v>
      </c>
      <c r="X6" s="361" t="s">
        <v>120</v>
      </c>
      <c r="Y6" s="361" t="s">
        <v>120</v>
      </c>
      <c r="Z6" s="361" t="s">
        <v>120</v>
      </c>
      <c r="AA6" s="361" t="s">
        <v>120</v>
      </c>
      <c r="AB6" s="361" t="s">
        <v>120</v>
      </c>
      <c r="AC6" s="361" t="s">
        <v>120</v>
      </c>
      <c r="AD6" s="361" t="s">
        <v>120</v>
      </c>
      <c r="AE6" s="361" t="s">
        <v>120</v>
      </c>
      <c r="AF6" s="361" t="s">
        <v>120</v>
      </c>
      <c r="AG6" s="361" t="s">
        <v>120</v>
      </c>
      <c r="AH6" s="361" t="s">
        <v>120</v>
      </c>
      <c r="AI6" s="361" t="s">
        <v>120</v>
      </c>
      <c r="AJ6" s="402" t="s">
        <v>120</v>
      </c>
      <c r="AK6" s="173"/>
    </row>
    <row r="7" spans="1:37" x14ac:dyDescent="0.2">
      <c r="A7" s="284"/>
      <c r="B7" s="884"/>
      <c r="C7" s="285" t="s">
        <v>120</v>
      </c>
      <c r="D7" s="286" t="s">
        <v>120</v>
      </c>
      <c r="E7" s="814" t="s">
        <v>120</v>
      </c>
      <c r="F7" s="365" t="s">
        <v>120</v>
      </c>
      <c r="G7" s="365">
        <v>2</v>
      </c>
      <c r="H7" s="347" t="s">
        <v>120</v>
      </c>
      <c r="I7" s="352" t="s">
        <v>120</v>
      </c>
      <c r="J7" s="352" t="s">
        <v>120</v>
      </c>
      <c r="K7" s="352" t="s">
        <v>120</v>
      </c>
      <c r="L7" s="361" t="s">
        <v>120</v>
      </c>
      <c r="M7" s="361" t="s">
        <v>120</v>
      </c>
      <c r="N7" s="361" t="s">
        <v>120</v>
      </c>
      <c r="O7" s="361" t="s">
        <v>120</v>
      </c>
      <c r="P7" s="361" t="s">
        <v>120</v>
      </c>
      <c r="Q7" s="361" t="s">
        <v>120</v>
      </c>
      <c r="R7" s="361" t="s">
        <v>120</v>
      </c>
      <c r="S7" s="361" t="s">
        <v>120</v>
      </c>
      <c r="T7" s="361" t="s">
        <v>120</v>
      </c>
      <c r="U7" s="361" t="s">
        <v>120</v>
      </c>
      <c r="V7" s="361" t="s">
        <v>120</v>
      </c>
      <c r="W7" s="361" t="s">
        <v>120</v>
      </c>
      <c r="X7" s="361" t="s">
        <v>120</v>
      </c>
      <c r="Y7" s="361" t="s">
        <v>120</v>
      </c>
      <c r="Z7" s="361" t="s">
        <v>120</v>
      </c>
      <c r="AA7" s="361" t="s">
        <v>120</v>
      </c>
      <c r="AB7" s="361" t="s">
        <v>120</v>
      </c>
      <c r="AC7" s="361" t="s">
        <v>120</v>
      </c>
      <c r="AD7" s="361" t="s">
        <v>120</v>
      </c>
      <c r="AE7" s="361" t="s">
        <v>120</v>
      </c>
      <c r="AF7" s="361" t="s">
        <v>120</v>
      </c>
      <c r="AG7" s="361" t="s">
        <v>120</v>
      </c>
      <c r="AH7" s="361" t="s">
        <v>120</v>
      </c>
      <c r="AI7" s="361" t="s">
        <v>120</v>
      </c>
      <c r="AJ7" s="402" t="s">
        <v>120</v>
      </c>
      <c r="AK7" s="173"/>
    </row>
    <row r="8" spans="1:37" x14ac:dyDescent="0.2">
      <c r="A8" s="176"/>
      <c r="B8" s="884"/>
      <c r="C8" s="281" t="s">
        <v>632</v>
      </c>
      <c r="D8" s="351" t="s">
        <v>633</v>
      </c>
      <c r="E8" s="800" t="s">
        <v>634</v>
      </c>
      <c r="F8" s="318" t="s">
        <v>72</v>
      </c>
      <c r="G8" s="318">
        <v>2</v>
      </c>
      <c r="H8" s="347">
        <f>'2. BL Supply'!H7+'6. Preferred (Scenario Yr)'!H11</f>
        <v>3.0743999999999998</v>
      </c>
      <c r="I8" s="352">
        <f>'2. BL Supply'!I7+'6. Preferred (Scenario Yr)'!I11</f>
        <v>3.0743999999999998</v>
      </c>
      <c r="J8" s="352">
        <f>'2. BL Supply'!J7+'6. Preferred (Scenario Yr)'!J11</f>
        <v>3.0743999999999998</v>
      </c>
      <c r="K8" s="352">
        <f>'2. BL Supply'!K7+'6. Preferred (Scenario Yr)'!K11</f>
        <v>3.0743999999999998</v>
      </c>
      <c r="L8" s="348">
        <f>'2. BL Supply'!L7+'6. Preferred (Scenario Yr)'!L11</f>
        <v>3.0743999999999998</v>
      </c>
      <c r="M8" s="348">
        <f>'2. BL Supply'!M7+'6. Preferred (Scenario Yr)'!M11</f>
        <v>3.0743999999999998</v>
      </c>
      <c r="N8" s="348">
        <f>'2. BL Supply'!N7+'6. Preferred (Scenario Yr)'!N11</f>
        <v>3.0743999999999998</v>
      </c>
      <c r="O8" s="348">
        <f>'2. BL Supply'!O7+'6. Preferred (Scenario Yr)'!O11</f>
        <v>3.0743999999999998</v>
      </c>
      <c r="P8" s="348">
        <f>'2. BL Supply'!P7+'6. Preferred (Scenario Yr)'!P11</f>
        <v>3.0743999999999998</v>
      </c>
      <c r="Q8" s="348">
        <f>'2. BL Supply'!Q7+'6. Preferred (Scenario Yr)'!Q11</f>
        <v>3.0743999999999998</v>
      </c>
      <c r="R8" s="348">
        <f>'2. BL Supply'!R7+'6. Preferred (Scenario Yr)'!R11</f>
        <v>3.0743999999999998</v>
      </c>
      <c r="S8" s="348">
        <f>'2. BL Supply'!S7+'6. Preferred (Scenario Yr)'!S11</f>
        <v>3.0743999999999998</v>
      </c>
      <c r="T8" s="348">
        <f>'2. BL Supply'!T7+'6. Preferred (Scenario Yr)'!T11</f>
        <v>3.0743999999999998</v>
      </c>
      <c r="U8" s="348">
        <f>'2. BL Supply'!U7+'6. Preferred (Scenario Yr)'!U11</f>
        <v>3.0743999999999998</v>
      </c>
      <c r="V8" s="348">
        <f>'2. BL Supply'!V7+'6. Preferred (Scenario Yr)'!V11</f>
        <v>3.0743999999999998</v>
      </c>
      <c r="W8" s="348">
        <f>'2. BL Supply'!W7+'6. Preferred (Scenario Yr)'!W11</f>
        <v>3.0743999999999998</v>
      </c>
      <c r="X8" s="348">
        <f>'2. BL Supply'!X7+'6. Preferred (Scenario Yr)'!X11</f>
        <v>3.0743999999999998</v>
      </c>
      <c r="Y8" s="348">
        <f>'2. BL Supply'!Y7+'6. Preferred (Scenario Yr)'!Y11</f>
        <v>3.0743999999999998</v>
      </c>
      <c r="Z8" s="348">
        <f>'2. BL Supply'!Z7+'6. Preferred (Scenario Yr)'!Z11</f>
        <v>3.0743999999999998</v>
      </c>
      <c r="AA8" s="348">
        <f>'2. BL Supply'!AA7+'6. Preferred (Scenario Yr)'!AA11</f>
        <v>3.0743999999999998</v>
      </c>
      <c r="AB8" s="348">
        <f>'2. BL Supply'!AB7+'6. Preferred (Scenario Yr)'!AB11</f>
        <v>3.0743999999999998</v>
      </c>
      <c r="AC8" s="348">
        <f>'2. BL Supply'!AC7+'6. Preferred (Scenario Yr)'!AC11</f>
        <v>3.0743999999999998</v>
      </c>
      <c r="AD8" s="348">
        <f>'2. BL Supply'!AD7+'6. Preferred (Scenario Yr)'!AD11</f>
        <v>3.0743999999999998</v>
      </c>
      <c r="AE8" s="348">
        <f>'2. BL Supply'!AE7+'6. Preferred (Scenario Yr)'!AE11</f>
        <v>3.0743999999999998</v>
      </c>
      <c r="AF8" s="348">
        <f>'2. BL Supply'!AF7+'6. Preferred (Scenario Yr)'!AF11</f>
        <v>3.0743999999999998</v>
      </c>
      <c r="AG8" s="348">
        <f>'2. BL Supply'!AG7+'6. Preferred (Scenario Yr)'!AG11</f>
        <v>3.0743999999999998</v>
      </c>
      <c r="AH8" s="348">
        <f>'2. BL Supply'!AH7+'6. Preferred (Scenario Yr)'!AH11</f>
        <v>3.0743999999999998</v>
      </c>
      <c r="AI8" s="348">
        <f>'2. BL Supply'!AI7+'6. Preferred (Scenario Yr)'!AI11</f>
        <v>3.0743999999999998</v>
      </c>
      <c r="AJ8" s="363">
        <f>'2. BL Supply'!AJ7+'6. Preferred (Scenario Yr)'!AJ11</f>
        <v>3.0743999999999998</v>
      </c>
      <c r="AK8" s="173"/>
    </row>
    <row r="9" spans="1:37" x14ac:dyDescent="0.2">
      <c r="A9" s="284"/>
      <c r="B9" s="884"/>
      <c r="C9" s="285" t="s">
        <v>120</v>
      </c>
      <c r="D9" s="286" t="s">
        <v>120</v>
      </c>
      <c r="E9" s="287" t="s">
        <v>120</v>
      </c>
      <c r="F9" s="288" t="s">
        <v>120</v>
      </c>
      <c r="G9" s="288">
        <v>2</v>
      </c>
      <c r="H9" s="347" t="s">
        <v>120</v>
      </c>
      <c r="I9" s="352" t="s">
        <v>120</v>
      </c>
      <c r="J9" s="352" t="s">
        <v>120</v>
      </c>
      <c r="K9" s="352" t="s">
        <v>120</v>
      </c>
      <c r="L9" s="361" t="s">
        <v>120</v>
      </c>
      <c r="M9" s="361" t="s">
        <v>120</v>
      </c>
      <c r="N9" s="361" t="s">
        <v>120</v>
      </c>
      <c r="O9" s="361" t="s">
        <v>120</v>
      </c>
      <c r="P9" s="361" t="s">
        <v>120</v>
      </c>
      <c r="Q9" s="361" t="s">
        <v>120</v>
      </c>
      <c r="R9" s="361" t="s">
        <v>120</v>
      </c>
      <c r="S9" s="361" t="s">
        <v>120</v>
      </c>
      <c r="T9" s="361" t="s">
        <v>120</v>
      </c>
      <c r="U9" s="361" t="s">
        <v>120</v>
      </c>
      <c r="V9" s="361" t="s">
        <v>120</v>
      </c>
      <c r="W9" s="361" t="s">
        <v>120</v>
      </c>
      <c r="X9" s="361" t="s">
        <v>120</v>
      </c>
      <c r="Y9" s="361" t="s">
        <v>120</v>
      </c>
      <c r="Z9" s="361" t="s">
        <v>120</v>
      </c>
      <c r="AA9" s="361" t="s">
        <v>120</v>
      </c>
      <c r="AB9" s="361" t="s">
        <v>120</v>
      </c>
      <c r="AC9" s="361" t="s">
        <v>120</v>
      </c>
      <c r="AD9" s="361" t="s">
        <v>120</v>
      </c>
      <c r="AE9" s="361" t="s">
        <v>120</v>
      </c>
      <c r="AF9" s="361" t="s">
        <v>120</v>
      </c>
      <c r="AG9" s="361" t="s">
        <v>120</v>
      </c>
      <c r="AH9" s="361" t="s">
        <v>120</v>
      </c>
      <c r="AI9" s="361" t="s">
        <v>120</v>
      </c>
      <c r="AJ9" s="402" t="s">
        <v>120</v>
      </c>
      <c r="AK9" s="173"/>
    </row>
    <row r="10" spans="1:37" x14ac:dyDescent="0.2">
      <c r="A10" s="284"/>
      <c r="B10" s="884"/>
      <c r="C10" s="285" t="s">
        <v>120</v>
      </c>
      <c r="D10" s="286" t="s">
        <v>120</v>
      </c>
      <c r="E10" s="287" t="s">
        <v>120</v>
      </c>
      <c r="F10" s="288" t="s">
        <v>120</v>
      </c>
      <c r="G10" s="288">
        <v>2</v>
      </c>
      <c r="H10" s="347" t="s">
        <v>120</v>
      </c>
      <c r="I10" s="352" t="s">
        <v>120</v>
      </c>
      <c r="J10" s="352" t="s">
        <v>120</v>
      </c>
      <c r="K10" s="352" t="s">
        <v>120</v>
      </c>
      <c r="L10" s="361" t="s">
        <v>120</v>
      </c>
      <c r="M10" s="361" t="s">
        <v>120</v>
      </c>
      <c r="N10" s="361" t="s">
        <v>120</v>
      </c>
      <c r="O10" s="361" t="s">
        <v>120</v>
      </c>
      <c r="P10" s="361" t="s">
        <v>120</v>
      </c>
      <c r="Q10" s="361" t="s">
        <v>120</v>
      </c>
      <c r="R10" s="361" t="s">
        <v>120</v>
      </c>
      <c r="S10" s="361" t="s">
        <v>120</v>
      </c>
      <c r="T10" s="361" t="s">
        <v>120</v>
      </c>
      <c r="U10" s="361" t="s">
        <v>120</v>
      </c>
      <c r="V10" s="361" t="s">
        <v>120</v>
      </c>
      <c r="W10" s="361" t="s">
        <v>120</v>
      </c>
      <c r="X10" s="361" t="s">
        <v>120</v>
      </c>
      <c r="Y10" s="361" t="s">
        <v>120</v>
      </c>
      <c r="Z10" s="361" t="s">
        <v>120</v>
      </c>
      <c r="AA10" s="361" t="s">
        <v>120</v>
      </c>
      <c r="AB10" s="361" t="s">
        <v>120</v>
      </c>
      <c r="AC10" s="361" t="s">
        <v>120</v>
      </c>
      <c r="AD10" s="361" t="s">
        <v>120</v>
      </c>
      <c r="AE10" s="361" t="s">
        <v>120</v>
      </c>
      <c r="AF10" s="361" t="s">
        <v>120</v>
      </c>
      <c r="AG10" s="361" t="s">
        <v>120</v>
      </c>
      <c r="AH10" s="361" t="s">
        <v>120</v>
      </c>
      <c r="AI10" s="361" t="s">
        <v>120</v>
      </c>
      <c r="AJ10" s="402" t="s">
        <v>120</v>
      </c>
      <c r="AK10" s="173"/>
    </row>
    <row r="11" spans="1:37" x14ac:dyDescent="0.2">
      <c r="A11" s="284"/>
      <c r="B11" s="884"/>
      <c r="C11" s="285" t="s">
        <v>120</v>
      </c>
      <c r="D11" s="286" t="s">
        <v>120</v>
      </c>
      <c r="E11" s="287" t="s">
        <v>120</v>
      </c>
      <c r="F11" s="288" t="s">
        <v>120</v>
      </c>
      <c r="G11" s="288">
        <v>2</v>
      </c>
      <c r="H11" s="347" t="s">
        <v>120</v>
      </c>
      <c r="I11" s="352" t="s">
        <v>120</v>
      </c>
      <c r="J11" s="352" t="s">
        <v>120</v>
      </c>
      <c r="K11" s="352" t="s">
        <v>120</v>
      </c>
      <c r="L11" s="361" t="s">
        <v>120</v>
      </c>
      <c r="M11" s="361" t="s">
        <v>120</v>
      </c>
      <c r="N11" s="361" t="s">
        <v>120</v>
      </c>
      <c r="O11" s="361" t="s">
        <v>120</v>
      </c>
      <c r="P11" s="361" t="s">
        <v>120</v>
      </c>
      <c r="Q11" s="361" t="s">
        <v>120</v>
      </c>
      <c r="R11" s="361" t="s">
        <v>120</v>
      </c>
      <c r="S11" s="361" t="s">
        <v>120</v>
      </c>
      <c r="T11" s="361" t="s">
        <v>120</v>
      </c>
      <c r="U11" s="361" t="s">
        <v>120</v>
      </c>
      <c r="V11" s="361" t="s">
        <v>120</v>
      </c>
      <c r="W11" s="361" t="s">
        <v>120</v>
      </c>
      <c r="X11" s="361" t="s">
        <v>120</v>
      </c>
      <c r="Y11" s="361" t="s">
        <v>120</v>
      </c>
      <c r="Z11" s="361" t="s">
        <v>120</v>
      </c>
      <c r="AA11" s="361" t="s">
        <v>120</v>
      </c>
      <c r="AB11" s="361" t="s">
        <v>120</v>
      </c>
      <c r="AC11" s="361" t="s">
        <v>120</v>
      </c>
      <c r="AD11" s="361" t="s">
        <v>120</v>
      </c>
      <c r="AE11" s="361" t="s">
        <v>120</v>
      </c>
      <c r="AF11" s="361" t="s">
        <v>120</v>
      </c>
      <c r="AG11" s="361" t="s">
        <v>120</v>
      </c>
      <c r="AH11" s="361" t="s">
        <v>120</v>
      </c>
      <c r="AI11" s="361" t="s">
        <v>120</v>
      </c>
      <c r="AJ11" s="402" t="s">
        <v>120</v>
      </c>
      <c r="AK11" s="173"/>
    </row>
    <row r="12" spans="1:37" ht="15.75" thickBot="1" x14ac:dyDescent="0.25">
      <c r="A12" s="284"/>
      <c r="B12" s="884"/>
      <c r="C12" s="791" t="s">
        <v>120</v>
      </c>
      <c r="D12" s="817" t="s">
        <v>120</v>
      </c>
      <c r="E12" s="818" t="s">
        <v>120</v>
      </c>
      <c r="F12" s="819" t="s">
        <v>120</v>
      </c>
      <c r="G12" s="819">
        <v>2</v>
      </c>
      <c r="H12" s="411" t="s">
        <v>120</v>
      </c>
      <c r="I12" s="412" t="s">
        <v>120</v>
      </c>
      <c r="J12" s="412" t="s">
        <v>120</v>
      </c>
      <c r="K12" s="412" t="s">
        <v>120</v>
      </c>
      <c r="L12" s="413" t="s">
        <v>120</v>
      </c>
      <c r="M12" s="413" t="s">
        <v>120</v>
      </c>
      <c r="N12" s="413" t="s">
        <v>120</v>
      </c>
      <c r="O12" s="413" t="s">
        <v>120</v>
      </c>
      <c r="P12" s="413" t="s">
        <v>120</v>
      </c>
      <c r="Q12" s="413" t="s">
        <v>120</v>
      </c>
      <c r="R12" s="413" t="s">
        <v>120</v>
      </c>
      <c r="S12" s="413" t="s">
        <v>120</v>
      </c>
      <c r="T12" s="413" t="s">
        <v>120</v>
      </c>
      <c r="U12" s="413" t="s">
        <v>120</v>
      </c>
      <c r="V12" s="413" t="s">
        <v>120</v>
      </c>
      <c r="W12" s="413" t="s">
        <v>120</v>
      </c>
      <c r="X12" s="413" t="s">
        <v>120</v>
      </c>
      <c r="Y12" s="413" t="s">
        <v>120</v>
      </c>
      <c r="Z12" s="413" t="s">
        <v>120</v>
      </c>
      <c r="AA12" s="413" t="s">
        <v>120</v>
      </c>
      <c r="AB12" s="413" t="s">
        <v>120</v>
      </c>
      <c r="AC12" s="413" t="s">
        <v>120</v>
      </c>
      <c r="AD12" s="413" t="s">
        <v>120</v>
      </c>
      <c r="AE12" s="413" t="s">
        <v>120</v>
      </c>
      <c r="AF12" s="413" t="s">
        <v>120</v>
      </c>
      <c r="AG12" s="413" t="s">
        <v>120</v>
      </c>
      <c r="AH12" s="413" t="s">
        <v>120</v>
      </c>
      <c r="AI12" s="413" t="s">
        <v>120</v>
      </c>
      <c r="AJ12" s="414" t="s">
        <v>120</v>
      </c>
      <c r="AK12" s="173"/>
    </row>
    <row r="13" spans="1:37" x14ac:dyDescent="0.2">
      <c r="A13" s="176"/>
      <c r="B13" s="897" t="s">
        <v>635</v>
      </c>
      <c r="C13" s="763" t="s">
        <v>636</v>
      </c>
      <c r="D13" s="771" t="s">
        <v>637</v>
      </c>
      <c r="E13" s="816" t="s">
        <v>638</v>
      </c>
      <c r="F13" s="763" t="s">
        <v>72</v>
      </c>
      <c r="G13" s="763">
        <v>2</v>
      </c>
      <c r="H13" s="393">
        <f>'2. BL Supply'!H10+'6. Preferred (Scenario Yr)'!H17</f>
        <v>0</v>
      </c>
      <c r="I13" s="353">
        <f>'2. BL Supply'!I10+'6. Preferred (Scenario Yr)'!I17</f>
        <v>0</v>
      </c>
      <c r="J13" s="353">
        <f>'2. BL Supply'!J10+'6. Preferred (Scenario Yr)'!J17</f>
        <v>0</v>
      </c>
      <c r="K13" s="353">
        <f>'2. BL Supply'!K10+'6. Preferred (Scenario Yr)'!K17</f>
        <v>0</v>
      </c>
      <c r="L13" s="764">
        <f>'2. BL Supply'!L10+'6. Preferred (Scenario Yr)'!L17</f>
        <v>0</v>
      </c>
      <c r="M13" s="764">
        <f>'2. BL Supply'!M10+'6. Preferred (Scenario Yr)'!M17</f>
        <v>0</v>
      </c>
      <c r="N13" s="764">
        <f>'2. BL Supply'!N10+'6. Preferred (Scenario Yr)'!N17</f>
        <v>0</v>
      </c>
      <c r="O13" s="764">
        <f>'2. BL Supply'!O10+'6. Preferred (Scenario Yr)'!O17</f>
        <v>0</v>
      </c>
      <c r="P13" s="764">
        <f>'2. BL Supply'!P10+'6. Preferred (Scenario Yr)'!P17</f>
        <v>0</v>
      </c>
      <c r="Q13" s="764">
        <f>'2. BL Supply'!Q10+'6. Preferred (Scenario Yr)'!Q17</f>
        <v>0</v>
      </c>
      <c r="R13" s="764">
        <f>'2. BL Supply'!R10+'6. Preferred (Scenario Yr)'!R17</f>
        <v>0</v>
      </c>
      <c r="S13" s="764">
        <f>'2. BL Supply'!S10+'6. Preferred (Scenario Yr)'!S17</f>
        <v>0</v>
      </c>
      <c r="T13" s="764">
        <f>'2. BL Supply'!T10+'6. Preferred (Scenario Yr)'!T17</f>
        <v>0</v>
      </c>
      <c r="U13" s="764">
        <f>'2. BL Supply'!U10+'6. Preferred (Scenario Yr)'!U17</f>
        <v>0</v>
      </c>
      <c r="V13" s="764">
        <f>'2. BL Supply'!V10+'6. Preferred (Scenario Yr)'!V17</f>
        <v>0</v>
      </c>
      <c r="W13" s="764">
        <f>'2. BL Supply'!W10+'6. Preferred (Scenario Yr)'!W17</f>
        <v>0</v>
      </c>
      <c r="X13" s="764">
        <f>'2. BL Supply'!X10+'6. Preferred (Scenario Yr)'!X17</f>
        <v>0</v>
      </c>
      <c r="Y13" s="764">
        <f>'2. BL Supply'!Y10+'6. Preferred (Scenario Yr)'!Y17</f>
        <v>0</v>
      </c>
      <c r="Z13" s="764">
        <f>'2. BL Supply'!Z10+'6. Preferred (Scenario Yr)'!Z17</f>
        <v>0</v>
      </c>
      <c r="AA13" s="764">
        <f>'2. BL Supply'!AA10+'6. Preferred (Scenario Yr)'!AA17</f>
        <v>0</v>
      </c>
      <c r="AB13" s="764">
        <f>'2. BL Supply'!AB10+'6. Preferred (Scenario Yr)'!AB17</f>
        <v>0</v>
      </c>
      <c r="AC13" s="764">
        <f>'2. BL Supply'!AC10+'6. Preferred (Scenario Yr)'!AC17</f>
        <v>0</v>
      </c>
      <c r="AD13" s="764">
        <f>'2. BL Supply'!AD10+'6. Preferred (Scenario Yr)'!AD17</f>
        <v>0</v>
      </c>
      <c r="AE13" s="764">
        <f>'2. BL Supply'!AE10+'6. Preferred (Scenario Yr)'!AE17</f>
        <v>0</v>
      </c>
      <c r="AF13" s="764">
        <f>'2. BL Supply'!AF10+'6. Preferred (Scenario Yr)'!AF17</f>
        <v>0</v>
      </c>
      <c r="AG13" s="764">
        <f>'2. BL Supply'!AG10+'6. Preferred (Scenario Yr)'!AG17</f>
        <v>0</v>
      </c>
      <c r="AH13" s="764">
        <f>'2. BL Supply'!AH10+'6. Preferred (Scenario Yr)'!AH17</f>
        <v>0</v>
      </c>
      <c r="AI13" s="764">
        <f>'2. BL Supply'!AI10+'6. Preferred (Scenario Yr)'!AI17</f>
        <v>0</v>
      </c>
      <c r="AJ13" s="765">
        <f>'2. BL Supply'!AJ10+'6. Preferred (Scenario Yr)'!AJ17</f>
        <v>0</v>
      </c>
      <c r="AK13" s="173"/>
    </row>
    <row r="14" spans="1:37" x14ac:dyDescent="0.2">
      <c r="A14" s="284"/>
      <c r="B14" s="898"/>
      <c r="C14" s="293" t="s">
        <v>120</v>
      </c>
      <c r="D14" s="286" t="s">
        <v>120</v>
      </c>
      <c r="E14" s="814" t="s">
        <v>120</v>
      </c>
      <c r="F14" s="365" t="s">
        <v>120</v>
      </c>
      <c r="G14" s="365">
        <v>2</v>
      </c>
      <c r="H14" s="347" t="s">
        <v>120</v>
      </c>
      <c r="I14" s="352" t="s">
        <v>120</v>
      </c>
      <c r="J14" s="352" t="s">
        <v>120</v>
      </c>
      <c r="K14" s="352" t="s">
        <v>120</v>
      </c>
      <c r="L14" s="361" t="s">
        <v>120</v>
      </c>
      <c r="M14" s="361" t="s">
        <v>120</v>
      </c>
      <c r="N14" s="361" t="s">
        <v>120</v>
      </c>
      <c r="O14" s="361" t="s">
        <v>120</v>
      </c>
      <c r="P14" s="361" t="s">
        <v>120</v>
      </c>
      <c r="Q14" s="361" t="s">
        <v>120</v>
      </c>
      <c r="R14" s="361" t="s">
        <v>120</v>
      </c>
      <c r="S14" s="361" t="s">
        <v>120</v>
      </c>
      <c r="T14" s="361" t="s">
        <v>120</v>
      </c>
      <c r="U14" s="361" t="s">
        <v>120</v>
      </c>
      <c r="V14" s="361" t="s">
        <v>120</v>
      </c>
      <c r="W14" s="361" t="s">
        <v>120</v>
      </c>
      <c r="X14" s="361" t="s">
        <v>120</v>
      </c>
      <c r="Y14" s="361" t="s">
        <v>120</v>
      </c>
      <c r="Z14" s="361" t="s">
        <v>120</v>
      </c>
      <c r="AA14" s="361" t="s">
        <v>120</v>
      </c>
      <c r="AB14" s="361" t="s">
        <v>120</v>
      </c>
      <c r="AC14" s="361" t="s">
        <v>120</v>
      </c>
      <c r="AD14" s="361" t="s">
        <v>120</v>
      </c>
      <c r="AE14" s="361" t="s">
        <v>120</v>
      </c>
      <c r="AF14" s="361" t="s">
        <v>120</v>
      </c>
      <c r="AG14" s="361" t="s">
        <v>120</v>
      </c>
      <c r="AH14" s="361" t="s">
        <v>120</v>
      </c>
      <c r="AI14" s="361" t="s">
        <v>120</v>
      </c>
      <c r="AJ14" s="402" t="s">
        <v>120</v>
      </c>
      <c r="AK14" s="173"/>
    </row>
    <row r="15" spans="1:37" x14ac:dyDescent="0.2">
      <c r="A15" s="284"/>
      <c r="B15" s="898"/>
      <c r="C15" s="293" t="s">
        <v>120</v>
      </c>
      <c r="D15" s="286" t="s">
        <v>120</v>
      </c>
      <c r="E15" s="814" t="s">
        <v>120</v>
      </c>
      <c r="F15" s="365" t="s">
        <v>120</v>
      </c>
      <c r="G15" s="365">
        <v>2</v>
      </c>
      <c r="H15" s="347" t="s">
        <v>120</v>
      </c>
      <c r="I15" s="352" t="s">
        <v>120</v>
      </c>
      <c r="J15" s="352" t="s">
        <v>120</v>
      </c>
      <c r="K15" s="352" t="s">
        <v>120</v>
      </c>
      <c r="L15" s="361" t="s">
        <v>120</v>
      </c>
      <c r="M15" s="361" t="s">
        <v>120</v>
      </c>
      <c r="N15" s="361" t="s">
        <v>120</v>
      </c>
      <c r="O15" s="361" t="s">
        <v>120</v>
      </c>
      <c r="P15" s="361" t="s">
        <v>120</v>
      </c>
      <c r="Q15" s="361" t="s">
        <v>120</v>
      </c>
      <c r="R15" s="361" t="s">
        <v>120</v>
      </c>
      <c r="S15" s="361" t="s">
        <v>120</v>
      </c>
      <c r="T15" s="361" t="s">
        <v>120</v>
      </c>
      <c r="U15" s="361" t="s">
        <v>120</v>
      </c>
      <c r="V15" s="361" t="s">
        <v>120</v>
      </c>
      <c r="W15" s="361" t="s">
        <v>120</v>
      </c>
      <c r="X15" s="361" t="s">
        <v>120</v>
      </c>
      <c r="Y15" s="361" t="s">
        <v>120</v>
      </c>
      <c r="Z15" s="361" t="s">
        <v>120</v>
      </c>
      <c r="AA15" s="361" t="s">
        <v>120</v>
      </c>
      <c r="AB15" s="361" t="s">
        <v>120</v>
      </c>
      <c r="AC15" s="361" t="s">
        <v>120</v>
      </c>
      <c r="AD15" s="361" t="s">
        <v>120</v>
      </c>
      <c r="AE15" s="361" t="s">
        <v>120</v>
      </c>
      <c r="AF15" s="361" t="s">
        <v>120</v>
      </c>
      <c r="AG15" s="361" t="s">
        <v>120</v>
      </c>
      <c r="AH15" s="361" t="s">
        <v>120</v>
      </c>
      <c r="AI15" s="361" t="s">
        <v>120</v>
      </c>
      <c r="AJ15" s="402" t="s">
        <v>120</v>
      </c>
      <c r="AK15" s="173"/>
    </row>
    <row r="16" spans="1:37" x14ac:dyDescent="0.2">
      <c r="A16" s="284"/>
      <c r="B16" s="898"/>
      <c r="C16" s="293" t="s">
        <v>120</v>
      </c>
      <c r="D16" s="286" t="s">
        <v>120</v>
      </c>
      <c r="E16" s="814" t="s">
        <v>120</v>
      </c>
      <c r="F16" s="365" t="s">
        <v>120</v>
      </c>
      <c r="G16" s="365">
        <v>2</v>
      </c>
      <c r="H16" s="347" t="s">
        <v>120</v>
      </c>
      <c r="I16" s="352" t="s">
        <v>120</v>
      </c>
      <c r="J16" s="352" t="s">
        <v>120</v>
      </c>
      <c r="K16" s="352" t="s">
        <v>120</v>
      </c>
      <c r="L16" s="361" t="s">
        <v>120</v>
      </c>
      <c r="M16" s="361" t="s">
        <v>120</v>
      </c>
      <c r="N16" s="361" t="s">
        <v>120</v>
      </c>
      <c r="O16" s="361" t="s">
        <v>120</v>
      </c>
      <c r="P16" s="361" t="s">
        <v>120</v>
      </c>
      <c r="Q16" s="361" t="s">
        <v>120</v>
      </c>
      <c r="R16" s="361" t="s">
        <v>120</v>
      </c>
      <c r="S16" s="361" t="s">
        <v>120</v>
      </c>
      <c r="T16" s="361" t="s">
        <v>120</v>
      </c>
      <c r="U16" s="361" t="s">
        <v>120</v>
      </c>
      <c r="V16" s="361" t="s">
        <v>120</v>
      </c>
      <c r="W16" s="361" t="s">
        <v>120</v>
      </c>
      <c r="X16" s="361" t="s">
        <v>120</v>
      </c>
      <c r="Y16" s="361" t="s">
        <v>120</v>
      </c>
      <c r="Z16" s="361" t="s">
        <v>120</v>
      </c>
      <c r="AA16" s="361" t="s">
        <v>120</v>
      </c>
      <c r="AB16" s="361" t="s">
        <v>120</v>
      </c>
      <c r="AC16" s="361" t="s">
        <v>120</v>
      </c>
      <c r="AD16" s="361" t="s">
        <v>120</v>
      </c>
      <c r="AE16" s="361" t="s">
        <v>120</v>
      </c>
      <c r="AF16" s="361" t="s">
        <v>120</v>
      </c>
      <c r="AG16" s="361" t="s">
        <v>120</v>
      </c>
      <c r="AH16" s="361" t="s">
        <v>120</v>
      </c>
      <c r="AI16" s="361" t="s">
        <v>120</v>
      </c>
      <c r="AJ16" s="402" t="s">
        <v>120</v>
      </c>
      <c r="AK16" s="173"/>
    </row>
    <row r="17" spans="1:37" x14ac:dyDescent="0.2">
      <c r="A17" s="176"/>
      <c r="B17" s="898"/>
      <c r="C17" s="318" t="s">
        <v>639</v>
      </c>
      <c r="D17" s="351" t="s">
        <v>640</v>
      </c>
      <c r="E17" s="800" t="s">
        <v>641</v>
      </c>
      <c r="F17" s="318" t="s">
        <v>72</v>
      </c>
      <c r="G17" s="318">
        <v>2</v>
      </c>
      <c r="H17" s="347">
        <f>'2. BL Supply'!H14+'6. Preferred (Scenario Yr)'!H24</f>
        <v>3.5135999999999998</v>
      </c>
      <c r="I17" s="352">
        <f>'2. BL Supply'!I14+'6. Preferred (Scenario Yr)'!I24</f>
        <v>3.5135999999999998</v>
      </c>
      <c r="J17" s="352">
        <f>'2. BL Supply'!J14+'6. Preferred (Scenario Yr)'!J24</f>
        <v>3.5135999999999998</v>
      </c>
      <c r="K17" s="352">
        <f>'2. BL Supply'!K14+'6. Preferred (Scenario Yr)'!K24</f>
        <v>3.5135999999999998</v>
      </c>
      <c r="L17" s="348">
        <f>'2. BL Supply'!L14+'6. Preferred (Scenario Yr)'!L24</f>
        <v>3.5135999999999998</v>
      </c>
      <c r="M17" s="348">
        <f>'2. BL Supply'!M14+'6. Preferred (Scenario Yr)'!M24</f>
        <v>3.5135999999999998</v>
      </c>
      <c r="N17" s="348">
        <f>'2. BL Supply'!N14+'6. Preferred (Scenario Yr)'!N24</f>
        <v>3.5135999999999998</v>
      </c>
      <c r="O17" s="348">
        <f>'2. BL Supply'!O14+'6. Preferred (Scenario Yr)'!O24</f>
        <v>3.5135999999999998</v>
      </c>
      <c r="P17" s="348">
        <f>'2. BL Supply'!P14+'6. Preferred (Scenario Yr)'!P24</f>
        <v>3.5135999999999998</v>
      </c>
      <c r="Q17" s="348">
        <f>'2. BL Supply'!Q14+'6. Preferred (Scenario Yr)'!Q24</f>
        <v>3.5135999999999998</v>
      </c>
      <c r="R17" s="348">
        <f>'2. BL Supply'!R14+'6. Preferred (Scenario Yr)'!R24</f>
        <v>3.5135999999999998</v>
      </c>
      <c r="S17" s="348">
        <f>'2. BL Supply'!S14+'6. Preferred (Scenario Yr)'!S24</f>
        <v>3.5135999999999998</v>
      </c>
      <c r="T17" s="348">
        <f>'2. BL Supply'!T14+'6. Preferred (Scenario Yr)'!T24</f>
        <v>3.5135999999999998</v>
      </c>
      <c r="U17" s="348">
        <f>'2. BL Supply'!U14+'6. Preferred (Scenario Yr)'!U24</f>
        <v>3.5135999999999998</v>
      </c>
      <c r="V17" s="348">
        <f>'2. BL Supply'!V14+'6. Preferred (Scenario Yr)'!V24</f>
        <v>3.5135999999999998</v>
      </c>
      <c r="W17" s="348">
        <f>'2. BL Supply'!W14+'6. Preferred (Scenario Yr)'!W24</f>
        <v>3.5135999999999998</v>
      </c>
      <c r="X17" s="348">
        <f>'2. BL Supply'!X14+'6. Preferred (Scenario Yr)'!X24</f>
        <v>3.5135999999999998</v>
      </c>
      <c r="Y17" s="348">
        <f>'2. BL Supply'!Y14+'6. Preferred (Scenario Yr)'!Y24</f>
        <v>3.5135999999999998</v>
      </c>
      <c r="Z17" s="348">
        <f>'2. BL Supply'!Z14+'6. Preferred (Scenario Yr)'!Z24</f>
        <v>3.5135999999999998</v>
      </c>
      <c r="AA17" s="348">
        <f>'2. BL Supply'!AA14+'6. Preferred (Scenario Yr)'!AA24</f>
        <v>3.5135999999999998</v>
      </c>
      <c r="AB17" s="348">
        <f>'2. BL Supply'!AB14+'6. Preferred (Scenario Yr)'!AB24</f>
        <v>3.5135999999999998</v>
      </c>
      <c r="AC17" s="348">
        <f>'2. BL Supply'!AC14+'6. Preferred (Scenario Yr)'!AC24</f>
        <v>3.5135999999999998</v>
      </c>
      <c r="AD17" s="348">
        <f>'2. BL Supply'!AD14+'6. Preferred (Scenario Yr)'!AD24</f>
        <v>3.5135999999999998</v>
      </c>
      <c r="AE17" s="348">
        <f>'2. BL Supply'!AE14+'6. Preferred (Scenario Yr)'!AE24</f>
        <v>3.5135999999999998</v>
      </c>
      <c r="AF17" s="348">
        <f>'2. BL Supply'!AF14+'6. Preferred (Scenario Yr)'!AF24</f>
        <v>3.5135999999999998</v>
      </c>
      <c r="AG17" s="348">
        <f>'2. BL Supply'!AG14+'6. Preferred (Scenario Yr)'!AG24</f>
        <v>3.5135999999999998</v>
      </c>
      <c r="AH17" s="348">
        <f>'2. BL Supply'!AH14+'6. Preferred (Scenario Yr)'!AH24</f>
        <v>3.5135999999999998</v>
      </c>
      <c r="AI17" s="348">
        <f>'2. BL Supply'!AI14+'6. Preferred (Scenario Yr)'!AI24</f>
        <v>3.5135999999999998</v>
      </c>
      <c r="AJ17" s="363">
        <f>'2. BL Supply'!AJ14+'6. Preferred (Scenario Yr)'!AJ24</f>
        <v>3.5135999999999998</v>
      </c>
      <c r="AK17" s="173"/>
    </row>
    <row r="18" spans="1:37" x14ac:dyDescent="0.2">
      <c r="A18" s="284"/>
      <c r="B18" s="898"/>
      <c r="C18" s="293" t="s">
        <v>120</v>
      </c>
      <c r="D18" s="294" t="s">
        <v>120</v>
      </c>
      <c r="E18" s="287" t="s">
        <v>120</v>
      </c>
      <c r="F18" s="288" t="s">
        <v>120</v>
      </c>
      <c r="G18" s="288">
        <v>2</v>
      </c>
      <c r="H18" s="347" t="s">
        <v>120</v>
      </c>
      <c r="I18" s="352" t="s">
        <v>120</v>
      </c>
      <c r="J18" s="352" t="s">
        <v>120</v>
      </c>
      <c r="K18" s="352" t="s">
        <v>120</v>
      </c>
      <c r="L18" s="361" t="s">
        <v>642</v>
      </c>
      <c r="M18" s="361" t="s">
        <v>120</v>
      </c>
      <c r="N18" s="361" t="s">
        <v>120</v>
      </c>
      <c r="O18" s="361" t="s">
        <v>120</v>
      </c>
      <c r="P18" s="361" t="s">
        <v>120</v>
      </c>
      <c r="Q18" s="361" t="s">
        <v>120</v>
      </c>
      <c r="R18" s="361" t="s">
        <v>120</v>
      </c>
      <c r="S18" s="361" t="s">
        <v>120</v>
      </c>
      <c r="T18" s="361" t="s">
        <v>120</v>
      </c>
      <c r="U18" s="361" t="s">
        <v>120</v>
      </c>
      <c r="V18" s="361" t="s">
        <v>120</v>
      </c>
      <c r="W18" s="361" t="s">
        <v>120</v>
      </c>
      <c r="X18" s="361" t="s">
        <v>120</v>
      </c>
      <c r="Y18" s="361" t="s">
        <v>120</v>
      </c>
      <c r="Z18" s="361" t="s">
        <v>120</v>
      </c>
      <c r="AA18" s="361" t="s">
        <v>120</v>
      </c>
      <c r="AB18" s="361" t="s">
        <v>120</v>
      </c>
      <c r="AC18" s="361" t="s">
        <v>120</v>
      </c>
      <c r="AD18" s="361" t="s">
        <v>120</v>
      </c>
      <c r="AE18" s="361" t="s">
        <v>120</v>
      </c>
      <c r="AF18" s="361" t="s">
        <v>120</v>
      </c>
      <c r="AG18" s="361" t="s">
        <v>120</v>
      </c>
      <c r="AH18" s="361" t="s">
        <v>120</v>
      </c>
      <c r="AI18" s="361" t="s">
        <v>120</v>
      </c>
      <c r="AJ18" s="402" t="s">
        <v>120</v>
      </c>
      <c r="AK18" s="173"/>
    </row>
    <row r="19" spans="1:37" x14ac:dyDescent="0.2">
      <c r="A19" s="284"/>
      <c r="B19" s="898"/>
      <c r="C19" s="293" t="s">
        <v>120</v>
      </c>
      <c r="D19" s="294" t="s">
        <v>120</v>
      </c>
      <c r="E19" s="287" t="s">
        <v>120</v>
      </c>
      <c r="F19" s="288" t="s">
        <v>120</v>
      </c>
      <c r="G19" s="288">
        <v>2</v>
      </c>
      <c r="H19" s="347" t="s">
        <v>120</v>
      </c>
      <c r="I19" s="352" t="s">
        <v>120</v>
      </c>
      <c r="J19" s="352" t="s">
        <v>120</v>
      </c>
      <c r="K19" s="352" t="s">
        <v>120</v>
      </c>
      <c r="L19" s="361" t="s">
        <v>120</v>
      </c>
      <c r="M19" s="361" t="s">
        <v>120</v>
      </c>
      <c r="N19" s="361" t="s">
        <v>120</v>
      </c>
      <c r="O19" s="361" t="s">
        <v>120</v>
      </c>
      <c r="P19" s="361" t="s">
        <v>120</v>
      </c>
      <c r="Q19" s="361" t="s">
        <v>120</v>
      </c>
      <c r="R19" s="361" t="s">
        <v>120</v>
      </c>
      <c r="S19" s="361" t="s">
        <v>120</v>
      </c>
      <c r="T19" s="361" t="s">
        <v>120</v>
      </c>
      <c r="U19" s="361" t="s">
        <v>120</v>
      </c>
      <c r="V19" s="361" t="s">
        <v>120</v>
      </c>
      <c r="W19" s="361" t="s">
        <v>120</v>
      </c>
      <c r="X19" s="361" t="s">
        <v>120</v>
      </c>
      <c r="Y19" s="361" t="s">
        <v>120</v>
      </c>
      <c r="Z19" s="361" t="s">
        <v>120</v>
      </c>
      <c r="AA19" s="361" t="s">
        <v>120</v>
      </c>
      <c r="AB19" s="361" t="s">
        <v>120</v>
      </c>
      <c r="AC19" s="361" t="s">
        <v>120</v>
      </c>
      <c r="AD19" s="361" t="s">
        <v>120</v>
      </c>
      <c r="AE19" s="361" t="s">
        <v>120</v>
      </c>
      <c r="AF19" s="361" t="s">
        <v>120</v>
      </c>
      <c r="AG19" s="361" t="s">
        <v>120</v>
      </c>
      <c r="AH19" s="361" t="s">
        <v>120</v>
      </c>
      <c r="AI19" s="361" t="s">
        <v>120</v>
      </c>
      <c r="AJ19" s="402" t="s">
        <v>120</v>
      </c>
      <c r="AK19" s="173"/>
    </row>
    <row r="20" spans="1:37" x14ac:dyDescent="0.2">
      <c r="A20" s="284"/>
      <c r="B20" s="898"/>
      <c r="C20" s="293" t="s">
        <v>120</v>
      </c>
      <c r="D20" s="286" t="s">
        <v>120</v>
      </c>
      <c r="E20" s="343" t="s">
        <v>120</v>
      </c>
      <c r="F20" s="365" t="s">
        <v>120</v>
      </c>
      <c r="G20" s="365">
        <v>2</v>
      </c>
      <c r="H20" s="347" t="s">
        <v>120</v>
      </c>
      <c r="I20" s="352" t="s">
        <v>120</v>
      </c>
      <c r="J20" s="352" t="s">
        <v>120</v>
      </c>
      <c r="K20" s="352" t="s">
        <v>120</v>
      </c>
      <c r="L20" s="361" t="s">
        <v>120</v>
      </c>
      <c r="M20" s="361" t="s">
        <v>120</v>
      </c>
      <c r="N20" s="361" t="s">
        <v>120</v>
      </c>
      <c r="O20" s="361" t="s">
        <v>120</v>
      </c>
      <c r="P20" s="361" t="s">
        <v>120</v>
      </c>
      <c r="Q20" s="361" t="s">
        <v>120</v>
      </c>
      <c r="R20" s="361" t="s">
        <v>120</v>
      </c>
      <c r="S20" s="361" t="s">
        <v>120</v>
      </c>
      <c r="T20" s="361" t="s">
        <v>120</v>
      </c>
      <c r="U20" s="361" t="s">
        <v>120</v>
      </c>
      <c r="V20" s="361" t="s">
        <v>120</v>
      </c>
      <c r="W20" s="361" t="s">
        <v>120</v>
      </c>
      <c r="X20" s="361" t="s">
        <v>120</v>
      </c>
      <c r="Y20" s="361" t="s">
        <v>120</v>
      </c>
      <c r="Z20" s="361" t="s">
        <v>120</v>
      </c>
      <c r="AA20" s="361" t="s">
        <v>120</v>
      </c>
      <c r="AB20" s="361" t="s">
        <v>120</v>
      </c>
      <c r="AC20" s="361" t="s">
        <v>120</v>
      </c>
      <c r="AD20" s="361" t="s">
        <v>120</v>
      </c>
      <c r="AE20" s="361" t="s">
        <v>120</v>
      </c>
      <c r="AF20" s="361" t="s">
        <v>120</v>
      </c>
      <c r="AG20" s="361" t="s">
        <v>120</v>
      </c>
      <c r="AH20" s="361" t="s">
        <v>120</v>
      </c>
      <c r="AI20" s="361" t="s">
        <v>120</v>
      </c>
      <c r="AJ20" s="402" t="s">
        <v>120</v>
      </c>
      <c r="AK20" s="173"/>
    </row>
    <row r="21" spans="1:37" ht="25.5" x14ac:dyDescent="0.2">
      <c r="A21" s="176"/>
      <c r="B21" s="898"/>
      <c r="C21" s="318" t="s">
        <v>643</v>
      </c>
      <c r="D21" s="351" t="s">
        <v>644</v>
      </c>
      <c r="E21" s="800" t="s">
        <v>787</v>
      </c>
      <c r="F21" s="318"/>
      <c r="G21" s="318">
        <v>2</v>
      </c>
      <c r="H21" s="347">
        <f>'2. BL Supply'!H17+'2. BL Supply'!H18+'6. Preferred (Scenario Yr)'!H27+'6. Preferred (Scenario Yr)'!H5</f>
        <v>29.28</v>
      </c>
      <c r="I21" s="352">
        <f>'2. BL Supply'!I17+'2. BL Supply'!I18+'6. Preferred (Scenario Yr)'!I27+'6. Preferred (Scenario Yr)'!I5</f>
        <v>29.2</v>
      </c>
      <c r="J21" s="352">
        <f>'2. BL Supply'!J17+'2. BL Supply'!J18+'6. Preferred (Scenario Yr)'!J27+'6. Preferred (Scenario Yr)'!J5</f>
        <v>29.1</v>
      </c>
      <c r="K21" s="352">
        <f>'2. BL Supply'!K17+'2. BL Supply'!K18+'6. Preferred (Scenario Yr)'!K27+'6. Preferred (Scenario Yr)'!K5</f>
        <v>29</v>
      </c>
      <c r="L21" s="348">
        <f>'2. BL Supply'!L17+'2. BL Supply'!L18+'6. Preferred (Scenario Yr)'!L27+'6. Preferred (Scenario Yr)'!L5</f>
        <v>28.880000000000003</v>
      </c>
      <c r="M21" s="348">
        <f>'2. BL Supply'!M17+'2. BL Supply'!M18+'6. Preferred (Scenario Yr)'!M27+'6. Preferred (Scenario Yr)'!M5</f>
        <v>28.78</v>
      </c>
      <c r="N21" s="348">
        <f>'2. BL Supply'!N17+'2. BL Supply'!N18+'6. Preferred (Scenario Yr)'!N27+'6. Preferred (Scenario Yr)'!N5</f>
        <v>28.68</v>
      </c>
      <c r="O21" s="348">
        <f>'2. BL Supply'!O17+'2. BL Supply'!O18+'6. Preferred (Scenario Yr)'!O27+'6. Preferred (Scenario Yr)'!O5</f>
        <v>28.580000000000002</v>
      </c>
      <c r="P21" s="348">
        <f>'2. BL Supply'!P17+'2. BL Supply'!P18+'6. Preferred (Scenario Yr)'!P27+'6. Preferred (Scenario Yr)'!P5</f>
        <v>28.48</v>
      </c>
      <c r="Q21" s="348">
        <f>'2. BL Supply'!Q17+'2. BL Supply'!Q18+'6. Preferred (Scenario Yr)'!Q27+'6. Preferred (Scenario Yr)'!Q5</f>
        <v>27.98</v>
      </c>
      <c r="R21" s="348">
        <f>'2. BL Supply'!R17+'2. BL Supply'!R18+'6. Preferred (Scenario Yr)'!R27+'6. Preferred (Scenario Yr)'!R5</f>
        <v>27.880000000000003</v>
      </c>
      <c r="S21" s="348">
        <f>'2. BL Supply'!S17+'2. BL Supply'!S18+'6. Preferred (Scenario Yr)'!S27+'6. Preferred (Scenario Yr)'!S5</f>
        <v>27.78</v>
      </c>
      <c r="T21" s="348">
        <f>'2. BL Supply'!T17+'2. BL Supply'!T18+'6. Preferred (Scenario Yr)'!T27+'6. Preferred (Scenario Yr)'!T5</f>
        <v>27.68</v>
      </c>
      <c r="U21" s="348">
        <f>'2. BL Supply'!U17+'2. BL Supply'!U18+'6. Preferred (Scenario Yr)'!U27+'6. Preferred (Scenario Yr)'!U5</f>
        <v>27.580000000000002</v>
      </c>
      <c r="V21" s="348">
        <f>'2. BL Supply'!V17+'2. BL Supply'!V18+'6. Preferred (Scenario Yr)'!V27+'6. Preferred (Scenario Yr)'!V5</f>
        <v>27.505000000000003</v>
      </c>
      <c r="W21" s="348">
        <f>'2. BL Supply'!W17+'2. BL Supply'!W18+'6. Preferred (Scenario Yr)'!W27+'6. Preferred (Scenario Yr)'!W5</f>
        <v>27.48</v>
      </c>
      <c r="X21" s="348">
        <f>'2. BL Supply'!X17+'2. BL Supply'!X18+'6. Preferred (Scenario Yr)'!X27+'6. Preferred (Scenario Yr)'!X5</f>
        <v>27.455000000000002</v>
      </c>
      <c r="Y21" s="348">
        <f>'2. BL Supply'!Y17+'2. BL Supply'!Y18+'6. Preferred (Scenario Yr)'!Y27+'6. Preferred (Scenario Yr)'!Y5</f>
        <v>27.43</v>
      </c>
      <c r="Z21" s="348">
        <f>'2. BL Supply'!Z17+'2. BL Supply'!Z18+'6. Preferred (Scenario Yr)'!Z27+'6. Preferred (Scenario Yr)'!Z5</f>
        <v>27.405000000000001</v>
      </c>
      <c r="AA21" s="348">
        <f>'2. BL Supply'!AA17+'2. BL Supply'!AA18+'6. Preferred (Scenario Yr)'!AA27+'6. Preferred (Scenario Yr)'!AA5</f>
        <v>27.380000000000003</v>
      </c>
      <c r="AB21" s="348">
        <f>'2. BL Supply'!AB17+'2. BL Supply'!AB18+'6. Preferred (Scenario Yr)'!AB27+'6. Preferred (Scenario Yr)'!AB5</f>
        <v>27.355</v>
      </c>
      <c r="AC21" s="348">
        <f>'2. BL Supply'!AC17+'2. BL Supply'!AC18+'6. Preferred (Scenario Yr)'!AC27+'6. Preferred (Scenario Yr)'!AC5</f>
        <v>27.330000000000002</v>
      </c>
      <c r="AD21" s="348">
        <f>'2. BL Supply'!AD17+'2. BL Supply'!AD18+'6. Preferred (Scenario Yr)'!AD27+'6. Preferred (Scenario Yr)'!AD5</f>
        <v>27.305</v>
      </c>
      <c r="AE21" s="348">
        <f>'2. BL Supply'!AE17+'2. BL Supply'!AE18+'6. Preferred (Scenario Yr)'!AE27+'6. Preferred (Scenario Yr)'!AE5</f>
        <v>27.28</v>
      </c>
      <c r="AF21" s="348">
        <f>'2. BL Supply'!AF17+'2. BL Supply'!AF18+'6. Preferred (Scenario Yr)'!AF27+'6. Preferred (Scenario Yr)'!AF5</f>
        <v>27.255000000000003</v>
      </c>
      <c r="AG21" s="348">
        <f>'2. BL Supply'!AG17+'2. BL Supply'!AG18+'6. Preferred (Scenario Yr)'!AG27+'6. Preferred (Scenario Yr)'!AG5</f>
        <v>27.23</v>
      </c>
      <c r="AH21" s="348">
        <f>'2. BL Supply'!AH17+'2. BL Supply'!AH18+'6. Preferred (Scenario Yr)'!AH27+'6. Preferred (Scenario Yr)'!AH5</f>
        <v>27.205000000000002</v>
      </c>
      <c r="AI21" s="348">
        <f>'2. BL Supply'!AI17+'2. BL Supply'!AI18+'6. Preferred (Scenario Yr)'!AI27+'6. Preferred (Scenario Yr)'!AI5</f>
        <v>27.18</v>
      </c>
      <c r="AJ21" s="363">
        <f>'2. BL Supply'!AJ17+'2. BL Supply'!AJ18+'6. Preferred (Scenario Yr)'!AJ27+'6. Preferred (Scenario Yr)'!AJ5</f>
        <v>27.155000000000001</v>
      </c>
      <c r="AK21" s="173"/>
    </row>
    <row r="22" spans="1:37" x14ac:dyDescent="0.2">
      <c r="A22" s="176"/>
      <c r="B22" s="898"/>
      <c r="C22" s="318" t="s">
        <v>120</v>
      </c>
      <c r="D22" s="820" t="s">
        <v>120</v>
      </c>
      <c r="E22" s="800" t="s">
        <v>120</v>
      </c>
      <c r="F22" s="318" t="s">
        <v>120</v>
      </c>
      <c r="G22" s="318">
        <v>2</v>
      </c>
      <c r="H22" s="347"/>
      <c r="I22" s="352"/>
      <c r="J22" s="352"/>
      <c r="K22" s="352"/>
      <c r="L22" s="348" t="s">
        <v>120</v>
      </c>
      <c r="M22" s="348" t="s">
        <v>120</v>
      </c>
      <c r="N22" s="348" t="s">
        <v>120</v>
      </c>
      <c r="O22" s="348" t="s">
        <v>120</v>
      </c>
      <c r="P22" s="348" t="s">
        <v>120</v>
      </c>
      <c r="Q22" s="348" t="s">
        <v>120</v>
      </c>
      <c r="R22" s="348" t="s">
        <v>120</v>
      </c>
      <c r="S22" s="348" t="s">
        <v>120</v>
      </c>
      <c r="T22" s="348" t="s">
        <v>120</v>
      </c>
      <c r="U22" s="348" t="s">
        <v>120</v>
      </c>
      <c r="V22" s="348" t="s">
        <v>120</v>
      </c>
      <c r="W22" s="348" t="s">
        <v>120</v>
      </c>
      <c r="X22" s="348" t="s">
        <v>120</v>
      </c>
      <c r="Y22" s="348" t="s">
        <v>120</v>
      </c>
      <c r="Z22" s="348" t="s">
        <v>120</v>
      </c>
      <c r="AA22" s="348" t="s">
        <v>120</v>
      </c>
      <c r="AB22" s="348" t="s">
        <v>120</v>
      </c>
      <c r="AC22" s="348" t="s">
        <v>120</v>
      </c>
      <c r="AD22" s="348" t="s">
        <v>120</v>
      </c>
      <c r="AE22" s="348" t="s">
        <v>120</v>
      </c>
      <c r="AF22" s="348" t="s">
        <v>120</v>
      </c>
      <c r="AG22" s="348" t="s">
        <v>120</v>
      </c>
      <c r="AH22" s="348" t="s">
        <v>120</v>
      </c>
      <c r="AI22" s="348" t="s">
        <v>120</v>
      </c>
      <c r="AJ22" s="363" t="s">
        <v>120</v>
      </c>
      <c r="AK22" s="173"/>
    </row>
    <row r="23" spans="1:37" x14ac:dyDescent="0.2">
      <c r="A23" s="176"/>
      <c r="B23" s="898"/>
      <c r="C23" s="293" t="s">
        <v>120</v>
      </c>
      <c r="D23" s="294" t="s">
        <v>120</v>
      </c>
      <c r="E23" s="287" t="s">
        <v>120</v>
      </c>
      <c r="F23" s="288" t="s">
        <v>120</v>
      </c>
      <c r="G23" s="288">
        <v>2</v>
      </c>
      <c r="H23" s="347" t="s">
        <v>120</v>
      </c>
      <c r="I23" s="352" t="s">
        <v>120</v>
      </c>
      <c r="J23" s="352" t="s">
        <v>120</v>
      </c>
      <c r="K23" s="352" t="s">
        <v>120</v>
      </c>
      <c r="L23" s="361" t="s">
        <v>120</v>
      </c>
      <c r="M23" s="361" t="s">
        <v>120</v>
      </c>
      <c r="N23" s="361" t="s">
        <v>120</v>
      </c>
      <c r="O23" s="361" t="s">
        <v>120</v>
      </c>
      <c r="P23" s="361" t="s">
        <v>120</v>
      </c>
      <c r="Q23" s="361" t="s">
        <v>120</v>
      </c>
      <c r="R23" s="361" t="s">
        <v>120</v>
      </c>
      <c r="S23" s="361" t="s">
        <v>120</v>
      </c>
      <c r="T23" s="361" t="s">
        <v>120</v>
      </c>
      <c r="U23" s="361" t="s">
        <v>120</v>
      </c>
      <c r="V23" s="361" t="s">
        <v>120</v>
      </c>
      <c r="W23" s="361" t="s">
        <v>120</v>
      </c>
      <c r="X23" s="361" t="s">
        <v>120</v>
      </c>
      <c r="Y23" s="361" t="s">
        <v>120</v>
      </c>
      <c r="Z23" s="361" t="s">
        <v>120</v>
      </c>
      <c r="AA23" s="361" t="s">
        <v>120</v>
      </c>
      <c r="AB23" s="361" t="s">
        <v>120</v>
      </c>
      <c r="AC23" s="361" t="s">
        <v>120</v>
      </c>
      <c r="AD23" s="361" t="s">
        <v>120</v>
      </c>
      <c r="AE23" s="361" t="s">
        <v>120</v>
      </c>
      <c r="AF23" s="361" t="s">
        <v>120</v>
      </c>
      <c r="AG23" s="361" t="s">
        <v>120</v>
      </c>
      <c r="AH23" s="361" t="s">
        <v>120</v>
      </c>
      <c r="AI23" s="361" t="s">
        <v>120</v>
      </c>
      <c r="AJ23" s="402" t="s">
        <v>120</v>
      </c>
      <c r="AK23" s="173"/>
    </row>
    <row r="24" spans="1:37" x14ac:dyDescent="0.2">
      <c r="A24" s="176"/>
      <c r="B24" s="898"/>
      <c r="C24" s="293" t="s">
        <v>120</v>
      </c>
      <c r="D24" s="294" t="s">
        <v>120</v>
      </c>
      <c r="E24" s="287" t="s">
        <v>120</v>
      </c>
      <c r="F24" s="288" t="s">
        <v>120</v>
      </c>
      <c r="G24" s="288">
        <v>2</v>
      </c>
      <c r="H24" s="347" t="s">
        <v>120</v>
      </c>
      <c r="I24" s="352" t="s">
        <v>120</v>
      </c>
      <c r="J24" s="352" t="s">
        <v>120</v>
      </c>
      <c r="K24" s="352" t="s">
        <v>120</v>
      </c>
      <c r="L24" s="361" t="s">
        <v>120</v>
      </c>
      <c r="M24" s="361" t="s">
        <v>120</v>
      </c>
      <c r="N24" s="361" t="s">
        <v>120</v>
      </c>
      <c r="O24" s="361" t="s">
        <v>120</v>
      </c>
      <c r="P24" s="361" t="s">
        <v>120</v>
      </c>
      <c r="Q24" s="361" t="s">
        <v>120</v>
      </c>
      <c r="R24" s="361" t="s">
        <v>120</v>
      </c>
      <c r="S24" s="361" t="s">
        <v>120</v>
      </c>
      <c r="T24" s="361" t="s">
        <v>120</v>
      </c>
      <c r="U24" s="361" t="s">
        <v>120</v>
      </c>
      <c r="V24" s="361" t="s">
        <v>120</v>
      </c>
      <c r="W24" s="361" t="s">
        <v>120</v>
      </c>
      <c r="X24" s="361" t="s">
        <v>120</v>
      </c>
      <c r="Y24" s="361" t="s">
        <v>120</v>
      </c>
      <c r="Z24" s="361" t="s">
        <v>120</v>
      </c>
      <c r="AA24" s="361" t="s">
        <v>120</v>
      </c>
      <c r="AB24" s="361" t="s">
        <v>120</v>
      </c>
      <c r="AC24" s="361" t="s">
        <v>120</v>
      </c>
      <c r="AD24" s="361" t="s">
        <v>120</v>
      </c>
      <c r="AE24" s="361" t="s">
        <v>120</v>
      </c>
      <c r="AF24" s="361" t="s">
        <v>120</v>
      </c>
      <c r="AG24" s="361" t="s">
        <v>120</v>
      </c>
      <c r="AH24" s="361" t="s">
        <v>120</v>
      </c>
      <c r="AI24" s="361" t="s">
        <v>120</v>
      </c>
      <c r="AJ24" s="402" t="s">
        <v>120</v>
      </c>
      <c r="AK24" s="173"/>
    </row>
    <row r="25" spans="1:37" x14ac:dyDescent="0.2">
      <c r="A25" s="176"/>
      <c r="B25" s="898"/>
      <c r="C25" s="293" t="s">
        <v>120</v>
      </c>
      <c r="D25" s="294" t="s">
        <v>120</v>
      </c>
      <c r="E25" s="287" t="s">
        <v>120</v>
      </c>
      <c r="F25" s="288" t="s">
        <v>120</v>
      </c>
      <c r="G25" s="288">
        <v>2</v>
      </c>
      <c r="H25" s="347" t="s">
        <v>120</v>
      </c>
      <c r="I25" s="352" t="s">
        <v>120</v>
      </c>
      <c r="J25" s="352" t="s">
        <v>120</v>
      </c>
      <c r="K25" s="352" t="s">
        <v>120</v>
      </c>
      <c r="L25" s="361" t="s">
        <v>120</v>
      </c>
      <c r="M25" s="361" t="s">
        <v>120</v>
      </c>
      <c r="N25" s="361" t="s">
        <v>120</v>
      </c>
      <c r="O25" s="361" t="s">
        <v>120</v>
      </c>
      <c r="P25" s="361" t="s">
        <v>120</v>
      </c>
      <c r="Q25" s="361" t="s">
        <v>120</v>
      </c>
      <c r="R25" s="361" t="s">
        <v>120</v>
      </c>
      <c r="S25" s="361" t="s">
        <v>120</v>
      </c>
      <c r="T25" s="361" t="s">
        <v>120</v>
      </c>
      <c r="U25" s="361" t="s">
        <v>120</v>
      </c>
      <c r="V25" s="361" t="s">
        <v>120</v>
      </c>
      <c r="W25" s="361" t="s">
        <v>120</v>
      </c>
      <c r="X25" s="361" t="s">
        <v>120</v>
      </c>
      <c r="Y25" s="361" t="s">
        <v>120</v>
      </c>
      <c r="Z25" s="361" t="s">
        <v>120</v>
      </c>
      <c r="AA25" s="361" t="s">
        <v>120</v>
      </c>
      <c r="AB25" s="361" t="s">
        <v>120</v>
      </c>
      <c r="AC25" s="361" t="s">
        <v>120</v>
      </c>
      <c r="AD25" s="361" t="s">
        <v>120</v>
      </c>
      <c r="AE25" s="361" t="s">
        <v>120</v>
      </c>
      <c r="AF25" s="361" t="s">
        <v>120</v>
      </c>
      <c r="AG25" s="361" t="s">
        <v>120</v>
      </c>
      <c r="AH25" s="361" t="s">
        <v>120</v>
      </c>
      <c r="AI25" s="361" t="s">
        <v>120</v>
      </c>
      <c r="AJ25" s="402" t="s">
        <v>120</v>
      </c>
      <c r="AK25" s="173"/>
    </row>
    <row r="26" spans="1:37" x14ac:dyDescent="0.2">
      <c r="A26" s="176"/>
      <c r="B26" s="899"/>
      <c r="C26" s="293" t="s">
        <v>120</v>
      </c>
      <c r="D26" s="294" t="s">
        <v>120</v>
      </c>
      <c r="E26" s="287" t="s">
        <v>120</v>
      </c>
      <c r="F26" s="288" t="s">
        <v>120</v>
      </c>
      <c r="G26" s="288">
        <v>2</v>
      </c>
      <c r="H26" s="347" t="s">
        <v>120</v>
      </c>
      <c r="I26" s="352" t="s">
        <v>120</v>
      </c>
      <c r="J26" s="352" t="s">
        <v>120</v>
      </c>
      <c r="K26" s="352" t="s">
        <v>120</v>
      </c>
      <c r="L26" s="361" t="s">
        <v>120</v>
      </c>
      <c r="M26" s="361" t="s">
        <v>120</v>
      </c>
      <c r="N26" s="361" t="s">
        <v>120</v>
      </c>
      <c r="O26" s="361" t="s">
        <v>120</v>
      </c>
      <c r="P26" s="361" t="s">
        <v>120</v>
      </c>
      <c r="Q26" s="361" t="s">
        <v>120</v>
      </c>
      <c r="R26" s="361" t="s">
        <v>120</v>
      </c>
      <c r="S26" s="361" t="s">
        <v>120</v>
      </c>
      <c r="T26" s="361" t="s">
        <v>120</v>
      </c>
      <c r="U26" s="361" t="s">
        <v>120</v>
      </c>
      <c r="V26" s="361" t="s">
        <v>120</v>
      </c>
      <c r="W26" s="361" t="s">
        <v>120</v>
      </c>
      <c r="X26" s="361" t="s">
        <v>120</v>
      </c>
      <c r="Y26" s="361" t="s">
        <v>120</v>
      </c>
      <c r="Z26" s="361" t="s">
        <v>120</v>
      </c>
      <c r="AA26" s="361" t="s">
        <v>120</v>
      </c>
      <c r="AB26" s="361" t="s">
        <v>120</v>
      </c>
      <c r="AC26" s="361" t="s">
        <v>120</v>
      </c>
      <c r="AD26" s="361" t="s">
        <v>120</v>
      </c>
      <c r="AE26" s="361" t="s">
        <v>120</v>
      </c>
      <c r="AF26" s="361" t="s">
        <v>120</v>
      </c>
      <c r="AG26" s="361" t="s">
        <v>120</v>
      </c>
      <c r="AH26" s="361" t="s">
        <v>120</v>
      </c>
      <c r="AI26" s="361" t="s">
        <v>120</v>
      </c>
      <c r="AJ26" s="402" t="s">
        <v>120</v>
      </c>
      <c r="AK26" s="173"/>
    </row>
    <row r="27" spans="1:37" ht="25.5" x14ac:dyDescent="0.2">
      <c r="A27" s="176"/>
      <c r="B27" s="900"/>
      <c r="C27" s="318" t="s">
        <v>645</v>
      </c>
      <c r="D27" s="351" t="s">
        <v>182</v>
      </c>
      <c r="E27" s="800" t="s">
        <v>788</v>
      </c>
      <c r="F27" s="318" t="s">
        <v>72</v>
      </c>
      <c r="G27" s="318">
        <v>2</v>
      </c>
      <c r="H27" s="347">
        <f>'2. BL Supply'!H24+'6. Preferred (Scenario Yr)'!H38+'6. Preferred (Scenario Yr)'!H14</f>
        <v>0.3</v>
      </c>
      <c r="I27" s="352">
        <f>'2. BL Supply'!I24+'6. Preferred (Scenario Yr)'!I38+'6. Preferred (Scenario Yr)'!I14</f>
        <v>0.3</v>
      </c>
      <c r="J27" s="352">
        <f>'2. BL Supply'!J24+'6. Preferred (Scenario Yr)'!J38+'6. Preferred (Scenario Yr)'!J14</f>
        <v>0.3</v>
      </c>
      <c r="K27" s="352">
        <f>'2. BL Supply'!K24+'6. Preferred (Scenario Yr)'!K38+'6. Preferred (Scenario Yr)'!K14</f>
        <v>0.3</v>
      </c>
      <c r="L27" s="348">
        <f>'2. BL Supply'!L24+'6. Preferred (Scenario Yr)'!L38+'6. Preferred (Scenario Yr)'!L14</f>
        <v>0.3</v>
      </c>
      <c r="M27" s="348">
        <f>'2. BL Supply'!M24+'6. Preferred (Scenario Yr)'!M38+'6. Preferred (Scenario Yr)'!M14</f>
        <v>0.3</v>
      </c>
      <c r="N27" s="348">
        <f>'2. BL Supply'!N24+'6. Preferred (Scenario Yr)'!N38+'6. Preferred (Scenario Yr)'!N14</f>
        <v>0.3</v>
      </c>
      <c r="O27" s="348">
        <f>'2. BL Supply'!O24+'6. Preferred (Scenario Yr)'!O38+'6. Preferred (Scenario Yr)'!O14</f>
        <v>0.3</v>
      </c>
      <c r="P27" s="348">
        <f>'2. BL Supply'!P24+'6. Preferred (Scenario Yr)'!P38+'6. Preferred (Scenario Yr)'!P14</f>
        <v>0.3</v>
      </c>
      <c r="Q27" s="348">
        <f>'2. BL Supply'!Q24+'6. Preferred (Scenario Yr)'!Q38+'6. Preferred (Scenario Yr)'!Q14</f>
        <v>0.3</v>
      </c>
      <c r="R27" s="348">
        <f>'2. BL Supply'!R24+'6. Preferred (Scenario Yr)'!R38+'6. Preferred (Scenario Yr)'!R14</f>
        <v>0.3</v>
      </c>
      <c r="S27" s="348">
        <f>'2. BL Supply'!S24+'6. Preferred (Scenario Yr)'!S38+'6. Preferred (Scenario Yr)'!S14</f>
        <v>0.3</v>
      </c>
      <c r="T27" s="348">
        <f>'2. BL Supply'!T24+'6. Preferred (Scenario Yr)'!T38+'6. Preferred (Scenario Yr)'!T14</f>
        <v>0.3</v>
      </c>
      <c r="U27" s="348">
        <f>'2. BL Supply'!U24+'6. Preferred (Scenario Yr)'!U38+'6. Preferred (Scenario Yr)'!U14</f>
        <v>0.3</v>
      </c>
      <c r="V27" s="348">
        <f>'2. BL Supply'!V24+'6. Preferred (Scenario Yr)'!V38+'6. Preferred (Scenario Yr)'!V14</f>
        <v>0.3</v>
      </c>
      <c r="W27" s="348">
        <f>'2. BL Supply'!W24+'6. Preferred (Scenario Yr)'!W38+'6. Preferred (Scenario Yr)'!W14</f>
        <v>0.3</v>
      </c>
      <c r="X27" s="348">
        <f>'2. BL Supply'!X24+'6. Preferred (Scenario Yr)'!X38+'6. Preferred (Scenario Yr)'!X14</f>
        <v>0.3</v>
      </c>
      <c r="Y27" s="348">
        <f>'2. BL Supply'!Y24+'6. Preferred (Scenario Yr)'!Y38+'6. Preferred (Scenario Yr)'!Y14</f>
        <v>0.3</v>
      </c>
      <c r="Z27" s="348">
        <f>'2. BL Supply'!Z24+'6. Preferred (Scenario Yr)'!Z38+'6. Preferred (Scenario Yr)'!Z14</f>
        <v>0.3</v>
      </c>
      <c r="AA27" s="348">
        <f>'2. BL Supply'!AA24+'6. Preferred (Scenario Yr)'!AA38+'6. Preferred (Scenario Yr)'!AA14</f>
        <v>0.3</v>
      </c>
      <c r="AB27" s="348">
        <f>'2. BL Supply'!AB24+'6. Preferred (Scenario Yr)'!AB38+'6. Preferred (Scenario Yr)'!AB14</f>
        <v>0.3</v>
      </c>
      <c r="AC27" s="348">
        <f>'2. BL Supply'!AC24+'6. Preferred (Scenario Yr)'!AC38+'6. Preferred (Scenario Yr)'!AC14</f>
        <v>0.3</v>
      </c>
      <c r="AD27" s="348">
        <f>'2. BL Supply'!AD24+'6. Preferred (Scenario Yr)'!AD38+'6. Preferred (Scenario Yr)'!AD14</f>
        <v>0.3</v>
      </c>
      <c r="AE27" s="348">
        <f>'2. BL Supply'!AE24+'6. Preferred (Scenario Yr)'!AE38+'6. Preferred (Scenario Yr)'!AE14</f>
        <v>0.3</v>
      </c>
      <c r="AF27" s="348">
        <f>'2. BL Supply'!AF24+'6. Preferred (Scenario Yr)'!AF38+'6. Preferred (Scenario Yr)'!AF14</f>
        <v>0.3</v>
      </c>
      <c r="AG27" s="348">
        <f>'2. BL Supply'!AG24+'6. Preferred (Scenario Yr)'!AG38+'6. Preferred (Scenario Yr)'!AG14</f>
        <v>0.3</v>
      </c>
      <c r="AH27" s="348">
        <f>'2. BL Supply'!AH24+'6. Preferred (Scenario Yr)'!AH38+'6. Preferred (Scenario Yr)'!AH14</f>
        <v>0.3</v>
      </c>
      <c r="AI27" s="348">
        <f>'2. BL Supply'!AI24+'6. Preferred (Scenario Yr)'!AI38+'6. Preferred (Scenario Yr)'!AI14</f>
        <v>0.3</v>
      </c>
      <c r="AJ27" s="363">
        <f>'2. BL Supply'!AJ24+'6. Preferred (Scenario Yr)'!AJ38+'6. Preferred (Scenario Yr)'!AJ14</f>
        <v>0.3</v>
      </c>
      <c r="AK27" s="173"/>
    </row>
    <row r="28" spans="1:37" ht="15.75" thickBot="1" x14ac:dyDescent="0.25">
      <c r="A28" s="176"/>
      <c r="B28" s="901"/>
      <c r="C28" s="298" t="s">
        <v>646</v>
      </c>
      <c r="D28" s="349" t="s">
        <v>184</v>
      </c>
      <c r="E28" s="297" t="s">
        <v>647</v>
      </c>
      <c r="F28" s="298" t="s">
        <v>72</v>
      </c>
      <c r="G28" s="298">
        <v>2</v>
      </c>
      <c r="H28" s="290">
        <f>'2. BL Supply'!H25+'6. Preferred (Scenario Yr)'!H41</f>
        <v>0</v>
      </c>
      <c r="I28" s="291">
        <f>'2. BL Supply'!I25+'6. Preferred (Scenario Yr)'!I41</f>
        <v>6.1000000000000004E-3</v>
      </c>
      <c r="J28" s="291">
        <f>'2. BL Supply'!J25+'6. Preferred (Scenario Yr)'!J41</f>
        <v>6.1000000000000004E-3</v>
      </c>
      <c r="K28" s="291">
        <f>'2. BL Supply'!K25+'6. Preferred (Scenario Yr)'!K41</f>
        <v>6.1000000000000004E-3</v>
      </c>
      <c r="L28" s="350">
        <f>'2. BL Supply'!L25+'6. Preferred (Scenario Yr)'!L41</f>
        <v>6.1000000000000004E-3</v>
      </c>
      <c r="M28" s="350">
        <f>'2. BL Supply'!M25+'6. Preferred (Scenario Yr)'!M41</f>
        <v>6.1000000000000004E-3</v>
      </c>
      <c r="N28" s="350">
        <f>'2. BL Supply'!N25+'6. Preferred (Scenario Yr)'!N41</f>
        <v>6.1000000000000004E-3</v>
      </c>
      <c r="O28" s="350">
        <f>'2. BL Supply'!O25+'6. Preferred (Scenario Yr)'!O41</f>
        <v>6.1000000000000004E-3</v>
      </c>
      <c r="P28" s="350">
        <f>'2. BL Supply'!P25+'6. Preferred (Scenario Yr)'!P41</f>
        <v>6.1000000000000004E-3</v>
      </c>
      <c r="Q28" s="350">
        <f>'2. BL Supply'!Q25+'6. Preferred (Scenario Yr)'!Q41</f>
        <v>6.1000000000000004E-3</v>
      </c>
      <c r="R28" s="350">
        <f>'2. BL Supply'!R25+'6. Preferred (Scenario Yr)'!R41</f>
        <v>6.1000000000000004E-3</v>
      </c>
      <c r="S28" s="350">
        <f>'2. BL Supply'!S25+'6. Preferred (Scenario Yr)'!S41</f>
        <v>6.1000000000000004E-3</v>
      </c>
      <c r="T28" s="350">
        <f>'2. BL Supply'!T25+'6. Preferred (Scenario Yr)'!T41</f>
        <v>6.1000000000000004E-3</v>
      </c>
      <c r="U28" s="350">
        <f>'2. BL Supply'!U25+'6. Preferred (Scenario Yr)'!U41</f>
        <v>6.1000000000000004E-3</v>
      </c>
      <c r="V28" s="350">
        <f>'2. BL Supply'!V25+'6. Preferred (Scenario Yr)'!V41</f>
        <v>6.1000000000000004E-3</v>
      </c>
      <c r="W28" s="350">
        <f>'2. BL Supply'!W25+'6. Preferred (Scenario Yr)'!W41</f>
        <v>6.1000000000000004E-3</v>
      </c>
      <c r="X28" s="350">
        <f>'2. BL Supply'!X25+'6. Preferred (Scenario Yr)'!X41</f>
        <v>6.1000000000000004E-3</v>
      </c>
      <c r="Y28" s="350">
        <f>'2. BL Supply'!Y25+'6. Preferred (Scenario Yr)'!Y41</f>
        <v>6.1000000000000004E-3</v>
      </c>
      <c r="Z28" s="350">
        <f>'2. BL Supply'!Z25+'6. Preferred (Scenario Yr)'!Z41</f>
        <v>6.1000000000000004E-3</v>
      </c>
      <c r="AA28" s="350">
        <f>'2. BL Supply'!AA25+'6. Preferred (Scenario Yr)'!AA41</f>
        <v>6.1000000000000004E-3</v>
      </c>
      <c r="AB28" s="350">
        <f>'2. BL Supply'!AB25+'6. Preferred (Scenario Yr)'!AB41</f>
        <v>6.1000000000000004E-3</v>
      </c>
      <c r="AC28" s="350">
        <f>'2. BL Supply'!AC25+'6. Preferred (Scenario Yr)'!AC41</f>
        <v>6.1000000000000004E-3</v>
      </c>
      <c r="AD28" s="350">
        <f>'2. BL Supply'!AD25+'6. Preferred (Scenario Yr)'!AD41</f>
        <v>6.1000000000000004E-3</v>
      </c>
      <c r="AE28" s="350">
        <f>'2. BL Supply'!AE25+'6. Preferred (Scenario Yr)'!AE41</f>
        <v>6.1000000000000004E-3</v>
      </c>
      <c r="AF28" s="350">
        <f>'2. BL Supply'!AF25+'6. Preferred (Scenario Yr)'!AF41</f>
        <v>6.1000000000000004E-3</v>
      </c>
      <c r="AG28" s="350">
        <f>'2. BL Supply'!AG25+'6. Preferred (Scenario Yr)'!AG41</f>
        <v>6.1000000000000004E-3</v>
      </c>
      <c r="AH28" s="350">
        <f>'2. BL Supply'!AH25+'6. Preferred (Scenario Yr)'!AH41</f>
        <v>6.1000000000000004E-3</v>
      </c>
      <c r="AI28" s="350">
        <f>'2. BL Supply'!AI25+'6. Preferred (Scenario Yr)'!AI41</f>
        <v>6.1000000000000004E-3</v>
      </c>
      <c r="AJ28" s="386">
        <f>'2. BL Supply'!AJ25+'6. Preferred (Scenario Yr)'!AJ41</f>
        <v>6.1000000000000004E-3</v>
      </c>
      <c r="AK28" s="173"/>
    </row>
    <row r="29" spans="1:37" ht="15.75" x14ac:dyDescent="0.25">
      <c r="A29" s="176"/>
      <c r="B29" s="196"/>
      <c r="C29" s="173"/>
      <c r="D29" s="299"/>
      <c r="E29" s="300"/>
      <c r="F29" s="197"/>
      <c r="G29" s="197"/>
      <c r="H29" s="197"/>
      <c r="I29" s="200"/>
      <c r="J29" s="301"/>
      <c r="K29" s="302"/>
      <c r="L29" s="303"/>
      <c r="M29" s="304"/>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row>
    <row r="30" spans="1:37" ht="15.75" x14ac:dyDescent="0.25">
      <c r="A30" s="176"/>
      <c r="B30" s="196"/>
      <c r="C30" s="173"/>
      <c r="D30" s="305"/>
      <c r="E30" s="306"/>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row>
    <row r="31" spans="1:37" ht="15.75" x14ac:dyDescent="0.25">
      <c r="A31" s="176"/>
      <c r="B31" s="196"/>
      <c r="C31" s="197"/>
      <c r="D31" s="299"/>
      <c r="E31" s="300"/>
      <c r="F31" s="197"/>
      <c r="G31" s="197"/>
      <c r="H31" s="197"/>
      <c r="I31" s="197"/>
      <c r="J31" s="197"/>
      <c r="K31" s="197"/>
      <c r="L31" s="197"/>
      <c r="M31" s="197"/>
      <c r="N31" s="197"/>
      <c r="O31" s="197"/>
      <c r="P31" s="173"/>
      <c r="Q31" s="173"/>
      <c r="R31" s="173"/>
      <c r="S31" s="173"/>
      <c r="T31" s="173"/>
      <c r="U31" s="173"/>
      <c r="V31" s="173"/>
      <c r="W31" s="173"/>
      <c r="X31" s="173"/>
      <c r="Y31" s="173"/>
      <c r="Z31" s="173"/>
      <c r="AA31" s="173"/>
      <c r="AB31" s="173"/>
      <c r="AC31" s="173"/>
      <c r="AD31" s="173"/>
      <c r="AE31" s="173"/>
      <c r="AF31" s="173"/>
      <c r="AG31" s="173"/>
      <c r="AH31" s="173"/>
      <c r="AI31" s="173"/>
      <c r="AJ31" s="173"/>
      <c r="AK31" s="173"/>
    </row>
    <row r="32" spans="1:37" ht="15.75" x14ac:dyDescent="0.25">
      <c r="A32" s="176"/>
      <c r="B32" s="196"/>
      <c r="C32" s="197"/>
      <c r="D32" s="307" t="str">
        <f>'TITLE PAGE'!B9</f>
        <v>Company:</v>
      </c>
      <c r="E32" s="157" t="str">
        <f>'TITLE PAGE'!D9</f>
        <v>Severn Trent Water</v>
      </c>
      <c r="F32" s="197"/>
      <c r="G32" s="197"/>
      <c r="H32" s="197"/>
      <c r="I32" s="197"/>
      <c r="J32" s="197"/>
      <c r="K32" s="197"/>
      <c r="L32" s="197"/>
      <c r="M32" s="197"/>
      <c r="N32" s="197"/>
      <c r="O32" s="197"/>
      <c r="P32" s="173"/>
      <c r="Q32" s="173"/>
      <c r="R32" s="173"/>
      <c r="S32" s="173"/>
      <c r="T32" s="173"/>
      <c r="U32" s="173"/>
      <c r="V32" s="173"/>
      <c r="W32" s="173"/>
      <c r="X32" s="173"/>
      <c r="Y32" s="173"/>
      <c r="Z32" s="173"/>
      <c r="AA32" s="173"/>
      <c r="AB32" s="173"/>
      <c r="AC32" s="173"/>
      <c r="AD32" s="173"/>
      <c r="AE32" s="173"/>
      <c r="AF32" s="173"/>
      <c r="AG32" s="173"/>
      <c r="AH32" s="173"/>
      <c r="AI32" s="173"/>
      <c r="AJ32" s="173"/>
      <c r="AK32" s="173"/>
    </row>
    <row r="33" spans="1:37" ht="15.75" x14ac:dyDescent="0.25">
      <c r="A33" s="176"/>
      <c r="B33" s="196"/>
      <c r="C33" s="197"/>
      <c r="D33" s="308" t="str">
        <f>'TITLE PAGE'!B10</f>
        <v>Resource Zone Name:</v>
      </c>
      <c r="E33" s="161" t="str">
        <f>'TITLE PAGE'!D10</f>
        <v>Chester</v>
      </c>
      <c r="F33" s="197"/>
      <c r="G33" s="197"/>
      <c r="H33" s="197"/>
      <c r="I33" s="197"/>
      <c r="J33" s="197"/>
      <c r="K33" s="197"/>
      <c r="L33" s="197"/>
      <c r="M33" s="197"/>
      <c r="N33" s="197"/>
      <c r="O33" s="197"/>
      <c r="P33" s="173"/>
      <c r="Q33" s="173"/>
      <c r="R33" s="173"/>
      <c r="S33" s="173"/>
      <c r="T33" s="173"/>
      <c r="U33" s="173"/>
      <c r="V33" s="173"/>
      <c r="W33" s="173"/>
      <c r="X33" s="173"/>
      <c r="Y33" s="173"/>
      <c r="Z33" s="173"/>
      <c r="AA33" s="173"/>
      <c r="AB33" s="173"/>
      <c r="AC33" s="173"/>
      <c r="AD33" s="173"/>
      <c r="AE33" s="173"/>
      <c r="AF33" s="173"/>
      <c r="AG33" s="173"/>
      <c r="AH33" s="173"/>
      <c r="AI33" s="173"/>
      <c r="AJ33" s="173"/>
      <c r="AK33" s="173"/>
    </row>
    <row r="34" spans="1:37" ht="15.75" x14ac:dyDescent="0.25">
      <c r="A34" s="176"/>
      <c r="B34" s="196"/>
      <c r="C34" s="197"/>
      <c r="D34" s="308" t="str">
        <f>'TITLE PAGE'!B11</f>
        <v>Resource Zone Number:</v>
      </c>
      <c r="E34" s="164">
        <f>'TITLE PAGE'!D11</f>
        <v>4</v>
      </c>
      <c r="F34" s="197"/>
      <c r="G34" s="197"/>
      <c r="H34" s="197"/>
      <c r="I34" s="197"/>
      <c r="J34" s="197"/>
      <c r="K34" s="197"/>
      <c r="L34" s="197"/>
      <c r="M34" s="197"/>
      <c r="N34" s="197"/>
      <c r="O34" s="197"/>
      <c r="P34" s="173"/>
      <c r="Q34" s="173"/>
      <c r="R34" s="173"/>
      <c r="S34" s="173"/>
      <c r="T34" s="173"/>
      <c r="U34" s="173"/>
      <c r="V34" s="173"/>
      <c r="W34" s="173"/>
      <c r="X34" s="173"/>
      <c r="Y34" s="173"/>
      <c r="Z34" s="173"/>
      <c r="AA34" s="173"/>
      <c r="AB34" s="173"/>
      <c r="AC34" s="173"/>
      <c r="AD34" s="173"/>
      <c r="AE34" s="173"/>
      <c r="AF34" s="173"/>
      <c r="AG34" s="173"/>
      <c r="AH34" s="173"/>
      <c r="AI34" s="173"/>
      <c r="AJ34" s="173"/>
      <c r="AK34" s="173"/>
    </row>
    <row r="35" spans="1:37" ht="15.75" x14ac:dyDescent="0.25">
      <c r="A35" s="176"/>
      <c r="B35" s="196"/>
      <c r="C35" s="197"/>
      <c r="D35" s="308" t="str">
        <f>'TITLE PAGE'!B12</f>
        <v xml:space="preserve">Planning Scenario Name:                                                                     </v>
      </c>
      <c r="E35" s="161" t="str">
        <f>'TITLE PAGE'!D12</f>
        <v>Dry Year Annual Average</v>
      </c>
      <c r="F35" s="197"/>
      <c r="G35" s="197"/>
      <c r="H35" s="197"/>
      <c r="I35" s="197"/>
      <c r="J35" s="197"/>
      <c r="K35" s="197"/>
      <c r="L35" s="197"/>
      <c r="M35" s="197"/>
      <c r="N35" s="197"/>
      <c r="O35" s="197"/>
      <c r="P35" s="173"/>
      <c r="Q35" s="173"/>
      <c r="R35" s="173"/>
      <c r="S35" s="173"/>
      <c r="T35" s="173"/>
      <c r="U35" s="173"/>
      <c r="V35" s="173"/>
      <c r="W35" s="173"/>
      <c r="X35" s="173"/>
      <c r="Y35" s="173"/>
      <c r="Z35" s="173"/>
      <c r="AA35" s="173"/>
      <c r="AB35" s="173"/>
      <c r="AC35" s="173"/>
      <c r="AD35" s="173"/>
      <c r="AE35" s="173"/>
      <c r="AF35" s="173"/>
      <c r="AG35" s="173"/>
      <c r="AH35" s="173"/>
      <c r="AI35" s="173"/>
      <c r="AJ35" s="173"/>
      <c r="AK35" s="173"/>
    </row>
    <row r="36" spans="1:37" ht="15.75" x14ac:dyDescent="0.25">
      <c r="A36" s="176"/>
      <c r="B36" s="196"/>
      <c r="C36" s="197"/>
      <c r="D36" s="309" t="str">
        <f>'TITLE PAGE'!B13</f>
        <v xml:space="preserve">Chosen Level of Service:  </v>
      </c>
      <c r="E36" s="169" t="str">
        <f>'TITLE PAGE'!D13</f>
        <v>not more than 3 in 100 years</v>
      </c>
      <c r="F36" s="197"/>
      <c r="G36" s="197"/>
      <c r="H36" s="197"/>
      <c r="I36" s="197"/>
      <c r="J36" s="197"/>
      <c r="K36" s="197"/>
      <c r="L36" s="197"/>
      <c r="M36" s="197"/>
      <c r="N36" s="197"/>
      <c r="O36" s="197"/>
      <c r="P36" s="173"/>
      <c r="Q36" s="173"/>
      <c r="R36" s="173"/>
      <c r="S36" s="173"/>
      <c r="T36" s="173"/>
      <c r="U36" s="173"/>
      <c r="V36" s="173"/>
      <c r="W36" s="173"/>
      <c r="X36" s="173"/>
      <c r="Y36" s="173"/>
      <c r="Z36" s="173"/>
      <c r="AA36" s="173"/>
      <c r="AB36" s="173"/>
      <c r="AC36" s="173"/>
      <c r="AD36" s="173"/>
      <c r="AE36" s="173"/>
      <c r="AF36" s="173"/>
      <c r="AG36" s="173"/>
      <c r="AH36" s="173"/>
      <c r="AI36" s="173"/>
      <c r="AJ36" s="173"/>
      <c r="AK36" s="173"/>
    </row>
  </sheetData>
  <sheetProtection algorithmName="SHA-512" hashValue="1Hwc9ed3Rp5GJdE2GRH8k5fHgpOuq3pqnYalpYS8aWWCK/Y/ZmmYcqbNRfs15qnVkRrf8ZNevyHXNWnVEScBSQ==" saltValue="xojVTIm4PdM+BzD4cAjlMg=="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F65F39-9A40-473E-BEDD-1B5401A06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D0B8DD-B723-4732-B99B-486214CFD86C}">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www.w3.org/XML/1998/namespace"/>
    <ds:schemaRef ds:uri="http://purl.org/dc/elements/1.1/"/>
  </ds:schemaRefs>
</ds:datastoreItem>
</file>

<file path=customXml/itemProps3.xml><?xml version="1.0" encoding="utf-8"?>
<ds:datastoreItem xmlns:ds="http://schemas.openxmlformats.org/officeDocument/2006/customXml" ds:itemID="{92D92BE3-2739-4C1C-A59D-0BC875585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2018-01-02T10:38:41Z</dcterms:created>
  <dcterms:modified xsi:type="dcterms:W3CDTF">2019-08-14T19:07:58Z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7000</vt:r8>
  </property>
</Properties>
</file>