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workbookProtection workbookAlgorithmName="SHA-512" workbookHashValue="4TeZEtiorQU3dVDtsORvIqQqVzABAc4Tchfy+vejQWTUIfLCwiofCAWsF8a+N3MlGnYCSjZn9dsodlQ4bWV7zw==" workbookSaltValue="OcbRYnqNTHESR5Vtkkmqjg==" workbookSpinCount="100000" lockStructure="1"/>
  <bookViews>
    <workbookView xWindow="0" yWindow="0" windowWidth="15345" windowHeight="4635" tabRatio="903"/>
  </bookViews>
  <sheets>
    <sheet name="TITLE PAGE" sheetId="1" r:id="rId1"/>
    <sheet name="WRZ summary" sheetId="2" r:id="rId2"/>
    <sheet name="1. BL Licences" sheetId="3" state="hidden" r:id="rId3"/>
    <sheet name="2. BL Supply" sheetId="4" r:id="rId4"/>
    <sheet name="3. BL Demand" sheetId="5" r:id="rId5"/>
    <sheet name="4. BL SDB" sheetId="6" r:id="rId6"/>
    <sheet name="5. Feasible Options" sheetId="14" r:id="rId7"/>
    <sheet name="6. Preferred (Scenario Yr)" sheetId="8" r:id="rId8"/>
    <sheet name="7. FP Supply" sheetId="9" r:id="rId9"/>
    <sheet name="8. FP Demand" sheetId="10" r:id="rId10"/>
    <sheet name="9. FP SDB" sheetId="11" r:id="rId11"/>
    <sheet name="10. Drought plan links" sheetId="13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0" i="14" l="1"/>
  <c r="M108" i="14" l="1"/>
  <c r="DW120" i="14"/>
  <c r="DV120" i="14"/>
  <c r="DU120" i="14"/>
  <c r="DT120" i="14"/>
  <c r="DS120" i="14"/>
  <c r="DR120" i="14"/>
  <c r="DQ120" i="14"/>
  <c r="DP120" i="14"/>
  <c r="DO120" i="14"/>
  <c r="DN120" i="14"/>
  <c r="DM120" i="14"/>
  <c r="DL120" i="14"/>
  <c r="DK120" i="14"/>
  <c r="DJ120" i="14"/>
  <c r="DI120" i="14"/>
  <c r="DH120" i="14"/>
  <c r="DG120" i="14"/>
  <c r="DF120" i="14"/>
  <c r="DE120" i="14"/>
  <c r="DD120" i="14"/>
  <c r="DC120" i="14"/>
  <c r="DB120" i="14"/>
  <c r="DA120" i="14"/>
  <c r="CZ120" i="14"/>
  <c r="CY120" i="14"/>
  <c r="CX120" i="14"/>
  <c r="CW120" i="14"/>
  <c r="CV120" i="14"/>
  <c r="CU120" i="14"/>
  <c r="CT120" i="14"/>
  <c r="CS120" i="14"/>
  <c r="CR120" i="14"/>
  <c r="CQ120" i="14"/>
  <c r="CP120" i="14"/>
  <c r="CO120" i="14"/>
  <c r="CN120" i="14"/>
  <c r="CM120" i="14"/>
  <c r="CL120" i="14"/>
  <c r="CK120" i="14"/>
  <c r="CJ120" i="14"/>
  <c r="CI120" i="14"/>
  <c r="CH120" i="14"/>
  <c r="CG120" i="14"/>
  <c r="CF120" i="14"/>
  <c r="CE120" i="14"/>
  <c r="CD120" i="14"/>
  <c r="CC120" i="14"/>
  <c r="CB120" i="14"/>
  <c r="CA120" i="14"/>
  <c r="BZ120" i="14"/>
  <c r="BY120" i="14"/>
  <c r="BX120" i="14"/>
  <c r="BW120" i="14"/>
  <c r="BV120" i="14"/>
  <c r="BU120" i="14"/>
  <c r="BT120" i="14"/>
  <c r="BS120" i="14"/>
  <c r="BR120" i="14"/>
  <c r="BQ120" i="14"/>
  <c r="BP120" i="14"/>
  <c r="BO120" i="14"/>
  <c r="BN120" i="14"/>
  <c r="BM120" i="14"/>
  <c r="BL120" i="14"/>
  <c r="BK120" i="14"/>
  <c r="BJ120" i="14"/>
  <c r="BI120" i="14"/>
  <c r="BH120" i="14"/>
  <c r="BG120" i="14"/>
  <c r="BF120" i="14"/>
  <c r="BE120" i="14"/>
  <c r="BD120" i="14"/>
  <c r="BC120" i="14"/>
  <c r="BB120" i="14"/>
  <c r="BA120" i="14"/>
  <c r="AZ120" i="14"/>
  <c r="AY120" i="14"/>
  <c r="AX120" i="14"/>
  <c r="AW120" i="14"/>
  <c r="AV120" i="14"/>
  <c r="AU120" i="14"/>
  <c r="AT120" i="14"/>
  <c r="AS120" i="14"/>
  <c r="AR120" i="14"/>
  <c r="AQ120" i="14"/>
  <c r="AP120" i="14"/>
  <c r="AO120" i="14"/>
  <c r="AN120" i="14"/>
  <c r="AM120" i="14"/>
  <c r="AL120" i="14"/>
  <c r="AK120" i="14"/>
  <c r="AJ120" i="14"/>
  <c r="AI120" i="14"/>
  <c r="AH120" i="14"/>
  <c r="AG120" i="14"/>
  <c r="AF120" i="14"/>
  <c r="AE120" i="14"/>
  <c r="AD120" i="14"/>
  <c r="AC120" i="14"/>
  <c r="AB120" i="14"/>
  <c r="AA120" i="14"/>
  <c r="Z120" i="14"/>
  <c r="Y120" i="14"/>
  <c r="X120" i="14"/>
  <c r="I108" i="14"/>
  <c r="CZ67" i="14" l="1"/>
  <c r="DA67" i="14"/>
  <c r="DB67" i="14"/>
  <c r="CZ54" i="14"/>
  <c r="DA54" i="14"/>
  <c r="DB54" i="14"/>
  <c r="CY67" i="14"/>
  <c r="CX67" i="14"/>
  <c r="CW67" i="14"/>
  <c r="CV67" i="14"/>
  <c r="CU67" i="14"/>
  <c r="CT67" i="14"/>
  <c r="CS67" i="14"/>
  <c r="CR67" i="14"/>
  <c r="CQ67" i="14"/>
  <c r="CP67" i="14"/>
  <c r="CO67" i="14"/>
  <c r="CN67" i="14"/>
  <c r="CM67" i="14"/>
  <c r="CL67" i="14"/>
  <c r="CK67" i="14"/>
  <c r="CJ67" i="14"/>
  <c r="CI67" i="14"/>
  <c r="CH67" i="14"/>
  <c r="CG67" i="14"/>
  <c r="CF67" i="14"/>
  <c r="CE67" i="14"/>
  <c r="CD67" i="14"/>
  <c r="CC67" i="14"/>
  <c r="CB67" i="14"/>
  <c r="CA67" i="14"/>
  <c r="BZ67" i="14"/>
  <c r="BY67" i="14"/>
  <c r="BX67" i="14"/>
  <c r="BW67" i="14"/>
  <c r="BV67" i="14"/>
  <c r="BU67" i="14"/>
  <c r="BT67" i="14"/>
  <c r="BS67" i="14"/>
  <c r="BR67" i="14"/>
  <c r="BQ67" i="14"/>
  <c r="BP67" i="14"/>
  <c r="BO67" i="14"/>
  <c r="BN67" i="14"/>
  <c r="BM67" i="14"/>
  <c r="BL67" i="14"/>
  <c r="BK67" i="14"/>
  <c r="BJ67" i="14"/>
  <c r="BI67" i="14"/>
  <c r="BH67" i="14"/>
  <c r="BG67" i="14"/>
  <c r="BF67" i="14"/>
  <c r="BE67" i="14"/>
  <c r="BD67" i="14"/>
  <c r="BC67" i="14"/>
  <c r="BB67" i="14"/>
  <c r="BA67" i="14"/>
  <c r="AZ67" i="14"/>
  <c r="AY67" i="14"/>
  <c r="AX67" i="14"/>
  <c r="AW67" i="14"/>
  <c r="AV67" i="14"/>
  <c r="AU67" i="14"/>
  <c r="AT67" i="14"/>
  <c r="AS67" i="14"/>
  <c r="AR67" i="14"/>
  <c r="AQ67" i="14"/>
  <c r="AP67" i="14"/>
  <c r="AO67" i="14"/>
  <c r="AN67" i="14"/>
  <c r="AM67" i="14"/>
  <c r="AL67" i="14"/>
  <c r="AK67" i="14"/>
  <c r="AJ67" i="14"/>
  <c r="AI67" i="14"/>
  <c r="AH67" i="14"/>
  <c r="AG67" i="14"/>
  <c r="AF67" i="14"/>
  <c r="AE67" i="14"/>
  <c r="AD67" i="14"/>
  <c r="AC67" i="14"/>
  <c r="AB67" i="14"/>
  <c r="AA67" i="14"/>
  <c r="Z67" i="14"/>
  <c r="Y67" i="14"/>
  <c r="X67" i="14"/>
  <c r="I55" i="14"/>
  <c r="DW67" i="14"/>
  <c r="DV67" i="14"/>
  <c r="DU67" i="14"/>
  <c r="DT67" i="14"/>
  <c r="DS67" i="14"/>
  <c r="DR67" i="14"/>
  <c r="DQ67" i="14"/>
  <c r="DP67" i="14"/>
  <c r="DO67" i="14"/>
  <c r="DN67" i="14"/>
  <c r="DM67" i="14"/>
  <c r="DL67" i="14"/>
  <c r="DK67" i="14"/>
  <c r="DJ67" i="14"/>
  <c r="DI67" i="14"/>
  <c r="DH67" i="14"/>
  <c r="DG67" i="14"/>
  <c r="DF67" i="14"/>
  <c r="DE67" i="14"/>
  <c r="DD67" i="14"/>
  <c r="DC67" i="14"/>
  <c r="DW54" i="14"/>
  <c r="DV54" i="14"/>
  <c r="DU54" i="14"/>
  <c r="DT54" i="14"/>
  <c r="DS54" i="14"/>
  <c r="DR54" i="14"/>
  <c r="DQ54" i="14"/>
  <c r="DP54" i="14"/>
  <c r="DO54" i="14"/>
  <c r="DN54" i="14"/>
  <c r="DM54" i="14"/>
  <c r="DL54" i="14"/>
  <c r="DK54" i="14"/>
  <c r="DJ54" i="14"/>
  <c r="DI54" i="14"/>
  <c r="DH54" i="14"/>
  <c r="DG54" i="14"/>
  <c r="DF54" i="14"/>
  <c r="DE54" i="14"/>
  <c r="DD54" i="14"/>
  <c r="DC54" i="14"/>
  <c r="CY54" i="14"/>
  <c r="CX54" i="14"/>
  <c r="CW54" i="14"/>
  <c r="CV54" i="14"/>
  <c r="CU54" i="14"/>
  <c r="CT54" i="14"/>
  <c r="CS54" i="14"/>
  <c r="CR54" i="14"/>
  <c r="CQ54" i="14"/>
  <c r="CP54" i="14"/>
  <c r="CO54" i="14"/>
  <c r="CN54" i="14"/>
  <c r="CM54" i="14"/>
  <c r="CL54" i="14"/>
  <c r="CK54" i="14"/>
  <c r="CJ54" i="14"/>
  <c r="CI54" i="14"/>
  <c r="CH54" i="14"/>
  <c r="CG54" i="14"/>
  <c r="CF54" i="14"/>
  <c r="CE54" i="14"/>
  <c r="CD54" i="14"/>
  <c r="CC54" i="14"/>
  <c r="CB54" i="14"/>
  <c r="CA54" i="14"/>
  <c r="BZ54" i="14"/>
  <c r="BY54" i="14"/>
  <c r="BX54" i="14"/>
  <c r="BW54" i="14"/>
  <c r="BV54" i="14"/>
  <c r="BU54" i="14"/>
  <c r="BT54" i="14"/>
  <c r="BS54" i="14"/>
  <c r="BR54" i="14"/>
  <c r="BQ54" i="14"/>
  <c r="BP54" i="14"/>
  <c r="BO54" i="14"/>
  <c r="BN54" i="14"/>
  <c r="BM54" i="14"/>
  <c r="BL54" i="14"/>
  <c r="BK54" i="14"/>
  <c r="BJ54" i="14"/>
  <c r="BI54" i="14"/>
  <c r="BH54" i="14"/>
  <c r="BG54" i="14"/>
  <c r="BF54" i="14"/>
  <c r="BE54" i="14"/>
  <c r="BD54" i="14"/>
  <c r="BC54" i="14"/>
  <c r="BB54" i="14"/>
  <c r="BA54" i="14"/>
  <c r="AZ54" i="14"/>
  <c r="AY54" i="14"/>
  <c r="AX54" i="14"/>
  <c r="AW54" i="14"/>
  <c r="AV54" i="14"/>
  <c r="AU54" i="14"/>
  <c r="AT54" i="14"/>
  <c r="AS54" i="14"/>
  <c r="AR54" i="14"/>
  <c r="AQ54" i="14"/>
  <c r="AP54" i="14"/>
  <c r="AO54" i="14"/>
  <c r="AN54" i="14"/>
  <c r="AM54" i="14"/>
  <c r="AL54" i="14"/>
  <c r="AK54" i="14"/>
  <c r="AJ54" i="14"/>
  <c r="AI54" i="14"/>
  <c r="AH54" i="14"/>
  <c r="AG54" i="14"/>
  <c r="AF54" i="14"/>
  <c r="AE54" i="14"/>
  <c r="AD54" i="14"/>
  <c r="AC54" i="14"/>
  <c r="AB54" i="14"/>
  <c r="AA54" i="14"/>
  <c r="Z54" i="14"/>
  <c r="Y54" i="14"/>
  <c r="X54" i="14"/>
  <c r="I42" i="14"/>
  <c r="T21" i="10" l="1"/>
  <c r="S21" i="10"/>
  <c r="R21" i="10"/>
  <c r="Q21" i="10"/>
  <c r="P21" i="10"/>
  <c r="O21" i="10"/>
  <c r="N21" i="10"/>
  <c r="M21" i="10"/>
  <c r="L21" i="10"/>
  <c r="K21" i="10"/>
  <c r="J21" i="10"/>
  <c r="I21" i="10"/>
  <c r="H21" i="10"/>
  <c r="AJ13" i="10"/>
  <c r="AI13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K6" i="10" l="1"/>
  <c r="J6" i="10"/>
  <c r="I6" i="10"/>
  <c r="K5" i="10"/>
  <c r="J5" i="10"/>
  <c r="I5" i="10"/>
  <c r="H6" i="10"/>
  <c r="H5" i="10"/>
  <c r="T10" i="10" l="1"/>
  <c r="S10" i="10"/>
  <c r="R10" i="10"/>
  <c r="Q10" i="10"/>
  <c r="P10" i="10"/>
  <c r="O10" i="10"/>
  <c r="N10" i="10"/>
  <c r="M10" i="10"/>
  <c r="L10" i="10"/>
  <c r="K10" i="10"/>
  <c r="J10" i="10"/>
  <c r="I10" i="10"/>
  <c r="K9" i="10"/>
  <c r="J9" i="10"/>
  <c r="I9" i="10"/>
  <c r="H10" i="10"/>
  <c r="H9" i="10"/>
  <c r="D131" i="14" l="1"/>
  <c r="D132" i="14"/>
  <c r="D133" i="14"/>
  <c r="D134" i="14"/>
  <c r="D130" i="14"/>
  <c r="C131" i="14"/>
  <c r="C132" i="14"/>
  <c r="C133" i="14"/>
  <c r="C134" i="14"/>
  <c r="C130" i="14"/>
  <c r="CZ121" i="14" l="1"/>
  <c r="DE121" i="14"/>
  <c r="BL121" i="14"/>
  <c r="DU107" i="14"/>
  <c r="CQ107" i="14"/>
  <c r="CA107" i="14"/>
  <c r="BK107" i="14"/>
  <c r="AE107" i="14"/>
  <c r="CW106" i="14"/>
  <c r="CG106" i="14"/>
  <c r="BS106" i="14"/>
  <c r="BG106" i="14"/>
  <c r="AM106" i="14"/>
  <c r="DO105" i="14"/>
  <c r="DE105" i="14"/>
  <c r="CU105" i="14"/>
  <c r="CO105" i="14"/>
  <c r="BY105" i="14"/>
  <c r="BG105" i="14"/>
  <c r="AY105" i="14"/>
  <c r="AQ105" i="14"/>
  <c r="AN105" i="14"/>
  <c r="AC105" i="14"/>
  <c r="DO104" i="14"/>
  <c r="DH104" i="14"/>
  <c r="DA104" i="14"/>
  <c r="CW104" i="14"/>
  <c r="CN104" i="14"/>
  <c r="CE104" i="14"/>
  <c r="BY104" i="14"/>
  <c r="BV104" i="14"/>
  <c r="BS104" i="14"/>
  <c r="BK104" i="14"/>
  <c r="BA104" i="14"/>
  <c r="AV104" i="14"/>
  <c r="AR104" i="14"/>
  <c r="AO104" i="14"/>
  <c r="AH104" i="14"/>
  <c r="Y104" i="14"/>
  <c r="DS103" i="14"/>
  <c r="DP103" i="14"/>
  <c r="DK103" i="14"/>
  <c r="DD103" i="14"/>
  <c r="CU103" i="14"/>
  <c r="CO103" i="14"/>
  <c r="CL103" i="14"/>
  <c r="CI103" i="14"/>
  <c r="CA103" i="14"/>
  <c r="BQ103" i="14"/>
  <c r="BM103" i="14"/>
  <c r="BH103" i="14"/>
  <c r="BE103" i="14"/>
  <c r="AX103" i="14"/>
  <c r="AP103" i="14"/>
  <c r="AO103" i="14"/>
  <c r="AI103" i="14"/>
  <c r="AF103" i="14"/>
  <c r="AB103" i="14"/>
  <c r="DW102" i="14"/>
  <c r="DV102" i="14"/>
  <c r="DU102" i="14"/>
  <c r="DT102" i="14"/>
  <c r="DS102" i="14"/>
  <c r="DR102" i="14"/>
  <c r="DQ102" i="14"/>
  <c r="DP102" i="14"/>
  <c r="DO102" i="14"/>
  <c r="DN102" i="14"/>
  <c r="DM102" i="14"/>
  <c r="DL102" i="14"/>
  <c r="DK102" i="14"/>
  <c r="DJ102" i="14"/>
  <c r="DI102" i="14"/>
  <c r="DH102" i="14"/>
  <c r="DG102" i="14"/>
  <c r="DF102" i="14"/>
  <c r="DE102" i="14"/>
  <c r="DD102" i="14"/>
  <c r="DC102" i="14"/>
  <c r="DB102" i="14"/>
  <c r="DA102" i="14"/>
  <c r="CZ102" i="14"/>
  <c r="CY102" i="14"/>
  <c r="CX102" i="14"/>
  <c r="CW102" i="14"/>
  <c r="CV102" i="14"/>
  <c r="CU102" i="14"/>
  <c r="CT102" i="14"/>
  <c r="CS102" i="14"/>
  <c r="CR102" i="14"/>
  <c r="CQ102" i="14"/>
  <c r="CP102" i="14"/>
  <c r="CO102" i="14"/>
  <c r="CN102" i="14"/>
  <c r="CM102" i="14"/>
  <c r="CL102" i="14"/>
  <c r="CK102" i="14"/>
  <c r="CJ102" i="14"/>
  <c r="CI102" i="14"/>
  <c r="CH102" i="14"/>
  <c r="CG102" i="14"/>
  <c r="CF102" i="14"/>
  <c r="CE102" i="14"/>
  <c r="CD102" i="14"/>
  <c r="CC102" i="14"/>
  <c r="CB102" i="14"/>
  <c r="CA102" i="14"/>
  <c r="BZ102" i="14"/>
  <c r="BY102" i="14"/>
  <c r="BX102" i="14"/>
  <c r="BW102" i="14"/>
  <c r="BV102" i="14"/>
  <c r="BU102" i="14"/>
  <c r="BT102" i="14"/>
  <c r="BS102" i="14"/>
  <c r="BR102" i="14"/>
  <c r="BQ102" i="14"/>
  <c r="BP102" i="14"/>
  <c r="BO102" i="14"/>
  <c r="BN102" i="14"/>
  <c r="BM102" i="14"/>
  <c r="BL102" i="14"/>
  <c r="BK102" i="14"/>
  <c r="BJ102" i="14"/>
  <c r="BI102" i="14"/>
  <c r="BH102" i="14"/>
  <c r="BG102" i="14"/>
  <c r="BF102" i="14"/>
  <c r="BE102" i="14"/>
  <c r="BD102" i="14"/>
  <c r="BC102" i="14"/>
  <c r="BB102" i="14"/>
  <c r="BA102" i="14"/>
  <c r="AZ102" i="14"/>
  <c r="AY102" i="14"/>
  <c r="AX102" i="14"/>
  <c r="AW102" i="14"/>
  <c r="AV102" i="14"/>
  <c r="AU102" i="14"/>
  <c r="AT102" i="14"/>
  <c r="AS102" i="14"/>
  <c r="AR102" i="14"/>
  <c r="AQ102" i="14"/>
  <c r="AP102" i="14"/>
  <c r="AO102" i="14"/>
  <c r="AN102" i="14"/>
  <c r="AM102" i="14"/>
  <c r="AL102" i="14"/>
  <c r="AK102" i="14"/>
  <c r="AJ102" i="14"/>
  <c r="AI102" i="14"/>
  <c r="AH102" i="14"/>
  <c r="AG102" i="14"/>
  <c r="AF102" i="14"/>
  <c r="AE102" i="14"/>
  <c r="AD102" i="14"/>
  <c r="AC102" i="14"/>
  <c r="AB102" i="14"/>
  <c r="AA102" i="14"/>
  <c r="Z102" i="14"/>
  <c r="Y102" i="14"/>
  <c r="X102" i="14"/>
  <c r="I90" i="14"/>
  <c r="DV89" i="14"/>
  <c r="DM89" i="14"/>
  <c r="DG89" i="14"/>
  <c r="DC89" i="14"/>
  <c r="CX89" i="14"/>
  <c r="CW89" i="14"/>
  <c r="CT89" i="14"/>
  <c r="CH89" i="14"/>
  <c r="CF89" i="14"/>
  <c r="CE89" i="14"/>
  <c r="BY89" i="14"/>
  <c r="BT89" i="14"/>
  <c r="BL89" i="14"/>
  <c r="BI89" i="14"/>
  <c r="BG89" i="14"/>
  <c r="BF89" i="14"/>
  <c r="AY89" i="14"/>
  <c r="AS89" i="14"/>
  <c r="AQ89" i="14"/>
  <c r="AM89" i="14"/>
  <c r="AI89" i="14"/>
  <c r="AF89" i="14"/>
  <c r="DW88" i="14"/>
  <c r="DV88" i="14"/>
  <c r="DU88" i="14"/>
  <c r="DT88" i="14"/>
  <c r="DS88" i="14"/>
  <c r="DR88" i="14"/>
  <c r="DQ88" i="14"/>
  <c r="DP88" i="14"/>
  <c r="DO88" i="14"/>
  <c r="DN88" i="14"/>
  <c r="DM88" i="14"/>
  <c r="DL88" i="14"/>
  <c r="DK88" i="14"/>
  <c r="DJ88" i="14"/>
  <c r="DI88" i="14"/>
  <c r="DH88" i="14"/>
  <c r="DG88" i="14"/>
  <c r="DF88" i="14"/>
  <c r="DE88" i="14"/>
  <c r="DD88" i="14"/>
  <c r="DC88" i="14"/>
  <c r="DB88" i="14"/>
  <c r="DA88" i="14"/>
  <c r="CZ88" i="14"/>
  <c r="CY88" i="14"/>
  <c r="CX88" i="14"/>
  <c r="CW88" i="14"/>
  <c r="CV88" i="14"/>
  <c r="CU88" i="14"/>
  <c r="CT88" i="14"/>
  <c r="CS88" i="14"/>
  <c r="CR88" i="14"/>
  <c r="CQ88" i="14"/>
  <c r="CP88" i="14"/>
  <c r="CO88" i="14"/>
  <c r="CN88" i="14"/>
  <c r="CM88" i="14"/>
  <c r="CL88" i="14"/>
  <c r="CK88" i="14"/>
  <c r="CJ88" i="14"/>
  <c r="CI88" i="14"/>
  <c r="CH88" i="14"/>
  <c r="CG88" i="14"/>
  <c r="CF88" i="14"/>
  <c r="CE88" i="14"/>
  <c r="CD88" i="14"/>
  <c r="CC88" i="14"/>
  <c r="CB88" i="14"/>
  <c r="CA88" i="14"/>
  <c r="BZ88" i="14"/>
  <c r="BY88" i="14"/>
  <c r="BX88" i="14"/>
  <c r="BW88" i="14"/>
  <c r="BV88" i="14"/>
  <c r="BU88" i="14"/>
  <c r="BT88" i="14"/>
  <c r="BS88" i="14"/>
  <c r="BR88" i="14"/>
  <c r="BQ88" i="14"/>
  <c r="BP88" i="14"/>
  <c r="BO88" i="14"/>
  <c r="BN88" i="14"/>
  <c r="BM88" i="14"/>
  <c r="BL88" i="14"/>
  <c r="BK88" i="14"/>
  <c r="BJ88" i="14"/>
  <c r="BI88" i="14"/>
  <c r="BH88" i="14"/>
  <c r="BG88" i="14"/>
  <c r="BF88" i="14"/>
  <c r="BE88" i="14"/>
  <c r="BD88" i="14"/>
  <c r="BC88" i="14"/>
  <c r="BB88" i="14"/>
  <c r="BA88" i="14"/>
  <c r="AZ88" i="14"/>
  <c r="AY88" i="14"/>
  <c r="AX88" i="14"/>
  <c r="AW88" i="14"/>
  <c r="AV88" i="14"/>
  <c r="AU88" i="14"/>
  <c r="AT88" i="14"/>
  <c r="AS88" i="14"/>
  <c r="AR88" i="14"/>
  <c r="AQ88" i="14"/>
  <c r="AP88" i="14"/>
  <c r="AO88" i="14"/>
  <c r="AN88" i="14"/>
  <c r="AM88" i="14"/>
  <c r="AL88" i="14"/>
  <c r="AK88" i="14"/>
  <c r="AJ88" i="14"/>
  <c r="AI88" i="14"/>
  <c r="AH88" i="14"/>
  <c r="AG88" i="14"/>
  <c r="AF88" i="14"/>
  <c r="AE88" i="14"/>
  <c r="AD88" i="14"/>
  <c r="AC88" i="14"/>
  <c r="AB88" i="14"/>
  <c r="AA88" i="14"/>
  <c r="Z88" i="14"/>
  <c r="Y88" i="14"/>
  <c r="X88" i="14"/>
  <c r="I76" i="14"/>
  <c r="DU75" i="14"/>
  <c r="DQ75" i="14"/>
  <c r="DL75" i="14"/>
  <c r="DI75" i="14"/>
  <c r="DG75" i="14"/>
  <c r="DD75" i="14"/>
  <c r="CT75" i="14"/>
  <c r="CS75" i="14"/>
  <c r="CR75" i="14"/>
  <c r="CN75" i="14"/>
  <c r="CJ75" i="14"/>
  <c r="CC75" i="14"/>
  <c r="CA75" i="14"/>
  <c r="BY75" i="14"/>
  <c r="BX75" i="14"/>
  <c r="BS75" i="14"/>
  <c r="BM75" i="14"/>
  <c r="BL75" i="14"/>
  <c r="BH75" i="14"/>
  <c r="BE75" i="14"/>
  <c r="BC75" i="14"/>
  <c r="AV75" i="14"/>
  <c r="AU75" i="14"/>
  <c r="AS75" i="14"/>
  <c r="AR75" i="14"/>
  <c r="AM75" i="14"/>
  <c r="AI75" i="14"/>
  <c r="AF75" i="14"/>
  <c r="AC75" i="14"/>
  <c r="AB75" i="14"/>
  <c r="Z75" i="14"/>
  <c r="DS74" i="14"/>
  <c r="DR74" i="14"/>
  <c r="DQ74" i="14"/>
  <c r="DM74" i="14"/>
  <c r="DJ74" i="14"/>
  <c r="DG74" i="14"/>
  <c r="DD74" i="14"/>
  <c r="DB74" i="14"/>
  <c r="DA74" i="14"/>
  <c r="CY74" i="14"/>
  <c r="CS74" i="14"/>
  <c r="CR74" i="14"/>
  <c r="CQ74" i="14"/>
  <c r="CO74" i="14"/>
  <c r="CL74" i="14"/>
  <c r="CG74" i="14"/>
  <c r="CF74" i="14"/>
  <c r="CE74" i="14"/>
  <c r="CC74" i="14"/>
  <c r="BY74" i="14"/>
  <c r="BV74" i="14"/>
  <c r="BT74" i="14"/>
  <c r="BQ74" i="14"/>
  <c r="BP74" i="14"/>
  <c r="BN74" i="14"/>
  <c r="BH74" i="14"/>
  <c r="BG74" i="14"/>
  <c r="BF74" i="14"/>
  <c r="BE74" i="14"/>
  <c r="BA74" i="14"/>
  <c r="AW74" i="14"/>
  <c r="AV74" i="14"/>
  <c r="AU74" i="14"/>
  <c r="AS74" i="14"/>
  <c r="AP74" i="14"/>
  <c r="AM74" i="14"/>
  <c r="AK74" i="14"/>
  <c r="AI74" i="14"/>
  <c r="AH74" i="14"/>
  <c r="AF74" i="14"/>
  <c r="AA74" i="14"/>
  <c r="Z74" i="14"/>
  <c r="Y74" i="14"/>
  <c r="X74" i="14"/>
  <c r="DU73" i="14"/>
  <c r="DQ73" i="14"/>
  <c r="DP73" i="14"/>
  <c r="DO73" i="14"/>
  <c r="DM73" i="14"/>
  <c r="DJ73" i="14"/>
  <c r="DG73" i="14"/>
  <c r="DE73" i="14"/>
  <c r="DC73" i="14"/>
  <c r="DB73" i="14"/>
  <c r="CZ73" i="14"/>
  <c r="CU73" i="14"/>
  <c r="CT73" i="14"/>
  <c r="CS73" i="14"/>
  <c r="CR73" i="14"/>
  <c r="CO73" i="14"/>
  <c r="CK73" i="14"/>
  <c r="CJ73" i="14"/>
  <c r="CI73" i="14"/>
  <c r="CG73" i="14"/>
  <c r="CD73" i="14"/>
  <c r="CA73" i="14"/>
  <c r="BY73" i="14"/>
  <c r="BW73" i="14"/>
  <c r="BV73" i="14"/>
  <c r="BT73" i="14"/>
  <c r="BO73" i="14"/>
  <c r="BN73" i="14"/>
  <c r="BM73" i="14"/>
  <c r="BL73" i="14"/>
  <c r="BI73" i="14"/>
  <c r="BE73" i="14"/>
  <c r="BD73" i="14"/>
  <c r="BC73" i="14"/>
  <c r="BA73" i="14"/>
  <c r="AX73" i="14"/>
  <c r="AU73" i="14"/>
  <c r="AS73" i="14"/>
  <c r="AQ73" i="14"/>
  <c r="AP73" i="14"/>
  <c r="AN73" i="14"/>
  <c r="AJ73" i="14"/>
  <c r="AI73" i="14"/>
  <c r="AH73" i="14"/>
  <c r="AG73" i="14"/>
  <c r="AE73" i="14"/>
  <c r="AA73" i="14"/>
  <c r="Z73" i="14"/>
  <c r="Y73" i="14"/>
  <c r="X73" i="14"/>
  <c r="DU71" i="14"/>
  <c r="DR71" i="14"/>
  <c r="DQ71" i="14"/>
  <c r="DP71" i="14"/>
  <c r="DO71" i="14"/>
  <c r="DL71" i="14"/>
  <c r="DI71" i="14"/>
  <c r="DH71" i="14"/>
  <c r="DG71" i="14"/>
  <c r="DE71" i="14"/>
  <c r="DC71" i="14"/>
  <c r="CZ71" i="14"/>
  <c r="CY71" i="14"/>
  <c r="CW71" i="14"/>
  <c r="CV71" i="14"/>
  <c r="CT71" i="14"/>
  <c r="CQ71" i="14"/>
  <c r="CO71" i="14"/>
  <c r="CN71" i="14"/>
  <c r="CM71" i="14"/>
  <c r="CK71" i="14"/>
  <c r="CG71" i="14"/>
  <c r="CF71" i="14"/>
  <c r="CE71" i="14"/>
  <c r="CD71" i="14"/>
  <c r="CB71" i="14"/>
  <c r="BX71" i="14"/>
  <c r="BW71" i="14"/>
  <c r="BV71" i="14"/>
  <c r="BU71" i="14"/>
  <c r="BS71" i="14"/>
  <c r="BO71" i="14"/>
  <c r="BN71" i="14"/>
  <c r="BM71" i="14"/>
  <c r="BL71" i="14"/>
  <c r="BI71" i="14"/>
  <c r="BF71" i="14"/>
  <c r="BE71" i="14"/>
  <c r="BD71" i="14"/>
  <c r="BC71" i="14"/>
  <c r="AZ71" i="14"/>
  <c r="AW71" i="14"/>
  <c r="AV71" i="14"/>
  <c r="AU71" i="14"/>
  <c r="AS71" i="14"/>
  <c r="AQ71" i="14"/>
  <c r="AN71" i="14"/>
  <c r="AM71" i="14"/>
  <c r="AK71" i="14"/>
  <c r="AJ71" i="14"/>
  <c r="AH71" i="14"/>
  <c r="AE71" i="14"/>
  <c r="AC71" i="14"/>
  <c r="AB71" i="14"/>
  <c r="AA71" i="14"/>
  <c r="Y71" i="14"/>
  <c r="DU70" i="14"/>
  <c r="DT70" i="14"/>
  <c r="DS70" i="14"/>
  <c r="DR70" i="14"/>
  <c r="DP70" i="14"/>
  <c r="DL70" i="14"/>
  <c r="DK70" i="14"/>
  <c r="DJ70" i="14"/>
  <c r="DI70" i="14"/>
  <c r="DG70" i="14"/>
  <c r="DC70" i="14"/>
  <c r="DB70" i="14"/>
  <c r="DA70" i="14"/>
  <c r="CZ70" i="14"/>
  <c r="CW70" i="14"/>
  <c r="CT70" i="14"/>
  <c r="CS70" i="14"/>
  <c r="CR70" i="14"/>
  <c r="CQ70" i="14"/>
  <c r="CN70" i="14"/>
  <c r="CK70" i="14"/>
  <c r="CJ70" i="14"/>
  <c r="CI70" i="14"/>
  <c r="CG70" i="14"/>
  <c r="CE70" i="14"/>
  <c r="CB70" i="14"/>
  <c r="CA70" i="14"/>
  <c r="BZ70" i="14"/>
  <c r="BY70" i="14"/>
  <c r="BW70" i="14"/>
  <c r="BT70" i="14"/>
  <c r="BS70" i="14"/>
  <c r="BR70" i="14"/>
  <c r="BQ70" i="14"/>
  <c r="BO70" i="14"/>
  <c r="BL70" i="14"/>
  <c r="BK70" i="14"/>
  <c r="BJ70" i="14"/>
  <c r="BI70" i="14"/>
  <c r="BG70" i="14"/>
  <c r="BD70" i="14"/>
  <c r="BC70" i="14"/>
  <c r="BB70" i="14"/>
  <c r="BA70" i="14"/>
  <c r="AY70" i="14"/>
  <c r="AV70" i="14"/>
  <c r="AU70" i="14"/>
  <c r="AT70" i="14"/>
  <c r="AS70" i="14"/>
  <c r="AQ70" i="14"/>
  <c r="AN70" i="14"/>
  <c r="AM70" i="14"/>
  <c r="AL70" i="14"/>
  <c r="AK70" i="14"/>
  <c r="AI70" i="14"/>
  <c r="AF70" i="14"/>
  <c r="AE70" i="14"/>
  <c r="AD70" i="14"/>
  <c r="AC70" i="14"/>
  <c r="AA70" i="14"/>
  <c r="X70" i="14"/>
  <c r="DW68" i="14"/>
  <c r="DV68" i="14"/>
  <c r="DU68" i="14"/>
  <c r="DS68" i="14"/>
  <c r="DP68" i="14"/>
  <c r="DO68" i="14"/>
  <c r="DN68" i="14"/>
  <c r="DM68" i="14"/>
  <c r="DK68" i="14"/>
  <c r="DH68" i="14"/>
  <c r="DG68" i="14"/>
  <c r="DF68" i="14"/>
  <c r="DE68" i="14"/>
  <c r="DC68" i="14"/>
  <c r="CZ68" i="14"/>
  <c r="CY68" i="14"/>
  <c r="CX68" i="14"/>
  <c r="CW68" i="14"/>
  <c r="CU68" i="14"/>
  <c r="CR68" i="14"/>
  <c r="CQ68" i="14"/>
  <c r="CP68" i="14"/>
  <c r="CO68" i="14"/>
  <c r="CM68" i="14"/>
  <c r="CJ68" i="14"/>
  <c r="CI68" i="14"/>
  <c r="CH68" i="14"/>
  <c r="CG68" i="14"/>
  <c r="CE68" i="14"/>
  <c r="CB68" i="14"/>
  <c r="CA68" i="14"/>
  <c r="BZ68" i="14"/>
  <c r="BY68" i="14"/>
  <c r="BW68" i="14"/>
  <c r="BT68" i="14"/>
  <c r="BS68" i="14"/>
  <c r="BR68" i="14"/>
  <c r="BQ68" i="14"/>
  <c r="BO68" i="14"/>
  <c r="BL68" i="14"/>
  <c r="BK68" i="14"/>
  <c r="BJ68" i="14"/>
  <c r="BI68" i="14"/>
  <c r="BG68" i="14"/>
  <c r="BF68" i="14"/>
  <c r="BD68" i="14"/>
  <c r="BC68" i="14"/>
  <c r="BB68" i="14"/>
  <c r="BA68" i="14"/>
  <c r="AY68" i="14"/>
  <c r="AX68" i="14"/>
  <c r="AV68" i="14"/>
  <c r="AU68" i="14"/>
  <c r="AT68" i="14"/>
  <c r="AS68" i="14"/>
  <c r="AQ68" i="14"/>
  <c r="AP68" i="14"/>
  <c r="AN68" i="14"/>
  <c r="AM68" i="14"/>
  <c r="AL68" i="14"/>
  <c r="AK68" i="14"/>
  <c r="AI68" i="14"/>
  <c r="AH68" i="14"/>
  <c r="AF68" i="14"/>
  <c r="AE68" i="14"/>
  <c r="AD68" i="14"/>
  <c r="AC68" i="14"/>
  <c r="AA68" i="14"/>
  <c r="Z68" i="14"/>
  <c r="X68" i="14"/>
  <c r="DW41" i="14"/>
  <c r="DU41" i="14"/>
  <c r="DT41" i="14"/>
  <c r="DR41" i="14"/>
  <c r="DQ41" i="14"/>
  <c r="DP41" i="14"/>
  <c r="DO41" i="14"/>
  <c r="DM41" i="14"/>
  <c r="DL41" i="14"/>
  <c r="DJ41" i="14"/>
  <c r="DI41" i="14"/>
  <c r="DH41" i="14"/>
  <c r="DG41" i="14"/>
  <c r="DE41" i="14"/>
  <c r="DD41" i="14"/>
  <c r="DB41" i="14"/>
  <c r="DA41" i="14"/>
  <c r="CZ41" i="14"/>
  <c r="CY41" i="14"/>
  <c r="CW41" i="14"/>
  <c r="CV41" i="14"/>
  <c r="CT41" i="14"/>
  <c r="CS41" i="14"/>
  <c r="CR41" i="14"/>
  <c r="CQ41" i="14"/>
  <c r="CO41" i="14"/>
  <c r="CN41" i="14"/>
  <c r="CL41" i="14"/>
  <c r="CK41" i="14"/>
  <c r="CJ41" i="14"/>
  <c r="CI41" i="14"/>
  <c r="CG41" i="14"/>
  <c r="CF41" i="14"/>
  <c r="CD41" i="14"/>
  <c r="CC41" i="14"/>
  <c r="CB41" i="14"/>
  <c r="CA41" i="14"/>
  <c r="BY41" i="14"/>
  <c r="BX41" i="14"/>
  <c r="BV41" i="14"/>
  <c r="BU41" i="14"/>
  <c r="BT41" i="14"/>
  <c r="BS41" i="14"/>
  <c r="BQ41" i="14"/>
  <c r="BP41" i="14"/>
  <c r="BN41" i="14"/>
  <c r="BM41" i="14"/>
  <c r="BL41" i="14"/>
  <c r="BK41" i="14"/>
  <c r="BI41" i="14"/>
  <c r="BH41" i="14"/>
  <c r="BF41" i="14"/>
  <c r="BE41" i="14"/>
  <c r="BD41" i="14"/>
  <c r="BC41" i="14"/>
  <c r="BA41" i="14"/>
  <c r="AZ41" i="14"/>
  <c r="AX41" i="14"/>
  <c r="AW41" i="14"/>
  <c r="AV41" i="14"/>
  <c r="AU41" i="14"/>
  <c r="AS41" i="14"/>
  <c r="AR41" i="14"/>
  <c r="AP41" i="14"/>
  <c r="AO41" i="14"/>
  <c r="AN41" i="14"/>
  <c r="AM41" i="14"/>
  <c r="AK41" i="14"/>
  <c r="AJ41" i="14"/>
  <c r="AH41" i="14"/>
  <c r="AG41" i="14"/>
  <c r="AF41" i="14"/>
  <c r="AE41" i="14"/>
  <c r="AC41" i="14"/>
  <c r="AB41" i="14"/>
  <c r="Z41" i="14"/>
  <c r="Y41" i="14"/>
  <c r="X41" i="14"/>
  <c r="DW39" i="14"/>
  <c r="DU39" i="14"/>
  <c r="DT39" i="14"/>
  <c r="DR39" i="14"/>
  <c r="DQ39" i="14"/>
  <c r="DP39" i="14"/>
  <c r="DO39" i="14"/>
  <c r="DM39" i="14"/>
  <c r="DL39" i="14"/>
  <c r="DJ39" i="14"/>
  <c r="DI39" i="14"/>
  <c r="DH39" i="14"/>
  <c r="DG39" i="14"/>
  <c r="DE39" i="14"/>
  <c r="DD39" i="14"/>
  <c r="DB39" i="14"/>
  <c r="DA39" i="14"/>
  <c r="CZ39" i="14"/>
  <c r="CY39" i="14"/>
  <c r="CW39" i="14"/>
  <c r="CV39" i="14"/>
  <c r="CT39" i="14"/>
  <c r="CS39" i="14"/>
  <c r="CR39" i="14"/>
  <c r="CQ39" i="14"/>
  <c r="CO39" i="14"/>
  <c r="CN39" i="14"/>
  <c r="CL39" i="14"/>
  <c r="CK39" i="14"/>
  <c r="CJ39" i="14"/>
  <c r="CI39" i="14"/>
  <c r="CG39" i="14"/>
  <c r="CF39" i="14"/>
  <c r="CD39" i="14"/>
  <c r="CC39" i="14"/>
  <c r="CB39" i="14"/>
  <c r="CA39" i="14"/>
  <c r="BY39" i="14"/>
  <c r="BX39" i="14"/>
  <c r="BV39" i="14"/>
  <c r="BU39" i="14"/>
  <c r="BT39" i="14"/>
  <c r="BS39" i="14"/>
  <c r="BQ39" i="14"/>
  <c r="BP39" i="14"/>
  <c r="BN39" i="14"/>
  <c r="BM39" i="14"/>
  <c r="BL39" i="14"/>
  <c r="BK39" i="14"/>
  <c r="BI39" i="14"/>
  <c r="BH39" i="14"/>
  <c r="BF39" i="14"/>
  <c r="BE39" i="14"/>
  <c r="BD39" i="14"/>
  <c r="BC39" i="14"/>
  <c r="BA39" i="14"/>
  <c r="AZ39" i="14"/>
  <c r="AX39" i="14"/>
  <c r="AW39" i="14"/>
  <c r="AV39" i="14"/>
  <c r="AU39" i="14"/>
  <c r="AS39" i="14"/>
  <c r="AR39" i="14"/>
  <c r="AP39" i="14"/>
  <c r="AO39" i="14"/>
  <c r="AN39" i="14"/>
  <c r="AM39" i="14"/>
  <c r="AL39" i="14"/>
  <c r="AK39" i="14"/>
  <c r="AJ39" i="14"/>
  <c r="AH39" i="14"/>
  <c r="AG39" i="14"/>
  <c r="AF39" i="14"/>
  <c r="AE39" i="14"/>
  <c r="AD39" i="14"/>
  <c r="AC39" i="14"/>
  <c r="AB39" i="14"/>
  <c r="Z39" i="14"/>
  <c r="Y39" i="14"/>
  <c r="X39" i="14"/>
  <c r="DW38" i="14"/>
  <c r="DV38" i="14"/>
  <c r="DU38" i="14"/>
  <c r="DT38" i="14"/>
  <c r="DR38" i="14"/>
  <c r="DQ38" i="14"/>
  <c r="DP38" i="14"/>
  <c r="DO38" i="14"/>
  <c r="DN38" i="14"/>
  <c r="DM38" i="14"/>
  <c r="DL38" i="14"/>
  <c r="DJ38" i="14"/>
  <c r="DI38" i="14"/>
  <c r="DH38" i="14"/>
  <c r="DG38" i="14"/>
  <c r="DF38" i="14"/>
  <c r="DE38" i="14"/>
  <c r="DD38" i="14"/>
  <c r="DB38" i="14"/>
  <c r="DA38" i="14"/>
  <c r="CZ38" i="14"/>
  <c r="CY38" i="14"/>
  <c r="CX38" i="14"/>
  <c r="CW38" i="14"/>
  <c r="CV38" i="14"/>
  <c r="CT38" i="14"/>
  <c r="CS38" i="14"/>
  <c r="CR38" i="14"/>
  <c r="CQ38" i="14"/>
  <c r="CP38" i="14"/>
  <c r="CO38" i="14"/>
  <c r="CN38" i="14"/>
  <c r="CL38" i="14"/>
  <c r="CK38" i="14"/>
  <c r="CJ38" i="14"/>
  <c r="CI38" i="14"/>
  <c r="CH38" i="14"/>
  <c r="CG38" i="14"/>
  <c r="CF38" i="14"/>
  <c r="CD38" i="14"/>
  <c r="CC38" i="14"/>
  <c r="CB38" i="14"/>
  <c r="CA38" i="14"/>
  <c r="BZ38" i="14"/>
  <c r="BY38" i="14"/>
  <c r="BX38" i="14"/>
  <c r="BV38" i="14"/>
  <c r="BU38" i="14"/>
  <c r="BT38" i="14"/>
  <c r="BS38" i="14"/>
  <c r="BR38" i="14"/>
  <c r="BQ38" i="14"/>
  <c r="BP38" i="14"/>
  <c r="BN38" i="14"/>
  <c r="BM38" i="14"/>
  <c r="BL38" i="14"/>
  <c r="BK38" i="14"/>
  <c r="BJ38" i="14"/>
  <c r="BI38" i="14"/>
  <c r="BH38" i="14"/>
  <c r="BF38" i="14"/>
  <c r="BE38" i="14"/>
  <c r="BD38" i="14"/>
  <c r="BC38" i="14"/>
  <c r="BB38" i="14"/>
  <c r="BA38" i="14"/>
  <c r="AZ38" i="14"/>
  <c r="AX38" i="14"/>
  <c r="AW38" i="14"/>
  <c r="AV38" i="14"/>
  <c r="AU38" i="14"/>
  <c r="AT38" i="14"/>
  <c r="AS38" i="14"/>
  <c r="AR38" i="14"/>
  <c r="AP38" i="14"/>
  <c r="AO38" i="14"/>
  <c r="AN38" i="14"/>
  <c r="AM38" i="14"/>
  <c r="AL38" i="14"/>
  <c r="AK38" i="14"/>
  <c r="AJ38" i="14"/>
  <c r="AH38" i="14"/>
  <c r="AG38" i="14"/>
  <c r="AF38" i="14"/>
  <c r="AE38" i="14"/>
  <c r="AD38" i="14"/>
  <c r="AC38" i="14"/>
  <c r="AB38" i="14"/>
  <c r="Z38" i="14"/>
  <c r="Y38" i="14"/>
  <c r="X38" i="14"/>
  <c r="DW37" i="14"/>
  <c r="DV37" i="14"/>
  <c r="DU37" i="14"/>
  <c r="DT37" i="14"/>
  <c r="DR37" i="14"/>
  <c r="DQ37" i="14"/>
  <c r="DP37" i="14"/>
  <c r="DO37" i="14"/>
  <c r="DN37" i="14"/>
  <c r="DM37" i="14"/>
  <c r="DL37" i="14"/>
  <c r="DJ37" i="14"/>
  <c r="DI37" i="14"/>
  <c r="DH37" i="14"/>
  <c r="DG37" i="14"/>
  <c r="DF37" i="14"/>
  <c r="DE37" i="14"/>
  <c r="DD37" i="14"/>
  <c r="DB37" i="14"/>
  <c r="DA37" i="14"/>
  <c r="CZ37" i="14"/>
  <c r="CY37" i="14"/>
  <c r="CX37" i="14"/>
  <c r="CW37" i="14"/>
  <c r="CV37" i="14"/>
  <c r="CT37" i="14"/>
  <c r="CS37" i="14"/>
  <c r="CR37" i="14"/>
  <c r="CQ37" i="14"/>
  <c r="CP37" i="14"/>
  <c r="CO37" i="14"/>
  <c r="CN37" i="14"/>
  <c r="CL37" i="14"/>
  <c r="CK37" i="14"/>
  <c r="CJ37" i="14"/>
  <c r="CI37" i="14"/>
  <c r="CH37" i="14"/>
  <c r="CG37" i="14"/>
  <c r="CF37" i="14"/>
  <c r="CD37" i="14"/>
  <c r="CC37" i="14"/>
  <c r="CB37" i="14"/>
  <c r="CA37" i="14"/>
  <c r="BZ37" i="14"/>
  <c r="BY37" i="14"/>
  <c r="BX37" i="14"/>
  <c r="BV37" i="14"/>
  <c r="BU37" i="14"/>
  <c r="BT37" i="14"/>
  <c r="BS37" i="14"/>
  <c r="BR37" i="14"/>
  <c r="BQ37" i="14"/>
  <c r="BP37" i="14"/>
  <c r="BN37" i="14"/>
  <c r="BM37" i="14"/>
  <c r="BL37" i="14"/>
  <c r="BK37" i="14"/>
  <c r="BJ37" i="14"/>
  <c r="BI37" i="14"/>
  <c r="BH37" i="14"/>
  <c r="BF37" i="14"/>
  <c r="BE37" i="14"/>
  <c r="BD37" i="14"/>
  <c r="BC37" i="14"/>
  <c r="BB37" i="14"/>
  <c r="BA37" i="14"/>
  <c r="AZ37" i="14"/>
  <c r="AX37" i="14"/>
  <c r="AW37" i="14"/>
  <c r="AV37" i="14"/>
  <c r="AU37" i="14"/>
  <c r="AT37" i="14"/>
  <c r="AS37" i="14"/>
  <c r="AR37" i="14"/>
  <c r="AP37" i="14"/>
  <c r="AO37" i="14"/>
  <c r="AN37" i="14"/>
  <c r="AM37" i="14"/>
  <c r="AL37" i="14"/>
  <c r="AK37" i="14"/>
  <c r="AJ37" i="14"/>
  <c r="AH37" i="14"/>
  <c r="AG37" i="14"/>
  <c r="AF37" i="14"/>
  <c r="AE37" i="14"/>
  <c r="AD37" i="14"/>
  <c r="AC37" i="14"/>
  <c r="AB37" i="14"/>
  <c r="Z37" i="14"/>
  <c r="Y37" i="14"/>
  <c r="X37" i="14"/>
  <c r="DW36" i="14"/>
  <c r="DV36" i="14"/>
  <c r="DU36" i="14"/>
  <c r="DT36" i="14"/>
  <c r="DS36" i="14"/>
  <c r="DR36" i="14"/>
  <c r="DQ36" i="14"/>
  <c r="DP36" i="14"/>
  <c r="DO36" i="14"/>
  <c r="DN36" i="14"/>
  <c r="DM36" i="14"/>
  <c r="DL36" i="14"/>
  <c r="DK36" i="14"/>
  <c r="DJ36" i="14"/>
  <c r="DI36" i="14"/>
  <c r="DH36" i="14"/>
  <c r="DG36" i="14"/>
  <c r="DF36" i="14"/>
  <c r="DE36" i="14"/>
  <c r="DD36" i="14"/>
  <c r="DC36" i="14"/>
  <c r="DB36" i="14"/>
  <c r="DA36" i="14"/>
  <c r="CZ36" i="14"/>
  <c r="CY36" i="14"/>
  <c r="CX36" i="14"/>
  <c r="CW36" i="14"/>
  <c r="CV36" i="14"/>
  <c r="CU36" i="14"/>
  <c r="CT36" i="14"/>
  <c r="CS36" i="14"/>
  <c r="CR36" i="14"/>
  <c r="CQ36" i="14"/>
  <c r="CP36" i="14"/>
  <c r="CO36" i="14"/>
  <c r="CN36" i="14"/>
  <c r="CM36" i="14"/>
  <c r="CL36" i="14"/>
  <c r="CK36" i="14"/>
  <c r="CJ36" i="14"/>
  <c r="CI36" i="14"/>
  <c r="CH36" i="14"/>
  <c r="CG36" i="14"/>
  <c r="CF36" i="14"/>
  <c r="CE36" i="14"/>
  <c r="CD36" i="14"/>
  <c r="CC36" i="14"/>
  <c r="CB36" i="14"/>
  <c r="CA36" i="14"/>
  <c r="BZ36" i="14"/>
  <c r="BY36" i="14"/>
  <c r="BX36" i="14"/>
  <c r="BW36" i="14"/>
  <c r="BV36" i="14"/>
  <c r="BU36" i="14"/>
  <c r="BT36" i="14"/>
  <c r="BS36" i="14"/>
  <c r="BR36" i="14"/>
  <c r="BQ36" i="14"/>
  <c r="BP36" i="14"/>
  <c r="BO36" i="14"/>
  <c r="BN36" i="14"/>
  <c r="BM36" i="14"/>
  <c r="BL36" i="14"/>
  <c r="BK36" i="14"/>
  <c r="BJ36" i="14"/>
  <c r="BI36" i="14"/>
  <c r="BH36" i="14"/>
  <c r="BG36" i="14"/>
  <c r="BF36" i="14"/>
  <c r="BE36" i="14"/>
  <c r="BD36" i="14"/>
  <c r="BC36" i="14"/>
  <c r="BB36" i="14"/>
  <c r="BA36" i="14"/>
  <c r="AZ36" i="14"/>
  <c r="AY36" i="14"/>
  <c r="AX36" i="14"/>
  <c r="AW36" i="14"/>
  <c r="AV36" i="14"/>
  <c r="AU36" i="14"/>
  <c r="AT36" i="14"/>
  <c r="AS36" i="14"/>
  <c r="AR36" i="14"/>
  <c r="AQ36" i="14"/>
  <c r="AP36" i="14"/>
  <c r="AO36" i="14"/>
  <c r="AN36" i="14"/>
  <c r="AM36" i="14"/>
  <c r="AL36" i="14"/>
  <c r="AK36" i="14"/>
  <c r="AJ36" i="14"/>
  <c r="AI36" i="14"/>
  <c r="AH36" i="14"/>
  <c r="AG36" i="14"/>
  <c r="AF36" i="14"/>
  <c r="AE36" i="14"/>
  <c r="AD36" i="14"/>
  <c r="AC36" i="14"/>
  <c r="AB36" i="14"/>
  <c r="AA36" i="14"/>
  <c r="Z36" i="14"/>
  <c r="Y36" i="14"/>
  <c r="X36" i="14"/>
  <c r="DW34" i="14"/>
  <c r="DV34" i="14"/>
  <c r="DU34" i="14"/>
  <c r="DT34" i="14"/>
  <c r="DS34" i="14"/>
  <c r="DR34" i="14"/>
  <c r="DQ34" i="14"/>
  <c r="DP34" i="14"/>
  <c r="DO34" i="14"/>
  <c r="DN34" i="14"/>
  <c r="DM34" i="14"/>
  <c r="DL34" i="14"/>
  <c r="DK34" i="14"/>
  <c r="DJ34" i="14"/>
  <c r="DI34" i="14"/>
  <c r="DH34" i="14"/>
  <c r="DG34" i="14"/>
  <c r="DF34" i="14"/>
  <c r="DE34" i="14"/>
  <c r="DD34" i="14"/>
  <c r="DC34" i="14"/>
  <c r="DB34" i="14"/>
  <c r="DA34" i="14"/>
  <c r="CZ34" i="14"/>
  <c r="CY34" i="14"/>
  <c r="CX34" i="14"/>
  <c r="CW34" i="14"/>
  <c r="CV34" i="14"/>
  <c r="CU34" i="14"/>
  <c r="CT34" i="14"/>
  <c r="CS34" i="14"/>
  <c r="CR34" i="14"/>
  <c r="CQ34" i="14"/>
  <c r="CP34" i="14"/>
  <c r="CO34" i="14"/>
  <c r="CN34" i="14"/>
  <c r="CM34" i="14"/>
  <c r="CL34" i="14"/>
  <c r="CK34" i="14"/>
  <c r="CJ34" i="14"/>
  <c r="CI34" i="14"/>
  <c r="CH34" i="14"/>
  <c r="CG34" i="14"/>
  <c r="CF34" i="14"/>
  <c r="CE34" i="14"/>
  <c r="CD34" i="14"/>
  <c r="CC34" i="14"/>
  <c r="CB34" i="14"/>
  <c r="CA34" i="14"/>
  <c r="BZ34" i="14"/>
  <c r="BY34" i="14"/>
  <c r="BX34" i="14"/>
  <c r="BW34" i="14"/>
  <c r="BV34" i="14"/>
  <c r="BU34" i="14"/>
  <c r="BT34" i="14"/>
  <c r="BS34" i="14"/>
  <c r="BR34" i="14"/>
  <c r="BQ34" i="14"/>
  <c r="BP34" i="14"/>
  <c r="BO34" i="14"/>
  <c r="BN34" i="14"/>
  <c r="BM34" i="14"/>
  <c r="BL34" i="14"/>
  <c r="BK34" i="14"/>
  <c r="BJ34" i="14"/>
  <c r="BI34" i="14"/>
  <c r="BH34" i="14"/>
  <c r="BG34" i="14"/>
  <c r="BF34" i="14"/>
  <c r="BE34" i="14"/>
  <c r="BD34" i="14"/>
  <c r="BC34" i="14"/>
  <c r="BB34" i="14"/>
  <c r="BA34" i="14"/>
  <c r="AZ34" i="14"/>
  <c r="AY34" i="14"/>
  <c r="AX34" i="14"/>
  <c r="AW34" i="14"/>
  <c r="AV34" i="14"/>
  <c r="AU34" i="14"/>
  <c r="AT34" i="14"/>
  <c r="AS34" i="14"/>
  <c r="AR34" i="14"/>
  <c r="AQ34" i="14"/>
  <c r="AP34" i="14"/>
  <c r="AO34" i="14"/>
  <c r="AN34" i="14"/>
  <c r="AM34" i="14"/>
  <c r="AL34" i="14"/>
  <c r="AK34" i="14"/>
  <c r="AJ34" i="14"/>
  <c r="AI34" i="14"/>
  <c r="AH34" i="14"/>
  <c r="AG34" i="14"/>
  <c r="AF34" i="14"/>
  <c r="AE34" i="14"/>
  <c r="AD34" i="14"/>
  <c r="AC34" i="14"/>
  <c r="AB34" i="14"/>
  <c r="AA34" i="14"/>
  <c r="Z34" i="14"/>
  <c r="Y34" i="14"/>
  <c r="X34" i="14"/>
  <c r="I22" i="14"/>
  <c r="DW21" i="14"/>
  <c r="DV21" i="14"/>
  <c r="DU21" i="14"/>
  <c r="DT21" i="14"/>
  <c r="DS21" i="14"/>
  <c r="DR21" i="14"/>
  <c r="DQ21" i="14"/>
  <c r="DP21" i="14"/>
  <c r="DO21" i="14"/>
  <c r="DN21" i="14"/>
  <c r="DM21" i="14"/>
  <c r="DL21" i="14"/>
  <c r="DK21" i="14"/>
  <c r="DJ21" i="14"/>
  <c r="DI21" i="14"/>
  <c r="DH21" i="14"/>
  <c r="DG21" i="14"/>
  <c r="DF21" i="14"/>
  <c r="DE21" i="14"/>
  <c r="DD21" i="14"/>
  <c r="DC21" i="14"/>
  <c r="DB21" i="14"/>
  <c r="DA21" i="14"/>
  <c r="CZ21" i="14"/>
  <c r="CY21" i="14"/>
  <c r="CX21" i="14"/>
  <c r="CW21" i="14"/>
  <c r="CV21" i="14"/>
  <c r="CU21" i="14"/>
  <c r="CT21" i="14"/>
  <c r="CS21" i="14"/>
  <c r="CR21" i="14"/>
  <c r="CQ21" i="14"/>
  <c r="CP21" i="14"/>
  <c r="CO21" i="14"/>
  <c r="CN21" i="14"/>
  <c r="CM21" i="14"/>
  <c r="CL21" i="14"/>
  <c r="CK21" i="14"/>
  <c r="CJ21" i="14"/>
  <c r="CI21" i="14"/>
  <c r="CH21" i="14"/>
  <c r="CG21" i="14"/>
  <c r="CF21" i="14"/>
  <c r="CE21" i="14"/>
  <c r="CD21" i="14"/>
  <c r="CC21" i="14"/>
  <c r="CB21" i="14"/>
  <c r="CA21" i="14"/>
  <c r="BZ21" i="14"/>
  <c r="BY21" i="14"/>
  <c r="BX21" i="14"/>
  <c r="BW21" i="14"/>
  <c r="BV21" i="14"/>
  <c r="BU21" i="14"/>
  <c r="BT21" i="14"/>
  <c r="BS21" i="14"/>
  <c r="BR21" i="14"/>
  <c r="BQ21" i="14"/>
  <c r="BP21" i="14"/>
  <c r="BO21" i="14"/>
  <c r="BN21" i="14"/>
  <c r="BM21" i="14"/>
  <c r="BL21" i="14"/>
  <c r="BK21" i="14"/>
  <c r="BJ21" i="14"/>
  <c r="BI21" i="14"/>
  <c r="BH21" i="14"/>
  <c r="BG21" i="14"/>
  <c r="BF21" i="14"/>
  <c r="BE21" i="14"/>
  <c r="BD21" i="14"/>
  <c r="BC21" i="14"/>
  <c r="BB21" i="14"/>
  <c r="BA21" i="14"/>
  <c r="AZ21" i="14"/>
  <c r="AY21" i="14"/>
  <c r="AX21" i="14"/>
  <c r="AW21" i="14"/>
  <c r="AV21" i="14"/>
  <c r="AU21" i="14"/>
  <c r="AT21" i="14"/>
  <c r="AS21" i="14"/>
  <c r="AR21" i="14"/>
  <c r="AQ21" i="14"/>
  <c r="AP21" i="14"/>
  <c r="AO21" i="14"/>
  <c r="AN21" i="14"/>
  <c r="AM21" i="14"/>
  <c r="AL21" i="14"/>
  <c r="AK21" i="14"/>
  <c r="AJ21" i="14"/>
  <c r="AI21" i="14"/>
  <c r="AH21" i="14"/>
  <c r="AG21" i="14"/>
  <c r="AF21" i="14"/>
  <c r="AE21" i="14"/>
  <c r="AD21" i="14"/>
  <c r="AC21" i="14"/>
  <c r="AB21" i="14"/>
  <c r="AA21" i="14"/>
  <c r="Z21" i="14"/>
  <c r="Y21" i="14"/>
  <c r="X21" i="14"/>
  <c r="DW20" i="14"/>
  <c r="DV20" i="14"/>
  <c r="DU20" i="14"/>
  <c r="DT20" i="14"/>
  <c r="DS20" i="14"/>
  <c r="DR20" i="14"/>
  <c r="DQ20" i="14"/>
  <c r="DP20" i="14"/>
  <c r="DO20" i="14"/>
  <c r="DN20" i="14"/>
  <c r="DM20" i="14"/>
  <c r="DL20" i="14"/>
  <c r="DK20" i="14"/>
  <c r="DJ20" i="14"/>
  <c r="DI20" i="14"/>
  <c r="DH20" i="14"/>
  <c r="DG20" i="14"/>
  <c r="DF20" i="14"/>
  <c r="DE20" i="14"/>
  <c r="DD20" i="14"/>
  <c r="DC20" i="14"/>
  <c r="DB20" i="14"/>
  <c r="DA20" i="14"/>
  <c r="CZ20" i="14"/>
  <c r="CY20" i="14"/>
  <c r="CX20" i="14"/>
  <c r="CW20" i="14"/>
  <c r="CV20" i="14"/>
  <c r="CU20" i="14"/>
  <c r="CT20" i="14"/>
  <c r="CS20" i="14"/>
  <c r="CR20" i="14"/>
  <c r="CQ20" i="14"/>
  <c r="CP20" i="14"/>
  <c r="CO20" i="14"/>
  <c r="CN20" i="14"/>
  <c r="CM20" i="14"/>
  <c r="CL20" i="14"/>
  <c r="CK20" i="14"/>
  <c r="CJ20" i="14"/>
  <c r="CI20" i="14"/>
  <c r="CH20" i="14"/>
  <c r="CG20" i="14"/>
  <c r="CF20" i="14"/>
  <c r="CE20" i="14"/>
  <c r="CD20" i="14"/>
  <c r="CC20" i="14"/>
  <c r="CB20" i="14"/>
  <c r="CA20" i="14"/>
  <c r="BZ20" i="14"/>
  <c r="BY20" i="14"/>
  <c r="BX20" i="14"/>
  <c r="BW20" i="14"/>
  <c r="BV20" i="14"/>
  <c r="BU20" i="14"/>
  <c r="BT20" i="14"/>
  <c r="BS20" i="14"/>
  <c r="BR20" i="14"/>
  <c r="BQ20" i="14"/>
  <c r="BP20" i="14"/>
  <c r="BO20" i="14"/>
  <c r="BN20" i="14"/>
  <c r="BM20" i="14"/>
  <c r="BL20" i="14"/>
  <c r="BK20" i="14"/>
  <c r="BJ20" i="14"/>
  <c r="BI20" i="14"/>
  <c r="BH20" i="14"/>
  <c r="BG20" i="14"/>
  <c r="BF20" i="14"/>
  <c r="BE20" i="14"/>
  <c r="BD20" i="14"/>
  <c r="BC20" i="14"/>
  <c r="BB20" i="14"/>
  <c r="BA20" i="14"/>
  <c r="AZ20" i="14"/>
  <c r="AY20" i="14"/>
  <c r="AX20" i="14"/>
  <c r="AW20" i="14"/>
  <c r="AV20" i="14"/>
  <c r="AU20" i="14"/>
  <c r="AT20" i="14"/>
  <c r="AS20" i="14"/>
  <c r="AR20" i="14"/>
  <c r="AQ20" i="14"/>
  <c r="AP20" i="14"/>
  <c r="AO20" i="14"/>
  <c r="AN20" i="14"/>
  <c r="AM20" i="14"/>
  <c r="AL20" i="14"/>
  <c r="AK20" i="14"/>
  <c r="AJ20" i="14"/>
  <c r="AI20" i="14"/>
  <c r="AH20" i="14"/>
  <c r="AG20" i="14"/>
  <c r="AF20" i="14"/>
  <c r="AE20" i="14"/>
  <c r="AD20" i="14"/>
  <c r="AC20" i="14"/>
  <c r="AB20" i="14"/>
  <c r="AA20" i="14"/>
  <c r="Z20" i="14"/>
  <c r="Y20" i="14"/>
  <c r="X20" i="14"/>
  <c r="DW19" i="14"/>
  <c r="DV19" i="14"/>
  <c r="DU19" i="14"/>
  <c r="DT19" i="14"/>
  <c r="DS19" i="14"/>
  <c r="DR19" i="14"/>
  <c r="DQ19" i="14"/>
  <c r="DP19" i="14"/>
  <c r="DO19" i="14"/>
  <c r="DN19" i="14"/>
  <c r="DM19" i="14"/>
  <c r="DL19" i="14"/>
  <c r="DK19" i="14"/>
  <c r="DJ19" i="14"/>
  <c r="DI19" i="14"/>
  <c r="DH19" i="14"/>
  <c r="DG19" i="14"/>
  <c r="DF19" i="14"/>
  <c r="DE19" i="14"/>
  <c r="DD19" i="14"/>
  <c r="DC19" i="14"/>
  <c r="DB19" i="14"/>
  <c r="DA19" i="14"/>
  <c r="CZ19" i="14"/>
  <c r="CY19" i="14"/>
  <c r="CX19" i="14"/>
  <c r="CW19" i="14"/>
  <c r="CV19" i="14"/>
  <c r="CU19" i="14"/>
  <c r="CT19" i="14"/>
  <c r="CS19" i="14"/>
  <c r="CR19" i="14"/>
  <c r="CQ19" i="14"/>
  <c r="CP19" i="14"/>
  <c r="CO19" i="14"/>
  <c r="CN19" i="14"/>
  <c r="CM19" i="14"/>
  <c r="CL19" i="14"/>
  <c r="CK19" i="14"/>
  <c r="CJ19" i="14"/>
  <c r="CI19" i="14"/>
  <c r="CH19" i="14"/>
  <c r="CG19" i="14"/>
  <c r="CF19" i="14"/>
  <c r="CE19" i="14"/>
  <c r="CD19" i="14"/>
  <c r="CC19" i="14"/>
  <c r="CB19" i="14"/>
  <c r="CA19" i="14"/>
  <c r="BZ19" i="14"/>
  <c r="BY19" i="14"/>
  <c r="BX19" i="14"/>
  <c r="BW19" i="14"/>
  <c r="BV19" i="14"/>
  <c r="BU19" i="14"/>
  <c r="BT19" i="14"/>
  <c r="BS19" i="14"/>
  <c r="BR19" i="14"/>
  <c r="BQ19" i="14"/>
  <c r="BP19" i="14"/>
  <c r="BO19" i="14"/>
  <c r="BN19" i="14"/>
  <c r="BM19" i="14"/>
  <c r="BL19" i="14"/>
  <c r="BK19" i="14"/>
  <c r="BJ19" i="14"/>
  <c r="BI19" i="14"/>
  <c r="BH19" i="14"/>
  <c r="BG19" i="14"/>
  <c r="BF19" i="14"/>
  <c r="BE19" i="14"/>
  <c r="BD19" i="14"/>
  <c r="BC19" i="14"/>
  <c r="BB19" i="14"/>
  <c r="BA19" i="14"/>
  <c r="AZ19" i="14"/>
  <c r="AY19" i="14"/>
  <c r="AX19" i="14"/>
  <c r="AW19" i="14"/>
  <c r="AV19" i="14"/>
  <c r="AU19" i="14"/>
  <c r="AT19" i="14"/>
  <c r="AS19" i="14"/>
  <c r="AR19" i="14"/>
  <c r="AQ19" i="14"/>
  <c r="AP19" i="14"/>
  <c r="AO19" i="14"/>
  <c r="AN19" i="14"/>
  <c r="AM19" i="14"/>
  <c r="AL19" i="14"/>
  <c r="AK19" i="14"/>
  <c r="AJ19" i="14"/>
  <c r="AI19" i="14"/>
  <c r="AH19" i="14"/>
  <c r="AG19" i="14"/>
  <c r="AF19" i="14"/>
  <c r="AE19" i="14"/>
  <c r="AD19" i="14"/>
  <c r="AC19" i="14"/>
  <c r="AB19" i="14"/>
  <c r="AA19" i="14"/>
  <c r="Z19" i="14"/>
  <c r="Y19" i="14"/>
  <c r="X19" i="14"/>
  <c r="I7" i="14"/>
  <c r="DW6" i="14"/>
  <c r="DV6" i="14"/>
  <c r="DU6" i="14"/>
  <c r="DT6" i="14"/>
  <c r="DS6" i="14"/>
  <c r="DR6" i="14"/>
  <c r="DQ6" i="14"/>
  <c r="DP6" i="14"/>
  <c r="DO6" i="14"/>
  <c r="DN6" i="14"/>
  <c r="DM6" i="14"/>
  <c r="DL6" i="14"/>
  <c r="DK6" i="14"/>
  <c r="DJ6" i="14"/>
  <c r="DI6" i="14"/>
  <c r="DH6" i="14"/>
  <c r="DG6" i="14"/>
  <c r="DF6" i="14"/>
  <c r="DE6" i="14"/>
  <c r="DD6" i="14"/>
  <c r="DC6" i="14"/>
  <c r="DB6" i="14"/>
  <c r="DA6" i="14"/>
  <c r="CZ6" i="14"/>
  <c r="CY6" i="14"/>
  <c r="CX6" i="14"/>
  <c r="CW6" i="14"/>
  <c r="CV6" i="14"/>
  <c r="CU6" i="14"/>
  <c r="CT6" i="14"/>
  <c r="CS6" i="14"/>
  <c r="CR6" i="14"/>
  <c r="CQ6" i="14"/>
  <c r="CP6" i="14"/>
  <c r="CO6" i="14"/>
  <c r="CN6" i="14"/>
  <c r="CM6" i="14"/>
  <c r="CL6" i="14"/>
  <c r="CK6" i="14"/>
  <c r="CJ6" i="14"/>
  <c r="CI6" i="14"/>
  <c r="CH6" i="14"/>
  <c r="CG6" i="14"/>
  <c r="CF6" i="14"/>
  <c r="CE6" i="14"/>
  <c r="CD6" i="14"/>
  <c r="CC6" i="14"/>
  <c r="CB6" i="14"/>
  <c r="CA6" i="14"/>
  <c r="BZ6" i="14"/>
  <c r="BY6" i="14"/>
  <c r="BX6" i="14"/>
  <c r="BW6" i="14"/>
  <c r="BV6" i="14"/>
  <c r="BU6" i="14"/>
  <c r="BT6" i="14"/>
  <c r="BS6" i="14"/>
  <c r="BR6" i="14"/>
  <c r="BQ6" i="14"/>
  <c r="BP6" i="14"/>
  <c r="BO6" i="14"/>
  <c r="BN6" i="14"/>
  <c r="BM6" i="14"/>
  <c r="BL6" i="14"/>
  <c r="BK6" i="14"/>
  <c r="BJ6" i="14"/>
  <c r="BI6" i="14"/>
  <c r="BH6" i="14"/>
  <c r="BG6" i="14"/>
  <c r="BF6" i="14"/>
  <c r="BE6" i="14"/>
  <c r="BD6" i="14"/>
  <c r="BC6" i="14"/>
  <c r="BB6" i="14"/>
  <c r="BA6" i="14"/>
  <c r="AZ6" i="14"/>
  <c r="AY6" i="14"/>
  <c r="AX6" i="14"/>
  <c r="AW6" i="14"/>
  <c r="AV6" i="14"/>
  <c r="AU6" i="14"/>
  <c r="AT6" i="14"/>
  <c r="AS6" i="14"/>
  <c r="AR6" i="14"/>
  <c r="AQ6" i="14"/>
  <c r="AP6" i="14"/>
  <c r="AO6" i="14"/>
  <c r="AN6" i="14"/>
  <c r="AM6" i="14"/>
  <c r="AL6" i="14"/>
  <c r="AK6" i="14"/>
  <c r="AJ6" i="14"/>
  <c r="AI6" i="14"/>
  <c r="AH6" i="14"/>
  <c r="AG6" i="14"/>
  <c r="AF6" i="14"/>
  <c r="AE6" i="14"/>
  <c r="AD6" i="14"/>
  <c r="AC6" i="14"/>
  <c r="AB6" i="14"/>
  <c r="AA6" i="14"/>
  <c r="Z6" i="14"/>
  <c r="Y6" i="14"/>
  <c r="X6" i="14"/>
  <c r="Y3" i="14"/>
  <c r="Z3" i="14" l="1"/>
  <c r="Y2" i="14"/>
  <c r="AA37" i="14"/>
  <c r="AI37" i="14"/>
  <c r="AQ37" i="14"/>
  <c r="AY37" i="14"/>
  <c r="BG37" i="14"/>
  <c r="BO37" i="14"/>
  <c r="BW37" i="14"/>
  <c r="CE37" i="14"/>
  <c r="CM37" i="14"/>
  <c r="CU37" i="14"/>
  <c r="DC37" i="14"/>
  <c r="DK37" i="14"/>
  <c r="DS37" i="14"/>
  <c r="AA38" i="14"/>
  <c r="AI38" i="14"/>
  <c r="AQ38" i="14"/>
  <c r="AY38" i="14"/>
  <c r="BG38" i="14"/>
  <c r="BO38" i="14"/>
  <c r="BW38" i="14"/>
  <c r="CE38" i="14"/>
  <c r="CM38" i="14"/>
  <c r="CU38" i="14"/>
  <c r="DC38" i="14"/>
  <c r="DK38" i="14"/>
  <c r="DS38" i="14"/>
  <c r="AA39" i="14"/>
  <c r="AI39" i="14"/>
  <c r="AQ39" i="14"/>
  <c r="AY39" i="14"/>
  <c r="BG39" i="14"/>
  <c r="BO39" i="14"/>
  <c r="BW39" i="14"/>
  <c r="CE39" i="14"/>
  <c r="CM39" i="14"/>
  <c r="CU39" i="14"/>
  <c r="DC39" i="14"/>
  <c r="DK39" i="14"/>
  <c r="DS39" i="14"/>
  <c r="AA41" i="14"/>
  <c r="AI41" i="14"/>
  <c r="AQ41" i="14"/>
  <c r="AY41" i="14"/>
  <c r="BG41" i="14"/>
  <c r="BO41" i="14"/>
  <c r="BW41" i="14"/>
  <c r="CE41" i="14"/>
  <c r="CM41" i="14"/>
  <c r="CU41" i="14"/>
  <c r="DC41" i="14"/>
  <c r="DK41" i="14"/>
  <c r="DS41" i="14"/>
  <c r="Y68" i="14"/>
  <c r="AG68" i="14"/>
  <c r="AO68" i="14"/>
  <c r="AW68" i="14"/>
  <c r="BE68" i="14"/>
  <c r="BM68" i="14"/>
  <c r="BU68" i="14"/>
  <c r="CC68" i="14"/>
  <c r="CK68" i="14"/>
  <c r="CS68" i="14"/>
  <c r="DA68" i="14"/>
  <c r="DI68" i="14"/>
  <c r="DQ68" i="14"/>
  <c r="Y70" i="14"/>
  <c r="AG70" i="14"/>
  <c r="AO70" i="14"/>
  <c r="AW70" i="14"/>
  <c r="BE70" i="14"/>
  <c r="BM70" i="14"/>
  <c r="BU70" i="14"/>
  <c r="CC70" i="14"/>
  <c r="CL70" i="14"/>
  <c r="CU70" i="14"/>
  <c r="DD70" i="14"/>
  <c r="DM70" i="14"/>
  <c r="DW70" i="14"/>
  <c r="AF71" i="14"/>
  <c r="AO71" i="14"/>
  <c r="AX71" i="14"/>
  <c r="BG71" i="14"/>
  <c r="BP71" i="14"/>
  <c r="BY71" i="14"/>
  <c r="CI71" i="14"/>
  <c r="CR71" i="14"/>
  <c r="DA71" i="14"/>
  <c r="DJ71" i="14"/>
  <c r="DS71" i="14"/>
  <c r="AB73" i="14"/>
  <c r="AK73" i="14"/>
  <c r="AV73" i="14"/>
  <c r="BF73" i="14"/>
  <c r="BQ73" i="14"/>
  <c r="CB73" i="14"/>
  <c r="CL73" i="14"/>
  <c r="CW73" i="14"/>
  <c r="DH73" i="14"/>
  <c r="DR73" i="14"/>
  <c r="AC74" i="14"/>
  <c r="AN74" i="14"/>
  <c r="AX74" i="14"/>
  <c r="BK74" i="14"/>
  <c r="BW74" i="14"/>
  <c r="CI74" i="14"/>
  <c r="CU74" i="14"/>
  <c r="DH74" i="14"/>
  <c r="DT74" i="14"/>
  <c r="AJ75" i="14"/>
  <c r="AX75" i="14"/>
  <c r="BN75" i="14"/>
  <c r="CG75" i="14"/>
  <c r="CV75" i="14"/>
  <c r="DR75" i="14"/>
  <c r="Z89" i="14"/>
  <c r="AU89" i="14"/>
  <c r="BQ89" i="14"/>
  <c r="CK89" i="14"/>
  <c r="DJ89" i="14"/>
  <c r="AR103" i="14"/>
  <c r="BT103" i="14"/>
  <c r="CW103" i="14"/>
  <c r="Z104" i="14"/>
  <c r="BD104" i="14"/>
  <c r="CF104" i="14"/>
  <c r="DR104" i="14"/>
  <c r="BL105" i="14"/>
  <c r="DU105" i="14"/>
  <c r="CY106" i="14"/>
  <c r="DW107" i="14"/>
  <c r="BN68" i="14"/>
  <c r="BV68" i="14"/>
  <c r="CD68" i="14"/>
  <c r="CL68" i="14"/>
  <c r="CT68" i="14"/>
  <c r="DB68" i="14"/>
  <c r="DJ68" i="14"/>
  <c r="DR68" i="14"/>
  <c r="Z70" i="14"/>
  <c r="AH70" i="14"/>
  <c r="AP70" i="14"/>
  <c r="AX70" i="14"/>
  <c r="BF70" i="14"/>
  <c r="BN70" i="14"/>
  <c r="BV70" i="14"/>
  <c r="CD70" i="14"/>
  <c r="CM70" i="14"/>
  <c r="CV70" i="14"/>
  <c r="DE70" i="14"/>
  <c r="DO70" i="14"/>
  <c r="X71" i="14"/>
  <c r="AG71" i="14"/>
  <c r="AP71" i="14"/>
  <c r="AY71" i="14"/>
  <c r="BH71" i="14"/>
  <c r="BQ71" i="14"/>
  <c r="CA71" i="14"/>
  <c r="CJ71" i="14"/>
  <c r="CS71" i="14"/>
  <c r="DB71" i="14"/>
  <c r="DK71" i="14"/>
  <c r="DT71" i="14"/>
  <c r="AC73" i="14"/>
  <c r="AM73" i="14"/>
  <c r="AW73" i="14"/>
  <c r="BG73" i="14"/>
  <c r="BS73" i="14"/>
  <c r="CC73" i="14"/>
  <c r="CM73" i="14"/>
  <c r="CY73" i="14"/>
  <c r="DI73" i="14"/>
  <c r="DS73" i="14"/>
  <c r="AE74" i="14"/>
  <c r="AO74" i="14"/>
  <c r="AY74" i="14"/>
  <c r="BM74" i="14"/>
  <c r="BX74" i="14"/>
  <c r="CJ74" i="14"/>
  <c r="CW74" i="14"/>
  <c r="DI74" i="14"/>
  <c r="DW74" i="14"/>
  <c r="AK75" i="14"/>
  <c r="BA75" i="14"/>
  <c r="BP75" i="14"/>
  <c r="CI75" i="14"/>
  <c r="CY75" i="14"/>
  <c r="DT75" i="14"/>
  <c r="AE89" i="14"/>
  <c r="AV89" i="14"/>
  <c r="BS89" i="14"/>
  <c r="CN89" i="14"/>
  <c r="DL89" i="14"/>
  <c r="Z103" i="14"/>
  <c r="AU103" i="14"/>
  <c r="BW103" i="14"/>
  <c r="DA103" i="14"/>
  <c r="AC104" i="14"/>
  <c r="BG104" i="14"/>
  <c r="CK104" i="14"/>
  <c r="DW104" i="14"/>
  <c r="BQ105" i="14"/>
  <c r="AA106" i="14"/>
  <c r="DO106" i="14"/>
  <c r="AS121" i="14"/>
  <c r="AT39" i="14"/>
  <c r="BB39" i="14"/>
  <c r="BJ39" i="14"/>
  <c r="BR39" i="14"/>
  <c r="BZ39" i="14"/>
  <c r="CH39" i="14"/>
  <c r="CP39" i="14"/>
  <c r="CX39" i="14"/>
  <c r="DF39" i="14"/>
  <c r="DN39" i="14"/>
  <c r="DV39" i="14"/>
  <c r="AD41" i="14"/>
  <c r="AL41" i="14"/>
  <c r="AT41" i="14"/>
  <c r="BB41" i="14"/>
  <c r="BJ41" i="14"/>
  <c r="BR41" i="14"/>
  <c r="BZ41" i="14"/>
  <c r="CH41" i="14"/>
  <c r="CP41" i="14"/>
  <c r="CX41" i="14"/>
  <c r="DF41" i="14"/>
  <c r="DN41" i="14"/>
  <c r="DV41" i="14"/>
  <c r="AB68" i="14"/>
  <c r="AJ68" i="14"/>
  <c r="AR68" i="14"/>
  <c r="AZ68" i="14"/>
  <c r="BH68" i="14"/>
  <c r="BP68" i="14"/>
  <c r="BX68" i="14"/>
  <c r="CF68" i="14"/>
  <c r="CN68" i="14"/>
  <c r="CV68" i="14"/>
  <c r="DD68" i="14"/>
  <c r="DL68" i="14"/>
  <c r="DT68" i="14"/>
  <c r="AB70" i="14"/>
  <c r="AJ70" i="14"/>
  <c r="AR70" i="14"/>
  <c r="AZ70" i="14"/>
  <c r="BH70" i="14"/>
  <c r="BP70" i="14"/>
  <c r="BX70" i="14"/>
  <c r="CF70" i="14"/>
  <c r="CO70" i="14"/>
  <c r="CY70" i="14"/>
  <c r="DH70" i="14"/>
  <c r="DQ70" i="14"/>
  <c r="Z71" i="14"/>
  <c r="AI71" i="14"/>
  <c r="AR71" i="14"/>
  <c r="BA71" i="14"/>
  <c r="BK71" i="14"/>
  <c r="BT71" i="14"/>
  <c r="CC71" i="14"/>
  <c r="CL71" i="14"/>
  <c r="CU71" i="14"/>
  <c r="DD71" i="14"/>
  <c r="DM71" i="14"/>
  <c r="DW71" i="14"/>
  <c r="AF73" i="14"/>
  <c r="AO73" i="14"/>
  <c r="AY73" i="14"/>
  <c r="BK73" i="14"/>
  <c r="BU73" i="14"/>
  <c r="CE73" i="14"/>
  <c r="CQ73" i="14"/>
  <c r="DA73" i="14"/>
  <c r="DK73" i="14"/>
  <c r="DW73" i="14"/>
  <c r="AG74" i="14"/>
  <c r="AQ74" i="14"/>
  <c r="BD74" i="14"/>
  <c r="BO74" i="14"/>
  <c r="CA74" i="14"/>
  <c r="CN74" i="14"/>
  <c r="CZ74" i="14"/>
  <c r="DK74" i="14"/>
  <c r="AA75" i="14"/>
  <c r="AO75" i="14"/>
  <c r="BD75" i="14"/>
  <c r="BV75" i="14"/>
  <c r="CK75" i="14"/>
  <c r="DE75" i="14"/>
  <c r="AH89" i="14"/>
  <c r="BD89" i="14"/>
  <c r="BV89" i="14"/>
  <c r="CU89" i="14"/>
  <c r="DQ89" i="14"/>
  <c r="AC103" i="14"/>
  <c r="BD103" i="14"/>
  <c r="CF103" i="14"/>
  <c r="DJ103" i="14"/>
  <c r="AM104" i="14"/>
  <c r="BP104" i="14"/>
  <c r="CT104" i="14"/>
  <c r="AI105" i="14"/>
  <c r="CI105" i="14"/>
  <c r="BC106" i="14"/>
  <c r="BI107" i="14"/>
  <c r="DQ121" i="14"/>
  <c r="DI121" i="14"/>
  <c r="DA121" i="14"/>
  <c r="CS121" i="14"/>
  <c r="CK121" i="14"/>
  <c r="CC121" i="14"/>
  <c r="BU121" i="14"/>
  <c r="BM121" i="14"/>
  <c r="BE121" i="14"/>
  <c r="AW121" i="14"/>
  <c r="AO121" i="14"/>
  <c r="AG121" i="14"/>
  <c r="Y121" i="14"/>
  <c r="DQ107" i="14"/>
  <c r="DI107" i="14"/>
  <c r="DA107" i="14"/>
  <c r="CS107" i="14"/>
  <c r="CK107" i="14"/>
  <c r="CC107" i="14"/>
  <c r="BU107" i="14"/>
  <c r="BM107" i="14"/>
  <c r="BE107" i="14"/>
  <c r="AW107" i="14"/>
  <c r="AO107" i="14"/>
  <c r="AG107" i="14"/>
  <c r="Y107" i="14"/>
  <c r="DQ106" i="14"/>
  <c r="DI106" i="14"/>
  <c r="DA106" i="14"/>
  <c r="CS106" i="14"/>
  <c r="CK106" i="14"/>
  <c r="CC106" i="14"/>
  <c r="BU106" i="14"/>
  <c r="BM106" i="14"/>
  <c r="BE106" i="14"/>
  <c r="AW106" i="14"/>
  <c r="AO106" i="14"/>
  <c r="AG106" i="14"/>
  <c r="Y106" i="14"/>
  <c r="DQ105" i="14"/>
  <c r="DI105" i="14"/>
  <c r="DA105" i="14"/>
  <c r="CS105" i="14"/>
  <c r="CK105" i="14"/>
  <c r="CC105" i="14"/>
  <c r="DV121" i="14"/>
  <c r="DN121" i="14"/>
  <c r="DF121" i="14"/>
  <c r="CX121" i="14"/>
  <c r="CP121" i="14"/>
  <c r="CH121" i="14"/>
  <c r="BZ121" i="14"/>
  <c r="BR121" i="14"/>
  <c r="BJ121" i="14"/>
  <c r="BB121" i="14"/>
  <c r="AT121" i="14"/>
  <c r="AL121" i="14"/>
  <c r="AD121" i="14"/>
  <c r="DV107" i="14"/>
  <c r="DN107" i="14"/>
  <c r="DF107" i="14"/>
  <c r="CX107" i="14"/>
  <c r="CP107" i="14"/>
  <c r="CH107" i="14"/>
  <c r="BZ107" i="14"/>
  <c r="BR107" i="14"/>
  <c r="BJ107" i="14"/>
  <c r="BB107" i="14"/>
  <c r="AT107" i="14"/>
  <c r="AL107" i="14"/>
  <c r="AD107" i="14"/>
  <c r="DV106" i="14"/>
  <c r="DN106" i="14"/>
  <c r="DF106" i="14"/>
  <c r="CX106" i="14"/>
  <c r="CP106" i="14"/>
  <c r="CH106" i="14"/>
  <c r="BZ106" i="14"/>
  <c r="BR106" i="14"/>
  <c r="BJ106" i="14"/>
  <c r="BB106" i="14"/>
  <c r="AT106" i="14"/>
  <c r="AL106" i="14"/>
  <c r="AD106" i="14"/>
  <c r="DV105" i="14"/>
  <c r="DN105" i="14"/>
  <c r="DF105" i="14"/>
  <c r="CX105" i="14"/>
  <c r="CP105" i="14"/>
  <c r="CH105" i="14"/>
  <c r="BZ105" i="14"/>
  <c r="BR105" i="14"/>
  <c r="BJ105" i="14"/>
  <c r="BB105" i="14"/>
  <c r="AT105" i="14"/>
  <c r="AL105" i="14"/>
  <c r="AD105" i="14"/>
  <c r="DV104" i="14"/>
  <c r="DN104" i="14"/>
  <c r="DF104" i="14"/>
  <c r="CX104" i="14"/>
  <c r="CP104" i="14"/>
  <c r="CH104" i="14"/>
  <c r="BZ104" i="14"/>
  <c r="BR104" i="14"/>
  <c r="BJ104" i="14"/>
  <c r="BB104" i="14"/>
  <c r="AT104" i="14"/>
  <c r="AL104" i="14"/>
  <c r="AD104" i="14"/>
  <c r="DV103" i="14"/>
  <c r="DN103" i="14"/>
  <c r="DF103" i="14"/>
  <c r="CX103" i="14"/>
  <c r="CP103" i="14"/>
  <c r="CH103" i="14"/>
  <c r="BZ103" i="14"/>
  <c r="BR103" i="14"/>
  <c r="BJ103" i="14"/>
  <c r="BB103" i="14"/>
  <c r="AT103" i="14"/>
  <c r="AL103" i="14"/>
  <c r="AD103" i="14"/>
  <c r="DP89" i="14"/>
  <c r="DH89" i="14"/>
  <c r="CZ89" i="14"/>
  <c r="CR89" i="14"/>
  <c r="CJ89" i="14"/>
  <c r="CB89" i="14"/>
  <c r="DT121" i="14"/>
  <c r="DL121" i="14"/>
  <c r="DD121" i="14"/>
  <c r="CV121" i="14"/>
  <c r="CN121" i="14"/>
  <c r="CF121" i="14"/>
  <c r="BX121" i="14"/>
  <c r="BP121" i="14"/>
  <c r="BH121" i="14"/>
  <c r="AZ121" i="14"/>
  <c r="AR121" i="14"/>
  <c r="AJ121" i="14"/>
  <c r="AB121" i="14"/>
  <c r="DT107" i="14"/>
  <c r="DL107" i="14"/>
  <c r="DD107" i="14"/>
  <c r="CV107" i="14"/>
  <c r="CN107" i="14"/>
  <c r="CF107" i="14"/>
  <c r="BX107" i="14"/>
  <c r="BP107" i="14"/>
  <c r="BH107" i="14"/>
  <c r="AZ107" i="14"/>
  <c r="AR107" i="14"/>
  <c r="AJ107" i="14"/>
  <c r="AB107" i="14"/>
  <c r="DT106" i="14"/>
  <c r="DL106" i="14"/>
  <c r="DD106" i="14"/>
  <c r="CV106" i="14"/>
  <c r="CN106" i="14"/>
  <c r="CF106" i="14"/>
  <c r="BX106" i="14"/>
  <c r="BP106" i="14"/>
  <c r="BH106" i="14"/>
  <c r="AZ106" i="14"/>
  <c r="AR106" i="14"/>
  <c r="AJ106" i="14"/>
  <c r="AB106" i="14"/>
  <c r="DT105" i="14"/>
  <c r="DL105" i="14"/>
  <c r="DD105" i="14"/>
  <c r="CV105" i="14"/>
  <c r="CN105" i="14"/>
  <c r="CF105" i="14"/>
  <c r="BX105" i="14"/>
  <c r="BP105" i="14"/>
  <c r="BH105" i="14"/>
  <c r="AZ105" i="14"/>
  <c r="AR105" i="14"/>
  <c r="AJ105" i="14"/>
  <c r="AB105" i="14"/>
  <c r="DT104" i="14"/>
  <c r="DL104" i="14"/>
  <c r="DD104" i="14"/>
  <c r="DS121" i="14"/>
  <c r="DK121" i="14"/>
  <c r="DC121" i="14"/>
  <c r="CU121" i="14"/>
  <c r="CM121" i="14"/>
  <c r="CE121" i="14"/>
  <c r="BW121" i="14"/>
  <c r="BO121" i="14"/>
  <c r="BG121" i="14"/>
  <c r="AY121" i="14"/>
  <c r="AQ121" i="14"/>
  <c r="AI121" i="14"/>
  <c r="AA121" i="14"/>
  <c r="DR121" i="14"/>
  <c r="DJ121" i="14"/>
  <c r="DB121" i="14"/>
  <c r="CT121" i="14"/>
  <c r="CL121" i="14"/>
  <c r="CD121" i="14"/>
  <c r="BV121" i="14"/>
  <c r="BN121" i="14"/>
  <c r="BF121" i="14"/>
  <c r="AX121" i="14"/>
  <c r="AP121" i="14"/>
  <c r="AH121" i="14"/>
  <c r="Z121" i="14"/>
  <c r="DR107" i="14"/>
  <c r="DJ107" i="14"/>
  <c r="DB107" i="14"/>
  <c r="CT107" i="14"/>
  <c r="CL107" i="14"/>
  <c r="CD107" i="14"/>
  <c r="BV107" i="14"/>
  <c r="BN107" i="14"/>
  <c r="BF107" i="14"/>
  <c r="AX107" i="14"/>
  <c r="AP107" i="14"/>
  <c r="AH107" i="14"/>
  <c r="Z107" i="14"/>
  <c r="DR106" i="14"/>
  <c r="DJ106" i="14"/>
  <c r="DB106" i="14"/>
  <c r="CT106" i="14"/>
  <c r="CL106" i="14"/>
  <c r="CD106" i="14"/>
  <c r="BV106" i="14"/>
  <c r="BN106" i="14"/>
  <c r="BF106" i="14"/>
  <c r="AX106" i="14"/>
  <c r="AP106" i="14"/>
  <c r="AH106" i="14"/>
  <c r="Z106" i="14"/>
  <c r="DR105" i="14"/>
  <c r="DJ105" i="14"/>
  <c r="DB105" i="14"/>
  <c r="CT105" i="14"/>
  <c r="CL105" i="14"/>
  <c r="CD105" i="14"/>
  <c r="BV105" i="14"/>
  <c r="BN105" i="14"/>
  <c r="BF105" i="14"/>
  <c r="AX105" i="14"/>
  <c r="DG121" i="14"/>
  <c r="CJ121" i="14"/>
  <c r="BQ121" i="14"/>
  <c r="AU121" i="14"/>
  <c r="X121" i="14"/>
  <c r="DH107" i="14"/>
  <c r="CR107" i="14"/>
  <c r="CB107" i="14"/>
  <c r="BL107" i="14"/>
  <c r="AV107" i="14"/>
  <c r="AF107" i="14"/>
  <c r="DP106" i="14"/>
  <c r="CZ106" i="14"/>
  <c r="CJ106" i="14"/>
  <c r="BT106" i="14"/>
  <c r="BD106" i="14"/>
  <c r="AN106" i="14"/>
  <c r="X106" i="14"/>
  <c r="DH105" i="14"/>
  <c r="CR105" i="14"/>
  <c r="CB105" i="14"/>
  <c r="BO105" i="14"/>
  <c r="BC105" i="14"/>
  <c r="AP105" i="14"/>
  <c r="AF105" i="14"/>
  <c r="DU104" i="14"/>
  <c r="DJ104" i="14"/>
  <c r="CZ104" i="14"/>
  <c r="CQ104" i="14"/>
  <c r="CG104" i="14"/>
  <c r="BX104" i="14"/>
  <c r="BO104" i="14"/>
  <c r="BF104" i="14"/>
  <c r="AW104" i="14"/>
  <c r="AN104" i="14"/>
  <c r="AE104" i="14"/>
  <c r="DU103" i="14"/>
  <c r="DL103" i="14"/>
  <c r="DC103" i="14"/>
  <c r="CT103" i="14"/>
  <c r="CK103" i="14"/>
  <c r="CB103" i="14"/>
  <c r="BS103" i="14"/>
  <c r="BI103" i="14"/>
  <c r="AZ103" i="14"/>
  <c r="AQ103" i="14"/>
  <c r="AH103" i="14"/>
  <c r="Y103" i="14"/>
  <c r="DR89" i="14"/>
  <c r="DI89" i="14"/>
  <c r="CY89" i="14"/>
  <c r="CP89" i="14"/>
  <c r="CG89" i="14"/>
  <c r="BX89" i="14"/>
  <c r="BP89" i="14"/>
  <c r="BH89" i="14"/>
  <c r="AZ89" i="14"/>
  <c r="AR89" i="14"/>
  <c r="AJ89" i="14"/>
  <c r="AB89" i="14"/>
  <c r="DV75" i="14"/>
  <c r="DN75" i="14"/>
  <c r="DF75" i="14"/>
  <c r="CX75" i="14"/>
  <c r="CP75" i="14"/>
  <c r="CH75" i="14"/>
  <c r="BZ75" i="14"/>
  <c r="BR75" i="14"/>
  <c r="BJ75" i="14"/>
  <c r="BB75" i="14"/>
  <c r="AT75" i="14"/>
  <c r="AL75" i="14"/>
  <c r="AD75" i="14"/>
  <c r="DV74" i="14"/>
  <c r="DN74" i="14"/>
  <c r="DF74" i="14"/>
  <c r="CX74" i="14"/>
  <c r="CP74" i="14"/>
  <c r="CH74" i="14"/>
  <c r="BZ74" i="14"/>
  <c r="BR74" i="14"/>
  <c r="BJ74" i="14"/>
  <c r="BB74" i="14"/>
  <c r="DU121" i="14"/>
  <c r="CY121" i="14"/>
  <c r="CB121" i="14"/>
  <c r="BI121" i="14"/>
  <c r="AM121" i="14"/>
  <c r="DS107" i="14"/>
  <c r="DC107" i="14"/>
  <c r="CM107" i="14"/>
  <c r="BW107" i="14"/>
  <c r="BG107" i="14"/>
  <c r="AQ107" i="14"/>
  <c r="AA107" i="14"/>
  <c r="DK106" i="14"/>
  <c r="CU106" i="14"/>
  <c r="CE106" i="14"/>
  <c r="BO106" i="14"/>
  <c r="AY106" i="14"/>
  <c r="AI106" i="14"/>
  <c r="DS105" i="14"/>
  <c r="DC105" i="14"/>
  <c r="CM105" i="14"/>
  <c r="BW105" i="14"/>
  <c r="BK105" i="14"/>
  <c r="AW105" i="14"/>
  <c r="AM105" i="14"/>
  <c r="AA105" i="14"/>
  <c r="DQ104" i="14"/>
  <c r="DG104" i="14"/>
  <c r="CV104" i="14"/>
  <c r="CM104" i="14"/>
  <c r="CD104" i="14"/>
  <c r="BU104" i="14"/>
  <c r="BL104" i="14"/>
  <c r="BC104" i="14"/>
  <c r="AS104" i="14"/>
  <c r="AJ104" i="14"/>
  <c r="AA104" i="14"/>
  <c r="DR103" i="14"/>
  <c r="DI103" i="14"/>
  <c r="CZ103" i="14"/>
  <c r="CQ103" i="14"/>
  <c r="CG103" i="14"/>
  <c r="BX103" i="14"/>
  <c r="BO103" i="14"/>
  <c r="BF103" i="14"/>
  <c r="AW103" i="14"/>
  <c r="AN103" i="14"/>
  <c r="AE103" i="14"/>
  <c r="DW89" i="14"/>
  <c r="DN89" i="14"/>
  <c r="DE89" i="14"/>
  <c r="CV89" i="14"/>
  <c r="CM89" i="14"/>
  <c r="CD89" i="14"/>
  <c r="BU89" i="14"/>
  <c r="BM89" i="14"/>
  <c r="BE89" i="14"/>
  <c r="AW89" i="14"/>
  <c r="AO89" i="14"/>
  <c r="AG89" i="14"/>
  <c r="Y89" i="14"/>
  <c r="DS75" i="14"/>
  <c r="DK75" i="14"/>
  <c r="DC75" i="14"/>
  <c r="CU75" i="14"/>
  <c r="CM75" i="14"/>
  <c r="CE75" i="14"/>
  <c r="BW75" i="14"/>
  <c r="BO75" i="14"/>
  <c r="BG75" i="14"/>
  <c r="DP121" i="14"/>
  <c r="CW121" i="14"/>
  <c r="CA121" i="14"/>
  <c r="BD121" i="14"/>
  <c r="AK121" i="14"/>
  <c r="DP107" i="14"/>
  <c r="CZ107" i="14"/>
  <c r="CJ107" i="14"/>
  <c r="BT107" i="14"/>
  <c r="BD107" i="14"/>
  <c r="AN107" i="14"/>
  <c r="X107" i="14"/>
  <c r="DH106" i="14"/>
  <c r="CR106" i="14"/>
  <c r="CB106" i="14"/>
  <c r="BL106" i="14"/>
  <c r="AV106" i="14"/>
  <c r="AF106" i="14"/>
  <c r="DP105" i="14"/>
  <c r="CZ105" i="14"/>
  <c r="CJ105" i="14"/>
  <c r="BU105" i="14"/>
  <c r="BI105" i="14"/>
  <c r="AV105" i="14"/>
  <c r="AK105" i="14"/>
  <c r="Z105" i="14"/>
  <c r="DP104" i="14"/>
  <c r="DE104" i="14"/>
  <c r="CU104" i="14"/>
  <c r="DO121" i="14"/>
  <c r="CR121" i="14"/>
  <c r="BY121" i="14"/>
  <c r="BC121" i="14"/>
  <c r="AF121" i="14"/>
  <c r="DO107" i="14"/>
  <c r="CY107" i="14"/>
  <c r="CI107" i="14"/>
  <c r="BS107" i="14"/>
  <c r="BC107" i="14"/>
  <c r="AM107" i="14"/>
  <c r="DW106" i="14"/>
  <c r="DG106" i="14"/>
  <c r="CQ106" i="14"/>
  <c r="CA106" i="14"/>
  <c r="BK106" i="14"/>
  <c r="AU106" i="14"/>
  <c r="AE106" i="14"/>
  <c r="DM121" i="14"/>
  <c r="CQ121" i="14"/>
  <c r="BT121" i="14"/>
  <c r="BA121" i="14"/>
  <c r="AE121" i="14"/>
  <c r="DM107" i="14"/>
  <c r="CW107" i="14"/>
  <c r="CG107" i="14"/>
  <c r="BQ107" i="14"/>
  <c r="BA107" i="14"/>
  <c r="AK107" i="14"/>
  <c r="DU106" i="14"/>
  <c r="DE106" i="14"/>
  <c r="CO106" i="14"/>
  <c r="BY106" i="14"/>
  <c r="BI106" i="14"/>
  <c r="AS106" i="14"/>
  <c r="AC106" i="14"/>
  <c r="DM105" i="14"/>
  <c r="CW105" i="14"/>
  <c r="CG105" i="14"/>
  <c r="BS105" i="14"/>
  <c r="BE105" i="14"/>
  <c r="AS105" i="14"/>
  <c r="AH105" i="14"/>
  <c r="X105" i="14"/>
  <c r="DM104" i="14"/>
  <c r="DB104" i="14"/>
  <c r="CS104" i="14"/>
  <c r="CJ104" i="14"/>
  <c r="CA104" i="14"/>
  <c r="BQ104" i="14"/>
  <c r="BH104" i="14"/>
  <c r="AY104" i="14"/>
  <c r="AP104" i="14"/>
  <c r="AG104" i="14"/>
  <c r="X104" i="14"/>
  <c r="DO103" i="14"/>
  <c r="DE103" i="14"/>
  <c r="CV103" i="14"/>
  <c r="CM103" i="14"/>
  <c r="CD103" i="14"/>
  <c r="BU103" i="14"/>
  <c r="BL103" i="14"/>
  <c r="BC103" i="14"/>
  <c r="AS103" i="14"/>
  <c r="AJ103" i="14"/>
  <c r="AA103" i="14"/>
  <c r="DT89" i="14"/>
  <c r="DK89" i="14"/>
  <c r="DB89" i="14"/>
  <c r="CS89" i="14"/>
  <c r="CI89" i="14"/>
  <c r="BZ89" i="14"/>
  <c r="BR89" i="14"/>
  <c r="BJ89" i="14"/>
  <c r="BB89" i="14"/>
  <c r="AT89" i="14"/>
  <c r="AL89" i="14"/>
  <c r="AD89" i="14"/>
  <c r="DP75" i="14"/>
  <c r="DH75" i="14"/>
  <c r="CZ75" i="14"/>
  <c r="DH121" i="14"/>
  <c r="CO121" i="14"/>
  <c r="BS121" i="14"/>
  <c r="AV121" i="14"/>
  <c r="AC121" i="14"/>
  <c r="DK107" i="14"/>
  <c r="CU107" i="14"/>
  <c r="CE107" i="14"/>
  <c r="BO107" i="14"/>
  <c r="AY107" i="14"/>
  <c r="AI107" i="14"/>
  <c r="DS106" i="14"/>
  <c r="DC106" i="14"/>
  <c r="BK121" i="14"/>
  <c r="CO107" i="14"/>
  <c r="AC107" i="14"/>
  <c r="BW106" i="14"/>
  <c r="AK106" i="14"/>
  <c r="CY105" i="14"/>
  <c r="BT105" i="14"/>
  <c r="AU105" i="14"/>
  <c r="Y105" i="14"/>
  <c r="DC104" i="14"/>
  <c r="CL104" i="14"/>
  <c r="BW104" i="14"/>
  <c r="BI104" i="14"/>
  <c r="AU104" i="14"/>
  <c r="AF104" i="14"/>
  <c r="DQ103" i="14"/>
  <c r="DB103" i="14"/>
  <c r="CN103" i="14"/>
  <c r="BY103" i="14"/>
  <c r="BK103" i="14"/>
  <c r="AV103" i="14"/>
  <c r="AG103" i="14"/>
  <c r="DO89" i="14"/>
  <c r="DA89" i="14"/>
  <c r="CL89" i="14"/>
  <c r="BW89" i="14"/>
  <c r="BK89" i="14"/>
  <c r="AX89" i="14"/>
  <c r="AK89" i="14"/>
  <c r="X89" i="14"/>
  <c r="DW75" i="14"/>
  <c r="DJ75" i="14"/>
  <c r="CW75" i="14"/>
  <c r="CL75" i="14"/>
  <c r="CB75" i="14"/>
  <c r="BQ75" i="14"/>
  <c r="BF75" i="14"/>
  <c r="AW75" i="14"/>
  <c r="AN75" i="14"/>
  <c r="AE75" i="14"/>
  <c r="DU74" i="14"/>
  <c r="DL74" i="14"/>
  <c r="DC74" i="14"/>
  <c r="CT74" i="14"/>
  <c r="CK74" i="14"/>
  <c r="CB74" i="14"/>
  <c r="BS74" i="14"/>
  <c r="BI74" i="14"/>
  <c r="AZ74" i="14"/>
  <c r="AR74" i="14"/>
  <c r="AJ74" i="14"/>
  <c r="AB74" i="14"/>
  <c r="DT73" i="14"/>
  <c r="DL73" i="14"/>
  <c r="DD73" i="14"/>
  <c r="CV73" i="14"/>
  <c r="CN73" i="14"/>
  <c r="CF73" i="14"/>
  <c r="BX73" i="14"/>
  <c r="BP73" i="14"/>
  <c r="BH73" i="14"/>
  <c r="AZ73" i="14"/>
  <c r="AR73" i="14"/>
  <c r="DW121" i="14"/>
  <c r="AN121" i="14"/>
  <c r="BY107" i="14"/>
  <c r="DM106" i="14"/>
  <c r="BQ106" i="14"/>
  <c r="DW105" i="14"/>
  <c r="CQ105" i="14"/>
  <c r="BM105" i="14"/>
  <c r="AO105" i="14"/>
  <c r="DS104" i="14"/>
  <c r="CY104" i="14"/>
  <c r="CI104" i="14"/>
  <c r="BT104" i="14"/>
  <c r="BE104" i="14"/>
  <c r="AQ104" i="14"/>
  <c r="AB104" i="14"/>
  <c r="DM103" i="14"/>
  <c r="CY103" i="14"/>
  <c r="CJ103" i="14"/>
  <c r="BV103" i="14"/>
  <c r="BG103" i="14"/>
  <c r="CI121" i="14"/>
  <c r="DG107" i="14"/>
  <c r="AU107" i="14"/>
  <c r="CM106" i="14"/>
  <c r="BA106" i="14"/>
  <c r="DK105" i="14"/>
  <c r="CE105" i="14"/>
  <c r="BD105" i="14"/>
  <c r="AG105" i="14"/>
  <c r="DK104" i="14"/>
  <c r="CR104" i="14"/>
  <c r="CC104" i="14"/>
  <c r="BN104" i="14"/>
  <c r="AZ104" i="14"/>
  <c r="AK104" i="14"/>
  <c r="DW103" i="14"/>
  <c r="DH103" i="14"/>
  <c r="CS103" i="14"/>
  <c r="CE103" i="14"/>
  <c r="BP103" i="14"/>
  <c r="BA103" i="14"/>
  <c r="AM103" i="14"/>
  <c r="X103" i="14"/>
  <c r="DU89" i="14"/>
  <c r="DF89" i="14"/>
  <c r="CQ89" i="14"/>
  <c r="CC89" i="14"/>
  <c r="BO89" i="14"/>
  <c r="BC89" i="14"/>
  <c r="AP89" i="14"/>
  <c r="AC89" i="14"/>
  <c r="DO75" i="14"/>
  <c r="DB75" i="14"/>
  <c r="CQ75" i="14"/>
  <c r="CF75" i="14"/>
  <c r="BU75" i="14"/>
  <c r="BK75" i="14"/>
  <c r="AZ75" i="14"/>
  <c r="AQ75" i="14"/>
  <c r="AH75" i="14"/>
  <c r="Y75" i="14"/>
  <c r="DP74" i="14"/>
  <c r="CG121" i="14"/>
  <c r="DE107" i="14"/>
  <c r="AS107" i="14"/>
  <c r="CI106" i="14"/>
  <c r="AQ106" i="14"/>
  <c r="DG105" i="14"/>
  <c r="CA105" i="14"/>
  <c r="BA105" i="14"/>
  <c r="AE105" i="14"/>
  <c r="DI104" i="14"/>
  <c r="CO104" i="14"/>
  <c r="CB104" i="14"/>
  <c r="BM104" i="14"/>
  <c r="AX104" i="14"/>
  <c r="AI104" i="14"/>
  <c r="DT103" i="14"/>
  <c r="DG103" i="14"/>
  <c r="CR103" i="14"/>
  <c r="CC103" i="14"/>
  <c r="BN103" i="14"/>
  <c r="AY103" i="14"/>
  <c r="AK103" i="14"/>
  <c r="DS89" i="14"/>
  <c r="DD89" i="14"/>
  <c r="CO89" i="14"/>
  <c r="CA89" i="14"/>
  <c r="BN89" i="14"/>
  <c r="BA89" i="14"/>
  <c r="AN89" i="14"/>
  <c r="AA89" i="14"/>
  <c r="DM75" i="14"/>
  <c r="DA75" i="14"/>
  <c r="CO75" i="14"/>
  <c r="CD75" i="14"/>
  <c r="BT75" i="14"/>
  <c r="BI75" i="14"/>
  <c r="AY75" i="14"/>
  <c r="AP75" i="14"/>
  <c r="AG75" i="14"/>
  <c r="X75" i="14"/>
  <c r="DO74" i="14"/>
  <c r="DE74" i="14"/>
  <c r="CV74" i="14"/>
  <c r="CM74" i="14"/>
  <c r="CD74" i="14"/>
  <c r="BU74" i="14"/>
  <c r="BL74" i="14"/>
  <c r="BC74" i="14"/>
  <c r="AT74" i="14"/>
  <c r="AL74" i="14"/>
  <c r="AD74" i="14"/>
  <c r="DV73" i="14"/>
  <c r="DN73" i="14"/>
  <c r="DF73" i="14"/>
  <c r="CX73" i="14"/>
  <c r="CP73" i="14"/>
  <c r="CH73" i="14"/>
  <c r="BZ73" i="14"/>
  <c r="BR73" i="14"/>
  <c r="BJ73" i="14"/>
  <c r="BB73" i="14"/>
  <c r="AT73" i="14"/>
  <c r="AL73" i="14"/>
  <c r="AD73" i="14"/>
  <c r="DV71" i="14"/>
  <c r="DN71" i="14"/>
  <c r="DF71" i="14"/>
  <c r="CX71" i="14"/>
  <c r="CP71" i="14"/>
  <c r="CH71" i="14"/>
  <c r="BZ71" i="14"/>
  <c r="BR71" i="14"/>
  <c r="BJ71" i="14"/>
  <c r="BB71" i="14"/>
  <c r="AT71" i="14"/>
  <c r="AL71" i="14"/>
  <c r="AD71" i="14"/>
  <c r="DV70" i="14"/>
  <c r="DN70" i="14"/>
  <c r="DF70" i="14"/>
  <c r="CX70" i="14"/>
  <c r="CP70" i="14"/>
  <c r="CH70" i="14"/>
  <c r="K57" i="10"/>
  <c r="J57" i="10"/>
  <c r="I57" i="10"/>
  <c r="H57" i="10"/>
  <c r="K56" i="10"/>
  <c r="J56" i="10"/>
  <c r="I56" i="10"/>
  <c r="H56" i="10"/>
  <c r="K51" i="10"/>
  <c r="J51" i="10"/>
  <c r="I51" i="10"/>
  <c r="H51" i="10"/>
  <c r="K46" i="10"/>
  <c r="J46" i="10"/>
  <c r="I46" i="10"/>
  <c r="H46" i="10"/>
  <c r="Z2" i="14" l="1"/>
  <c r="AA3" i="14"/>
  <c r="AB3" i="14" l="1"/>
  <c r="AA2" i="14"/>
  <c r="AC3" i="14" l="1"/>
  <c r="AB2" i="14"/>
  <c r="K52" i="10"/>
  <c r="J52" i="10"/>
  <c r="I52" i="10"/>
  <c r="H52" i="10"/>
  <c r="K50" i="10"/>
  <c r="J50" i="10"/>
  <c r="I50" i="10"/>
  <c r="H50" i="10"/>
  <c r="AD3" i="14" l="1"/>
  <c r="AC2" i="14"/>
  <c r="K55" i="10"/>
  <c r="J55" i="10"/>
  <c r="I55" i="10"/>
  <c r="H55" i="10"/>
  <c r="K54" i="10"/>
  <c r="J54" i="10"/>
  <c r="I54" i="10"/>
  <c r="H54" i="10"/>
  <c r="K49" i="10"/>
  <c r="J49" i="10"/>
  <c r="I49" i="10"/>
  <c r="H49" i="10"/>
  <c r="K48" i="10"/>
  <c r="J48" i="10"/>
  <c r="I48" i="10"/>
  <c r="H48" i="10"/>
  <c r="K47" i="10"/>
  <c r="J47" i="10"/>
  <c r="I47" i="10"/>
  <c r="H47" i="10"/>
  <c r="K45" i="10"/>
  <c r="J45" i="10"/>
  <c r="I45" i="10"/>
  <c r="H45" i="10"/>
  <c r="K44" i="10"/>
  <c r="J44" i="10"/>
  <c r="I44" i="10"/>
  <c r="H44" i="10"/>
  <c r="AE3" i="14" l="1"/>
  <c r="AD2" i="14"/>
  <c r="AF3" i="14" l="1"/>
  <c r="AE2" i="14"/>
  <c r="H3" i="9"/>
  <c r="AF2" i="14" l="1"/>
  <c r="AG3" i="14"/>
  <c r="I8" i="11"/>
  <c r="J8" i="11"/>
  <c r="K8" i="11"/>
  <c r="AH3" i="14" l="1"/>
  <c r="AG2" i="14"/>
  <c r="AH2" i="14" l="1"/>
  <c r="AI3" i="14"/>
  <c r="M3" i="9"/>
  <c r="N3" i="9"/>
  <c r="O3" i="9"/>
  <c r="P3" i="9"/>
  <c r="Q3" i="9"/>
  <c r="R3" i="9"/>
  <c r="S3" i="9"/>
  <c r="T3" i="9"/>
  <c r="U3" i="9"/>
  <c r="V3" i="9"/>
  <c r="W3" i="9"/>
  <c r="X3" i="9"/>
  <c r="Y3" i="9"/>
  <c r="Z3" i="9"/>
  <c r="AA3" i="9"/>
  <c r="AB3" i="9"/>
  <c r="AC3" i="9"/>
  <c r="AD3" i="9"/>
  <c r="AE3" i="9"/>
  <c r="AF3" i="9"/>
  <c r="AG3" i="9"/>
  <c r="AH3" i="9"/>
  <c r="AI3" i="9"/>
  <c r="AJ3" i="9"/>
  <c r="I3" i="9"/>
  <c r="J3" i="9"/>
  <c r="K3" i="9"/>
  <c r="L3" i="9"/>
  <c r="AI2" i="14" l="1"/>
  <c r="AJ3" i="14"/>
  <c r="AJ2" i="14" l="1"/>
  <c r="AK3" i="14"/>
  <c r="AL3" i="14" l="1"/>
  <c r="AK2" i="14"/>
  <c r="AM3" i="14" l="1"/>
  <c r="AL2" i="14"/>
  <c r="L58" i="5"/>
  <c r="K58" i="5"/>
  <c r="H53" i="5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D3" i="2"/>
  <c r="L20" i="4"/>
  <c r="L18" i="4" s="1"/>
  <c r="E18" i="11"/>
  <c r="D18" i="11"/>
  <c r="E17" i="11"/>
  <c r="D17" i="11"/>
  <c r="E16" i="11"/>
  <c r="D16" i="11"/>
  <c r="E15" i="11"/>
  <c r="D15" i="11"/>
  <c r="E14" i="11"/>
  <c r="D14" i="11"/>
  <c r="AJ2" i="11"/>
  <c r="AI2" i="11"/>
  <c r="AH2" i="11"/>
  <c r="AG2" i="11"/>
  <c r="AF2" i="11"/>
  <c r="AE2" i="11"/>
  <c r="AD2" i="11"/>
  <c r="AC2" i="11"/>
  <c r="AB2" i="11"/>
  <c r="AA2" i="11"/>
  <c r="Z2" i="11"/>
  <c r="Y2" i="11"/>
  <c r="X2" i="11"/>
  <c r="W2" i="11"/>
  <c r="V2" i="11"/>
  <c r="U2" i="11"/>
  <c r="T2" i="11"/>
  <c r="S2" i="11"/>
  <c r="R2" i="11"/>
  <c r="Q2" i="11"/>
  <c r="P2" i="11"/>
  <c r="O2" i="11"/>
  <c r="N2" i="11"/>
  <c r="M2" i="11"/>
  <c r="L2" i="11"/>
  <c r="K2" i="11"/>
  <c r="J2" i="11"/>
  <c r="I2" i="11"/>
  <c r="H2" i="11"/>
  <c r="E68" i="10"/>
  <c r="D68" i="10"/>
  <c r="E67" i="10"/>
  <c r="D67" i="10"/>
  <c r="E66" i="10"/>
  <c r="D66" i="10"/>
  <c r="E65" i="10"/>
  <c r="D65" i="10"/>
  <c r="E64" i="10"/>
  <c r="D64" i="10"/>
  <c r="H43" i="10"/>
  <c r="H61" i="10" s="1"/>
  <c r="AJ2" i="10"/>
  <c r="AI2" i="10"/>
  <c r="AH2" i="10"/>
  <c r="AG2" i="10"/>
  <c r="AF2" i="10"/>
  <c r="AE2" i="10"/>
  <c r="AD2" i="10"/>
  <c r="AC2" i="10"/>
  <c r="AB2" i="10"/>
  <c r="AA2" i="10"/>
  <c r="Z2" i="10"/>
  <c r="Y2" i="10"/>
  <c r="X2" i="10"/>
  <c r="W2" i="10"/>
  <c r="V2" i="10"/>
  <c r="U2" i="10"/>
  <c r="T2" i="10"/>
  <c r="S2" i="10"/>
  <c r="R2" i="10"/>
  <c r="Q2" i="10"/>
  <c r="P2" i="10"/>
  <c r="O2" i="10"/>
  <c r="N2" i="10"/>
  <c r="M2" i="10"/>
  <c r="L2" i="10"/>
  <c r="K2" i="10"/>
  <c r="J2" i="10"/>
  <c r="I2" i="10"/>
  <c r="H2" i="10"/>
  <c r="E36" i="9"/>
  <c r="D36" i="9"/>
  <c r="E35" i="9"/>
  <c r="D35" i="9"/>
  <c r="E34" i="9"/>
  <c r="D34" i="9"/>
  <c r="E33" i="9"/>
  <c r="D33" i="9"/>
  <c r="E32" i="9"/>
  <c r="D32" i="9"/>
  <c r="AJ2" i="9"/>
  <c r="AI2" i="9"/>
  <c r="AH2" i="9"/>
  <c r="AG2" i="9"/>
  <c r="AF2" i="9"/>
  <c r="AE2" i="9"/>
  <c r="AD2" i="9"/>
  <c r="AC2" i="9"/>
  <c r="AB2" i="9"/>
  <c r="AA2" i="9"/>
  <c r="Z2" i="9"/>
  <c r="Y2" i="9"/>
  <c r="X2" i="9"/>
  <c r="W2" i="9"/>
  <c r="V2" i="9"/>
  <c r="U2" i="9"/>
  <c r="T2" i="9"/>
  <c r="S2" i="9"/>
  <c r="R2" i="9"/>
  <c r="Q2" i="9"/>
  <c r="P2" i="9"/>
  <c r="O2" i="9"/>
  <c r="N2" i="9"/>
  <c r="M2" i="9"/>
  <c r="L2" i="9"/>
  <c r="K2" i="9"/>
  <c r="J2" i="9"/>
  <c r="I2" i="9"/>
  <c r="H2" i="9"/>
  <c r="D81" i="8"/>
  <c r="C81" i="8"/>
  <c r="D80" i="8"/>
  <c r="C80" i="8"/>
  <c r="D79" i="8"/>
  <c r="C79" i="8"/>
  <c r="D78" i="8"/>
  <c r="C78" i="8"/>
  <c r="D77" i="8"/>
  <c r="C77" i="8"/>
  <c r="AJ3" i="8"/>
  <c r="AI3" i="8"/>
  <c r="AH3" i="8"/>
  <c r="AG3" i="8"/>
  <c r="AF3" i="8"/>
  <c r="AE3" i="8"/>
  <c r="AD3" i="8"/>
  <c r="AC3" i="8"/>
  <c r="AB3" i="8"/>
  <c r="AA3" i="8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I3" i="8"/>
  <c r="H3" i="8"/>
  <c r="E17" i="6"/>
  <c r="D17" i="6"/>
  <c r="E16" i="6"/>
  <c r="D16" i="6"/>
  <c r="E15" i="6"/>
  <c r="D15" i="6"/>
  <c r="E14" i="6"/>
  <c r="D14" i="6"/>
  <c r="E13" i="6"/>
  <c r="D13" i="6"/>
  <c r="AJ2" i="6"/>
  <c r="AI2" i="6"/>
  <c r="AH2" i="6"/>
  <c r="AG2" i="6"/>
  <c r="AF2" i="6"/>
  <c r="AE2" i="6"/>
  <c r="AD2" i="6"/>
  <c r="AC2" i="6"/>
  <c r="AB2" i="6"/>
  <c r="AA2" i="6"/>
  <c r="Z2" i="6"/>
  <c r="Y2" i="6"/>
  <c r="X2" i="6"/>
  <c r="W2" i="6"/>
  <c r="V2" i="6"/>
  <c r="U2" i="6"/>
  <c r="T2" i="6"/>
  <c r="S2" i="6"/>
  <c r="R2" i="6"/>
  <c r="Q2" i="6"/>
  <c r="P2" i="6"/>
  <c r="O2" i="6"/>
  <c r="N2" i="6"/>
  <c r="M2" i="6"/>
  <c r="L2" i="6"/>
  <c r="K2" i="6"/>
  <c r="J2" i="6"/>
  <c r="I2" i="6"/>
  <c r="H2" i="6"/>
  <c r="E68" i="5"/>
  <c r="D68" i="5"/>
  <c r="E67" i="5"/>
  <c r="D67" i="5"/>
  <c r="E66" i="5"/>
  <c r="D66" i="5"/>
  <c r="E65" i="5"/>
  <c r="D65" i="5"/>
  <c r="E64" i="5"/>
  <c r="D64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E32" i="4"/>
  <c r="D32" i="4"/>
  <c r="E31" i="4"/>
  <c r="D31" i="4"/>
  <c r="E30" i="4"/>
  <c r="D30" i="4"/>
  <c r="E29" i="4"/>
  <c r="D29" i="4"/>
  <c r="E28" i="4"/>
  <c r="D28" i="4"/>
  <c r="AJ2" i="4"/>
  <c r="AI2" i="4"/>
  <c r="AH2" i="4"/>
  <c r="AG2" i="4"/>
  <c r="AF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I104" i="2"/>
  <c r="I103" i="2"/>
  <c r="I102" i="2"/>
  <c r="I101" i="2"/>
  <c r="I100" i="2"/>
  <c r="G22" i="2"/>
  <c r="F22" i="2"/>
  <c r="E22" i="2"/>
  <c r="D7" i="2"/>
  <c r="E23" i="3"/>
  <c r="E27" i="3"/>
  <c r="E26" i="3"/>
  <c r="E25" i="3"/>
  <c r="E24" i="3"/>
  <c r="I19" i="3"/>
  <c r="H19" i="3"/>
  <c r="I15" i="3"/>
  <c r="H15" i="3"/>
  <c r="H8" i="3"/>
  <c r="H7" i="3"/>
  <c r="I4" i="3"/>
  <c r="H4" i="3"/>
  <c r="H17" i="4" s="1"/>
  <c r="AF17" i="4" s="1"/>
  <c r="AJ8" i="11"/>
  <c r="AF22" i="2" s="1"/>
  <c r="AI8" i="11"/>
  <c r="AE22" i="2" s="1"/>
  <c r="AH8" i="11"/>
  <c r="AD22" i="2" s="1"/>
  <c r="AG8" i="11"/>
  <c r="AC22" i="2" s="1"/>
  <c r="AF8" i="11"/>
  <c r="AB22" i="2" s="1"/>
  <c r="AE8" i="11"/>
  <c r="AA22" i="2" s="1"/>
  <c r="AD8" i="11"/>
  <c r="Z22" i="2" s="1"/>
  <c r="AC8" i="11"/>
  <c r="Y22" i="2" s="1"/>
  <c r="AB8" i="11"/>
  <c r="X22" i="2" s="1"/>
  <c r="AA8" i="11"/>
  <c r="W22" i="2" s="1"/>
  <c r="Z8" i="11"/>
  <c r="V22" i="2" s="1"/>
  <c r="Y8" i="11"/>
  <c r="U22" i="2" s="1"/>
  <c r="X8" i="11"/>
  <c r="T22" i="2" s="1"/>
  <c r="W8" i="11"/>
  <c r="S22" i="2" s="1"/>
  <c r="V8" i="11"/>
  <c r="R22" i="2" s="1"/>
  <c r="U8" i="11"/>
  <c r="Q22" i="2" s="1"/>
  <c r="T8" i="11"/>
  <c r="P22" i="2" s="1"/>
  <c r="S8" i="11"/>
  <c r="O22" i="2" s="1"/>
  <c r="R8" i="11"/>
  <c r="N22" i="2" s="1"/>
  <c r="Q8" i="11"/>
  <c r="M22" i="2" s="1"/>
  <c r="P8" i="11"/>
  <c r="L22" i="2" s="1"/>
  <c r="O8" i="11"/>
  <c r="K22" i="2" s="1"/>
  <c r="N8" i="11"/>
  <c r="J22" i="2" s="1"/>
  <c r="M8" i="11"/>
  <c r="I22" i="2" s="1"/>
  <c r="L8" i="11"/>
  <c r="H22" i="2" s="1"/>
  <c r="H8" i="11"/>
  <c r="D22" i="2" s="1"/>
  <c r="T60" i="10"/>
  <c r="S60" i="10"/>
  <c r="R60" i="10"/>
  <c r="Q60" i="10"/>
  <c r="P60" i="10"/>
  <c r="O60" i="10"/>
  <c r="N60" i="10"/>
  <c r="M60" i="10"/>
  <c r="L60" i="10"/>
  <c r="K60" i="10"/>
  <c r="J60" i="10"/>
  <c r="I60" i="10"/>
  <c r="H60" i="10"/>
  <c r="AJ58" i="10"/>
  <c r="AI58" i="10"/>
  <c r="AH58" i="10"/>
  <c r="AG58" i="10"/>
  <c r="AF58" i="10"/>
  <c r="AE58" i="10"/>
  <c r="AD58" i="10"/>
  <c r="AC58" i="10"/>
  <c r="AB58" i="10"/>
  <c r="AA58" i="10"/>
  <c r="Z58" i="10"/>
  <c r="Y58" i="10"/>
  <c r="X58" i="10"/>
  <c r="W58" i="10"/>
  <c r="V58" i="10"/>
  <c r="U58" i="10"/>
  <c r="T58" i="10"/>
  <c r="S58" i="10"/>
  <c r="R58" i="10"/>
  <c r="Q58" i="10"/>
  <c r="P58" i="10"/>
  <c r="O58" i="10"/>
  <c r="N58" i="10"/>
  <c r="M58" i="10"/>
  <c r="L58" i="10"/>
  <c r="K58" i="10"/>
  <c r="J58" i="10"/>
  <c r="I58" i="10"/>
  <c r="H58" i="10"/>
  <c r="AJ73" i="8"/>
  <c r="AJ36" i="10" s="1"/>
  <c r="AI73" i="8"/>
  <c r="AI36" i="10" s="1"/>
  <c r="AH73" i="8"/>
  <c r="AH36" i="10" s="1"/>
  <c r="AG73" i="8"/>
  <c r="AG36" i="10" s="1"/>
  <c r="AF73" i="8"/>
  <c r="AF36" i="10" s="1"/>
  <c r="AE73" i="8"/>
  <c r="AE36" i="10" s="1"/>
  <c r="AD73" i="8"/>
  <c r="AD36" i="10" s="1"/>
  <c r="AC73" i="8"/>
  <c r="AC36" i="10" s="1"/>
  <c r="AB73" i="8"/>
  <c r="AB36" i="10" s="1"/>
  <c r="AA73" i="8"/>
  <c r="AA36" i="10" s="1"/>
  <c r="Z73" i="8"/>
  <c r="Z36" i="10" s="1"/>
  <c r="Y73" i="8"/>
  <c r="Y36" i="10" s="1"/>
  <c r="X73" i="8"/>
  <c r="X36" i="10" s="1"/>
  <c r="W73" i="8"/>
  <c r="W36" i="10" s="1"/>
  <c r="V73" i="8"/>
  <c r="V36" i="10" s="1"/>
  <c r="U73" i="8"/>
  <c r="U36" i="10" s="1"/>
  <c r="T73" i="8"/>
  <c r="T36" i="10" s="1"/>
  <c r="S73" i="8"/>
  <c r="S36" i="10" s="1"/>
  <c r="R73" i="8"/>
  <c r="R36" i="10" s="1"/>
  <c r="Q73" i="8"/>
  <c r="Q36" i="10" s="1"/>
  <c r="P73" i="8"/>
  <c r="P36" i="10" s="1"/>
  <c r="O73" i="8"/>
  <c r="O36" i="10" s="1"/>
  <c r="N73" i="8"/>
  <c r="N36" i="10" s="1"/>
  <c r="M73" i="8"/>
  <c r="M36" i="10" s="1"/>
  <c r="L73" i="8"/>
  <c r="L36" i="10" s="1"/>
  <c r="K73" i="8"/>
  <c r="K36" i="10" s="1"/>
  <c r="J73" i="8"/>
  <c r="J36" i="10" s="1"/>
  <c r="I73" i="8"/>
  <c r="I36" i="10" s="1"/>
  <c r="H73" i="8"/>
  <c r="H36" i="10" s="1"/>
  <c r="AJ70" i="8"/>
  <c r="AJ35" i="10" s="1"/>
  <c r="AI70" i="8"/>
  <c r="AI35" i="10" s="1"/>
  <c r="AH70" i="8"/>
  <c r="AH35" i="10" s="1"/>
  <c r="AG70" i="8"/>
  <c r="AG35" i="10" s="1"/>
  <c r="AF70" i="8"/>
  <c r="AF35" i="10" s="1"/>
  <c r="AE70" i="8"/>
  <c r="AE35" i="10" s="1"/>
  <c r="AD70" i="8"/>
  <c r="AD35" i="10" s="1"/>
  <c r="AC70" i="8"/>
  <c r="AC35" i="10" s="1"/>
  <c r="AB70" i="8"/>
  <c r="AB35" i="10" s="1"/>
  <c r="AA70" i="8"/>
  <c r="AA35" i="10" s="1"/>
  <c r="Z70" i="8"/>
  <c r="Z35" i="10" s="1"/>
  <c r="Y70" i="8"/>
  <c r="Y35" i="10" s="1"/>
  <c r="X70" i="8"/>
  <c r="X35" i="10" s="1"/>
  <c r="W70" i="8"/>
  <c r="W35" i="10" s="1"/>
  <c r="V70" i="8"/>
  <c r="V35" i="10" s="1"/>
  <c r="U70" i="8"/>
  <c r="U35" i="10" s="1"/>
  <c r="T70" i="8"/>
  <c r="S70" i="8"/>
  <c r="R70" i="8"/>
  <c r="Q70" i="8"/>
  <c r="P70" i="8"/>
  <c r="O70" i="8"/>
  <c r="N70" i="8"/>
  <c r="M70" i="8"/>
  <c r="L70" i="8"/>
  <c r="K70" i="8"/>
  <c r="K35" i="10" s="1"/>
  <c r="J70" i="8"/>
  <c r="J35" i="10" s="1"/>
  <c r="I70" i="8"/>
  <c r="I35" i="10" s="1"/>
  <c r="H70" i="8"/>
  <c r="H35" i="10" s="1"/>
  <c r="AJ67" i="8"/>
  <c r="AJ34" i="10" s="1"/>
  <c r="AI67" i="8"/>
  <c r="AI34" i="10" s="1"/>
  <c r="AH67" i="8"/>
  <c r="AH34" i="10" s="1"/>
  <c r="AG67" i="8"/>
  <c r="AG34" i="10" s="1"/>
  <c r="AF67" i="8"/>
  <c r="AF34" i="10" s="1"/>
  <c r="AE67" i="8"/>
  <c r="AE34" i="10" s="1"/>
  <c r="AD67" i="8"/>
  <c r="AD34" i="10" s="1"/>
  <c r="AC67" i="8"/>
  <c r="AC34" i="10" s="1"/>
  <c r="AB67" i="8"/>
  <c r="AB34" i="10" s="1"/>
  <c r="AA67" i="8"/>
  <c r="AA34" i="10" s="1"/>
  <c r="Z67" i="8"/>
  <c r="Z34" i="10" s="1"/>
  <c r="Y67" i="8"/>
  <c r="Y34" i="10" s="1"/>
  <c r="X67" i="8"/>
  <c r="X34" i="10" s="1"/>
  <c r="W67" i="8"/>
  <c r="W34" i="10" s="1"/>
  <c r="V67" i="8"/>
  <c r="V34" i="10" s="1"/>
  <c r="U67" i="8"/>
  <c r="U34" i="10" s="1"/>
  <c r="T67" i="8"/>
  <c r="T34" i="10" s="1"/>
  <c r="S67" i="8"/>
  <c r="S34" i="10" s="1"/>
  <c r="R67" i="8"/>
  <c r="R34" i="10" s="1"/>
  <c r="Q67" i="8"/>
  <c r="Q34" i="10" s="1"/>
  <c r="P67" i="8"/>
  <c r="P34" i="10" s="1"/>
  <c r="O67" i="8"/>
  <c r="O34" i="10" s="1"/>
  <c r="N67" i="8"/>
  <c r="N34" i="10" s="1"/>
  <c r="M67" i="8"/>
  <c r="M34" i="10" s="1"/>
  <c r="L67" i="8"/>
  <c r="L34" i="10" s="1"/>
  <c r="K67" i="8"/>
  <c r="K34" i="10" s="1"/>
  <c r="J67" i="8"/>
  <c r="J34" i="10" s="1"/>
  <c r="I67" i="8"/>
  <c r="I34" i="10" s="1"/>
  <c r="H67" i="8"/>
  <c r="H34" i="10" s="1"/>
  <c r="AJ64" i="8"/>
  <c r="AJ33" i="10" s="1"/>
  <c r="AI64" i="8"/>
  <c r="AI33" i="10" s="1"/>
  <c r="AH64" i="8"/>
  <c r="AH33" i="10" s="1"/>
  <c r="AG64" i="8"/>
  <c r="AG33" i="10" s="1"/>
  <c r="AF64" i="8"/>
  <c r="AE64" i="8"/>
  <c r="AE33" i="10" s="1"/>
  <c r="AD64" i="8"/>
  <c r="AD33" i="10" s="1"/>
  <c r="AC64" i="8"/>
  <c r="AC33" i="10" s="1"/>
  <c r="AB64" i="8"/>
  <c r="AB33" i="10" s="1"/>
  <c r="AA64" i="8"/>
  <c r="AA33" i="10" s="1"/>
  <c r="Z64" i="8"/>
  <c r="Z33" i="10" s="1"/>
  <c r="Y64" i="8"/>
  <c r="Y33" i="10" s="1"/>
  <c r="X64" i="8"/>
  <c r="X33" i="10" s="1"/>
  <c r="W64" i="8"/>
  <c r="W33" i="10" s="1"/>
  <c r="V64" i="8"/>
  <c r="V33" i="10" s="1"/>
  <c r="U64" i="8"/>
  <c r="U33" i="10" s="1"/>
  <c r="T64" i="8"/>
  <c r="T33" i="10" s="1"/>
  <c r="S64" i="8"/>
  <c r="S33" i="10" s="1"/>
  <c r="R64" i="8"/>
  <c r="R33" i="10" s="1"/>
  <c r="Q64" i="8"/>
  <c r="Q33" i="10" s="1"/>
  <c r="P64" i="8"/>
  <c r="P33" i="10" s="1"/>
  <c r="O64" i="8"/>
  <c r="O33" i="10" s="1"/>
  <c r="N64" i="8"/>
  <c r="N33" i="10" s="1"/>
  <c r="M64" i="8"/>
  <c r="M33" i="10" s="1"/>
  <c r="L64" i="8"/>
  <c r="L33" i="10" s="1"/>
  <c r="K64" i="8"/>
  <c r="K33" i="10" s="1"/>
  <c r="J64" i="8"/>
  <c r="J33" i="10" s="1"/>
  <c r="I64" i="8"/>
  <c r="I33" i="10" s="1"/>
  <c r="H64" i="8"/>
  <c r="H33" i="10" s="1"/>
  <c r="AJ61" i="8"/>
  <c r="AJ32" i="10" s="1"/>
  <c r="AI61" i="8"/>
  <c r="AI32" i="10" s="1"/>
  <c r="AH61" i="8"/>
  <c r="AH32" i="10" s="1"/>
  <c r="AG61" i="8"/>
  <c r="AG32" i="10" s="1"/>
  <c r="AF61" i="8"/>
  <c r="AF32" i="10" s="1"/>
  <c r="AE61" i="8"/>
  <c r="AE32" i="10" s="1"/>
  <c r="AD61" i="8"/>
  <c r="AD32" i="10" s="1"/>
  <c r="AC61" i="8"/>
  <c r="AC32" i="10" s="1"/>
  <c r="AB61" i="8"/>
  <c r="AB32" i="10" s="1"/>
  <c r="AA61" i="8"/>
  <c r="AA32" i="10" s="1"/>
  <c r="Z61" i="8"/>
  <c r="Z32" i="10" s="1"/>
  <c r="Y61" i="8"/>
  <c r="Y32" i="10" s="1"/>
  <c r="X61" i="8"/>
  <c r="X32" i="10" s="1"/>
  <c r="W61" i="8"/>
  <c r="W32" i="10" s="1"/>
  <c r="V61" i="8"/>
  <c r="V32" i="10" s="1"/>
  <c r="U61" i="8"/>
  <c r="U32" i="10" s="1"/>
  <c r="T61" i="8"/>
  <c r="T32" i="10" s="1"/>
  <c r="S61" i="8"/>
  <c r="S32" i="10" s="1"/>
  <c r="R61" i="8"/>
  <c r="R32" i="10" s="1"/>
  <c r="Q61" i="8"/>
  <c r="Q32" i="10" s="1"/>
  <c r="P61" i="8"/>
  <c r="P32" i="10" s="1"/>
  <c r="O61" i="8"/>
  <c r="O32" i="10" s="1"/>
  <c r="N61" i="8"/>
  <c r="N32" i="10" s="1"/>
  <c r="M61" i="8"/>
  <c r="M32" i="10" s="1"/>
  <c r="L61" i="8"/>
  <c r="K61" i="8"/>
  <c r="K32" i="10" s="1"/>
  <c r="J61" i="8"/>
  <c r="J32" i="10" s="1"/>
  <c r="I61" i="8"/>
  <c r="I32" i="10" s="1"/>
  <c r="H61" i="8"/>
  <c r="AJ58" i="8"/>
  <c r="AJ30" i="10" s="1"/>
  <c r="AI58" i="8"/>
  <c r="AI30" i="10" s="1"/>
  <c r="AH58" i="8"/>
  <c r="AH30" i="10" s="1"/>
  <c r="AG58" i="8"/>
  <c r="AG30" i="10" s="1"/>
  <c r="AF58" i="8"/>
  <c r="AF30" i="10" s="1"/>
  <c r="AE58" i="8"/>
  <c r="AE30" i="10" s="1"/>
  <c r="AD58" i="8"/>
  <c r="AD30" i="10" s="1"/>
  <c r="AC58" i="8"/>
  <c r="AC30" i="10" s="1"/>
  <c r="AB58" i="8"/>
  <c r="AB30" i="10" s="1"/>
  <c r="AA58" i="8"/>
  <c r="AA30" i="10" s="1"/>
  <c r="Z58" i="8"/>
  <c r="Z30" i="10" s="1"/>
  <c r="Y58" i="8"/>
  <c r="Y30" i="10" s="1"/>
  <c r="X58" i="8"/>
  <c r="X30" i="10" s="1"/>
  <c r="W58" i="8"/>
  <c r="W30" i="10" s="1"/>
  <c r="V58" i="8"/>
  <c r="V30" i="10" s="1"/>
  <c r="U58" i="8"/>
  <c r="U30" i="10" s="1"/>
  <c r="T58" i="8"/>
  <c r="T30" i="10" s="1"/>
  <c r="S58" i="8"/>
  <c r="S30" i="10" s="1"/>
  <c r="R58" i="8"/>
  <c r="R30" i="10" s="1"/>
  <c r="Q58" i="8"/>
  <c r="Q30" i="10" s="1"/>
  <c r="P58" i="8"/>
  <c r="P30" i="10" s="1"/>
  <c r="O58" i="8"/>
  <c r="O30" i="10" s="1"/>
  <c r="N58" i="8"/>
  <c r="N30" i="10" s="1"/>
  <c r="M58" i="8"/>
  <c r="M30" i="10" s="1"/>
  <c r="L58" i="8"/>
  <c r="L30" i="10" s="1"/>
  <c r="K58" i="8"/>
  <c r="K30" i="10" s="1"/>
  <c r="J58" i="8"/>
  <c r="J30" i="10" s="1"/>
  <c r="I58" i="8"/>
  <c r="I30" i="10" s="1"/>
  <c r="H58" i="8"/>
  <c r="H30" i="10" s="1"/>
  <c r="AJ55" i="8"/>
  <c r="AI55" i="8"/>
  <c r="AH55" i="8"/>
  <c r="AG55" i="8"/>
  <c r="AF55" i="8"/>
  <c r="AE55" i="8"/>
  <c r="AD55" i="8"/>
  <c r="AC55" i="8"/>
  <c r="AB55" i="8"/>
  <c r="AA55" i="8"/>
  <c r="Z55" i="8"/>
  <c r="Y55" i="8"/>
  <c r="X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AJ51" i="8"/>
  <c r="AI51" i="8"/>
  <c r="AH51" i="8"/>
  <c r="AG51" i="8"/>
  <c r="AF51" i="8"/>
  <c r="AE51" i="8"/>
  <c r="AD51" i="8"/>
  <c r="AC51" i="8"/>
  <c r="AB51" i="8"/>
  <c r="AA51" i="8"/>
  <c r="Z51" i="8"/>
  <c r="Y51" i="8"/>
  <c r="X51" i="8"/>
  <c r="W51" i="8"/>
  <c r="V51" i="8"/>
  <c r="V5" i="10" s="1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AJ48" i="8"/>
  <c r="AJ4" i="10" s="1"/>
  <c r="AI48" i="8"/>
  <c r="AI4" i="10" s="1"/>
  <c r="AH48" i="8"/>
  <c r="AH4" i="10" s="1"/>
  <c r="AG48" i="8"/>
  <c r="AG4" i="10" s="1"/>
  <c r="AF48" i="8"/>
  <c r="AF4" i="10" s="1"/>
  <c r="AE48" i="8"/>
  <c r="AE4" i="10" s="1"/>
  <c r="AD48" i="8"/>
  <c r="AD4" i="10" s="1"/>
  <c r="AC48" i="8"/>
  <c r="AC4" i="10" s="1"/>
  <c r="AB48" i="8"/>
  <c r="AB4" i="10" s="1"/>
  <c r="AA48" i="8"/>
  <c r="Z48" i="8"/>
  <c r="Z4" i="10" s="1"/>
  <c r="Y48" i="8"/>
  <c r="Y4" i="10" s="1"/>
  <c r="X48" i="8"/>
  <c r="X4" i="10" s="1"/>
  <c r="W48" i="8"/>
  <c r="W4" i="10" s="1"/>
  <c r="V48" i="8"/>
  <c r="V4" i="10" s="1"/>
  <c r="U48" i="8"/>
  <c r="U4" i="10" s="1"/>
  <c r="T48" i="8"/>
  <c r="S48" i="8"/>
  <c r="S4" i="10" s="1"/>
  <c r="R48" i="8"/>
  <c r="R4" i="10" s="1"/>
  <c r="Q48" i="8"/>
  <c r="Q4" i="10" s="1"/>
  <c r="P48" i="8"/>
  <c r="O48" i="8"/>
  <c r="O4" i="10" s="1"/>
  <c r="N48" i="8"/>
  <c r="N4" i="10" s="1"/>
  <c r="M48" i="8"/>
  <c r="M4" i="10" s="1"/>
  <c r="L48" i="8"/>
  <c r="L4" i="10" s="1"/>
  <c r="K48" i="8"/>
  <c r="K4" i="10" s="1"/>
  <c r="J48" i="8"/>
  <c r="J4" i="10" s="1"/>
  <c r="I48" i="8"/>
  <c r="I4" i="10" s="1"/>
  <c r="H48" i="8"/>
  <c r="H4" i="10" s="1"/>
  <c r="AJ45" i="8"/>
  <c r="AJ3" i="10" s="1"/>
  <c r="AI45" i="8"/>
  <c r="AI3" i="10" s="1"/>
  <c r="AH45" i="8"/>
  <c r="AH3" i="10" s="1"/>
  <c r="AG45" i="8"/>
  <c r="AF45" i="8"/>
  <c r="AF3" i="10" s="1"/>
  <c r="AE45" i="8"/>
  <c r="AE3" i="10" s="1"/>
  <c r="AD45" i="8"/>
  <c r="AD3" i="10" s="1"/>
  <c r="AC45" i="8"/>
  <c r="AC3" i="10" s="1"/>
  <c r="AB45" i="8"/>
  <c r="AA45" i="8"/>
  <c r="AA3" i="10" s="1"/>
  <c r="Z45" i="8"/>
  <c r="Z3" i="10" s="1"/>
  <c r="Y45" i="8"/>
  <c r="Y3" i="10" s="1"/>
  <c r="X45" i="8"/>
  <c r="W45" i="8"/>
  <c r="W3" i="10" s="1"/>
  <c r="V45" i="8"/>
  <c r="V3" i="10" s="1"/>
  <c r="U45" i="8"/>
  <c r="U3" i="10" s="1"/>
  <c r="T45" i="8"/>
  <c r="T3" i="10" s="1"/>
  <c r="S45" i="8"/>
  <c r="S3" i="10" s="1"/>
  <c r="R45" i="8"/>
  <c r="R3" i="10" s="1"/>
  <c r="Q45" i="8"/>
  <c r="Q3" i="10" s="1"/>
  <c r="P45" i="8"/>
  <c r="P3" i="10" s="1"/>
  <c r="O45" i="8"/>
  <c r="O3" i="10" s="1"/>
  <c r="N45" i="8"/>
  <c r="N3" i="10" s="1"/>
  <c r="M45" i="8"/>
  <c r="L45" i="8"/>
  <c r="L3" i="10" s="1"/>
  <c r="K45" i="8"/>
  <c r="K3" i="10" s="1"/>
  <c r="J45" i="8"/>
  <c r="J3" i="10" s="1"/>
  <c r="I45" i="8"/>
  <c r="I3" i="10" s="1"/>
  <c r="H45" i="8"/>
  <c r="H3" i="10" s="1"/>
  <c r="AJ41" i="8"/>
  <c r="AJ28" i="9" s="1"/>
  <c r="AI41" i="8"/>
  <c r="AI28" i="9" s="1"/>
  <c r="AH41" i="8"/>
  <c r="AH28" i="9" s="1"/>
  <c r="AG41" i="8"/>
  <c r="AF41" i="8"/>
  <c r="AF28" i="9" s="1"/>
  <c r="AE41" i="8"/>
  <c r="AE28" i="9" s="1"/>
  <c r="AD41" i="8"/>
  <c r="AD28" i="9" s="1"/>
  <c r="AC41" i="8"/>
  <c r="AC28" i="9" s="1"/>
  <c r="AB41" i="8"/>
  <c r="AB28" i="9" s="1"/>
  <c r="AA41" i="8"/>
  <c r="AA28" i="9" s="1"/>
  <c r="Z41" i="8"/>
  <c r="Z28" i="9" s="1"/>
  <c r="Y41" i="8"/>
  <c r="Y28" i="9" s="1"/>
  <c r="X41" i="8"/>
  <c r="X28" i="9" s="1"/>
  <c r="W41" i="8"/>
  <c r="W28" i="9" s="1"/>
  <c r="V41" i="8"/>
  <c r="U41" i="8"/>
  <c r="U28" i="9" s="1"/>
  <c r="T41" i="8"/>
  <c r="T28" i="9" s="1"/>
  <c r="S41" i="8"/>
  <c r="S28" i="9" s="1"/>
  <c r="R41" i="8"/>
  <c r="R28" i="9" s="1"/>
  <c r="Q41" i="8"/>
  <c r="P41" i="8"/>
  <c r="P28" i="9" s="1"/>
  <c r="O41" i="8"/>
  <c r="O28" i="9" s="1"/>
  <c r="N41" i="8"/>
  <c r="M41" i="8"/>
  <c r="M28" i="9" s="1"/>
  <c r="L41" i="8"/>
  <c r="L28" i="9" s="1"/>
  <c r="K41" i="8"/>
  <c r="K28" i="9" s="1"/>
  <c r="J41" i="8"/>
  <c r="J28" i="9" s="1"/>
  <c r="I41" i="8"/>
  <c r="H41" i="8"/>
  <c r="H28" i="9" s="1"/>
  <c r="AJ38" i="8"/>
  <c r="AI38" i="8"/>
  <c r="AH38" i="8"/>
  <c r="AG38" i="8"/>
  <c r="AF38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AJ34" i="8"/>
  <c r="AI34" i="8"/>
  <c r="AI31" i="10" s="1"/>
  <c r="AH34" i="8"/>
  <c r="AH31" i="10" s="1"/>
  <c r="AG34" i="8"/>
  <c r="AG31" i="10" s="1"/>
  <c r="AF34" i="8"/>
  <c r="AE34" i="8"/>
  <c r="AD34" i="8"/>
  <c r="AD31" i="10" s="1"/>
  <c r="AC34" i="8"/>
  <c r="AC31" i="10" s="1"/>
  <c r="AB34" i="8"/>
  <c r="AB31" i="10" s="1"/>
  <c r="AA34" i="8"/>
  <c r="AA31" i="10" s="1"/>
  <c r="Z34" i="8"/>
  <c r="Z31" i="10" s="1"/>
  <c r="Y34" i="8"/>
  <c r="Y31" i="10" s="1"/>
  <c r="X34" i="8"/>
  <c r="X31" i="10" s="1"/>
  <c r="W34" i="8"/>
  <c r="W31" i="10" s="1"/>
  <c r="V34" i="8"/>
  <c r="V31" i="10" s="1"/>
  <c r="U34" i="8"/>
  <c r="U31" i="10" s="1"/>
  <c r="T34" i="8"/>
  <c r="T31" i="10" s="1"/>
  <c r="S34" i="8"/>
  <c r="S31" i="10" s="1"/>
  <c r="R34" i="8"/>
  <c r="R31" i="10" s="1"/>
  <c r="Q34" i="8"/>
  <c r="Q31" i="10" s="1"/>
  <c r="P34" i="8"/>
  <c r="P31" i="10" s="1"/>
  <c r="O34" i="8"/>
  <c r="O31" i="10" s="1"/>
  <c r="N34" i="8"/>
  <c r="N31" i="10" s="1"/>
  <c r="M34" i="8"/>
  <c r="M31" i="10" s="1"/>
  <c r="L34" i="8"/>
  <c r="L31" i="10" s="1"/>
  <c r="K34" i="8"/>
  <c r="K31" i="10" s="1"/>
  <c r="J34" i="8"/>
  <c r="J31" i="10" s="1"/>
  <c r="I34" i="8"/>
  <c r="I31" i="10" s="1"/>
  <c r="H34" i="8"/>
  <c r="H31" i="10" s="1"/>
  <c r="AJ31" i="8"/>
  <c r="AJ37" i="10" s="1"/>
  <c r="AI31" i="8"/>
  <c r="AI37" i="10" s="1"/>
  <c r="AH31" i="8"/>
  <c r="AH37" i="10" s="1"/>
  <c r="AG31" i="8"/>
  <c r="AG37" i="10" s="1"/>
  <c r="AF31" i="8"/>
  <c r="AF37" i="10" s="1"/>
  <c r="AE31" i="8"/>
  <c r="AE37" i="10" s="1"/>
  <c r="AD31" i="8"/>
  <c r="AC31" i="8"/>
  <c r="AC37" i="10" s="1"/>
  <c r="AB31" i="8"/>
  <c r="AB37" i="10" s="1"/>
  <c r="AA31" i="8"/>
  <c r="Z31" i="8"/>
  <c r="Z37" i="10" s="1"/>
  <c r="Y31" i="8"/>
  <c r="Y37" i="10" s="1"/>
  <c r="X31" i="8"/>
  <c r="W31" i="8"/>
  <c r="W37" i="10" s="1"/>
  <c r="V31" i="8"/>
  <c r="V37" i="10" s="1"/>
  <c r="U31" i="8"/>
  <c r="U37" i="10" s="1"/>
  <c r="T31" i="8"/>
  <c r="S31" i="8"/>
  <c r="S37" i="10" s="1"/>
  <c r="R31" i="8"/>
  <c r="R37" i="10" s="1"/>
  <c r="Q31" i="8"/>
  <c r="Q37" i="10" s="1"/>
  <c r="P31" i="8"/>
  <c r="O31" i="8"/>
  <c r="O37" i="10" s="1"/>
  <c r="N31" i="8"/>
  <c r="N37" i="10" s="1"/>
  <c r="M31" i="8"/>
  <c r="M37" i="10" s="1"/>
  <c r="L31" i="8"/>
  <c r="K31" i="8"/>
  <c r="K37" i="10" s="1"/>
  <c r="J31" i="8"/>
  <c r="J37" i="10" s="1"/>
  <c r="I31" i="8"/>
  <c r="I37" i="10" s="1"/>
  <c r="H31" i="8"/>
  <c r="B30" i="8"/>
  <c r="B31" i="8" s="1"/>
  <c r="B34" i="8" s="1"/>
  <c r="AJ27" i="8"/>
  <c r="AI27" i="8"/>
  <c r="AH27" i="8"/>
  <c r="AG27" i="8"/>
  <c r="AF27" i="8"/>
  <c r="AE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AJ24" i="8"/>
  <c r="AI24" i="8"/>
  <c r="AH24" i="8"/>
  <c r="AG24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AJ21" i="8"/>
  <c r="AI21" i="8"/>
  <c r="AH21" i="8"/>
  <c r="AG21" i="8"/>
  <c r="AF21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AJ14" i="8"/>
  <c r="AI14" i="8"/>
  <c r="AH14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AJ11" i="8"/>
  <c r="AI11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AJ5" i="8"/>
  <c r="AI5" i="8"/>
  <c r="AH5" i="8"/>
  <c r="AG5" i="8"/>
  <c r="AF5" i="8"/>
  <c r="AE5" i="8"/>
  <c r="AD5" i="8"/>
  <c r="AC5" i="8"/>
  <c r="AB5" i="8"/>
  <c r="AA5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B5" i="8"/>
  <c r="B8" i="8" s="1"/>
  <c r="B11" i="8" s="1"/>
  <c r="B14" i="8" s="1"/>
  <c r="B17" i="8" s="1"/>
  <c r="AJ8" i="6"/>
  <c r="AF21" i="2" s="1"/>
  <c r="AI8" i="6"/>
  <c r="AE21" i="2" s="1"/>
  <c r="AH8" i="6"/>
  <c r="AD21" i="2" s="1"/>
  <c r="AG8" i="6"/>
  <c r="AC21" i="2" s="1"/>
  <c r="AF8" i="6"/>
  <c r="AB21" i="2" s="1"/>
  <c r="AE8" i="6"/>
  <c r="AA21" i="2" s="1"/>
  <c r="AD8" i="6"/>
  <c r="Z21" i="2" s="1"/>
  <c r="AC8" i="6"/>
  <c r="Y21" i="2" s="1"/>
  <c r="AB8" i="6"/>
  <c r="X21" i="2" s="1"/>
  <c r="AA8" i="6"/>
  <c r="W21" i="2" s="1"/>
  <c r="Z8" i="6"/>
  <c r="V21" i="2" s="1"/>
  <c r="Y8" i="6"/>
  <c r="U21" i="2" s="1"/>
  <c r="X8" i="6"/>
  <c r="T21" i="2" s="1"/>
  <c r="W8" i="6"/>
  <c r="S21" i="2" s="1"/>
  <c r="V8" i="6"/>
  <c r="R21" i="2" s="1"/>
  <c r="U8" i="6"/>
  <c r="Q21" i="2" s="1"/>
  <c r="T8" i="6"/>
  <c r="P21" i="2" s="1"/>
  <c r="S8" i="6"/>
  <c r="O21" i="2" s="1"/>
  <c r="R8" i="6"/>
  <c r="N21" i="2" s="1"/>
  <c r="Q8" i="6"/>
  <c r="M21" i="2" s="1"/>
  <c r="P8" i="6"/>
  <c r="L21" i="2" s="1"/>
  <c r="O8" i="6"/>
  <c r="K21" i="2" s="1"/>
  <c r="N8" i="6"/>
  <c r="J21" i="2" s="1"/>
  <c r="M8" i="6"/>
  <c r="I21" i="2" s="1"/>
  <c r="L8" i="6"/>
  <c r="H21" i="2" s="1"/>
  <c r="K8" i="6"/>
  <c r="G21" i="2" s="1"/>
  <c r="J8" i="6"/>
  <c r="F21" i="2" s="1"/>
  <c r="I8" i="6"/>
  <c r="E21" i="2" s="1"/>
  <c r="H8" i="6"/>
  <c r="D21" i="2" s="1"/>
  <c r="H62" i="5"/>
  <c r="H61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H59" i="5"/>
  <c r="AJ58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J58" i="5"/>
  <c r="I58" i="5"/>
  <c r="H58" i="5"/>
  <c r="I43" i="5"/>
  <c r="I53" i="5" s="1"/>
  <c r="AJ38" i="5"/>
  <c r="AF14" i="2" s="1"/>
  <c r="AI38" i="5"/>
  <c r="AE14" i="2" s="1"/>
  <c r="AH38" i="5"/>
  <c r="AD14" i="2" s="1"/>
  <c r="AG38" i="5"/>
  <c r="AC14" i="2" s="1"/>
  <c r="AF38" i="5"/>
  <c r="AB14" i="2" s="1"/>
  <c r="AE38" i="5"/>
  <c r="AA14" i="2" s="1"/>
  <c r="AD38" i="5"/>
  <c r="Z14" i="2" s="1"/>
  <c r="AC38" i="5"/>
  <c r="Y14" i="2" s="1"/>
  <c r="AB38" i="5"/>
  <c r="X14" i="2" s="1"/>
  <c r="AA38" i="5"/>
  <c r="W14" i="2" s="1"/>
  <c r="Z38" i="5"/>
  <c r="V14" i="2" s="1"/>
  <c r="Y38" i="5"/>
  <c r="U14" i="2" s="1"/>
  <c r="X38" i="5"/>
  <c r="T14" i="2" s="1"/>
  <c r="W38" i="5"/>
  <c r="S14" i="2" s="1"/>
  <c r="V38" i="5"/>
  <c r="R14" i="2" s="1"/>
  <c r="U38" i="5"/>
  <c r="Q14" i="2" s="1"/>
  <c r="T38" i="5"/>
  <c r="P14" i="2" s="1"/>
  <c r="S38" i="5"/>
  <c r="O14" i="2" s="1"/>
  <c r="R38" i="5"/>
  <c r="N14" i="2" s="1"/>
  <c r="Q38" i="5"/>
  <c r="M14" i="2" s="1"/>
  <c r="P38" i="5"/>
  <c r="L14" i="2" s="1"/>
  <c r="O38" i="5"/>
  <c r="K14" i="2" s="1"/>
  <c r="N38" i="5"/>
  <c r="J14" i="2" s="1"/>
  <c r="M38" i="5"/>
  <c r="I14" i="2" s="1"/>
  <c r="L38" i="5"/>
  <c r="H14" i="2" s="1"/>
  <c r="K38" i="5"/>
  <c r="G14" i="2" s="1"/>
  <c r="J38" i="5"/>
  <c r="F14" i="2" s="1"/>
  <c r="I38" i="5"/>
  <c r="E14" i="2" s="1"/>
  <c r="H38" i="5"/>
  <c r="AJ10" i="5"/>
  <c r="AF8" i="2" s="1"/>
  <c r="AI10" i="5"/>
  <c r="AI21" i="5" s="1"/>
  <c r="AH10" i="5"/>
  <c r="AH21" i="5" s="1"/>
  <c r="AG10" i="5"/>
  <c r="AC8" i="2" s="1"/>
  <c r="AF10" i="5"/>
  <c r="AE10" i="5"/>
  <c r="AA8" i="2" s="1"/>
  <c r="AD10" i="5"/>
  <c r="AD21" i="5" s="1"/>
  <c r="AC10" i="5"/>
  <c r="AB10" i="5"/>
  <c r="AA10" i="5"/>
  <c r="AA21" i="5" s="1"/>
  <c r="Z10" i="5"/>
  <c r="Z21" i="5" s="1"/>
  <c r="Y10" i="5"/>
  <c r="Y21" i="5" s="1"/>
  <c r="X10" i="5"/>
  <c r="X21" i="5" s="1"/>
  <c r="W10" i="5"/>
  <c r="W21" i="5" s="1"/>
  <c r="V10" i="5"/>
  <c r="U10" i="5"/>
  <c r="U21" i="5" s="1"/>
  <c r="T10" i="5"/>
  <c r="P8" i="2" s="1"/>
  <c r="S10" i="5"/>
  <c r="O8" i="2" s="1"/>
  <c r="R10" i="5"/>
  <c r="Q10" i="5"/>
  <c r="M8" i="2" s="1"/>
  <c r="P10" i="5"/>
  <c r="P21" i="5" s="1"/>
  <c r="O10" i="5"/>
  <c r="N10" i="5"/>
  <c r="M10" i="5"/>
  <c r="L10" i="5"/>
  <c r="L21" i="5" s="1"/>
  <c r="K10" i="5"/>
  <c r="K21" i="5" s="1"/>
  <c r="J10" i="5"/>
  <c r="I10" i="5"/>
  <c r="I21" i="5" s="1"/>
  <c r="H10" i="5"/>
  <c r="AJ9" i="5"/>
  <c r="AI9" i="5"/>
  <c r="AI13" i="5" s="1"/>
  <c r="AH9" i="5"/>
  <c r="AD10" i="2" s="1"/>
  <c r="AG9" i="5"/>
  <c r="AC10" i="2" s="1"/>
  <c r="AF9" i="5"/>
  <c r="AF13" i="5" s="1"/>
  <c r="AE9" i="5"/>
  <c r="AD9" i="5"/>
  <c r="Z10" i="2" s="1"/>
  <c r="AC9" i="5"/>
  <c r="Y10" i="2" s="1"/>
  <c r="AB9" i="5"/>
  <c r="AB13" i="5" s="1"/>
  <c r="AA9" i="5"/>
  <c r="Z9" i="5"/>
  <c r="V10" i="2" s="1"/>
  <c r="Y9" i="5"/>
  <c r="X9" i="5"/>
  <c r="W9" i="5"/>
  <c r="W13" i="5" s="1"/>
  <c r="V9" i="5"/>
  <c r="R10" i="2" s="1"/>
  <c r="U9" i="5"/>
  <c r="T9" i="5"/>
  <c r="T13" i="5" s="1"/>
  <c r="S9" i="5"/>
  <c r="S13" i="5" s="1"/>
  <c r="R9" i="5"/>
  <c r="N10" i="2" s="1"/>
  <c r="Q9" i="5"/>
  <c r="P9" i="5"/>
  <c r="P13" i="5" s="1"/>
  <c r="O9" i="5"/>
  <c r="O13" i="5" s="1"/>
  <c r="N9" i="5"/>
  <c r="J10" i="2" s="1"/>
  <c r="M9" i="5"/>
  <c r="I10" i="2" s="1"/>
  <c r="L9" i="5"/>
  <c r="L13" i="5" s="1"/>
  <c r="K9" i="5"/>
  <c r="J9" i="5"/>
  <c r="F10" i="2" s="1"/>
  <c r="I9" i="5"/>
  <c r="H9" i="5"/>
  <c r="H13" i="5" s="1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AJ20" i="4"/>
  <c r="AJ18" i="4" s="1"/>
  <c r="AI20" i="4"/>
  <c r="AI18" i="4" s="1"/>
  <c r="AH20" i="4"/>
  <c r="AH18" i="4" s="1"/>
  <c r="AG20" i="4"/>
  <c r="AG18" i="4" s="1"/>
  <c r="AF20" i="4"/>
  <c r="AF18" i="4" s="1"/>
  <c r="AE20" i="4"/>
  <c r="AE18" i="4" s="1"/>
  <c r="AD20" i="4"/>
  <c r="AD18" i="4" s="1"/>
  <c r="AC20" i="4"/>
  <c r="AC18" i="4" s="1"/>
  <c r="AB20" i="4"/>
  <c r="AB18" i="4" s="1"/>
  <c r="AA20" i="4"/>
  <c r="AA18" i="4" s="1"/>
  <c r="Z20" i="4"/>
  <c r="Z18" i="4" s="1"/>
  <c r="Y20" i="4"/>
  <c r="Y18" i="4" s="1"/>
  <c r="X20" i="4"/>
  <c r="X18" i="4" s="1"/>
  <c r="W20" i="4"/>
  <c r="W18" i="4" s="1"/>
  <c r="V20" i="4"/>
  <c r="V18" i="4" s="1"/>
  <c r="U20" i="4"/>
  <c r="U18" i="4" s="1"/>
  <c r="T20" i="4"/>
  <c r="T18" i="4" s="1"/>
  <c r="S20" i="4"/>
  <c r="S18" i="4" s="1"/>
  <c r="R20" i="4"/>
  <c r="R18" i="4" s="1"/>
  <c r="Q20" i="4"/>
  <c r="Q18" i="4" s="1"/>
  <c r="P20" i="4"/>
  <c r="P18" i="4" s="1"/>
  <c r="O20" i="4"/>
  <c r="O18" i="4" s="1"/>
  <c r="N20" i="4"/>
  <c r="N18" i="4" s="1"/>
  <c r="M20" i="4"/>
  <c r="M18" i="4" s="1"/>
  <c r="K20" i="4"/>
  <c r="K18" i="4" s="1"/>
  <c r="J20" i="4"/>
  <c r="J18" i="4" s="1"/>
  <c r="I20" i="4"/>
  <c r="I18" i="4" s="1"/>
  <c r="H20" i="4"/>
  <c r="H18" i="4" s="1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AJ4" i="4"/>
  <c r="AI4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F12" i="1"/>
  <c r="E12" i="1"/>
  <c r="N35" i="10" l="1"/>
  <c r="N6" i="10"/>
  <c r="R35" i="10"/>
  <c r="R38" i="10" s="1"/>
  <c r="N15" i="2" s="1"/>
  <c r="R6" i="10"/>
  <c r="L35" i="10"/>
  <c r="L6" i="10"/>
  <c r="T35" i="10"/>
  <c r="T6" i="10"/>
  <c r="M35" i="10"/>
  <c r="M38" i="10" s="1"/>
  <c r="I15" i="2" s="1"/>
  <c r="M6" i="10"/>
  <c r="O35" i="10"/>
  <c r="O6" i="10"/>
  <c r="P35" i="10"/>
  <c r="P6" i="10"/>
  <c r="Q35" i="10"/>
  <c r="Q6" i="10"/>
  <c r="S35" i="10"/>
  <c r="S6" i="10"/>
  <c r="S3" i="11" s="1"/>
  <c r="AD6" i="10"/>
  <c r="AD10" i="10"/>
  <c r="W6" i="10"/>
  <c r="W3" i="11" s="1"/>
  <c r="W10" i="10"/>
  <c r="AE6" i="10"/>
  <c r="AE10" i="10"/>
  <c r="V6" i="10"/>
  <c r="V10" i="10"/>
  <c r="X6" i="10"/>
  <c r="X10" i="10"/>
  <c r="AF6" i="10"/>
  <c r="AF10" i="10"/>
  <c r="AG6" i="10"/>
  <c r="AG10" i="10"/>
  <c r="AA6" i="10"/>
  <c r="AA10" i="10"/>
  <c r="AE9" i="2"/>
  <c r="AI6" i="10"/>
  <c r="AI10" i="10"/>
  <c r="Y6" i="10"/>
  <c r="Y10" i="10"/>
  <c r="AH6" i="10"/>
  <c r="AH10" i="10"/>
  <c r="AB6" i="10"/>
  <c r="AB10" i="10"/>
  <c r="AJ6" i="10"/>
  <c r="AJ10" i="10"/>
  <c r="Z6" i="10"/>
  <c r="Z10" i="10"/>
  <c r="U6" i="10"/>
  <c r="U10" i="10"/>
  <c r="AC6" i="10"/>
  <c r="AC3" i="11" s="1"/>
  <c r="AC10" i="10"/>
  <c r="S9" i="10"/>
  <c r="S5" i="10"/>
  <c r="AA9" i="10"/>
  <c r="AA5" i="10"/>
  <c r="L9" i="10"/>
  <c r="L5" i="10"/>
  <c r="T9" i="10"/>
  <c r="P11" i="2" s="1"/>
  <c r="T5" i="10"/>
  <c r="AB9" i="10"/>
  <c r="X11" i="2" s="1"/>
  <c r="AB5" i="10"/>
  <c r="AJ9" i="10"/>
  <c r="AJ5" i="10"/>
  <c r="M9" i="10"/>
  <c r="I11" i="2" s="1"/>
  <c r="M5" i="10"/>
  <c r="U9" i="10"/>
  <c r="U5" i="10"/>
  <c r="AC9" i="10"/>
  <c r="AC5" i="10"/>
  <c r="AD9" i="10"/>
  <c r="AD5" i="10"/>
  <c r="N9" i="10"/>
  <c r="J11" i="2" s="1"/>
  <c r="N5" i="10"/>
  <c r="O9" i="10"/>
  <c r="O5" i="10"/>
  <c r="W9" i="10"/>
  <c r="W5" i="10"/>
  <c r="AE9" i="10"/>
  <c r="AE5" i="10"/>
  <c r="P9" i="10"/>
  <c r="L11" i="2" s="1"/>
  <c r="P5" i="10"/>
  <c r="X9" i="10"/>
  <c r="X5" i="10"/>
  <c r="AF9" i="10"/>
  <c r="AF5" i="10"/>
  <c r="Q9" i="10"/>
  <c r="Q5" i="10"/>
  <c r="Y9" i="10"/>
  <c r="U11" i="2" s="1"/>
  <c r="Y5" i="10"/>
  <c r="AG9" i="10"/>
  <c r="AC11" i="2" s="1"/>
  <c r="AG5" i="10"/>
  <c r="R9" i="10"/>
  <c r="R5" i="10"/>
  <c r="Z9" i="10"/>
  <c r="V11" i="2" s="1"/>
  <c r="Z5" i="10"/>
  <c r="AH9" i="10"/>
  <c r="AH5" i="10"/>
  <c r="AI9" i="10"/>
  <c r="AI5" i="10"/>
  <c r="V9" i="10"/>
  <c r="Z13" i="5"/>
  <c r="AE21" i="5"/>
  <c r="AE8" i="2"/>
  <c r="O12" i="2"/>
  <c r="K29" i="5"/>
  <c r="E12" i="2"/>
  <c r="AC12" i="2"/>
  <c r="K10" i="2"/>
  <c r="AI17" i="8"/>
  <c r="R17" i="9"/>
  <c r="AA29" i="5"/>
  <c r="AI29" i="5"/>
  <c r="AA17" i="8"/>
  <c r="H8" i="2"/>
  <c r="U8" i="2"/>
  <c r="V13" i="5"/>
  <c r="Q21" i="5"/>
  <c r="W8" i="2"/>
  <c r="AH4" i="9"/>
  <c r="M8" i="9"/>
  <c r="U8" i="9"/>
  <c r="AD17" i="8"/>
  <c r="AE29" i="5"/>
  <c r="H4" i="8"/>
  <c r="L4" i="8"/>
  <c r="P4" i="8"/>
  <c r="T4" i="8"/>
  <c r="X4" i="8"/>
  <c r="AB4" i="8"/>
  <c r="AF4" i="8"/>
  <c r="AJ4" i="8"/>
  <c r="O12" i="5"/>
  <c r="I4" i="8"/>
  <c r="M4" i="8"/>
  <c r="Q4" i="8"/>
  <c r="U4" i="8"/>
  <c r="Y4" i="8"/>
  <c r="AC4" i="8"/>
  <c r="AG4" i="8"/>
  <c r="J4" i="8"/>
  <c r="N4" i="8"/>
  <c r="R4" i="8"/>
  <c r="V4" i="8"/>
  <c r="Z4" i="8"/>
  <c r="AD4" i="8"/>
  <c r="AH4" i="8"/>
  <c r="O29" i="5"/>
  <c r="K4" i="8"/>
  <c r="O4" i="8"/>
  <c r="S4" i="8"/>
  <c r="W4" i="8"/>
  <c r="AA4" i="8"/>
  <c r="AE4" i="8"/>
  <c r="AI4" i="8"/>
  <c r="AN3" i="14"/>
  <c r="AM2" i="14"/>
  <c r="O37" i="8"/>
  <c r="AE37" i="8"/>
  <c r="J4" i="9"/>
  <c r="AC8" i="9"/>
  <c r="AH37" i="8"/>
  <c r="L17" i="9"/>
  <c r="T17" i="9"/>
  <c r="AB17" i="9"/>
  <c r="AJ17" i="9"/>
  <c r="V17" i="8"/>
  <c r="R37" i="8"/>
  <c r="J37" i="8"/>
  <c r="S37" i="8"/>
  <c r="AA37" i="8"/>
  <c r="AJ37" i="8"/>
  <c r="N17" i="8"/>
  <c r="N13" i="9" s="1"/>
  <c r="M37" i="8"/>
  <c r="AC37" i="8"/>
  <c r="U37" i="8"/>
  <c r="I17" i="9"/>
  <c r="Q17" i="9"/>
  <c r="Y17" i="9"/>
  <c r="AG17" i="9"/>
  <c r="AB29" i="5"/>
  <c r="AE10" i="2"/>
  <c r="Q8" i="2"/>
  <c r="AI12" i="5"/>
  <c r="H59" i="10"/>
  <c r="H62" i="10"/>
  <c r="AJ21" i="5"/>
  <c r="H53" i="10"/>
  <c r="Q12" i="2"/>
  <c r="O21" i="5"/>
  <c r="Z8" i="2"/>
  <c r="AH17" i="4"/>
  <c r="N17" i="9"/>
  <c r="AI30" i="8"/>
  <c r="AI17" i="9"/>
  <c r="X17" i="8"/>
  <c r="AA17" i="9"/>
  <c r="R17" i="8"/>
  <c r="R13" i="9" s="1"/>
  <c r="K17" i="9"/>
  <c r="M17" i="9"/>
  <c r="U17" i="9"/>
  <c r="AC17" i="9"/>
  <c r="AF29" i="5"/>
  <c r="B37" i="8"/>
  <c r="E8" i="2"/>
  <c r="G8" i="2"/>
  <c r="AD13" i="5"/>
  <c r="P4" i="9"/>
  <c r="H37" i="8"/>
  <c r="W29" i="5"/>
  <c r="AB37" i="8"/>
  <c r="K8" i="2"/>
  <c r="J13" i="5"/>
  <c r="S12" i="5"/>
  <c r="AA12" i="2"/>
  <c r="AE12" i="2"/>
  <c r="O17" i="8"/>
  <c r="O13" i="9" s="1"/>
  <c r="I43" i="10"/>
  <c r="I59" i="10" s="1"/>
  <c r="K7" i="10"/>
  <c r="AD4" i="9"/>
  <c r="Q8" i="9"/>
  <c r="AG8" i="9"/>
  <c r="AE17" i="9"/>
  <c r="S7" i="10"/>
  <c r="Z17" i="8"/>
  <c r="Z13" i="9" s="1"/>
  <c r="N4" i="9"/>
  <c r="I8" i="9"/>
  <c r="Y8" i="9"/>
  <c r="W17" i="9"/>
  <c r="AG30" i="8"/>
  <c r="AE4" i="9"/>
  <c r="H17" i="9"/>
  <c r="P17" i="9"/>
  <c r="X17" i="9"/>
  <c r="AF17" i="9"/>
  <c r="J17" i="8"/>
  <c r="J13" i="9" s="1"/>
  <c r="H4" i="9"/>
  <c r="Y37" i="8"/>
  <c r="Z12" i="5"/>
  <c r="AD12" i="2"/>
  <c r="T17" i="4"/>
  <c r="H21" i="9"/>
  <c r="L10" i="2"/>
  <c r="I12" i="5"/>
  <c r="W37" i="8"/>
  <c r="AA17" i="4"/>
  <c r="AA4" i="6" s="1"/>
  <c r="AA5" i="6" s="1"/>
  <c r="L29" i="5"/>
  <c r="P37" i="8"/>
  <c r="I30" i="8"/>
  <c r="Y4" i="9"/>
  <c r="AC4" i="9"/>
  <c r="AG4" i="9"/>
  <c r="H8" i="9"/>
  <c r="L8" i="9"/>
  <c r="P8" i="9"/>
  <c r="T8" i="9"/>
  <c r="X8" i="9"/>
  <c r="AB8" i="9"/>
  <c r="AF8" i="9"/>
  <c r="AJ8" i="9"/>
  <c r="L12" i="5"/>
  <c r="T12" i="2"/>
  <c r="G12" i="2"/>
  <c r="W12" i="5"/>
  <c r="AE17" i="4"/>
  <c r="AE21" i="9" s="1"/>
  <c r="AB17" i="4"/>
  <c r="L37" i="8"/>
  <c r="J30" i="8"/>
  <c r="S21" i="5"/>
  <c r="I12" i="2"/>
  <c r="M12" i="2"/>
  <c r="U12" i="2"/>
  <c r="S16" i="2"/>
  <c r="AE16" i="2"/>
  <c r="I17" i="8"/>
  <c r="I13" i="9" s="1"/>
  <c r="Q17" i="8"/>
  <c r="Q13" i="9" s="1"/>
  <c r="U17" i="8"/>
  <c r="U13" i="9" s="1"/>
  <c r="Y17" i="8"/>
  <c r="Y13" i="9" s="1"/>
  <c r="AC17" i="8"/>
  <c r="AC13" i="9" s="1"/>
  <c r="AG17" i="8"/>
  <c r="AG13" i="9" s="1"/>
  <c r="H17" i="8"/>
  <c r="H13" i="9" s="1"/>
  <c r="P17" i="8"/>
  <c r="P13" i="9" s="1"/>
  <c r="T17" i="8"/>
  <c r="T13" i="9" s="1"/>
  <c r="AB17" i="8"/>
  <c r="AB13" i="9" s="1"/>
  <c r="AF17" i="8"/>
  <c r="AJ17" i="8"/>
  <c r="AJ13" i="9" s="1"/>
  <c r="R8" i="10"/>
  <c r="Z8" i="10"/>
  <c r="Q11" i="2"/>
  <c r="AB9" i="2"/>
  <c r="AF9" i="2"/>
  <c r="O7" i="10"/>
  <c r="AA9" i="2"/>
  <c r="AF7" i="10"/>
  <c r="K8" i="10"/>
  <c r="S8" i="10"/>
  <c r="AI8" i="10"/>
  <c r="E9" i="2"/>
  <c r="D11" i="2"/>
  <c r="W9" i="2"/>
  <c r="V8" i="10"/>
  <c r="AD8" i="10"/>
  <c r="E11" i="2"/>
  <c r="O8" i="10"/>
  <c r="W8" i="10"/>
  <c r="F11" i="2"/>
  <c r="AH7" i="10"/>
  <c r="M8" i="10"/>
  <c r="U8" i="10"/>
  <c r="Y30" i="8"/>
  <c r="N30" i="8"/>
  <c r="Q30" i="8"/>
  <c r="R30" i="8"/>
  <c r="U30" i="8"/>
  <c r="U29" i="5"/>
  <c r="U13" i="5"/>
  <c r="AC16" i="2"/>
  <c r="AG29" i="5"/>
  <c r="AJ31" i="10"/>
  <c r="AJ30" i="8"/>
  <c r="M30" i="8"/>
  <c r="AB30" i="8"/>
  <c r="V12" i="2"/>
  <c r="H12" i="5"/>
  <c r="D16" i="2"/>
  <c r="P12" i="5"/>
  <c r="L12" i="2"/>
  <c r="Q28" i="9"/>
  <c r="Q37" i="8"/>
  <c r="M10" i="2"/>
  <c r="Q29" i="5"/>
  <c r="Q13" i="5"/>
  <c r="Y29" i="5"/>
  <c r="Y13" i="5"/>
  <c r="U10" i="2"/>
  <c r="H21" i="5"/>
  <c r="D8" i="2"/>
  <c r="AF31" i="10"/>
  <c r="AF30" i="8"/>
  <c r="N17" i="4"/>
  <c r="N21" i="9" s="1"/>
  <c r="Z17" i="4"/>
  <c r="Z21" i="9" s="1"/>
  <c r="AG17" i="4"/>
  <c r="AG4" i="6" s="1"/>
  <c r="Z29" i="5"/>
  <c r="Z38" i="10"/>
  <c r="V15" i="2" s="1"/>
  <c r="AA37" i="10"/>
  <c r="AA38" i="10" s="1"/>
  <c r="AA30" i="8"/>
  <c r="AD30" i="8"/>
  <c r="AD37" i="10"/>
  <c r="AD38" i="10" s="1"/>
  <c r="Z15" i="2" s="1"/>
  <c r="N28" i="9"/>
  <c r="N37" i="8"/>
  <c r="AD9" i="2"/>
  <c r="AG13" i="5"/>
  <c r="H29" i="5"/>
  <c r="I17" i="4"/>
  <c r="J17" i="4" s="1"/>
  <c r="K17" i="4" s="1"/>
  <c r="K21" i="9" s="1"/>
  <c r="W17" i="4"/>
  <c r="W21" i="9" s="1"/>
  <c r="O17" i="4"/>
  <c r="O21" i="9" s="1"/>
  <c r="R17" i="4"/>
  <c r="R4" i="6" s="1"/>
  <c r="AC17" i="4"/>
  <c r="AC21" i="9" s="1"/>
  <c r="H4" i="6"/>
  <c r="H5" i="6" s="1"/>
  <c r="D5" i="2" s="1"/>
  <c r="Y17" i="4"/>
  <c r="L17" i="4"/>
  <c r="L4" i="6" s="1"/>
  <c r="L5" i="6" s="1"/>
  <c r="X17" i="4"/>
  <c r="X21" i="9" s="1"/>
  <c r="P17" i="4"/>
  <c r="P4" i="6" s="1"/>
  <c r="P5" i="6" s="1"/>
  <c r="AD17" i="4"/>
  <c r="AD4" i="6" s="1"/>
  <c r="AD5" i="6" s="1"/>
  <c r="Z5" i="2" s="1"/>
  <c r="M17" i="4"/>
  <c r="M21" i="9" s="1"/>
  <c r="S17" i="4"/>
  <c r="S21" i="9" s="1"/>
  <c r="AJ17" i="4"/>
  <c r="AJ4" i="6" s="1"/>
  <c r="AJ5" i="6" s="1"/>
  <c r="AF5" i="2" s="1"/>
  <c r="U17" i="4"/>
  <c r="Q17" i="4"/>
  <c r="Q21" i="9" s="1"/>
  <c r="AI17" i="4"/>
  <c r="AI4" i="6" s="1"/>
  <c r="AI5" i="6" s="1"/>
  <c r="AE5" i="2" s="1"/>
  <c r="V17" i="4"/>
  <c r="V21" i="9" s="1"/>
  <c r="J21" i="5"/>
  <c r="F8" i="2"/>
  <c r="J29" i="5"/>
  <c r="N21" i="5"/>
  <c r="N12" i="5"/>
  <c r="J8" i="2"/>
  <c r="R21" i="5"/>
  <c r="N8" i="2"/>
  <c r="V21" i="5"/>
  <c r="R8" i="2"/>
  <c r="V29" i="5"/>
  <c r="AC21" i="5"/>
  <c r="Y8" i="2"/>
  <c r="D14" i="2"/>
  <c r="H39" i="5"/>
  <c r="H37" i="10"/>
  <c r="H3" i="11" s="1"/>
  <c r="H30" i="8"/>
  <c r="L37" i="10"/>
  <c r="L30" i="8"/>
  <c r="P37" i="10"/>
  <c r="P30" i="8"/>
  <c r="I28" i="9"/>
  <c r="I37" i="8"/>
  <c r="AG28" i="9"/>
  <c r="AG37" i="8"/>
  <c r="Q44" i="8"/>
  <c r="AG12" i="5"/>
  <c r="H16" i="2"/>
  <c r="H27" i="9"/>
  <c r="T37" i="8"/>
  <c r="J7" i="10"/>
  <c r="L4" i="9"/>
  <c r="T4" i="9"/>
  <c r="AB4" i="9"/>
  <c r="AJ4" i="9"/>
  <c r="K8" i="9"/>
  <c r="O8" i="9"/>
  <c r="S8" i="9"/>
  <c r="W8" i="9"/>
  <c r="AA8" i="9"/>
  <c r="AE8" i="9"/>
  <c r="AI8" i="9"/>
  <c r="AF12" i="5"/>
  <c r="J38" i="10"/>
  <c r="F15" i="2" s="1"/>
  <c r="V38" i="10"/>
  <c r="R15" i="2" s="1"/>
  <c r="P21" i="9"/>
  <c r="S12" i="2"/>
  <c r="W12" i="2"/>
  <c r="L17" i="8"/>
  <c r="L13" i="9" s="1"/>
  <c r="AA13" i="9"/>
  <c r="R7" i="10"/>
  <c r="I7" i="10"/>
  <c r="U38" i="10"/>
  <c r="Q15" i="2" s="1"/>
  <c r="H8" i="10"/>
  <c r="B18" i="8"/>
  <c r="B21" i="8" s="1"/>
  <c r="B24" i="8"/>
  <c r="B27" i="8" s="1"/>
  <c r="AI37" i="8"/>
  <c r="S30" i="8"/>
  <c r="S8" i="2"/>
  <c r="AB10" i="2"/>
  <c r="S10" i="2"/>
  <c r="Q10" i="2"/>
  <c r="M13" i="5"/>
  <c r="AG21" i="5"/>
  <c r="Y12" i="5"/>
  <c r="D10" i="2"/>
  <c r="K4" i="9"/>
  <c r="O4" i="9"/>
  <c r="S4" i="9"/>
  <c r="W4" i="9"/>
  <c r="AA4" i="9"/>
  <c r="AI4" i="9"/>
  <c r="J8" i="9"/>
  <c r="N8" i="9"/>
  <c r="R8" i="9"/>
  <c r="V8" i="9"/>
  <c r="Z8" i="9"/>
  <c r="AD8" i="9"/>
  <c r="AH8" i="9"/>
  <c r="V17" i="9"/>
  <c r="Z17" i="9"/>
  <c r="AD17" i="9"/>
  <c r="AH17" i="9"/>
  <c r="T21" i="9"/>
  <c r="AF21" i="9"/>
  <c r="X12" i="5"/>
  <c r="AA16" i="2"/>
  <c r="I27" i="9"/>
  <c r="M27" i="9"/>
  <c r="Q27" i="9"/>
  <c r="U27" i="9"/>
  <c r="Y27" i="9"/>
  <c r="AC27" i="9"/>
  <c r="AG27" i="9"/>
  <c r="U21" i="9"/>
  <c r="K16" i="2"/>
  <c r="O16" i="2"/>
  <c r="AH17" i="8"/>
  <c r="AH13" i="9" s="1"/>
  <c r="V8" i="2"/>
  <c r="AH13" i="5"/>
  <c r="AI13" i="9"/>
  <c r="J17" i="9"/>
  <c r="AE17" i="8"/>
  <c r="AE13" i="9" s="1"/>
  <c r="X13" i="9"/>
  <c r="Y21" i="9"/>
  <c r="AH38" i="10"/>
  <c r="AD15" i="2" s="1"/>
  <c r="AG38" i="10"/>
  <c r="AC15" i="2" s="1"/>
  <c r="AE4" i="6"/>
  <c r="AE5" i="6" s="1"/>
  <c r="AA5" i="2" s="1"/>
  <c r="I39" i="5"/>
  <c r="P29" i="5"/>
  <c r="J43" i="5"/>
  <c r="J61" i="5" s="1"/>
  <c r="AA12" i="5"/>
  <c r="I59" i="5"/>
  <c r="AD29" i="5"/>
  <c r="N29" i="5"/>
  <c r="X29" i="5"/>
  <c r="AD12" i="5"/>
  <c r="J44" i="8"/>
  <c r="AH30" i="8"/>
  <c r="AA13" i="5"/>
  <c r="T21" i="5"/>
  <c r="AE12" i="5"/>
  <c r="W30" i="8"/>
  <c r="O30" i="8"/>
  <c r="N13" i="5"/>
  <c r="AH21" i="9"/>
  <c r="U16" i="2"/>
  <c r="T12" i="5"/>
  <c r="V16" i="2"/>
  <c r="K27" i="9"/>
  <c r="O27" i="9"/>
  <c r="S27" i="9"/>
  <c r="W27" i="9"/>
  <c r="AA27" i="9"/>
  <c r="AE27" i="9"/>
  <c r="AI27" i="9"/>
  <c r="Q8" i="10"/>
  <c r="Y8" i="10"/>
  <c r="AC8" i="10"/>
  <c r="Z44" i="8"/>
  <c r="V9" i="2"/>
  <c r="AC38" i="10"/>
  <c r="Y15" i="2" s="1"/>
  <c r="Y4" i="6"/>
  <c r="Y5" i="6" s="1"/>
  <c r="I44" i="8"/>
  <c r="K30" i="8"/>
  <c r="N16" i="2"/>
  <c r="AD8" i="2"/>
  <c r="AA10" i="2"/>
  <c r="T8" i="2"/>
  <c r="I38" i="10"/>
  <c r="E15" i="2" s="1"/>
  <c r="Q7" i="10"/>
  <c r="U7" i="10"/>
  <c r="AD7" i="10"/>
  <c r="T29" i="5"/>
  <c r="I61" i="5"/>
  <c r="R13" i="5"/>
  <c r="I62" i="5"/>
  <c r="AH29" i="5"/>
  <c r="R29" i="5"/>
  <c r="AH12" i="5"/>
  <c r="AH44" i="8"/>
  <c r="AJ44" i="8"/>
  <c r="AI44" i="8"/>
  <c r="Z30" i="8"/>
  <c r="L16" i="2"/>
  <c r="V30" i="8"/>
  <c r="L8" i="2"/>
  <c r="Z16" i="2"/>
  <c r="I4" i="9"/>
  <c r="M4" i="9"/>
  <c r="Q4" i="9"/>
  <c r="U4" i="9"/>
  <c r="V13" i="9"/>
  <c r="AD13" i="9"/>
  <c r="O17" i="9"/>
  <c r="S17" i="9"/>
  <c r="AB21" i="9"/>
  <c r="AI38" i="10"/>
  <c r="AE15" i="2" s="1"/>
  <c r="N38" i="10"/>
  <c r="J15" i="2" s="1"/>
  <c r="Z12" i="2"/>
  <c r="AD16" i="2"/>
  <c r="K17" i="8"/>
  <c r="K13" i="9" s="1"/>
  <c r="J27" i="9"/>
  <c r="N27" i="9"/>
  <c r="R27" i="9"/>
  <c r="V27" i="9"/>
  <c r="Z27" i="9"/>
  <c r="AD27" i="9"/>
  <c r="AH27" i="9"/>
  <c r="Z7" i="10"/>
  <c r="AG8" i="10"/>
  <c r="D12" i="2"/>
  <c r="H12" i="2"/>
  <c r="L27" i="9"/>
  <c r="P27" i="9"/>
  <c r="T27" i="9"/>
  <c r="X27" i="9"/>
  <c r="AB27" i="9"/>
  <c r="AF27" i="9"/>
  <c r="AJ27" i="9"/>
  <c r="AE8" i="10"/>
  <c r="X8" i="10"/>
  <c r="T4" i="6"/>
  <c r="T5" i="6" s="1"/>
  <c r="T9" i="6" s="1"/>
  <c r="P23" i="2" s="1"/>
  <c r="O4" i="6"/>
  <c r="O5" i="6" s="1"/>
  <c r="K5" i="2" s="1"/>
  <c r="AF4" i="6"/>
  <c r="AF5" i="6" s="1"/>
  <c r="AG5" i="6"/>
  <c r="AC5" i="2" s="1"/>
  <c r="R5" i="6"/>
  <c r="N5" i="2" s="1"/>
  <c r="X4" i="9"/>
  <c r="Y44" i="8"/>
  <c r="AB4" i="6"/>
  <c r="AB5" i="6" s="1"/>
  <c r="N4" i="6"/>
  <c r="N5" i="6" s="1"/>
  <c r="U4" i="6"/>
  <c r="U5" i="6" s="1"/>
  <c r="AH4" i="6"/>
  <c r="AH5" i="6" s="1"/>
  <c r="J59" i="5"/>
  <c r="J62" i="5"/>
  <c r="O9" i="6"/>
  <c r="M4" i="6"/>
  <c r="M5" i="6" s="1"/>
  <c r="S4" i="6"/>
  <c r="S5" i="6" s="1"/>
  <c r="Q4" i="6"/>
  <c r="Q5" i="6" s="1"/>
  <c r="J12" i="2"/>
  <c r="J16" i="2"/>
  <c r="N12" i="2"/>
  <c r="R12" i="5"/>
  <c r="R16" i="2"/>
  <c r="R12" i="2"/>
  <c r="V12" i="5"/>
  <c r="X12" i="2"/>
  <c r="X16" i="2"/>
  <c r="AB12" i="5"/>
  <c r="K13" i="5"/>
  <c r="G10" i="2"/>
  <c r="G16" i="2"/>
  <c r="K12" i="5"/>
  <c r="AC13" i="5"/>
  <c r="AC29" i="5"/>
  <c r="Y16" i="2"/>
  <c r="AJ13" i="5"/>
  <c r="AF10" i="2"/>
  <c r="AJ29" i="5"/>
  <c r="I8" i="2"/>
  <c r="M21" i="5"/>
  <c r="M12" i="5"/>
  <c r="I16" i="2"/>
  <c r="M29" i="5"/>
  <c r="AB21" i="5"/>
  <c r="X8" i="2"/>
  <c r="AF21" i="5"/>
  <c r="AB8" i="2"/>
  <c r="X3" i="10"/>
  <c r="X44" i="8"/>
  <c r="AB3" i="10"/>
  <c r="AB44" i="8"/>
  <c r="AG3" i="10"/>
  <c r="AG44" i="8"/>
  <c r="AJ7" i="10"/>
  <c r="K44" i="8"/>
  <c r="R44" i="8"/>
  <c r="H32" i="10"/>
  <c r="H44" i="8"/>
  <c r="L32" i="10"/>
  <c r="L44" i="8"/>
  <c r="P7" i="10"/>
  <c r="W7" i="10"/>
  <c r="Y38" i="10"/>
  <c r="Y7" i="10"/>
  <c r="AA7" i="10"/>
  <c r="AE7" i="10"/>
  <c r="AF33" i="10"/>
  <c r="AF8" i="10" s="1"/>
  <c r="AF44" i="8"/>
  <c r="O44" i="8"/>
  <c r="S38" i="10"/>
  <c r="S44" i="8"/>
  <c r="W44" i="8"/>
  <c r="AE44" i="8"/>
  <c r="S29" i="5"/>
  <c r="O10" i="2"/>
  <c r="V4" i="9"/>
  <c r="S17" i="8"/>
  <c r="S13" i="9" s="1"/>
  <c r="W17" i="8"/>
  <c r="W13" i="9" s="1"/>
  <c r="T37" i="10"/>
  <c r="T38" i="10" s="1"/>
  <c r="T30" i="8"/>
  <c r="X37" i="10"/>
  <c r="X38" i="10" s="1"/>
  <c r="X30" i="8"/>
  <c r="I8" i="10"/>
  <c r="I3" i="11"/>
  <c r="L8" i="10"/>
  <c r="P44" i="8"/>
  <c r="P4" i="10"/>
  <c r="AJ8" i="10"/>
  <c r="Z4" i="9"/>
  <c r="AB16" i="2"/>
  <c r="AB12" i="2"/>
  <c r="AJ12" i="5"/>
  <c r="AF12" i="2"/>
  <c r="AF16" i="2"/>
  <c r="M3" i="10"/>
  <c r="M44" i="8"/>
  <c r="T7" i="10"/>
  <c r="V7" i="10"/>
  <c r="V3" i="11"/>
  <c r="N8" i="10"/>
  <c r="AB8" i="10"/>
  <c r="AF13" i="9"/>
  <c r="J12" i="5"/>
  <c r="F12" i="2"/>
  <c r="F16" i="2"/>
  <c r="M16" i="2"/>
  <c r="Q12" i="5"/>
  <c r="U12" i="5"/>
  <c r="Q16" i="2"/>
  <c r="Y12" i="2"/>
  <c r="AC12" i="5"/>
  <c r="E10" i="2"/>
  <c r="E16" i="2"/>
  <c r="I29" i="5"/>
  <c r="I13" i="5"/>
  <c r="X13" i="5"/>
  <c r="T10" i="2"/>
  <c r="T16" i="2"/>
  <c r="W10" i="2"/>
  <c r="W16" i="2"/>
  <c r="AE31" i="10"/>
  <c r="AE30" i="8"/>
  <c r="K37" i="8"/>
  <c r="X37" i="8"/>
  <c r="AF37" i="8"/>
  <c r="V28" i="9"/>
  <c r="V37" i="8"/>
  <c r="T4" i="10"/>
  <c r="T8" i="10" s="1"/>
  <c r="T44" i="8"/>
  <c r="AA4" i="10"/>
  <c r="AA44" i="8"/>
  <c r="AB38" i="10"/>
  <c r="AJ38" i="10"/>
  <c r="K38" i="10"/>
  <c r="AC44" i="8"/>
  <c r="AD44" i="8"/>
  <c r="N44" i="8"/>
  <c r="H10" i="2"/>
  <c r="X10" i="2"/>
  <c r="Q38" i="10"/>
  <c r="K12" i="2"/>
  <c r="AE13" i="5"/>
  <c r="P10" i="2"/>
  <c r="AF4" i="9"/>
  <c r="N7" i="10"/>
  <c r="AC7" i="10"/>
  <c r="J8" i="10"/>
  <c r="AH8" i="10"/>
  <c r="R4" i="9"/>
  <c r="M17" i="8"/>
  <c r="M13" i="9" s="1"/>
  <c r="AD37" i="8"/>
  <c r="AI7" i="10"/>
  <c r="U44" i="8"/>
  <c r="AC30" i="8"/>
  <c r="V44" i="8"/>
  <c r="J3" i="11"/>
  <c r="P12" i="2"/>
  <c r="P16" i="2"/>
  <c r="Z37" i="8"/>
  <c r="AI3" i="11" l="1"/>
  <c r="O3" i="11"/>
  <c r="AF3" i="11"/>
  <c r="Y3" i="11"/>
  <c r="N3" i="11"/>
  <c r="P38" i="10"/>
  <c r="L15" i="2" s="1"/>
  <c r="AH3" i="11"/>
  <c r="AD17" i="2" s="1"/>
  <c r="U3" i="11"/>
  <c r="AE3" i="11"/>
  <c r="R11" i="2"/>
  <c r="AJ3" i="11"/>
  <c r="AF17" i="2" s="1"/>
  <c r="L3" i="11"/>
  <c r="K43" i="5"/>
  <c r="J53" i="5"/>
  <c r="J39" i="5" s="1"/>
  <c r="H18" i="2"/>
  <c r="AC18" i="2"/>
  <c r="Z4" i="6"/>
  <c r="Z5" i="6" s="1"/>
  <c r="V5" i="2" s="1"/>
  <c r="L21" i="9"/>
  <c r="I21" i="9"/>
  <c r="I4" i="11" s="1"/>
  <c r="I5" i="11" s="1"/>
  <c r="E6" i="2" s="1"/>
  <c r="I4" i="6"/>
  <c r="I5" i="6" s="1"/>
  <c r="I9" i="6" s="1"/>
  <c r="J21" i="9"/>
  <c r="I62" i="10"/>
  <c r="K4" i="6"/>
  <c r="K5" i="6" s="1"/>
  <c r="K9" i="6" s="1"/>
  <c r="G23" i="2" s="1"/>
  <c r="X4" i="6"/>
  <c r="X5" i="6" s="1"/>
  <c r="AE18" i="2"/>
  <c r="AO3" i="14"/>
  <c r="AN2" i="14"/>
  <c r="W4" i="6"/>
  <c r="W5" i="6" s="1"/>
  <c r="W9" i="6" s="1"/>
  <c r="S23" i="2" s="1"/>
  <c r="AG9" i="6"/>
  <c r="AC23" i="2" s="1"/>
  <c r="AG21" i="9"/>
  <c r="AG4" i="11" s="1"/>
  <c r="AG5" i="11" s="1"/>
  <c r="AC6" i="2" s="1"/>
  <c r="M18" i="2"/>
  <c r="F13" i="2"/>
  <c r="K13" i="2"/>
  <c r="O13" i="2"/>
  <c r="O18" i="2"/>
  <c r="T10" i="6"/>
  <c r="K29" i="2" s="1"/>
  <c r="N18" i="2"/>
  <c r="K18" i="2"/>
  <c r="V18" i="2"/>
  <c r="Q18" i="2"/>
  <c r="I29" i="10"/>
  <c r="AA21" i="9"/>
  <c r="AA4" i="11" s="1"/>
  <c r="AA5" i="11" s="1"/>
  <c r="W6" i="2" s="1"/>
  <c r="J4" i="6"/>
  <c r="J5" i="6" s="1"/>
  <c r="J9" i="6" s="1"/>
  <c r="J10" i="6" s="1"/>
  <c r="N13" i="2"/>
  <c r="AC4" i="11"/>
  <c r="AC5" i="11" s="1"/>
  <c r="Y6" i="2" s="1"/>
  <c r="AE13" i="2"/>
  <c r="V13" i="2"/>
  <c r="R13" i="2"/>
  <c r="G13" i="2"/>
  <c r="Y11" i="2"/>
  <c r="AC29" i="10"/>
  <c r="AG29" i="10"/>
  <c r="AC4" i="6"/>
  <c r="AC5" i="6" s="1"/>
  <c r="J29" i="10"/>
  <c r="AA18" i="2"/>
  <c r="AI21" i="9"/>
  <c r="AI4" i="11" s="1"/>
  <c r="AI5" i="11" s="1"/>
  <c r="S18" i="2"/>
  <c r="J43" i="10"/>
  <c r="J61" i="10" s="1"/>
  <c r="I61" i="10"/>
  <c r="AD21" i="9"/>
  <c r="AD4" i="11" s="1"/>
  <c r="AD5" i="11" s="1"/>
  <c r="Z6" i="2" s="1"/>
  <c r="B38" i="8"/>
  <c r="B41" i="8" s="1"/>
  <c r="B44" i="8"/>
  <c r="B45" i="8" s="1"/>
  <c r="AF18" i="2"/>
  <c r="O9" i="2"/>
  <c r="AJ9" i="6"/>
  <c r="AF23" i="2" s="1"/>
  <c r="AD9" i="6"/>
  <c r="Z23" i="2" s="1"/>
  <c r="AF29" i="10"/>
  <c r="H4" i="11"/>
  <c r="H5" i="11" s="1"/>
  <c r="I53" i="10"/>
  <c r="I39" i="10" s="1"/>
  <c r="M29" i="10"/>
  <c r="U9" i="2"/>
  <c r="Y13" i="2"/>
  <c r="O4" i="11"/>
  <c r="O5" i="11" s="1"/>
  <c r="K6" i="2" s="1"/>
  <c r="L9" i="2"/>
  <c r="N9" i="2"/>
  <c r="R21" i="9"/>
  <c r="R4" i="11" s="1"/>
  <c r="R5" i="11" s="1"/>
  <c r="N6" i="2" s="1"/>
  <c r="Z4" i="11"/>
  <c r="Z5" i="11" s="1"/>
  <c r="V6" i="2" s="1"/>
  <c r="L18" i="2"/>
  <c r="T4" i="11"/>
  <c r="T5" i="11" s="1"/>
  <c r="P6" i="2" s="1"/>
  <c r="N29" i="10"/>
  <c r="H29" i="10"/>
  <c r="Y29" i="10"/>
  <c r="Y4" i="11"/>
  <c r="Y5" i="11" s="1"/>
  <c r="AF4" i="11"/>
  <c r="AF5" i="11" s="1"/>
  <c r="AB6" i="2" s="1"/>
  <c r="S9" i="2"/>
  <c r="P9" i="2"/>
  <c r="AD11" i="2"/>
  <c r="H9" i="2"/>
  <c r="U29" i="10"/>
  <c r="AH29" i="10"/>
  <c r="Z11" i="2"/>
  <c r="E13" i="2"/>
  <c r="X29" i="10"/>
  <c r="K9" i="2"/>
  <c r="Z13" i="2"/>
  <c r="T11" i="2"/>
  <c r="Q3" i="11"/>
  <c r="M17" i="2" s="1"/>
  <c r="V29" i="10"/>
  <c r="AB13" i="2"/>
  <c r="Q13" i="2"/>
  <c r="AB29" i="10"/>
  <c r="Q9" i="2"/>
  <c r="S4" i="11"/>
  <c r="S5" i="11" s="1"/>
  <c r="T29" i="10"/>
  <c r="AC9" i="2"/>
  <c r="AD29" i="10"/>
  <c r="Z9" i="2"/>
  <c r="T9" i="2"/>
  <c r="Z29" i="10"/>
  <c r="Z3" i="11"/>
  <c r="V17" i="2" s="1"/>
  <c r="P29" i="10"/>
  <c r="U5" i="2"/>
  <c r="Y9" i="6"/>
  <c r="Y10" i="6" s="1"/>
  <c r="P29" i="2" s="1"/>
  <c r="L5" i="2"/>
  <c r="P9" i="6"/>
  <c r="P10" i="6" s="1"/>
  <c r="G29" i="2" s="1"/>
  <c r="P18" i="2"/>
  <c r="J18" i="2"/>
  <c r="AE9" i="6"/>
  <c r="AA23" i="2" s="1"/>
  <c r="X4" i="11"/>
  <c r="X5" i="11" s="1"/>
  <c r="T6" i="2" s="1"/>
  <c r="W4" i="11"/>
  <c r="W5" i="11" s="1"/>
  <c r="V4" i="6"/>
  <c r="V5" i="6" s="1"/>
  <c r="H11" i="2"/>
  <c r="AD18" i="2"/>
  <c r="M13" i="2"/>
  <c r="M4" i="11"/>
  <c r="M5" i="11" s="1"/>
  <c r="I6" i="2" s="1"/>
  <c r="Q4" i="11"/>
  <c r="Q5" i="11" s="1"/>
  <c r="M6" i="2" s="1"/>
  <c r="R9" i="2"/>
  <c r="P4" i="11"/>
  <c r="P5" i="11" s="1"/>
  <c r="L6" i="2" s="1"/>
  <c r="D18" i="2"/>
  <c r="AJ21" i="9"/>
  <c r="AJ4" i="11" s="1"/>
  <c r="AJ5" i="11" s="1"/>
  <c r="K4" i="11"/>
  <c r="K5" i="11" s="1"/>
  <c r="AE4" i="11"/>
  <c r="AE5" i="11" s="1"/>
  <c r="U18" i="2"/>
  <c r="AD3" i="11"/>
  <c r="J4" i="11"/>
  <c r="J5" i="11" s="1"/>
  <c r="J9" i="2"/>
  <c r="L29" i="10"/>
  <c r="X9" i="2"/>
  <c r="U4" i="11"/>
  <c r="U5" i="11" s="1"/>
  <c r="U9" i="11" s="1"/>
  <c r="F9" i="2"/>
  <c r="O38" i="10"/>
  <c r="K15" i="2" s="1"/>
  <c r="E18" i="2"/>
  <c r="F18" i="2"/>
  <c r="Y17" i="2"/>
  <c r="AD13" i="2"/>
  <c r="G9" i="2"/>
  <c r="AJ29" i="10"/>
  <c r="AF11" i="2"/>
  <c r="L4" i="11"/>
  <c r="L5" i="11" s="1"/>
  <c r="H6" i="2" s="1"/>
  <c r="V4" i="11"/>
  <c r="V5" i="11" s="1"/>
  <c r="AA13" i="2"/>
  <c r="Q17" i="2"/>
  <c r="Q29" i="10"/>
  <c r="M11" i="2"/>
  <c r="N4" i="11"/>
  <c r="N5" i="11" s="1"/>
  <c r="J6" i="2" s="1"/>
  <c r="AB11" i="2"/>
  <c r="AF13" i="2"/>
  <c r="M9" i="2"/>
  <c r="AF38" i="10"/>
  <c r="AB15" i="2" s="1"/>
  <c r="T18" i="2"/>
  <c r="I18" i="2"/>
  <c r="P5" i="2"/>
  <c r="I9" i="2"/>
  <c r="AB4" i="11"/>
  <c r="AB5" i="11" s="1"/>
  <c r="X6" i="2" s="1"/>
  <c r="Z18" i="2"/>
  <c r="AH4" i="11"/>
  <c r="AH5" i="11" s="1"/>
  <c r="AH9" i="11" s="1"/>
  <c r="AI9" i="6"/>
  <c r="AI10" i="6" s="1"/>
  <c r="Z29" i="2" s="1"/>
  <c r="H9" i="6"/>
  <c r="H10" i="6" s="1"/>
  <c r="R9" i="6"/>
  <c r="N23" i="2" s="1"/>
  <c r="W5" i="2"/>
  <c r="AA9" i="6"/>
  <c r="AB5" i="2"/>
  <c r="AF9" i="6"/>
  <c r="T5" i="2"/>
  <c r="X9" i="6"/>
  <c r="H5" i="2"/>
  <c r="L9" i="6"/>
  <c r="P15" i="2"/>
  <c r="T15" i="2"/>
  <c r="H7" i="10"/>
  <c r="D13" i="2" s="1"/>
  <c r="H38" i="10"/>
  <c r="AF15" i="2"/>
  <c r="AA8" i="10"/>
  <c r="W13" i="2" s="1"/>
  <c r="AA3" i="11"/>
  <c r="AE17" i="2"/>
  <c r="P13" i="2"/>
  <c r="AA11" i="2"/>
  <c r="AE29" i="10"/>
  <c r="O15" i="2"/>
  <c r="S13" i="2"/>
  <c r="R3" i="11"/>
  <c r="AB7" i="10"/>
  <c r="X13" i="2" s="1"/>
  <c r="AB3" i="11"/>
  <c r="I5" i="2"/>
  <c r="M9" i="6"/>
  <c r="J5" i="2"/>
  <c r="N9" i="6"/>
  <c r="G15" i="2"/>
  <c r="D9" i="2"/>
  <c r="T3" i="11"/>
  <c r="AB18" i="2"/>
  <c r="W15" i="2"/>
  <c r="W38" i="10"/>
  <c r="S17" i="2" s="1"/>
  <c r="Y9" i="2"/>
  <c r="S9" i="6"/>
  <c r="O5" i="2"/>
  <c r="O10" i="6"/>
  <c r="F29" i="2" s="1"/>
  <c r="K23" i="2"/>
  <c r="K53" i="5"/>
  <c r="K39" i="5" s="1"/>
  <c r="K61" i="5"/>
  <c r="K59" i="5"/>
  <c r="L43" i="5"/>
  <c r="K62" i="5"/>
  <c r="F17" i="2"/>
  <c r="M15" i="2"/>
  <c r="W18" i="2"/>
  <c r="AE11" i="2"/>
  <c r="AI29" i="10"/>
  <c r="R17" i="2"/>
  <c r="P8" i="10"/>
  <c r="L13" i="2" s="1"/>
  <c r="P3" i="11"/>
  <c r="E17" i="2"/>
  <c r="AE38" i="10"/>
  <c r="AA17" i="2" s="1"/>
  <c r="U17" i="2"/>
  <c r="U13" i="2"/>
  <c r="L7" i="10"/>
  <c r="H13" i="2" s="1"/>
  <c r="L38" i="10"/>
  <c r="Y18" i="2"/>
  <c r="G18" i="2"/>
  <c r="X18" i="2"/>
  <c r="R18" i="2"/>
  <c r="Q9" i="6"/>
  <c r="M5" i="2"/>
  <c r="AD5" i="2"/>
  <c r="AH9" i="6"/>
  <c r="K10" i="6"/>
  <c r="J13" i="2"/>
  <c r="J17" i="2"/>
  <c r="X15" i="2"/>
  <c r="W11" i="2"/>
  <c r="AA29" i="10"/>
  <c r="M7" i="10"/>
  <c r="I13" i="2" s="1"/>
  <c r="M3" i="11"/>
  <c r="S11" i="2"/>
  <c r="W29" i="10"/>
  <c r="K11" i="2"/>
  <c r="O29" i="10"/>
  <c r="U15" i="2"/>
  <c r="K3" i="11"/>
  <c r="AG7" i="10"/>
  <c r="AC13" i="2" s="1"/>
  <c r="AG3" i="11"/>
  <c r="X3" i="11"/>
  <c r="X7" i="10"/>
  <c r="T13" i="2" s="1"/>
  <c r="U9" i="6"/>
  <c r="Q5" i="2"/>
  <c r="AB9" i="6"/>
  <c r="X5" i="2"/>
  <c r="E5" i="2" l="1"/>
  <c r="F5" i="2"/>
  <c r="AD10" i="6"/>
  <c r="U29" i="2" s="1"/>
  <c r="J53" i="10"/>
  <c r="J39" i="10" s="1"/>
  <c r="J59" i="10"/>
  <c r="AG10" i="6"/>
  <c r="X29" i="2" s="1"/>
  <c r="J62" i="10"/>
  <c r="Z9" i="6"/>
  <c r="G5" i="2"/>
  <c r="F23" i="2"/>
  <c r="U23" i="2"/>
  <c r="AE23" i="2"/>
  <c r="W10" i="6"/>
  <c r="N29" i="2" s="1"/>
  <c r="AP3" i="14"/>
  <c r="AO2" i="14"/>
  <c r="S5" i="2"/>
  <c r="E19" i="2"/>
  <c r="V19" i="2"/>
  <c r="K43" i="10"/>
  <c r="L43" i="10" s="1"/>
  <c r="N9" i="11"/>
  <c r="N10" i="11" s="1"/>
  <c r="E64" i="2" s="1"/>
  <c r="D6" i="2"/>
  <c r="H9" i="11"/>
  <c r="D24" i="2" s="1"/>
  <c r="AC9" i="6"/>
  <c r="Y5" i="2"/>
  <c r="AJ10" i="6"/>
  <c r="AA29" i="2" s="1"/>
  <c r="B48" i="8"/>
  <c r="B51" i="8" s="1"/>
  <c r="B55" i="8" s="1"/>
  <c r="B58" i="8" s="1"/>
  <c r="B61" i="8" s="1"/>
  <c r="B64" i="8" s="1"/>
  <c r="B67" i="8" s="1"/>
  <c r="B70" i="8" s="1"/>
  <c r="B73" i="8"/>
  <c r="I9" i="11"/>
  <c r="I10" i="11" s="1"/>
  <c r="AC9" i="11"/>
  <c r="AC10" i="11" s="1"/>
  <c r="T64" i="2" s="1"/>
  <c r="AE10" i="6"/>
  <c r="V29" i="2" s="1"/>
  <c r="Y9" i="11"/>
  <c r="Y10" i="11" s="1"/>
  <c r="P64" i="2" s="1"/>
  <c r="U6" i="2"/>
  <c r="X17" i="2"/>
  <c r="X19" i="2" s="1"/>
  <c r="Q9" i="11"/>
  <c r="M24" i="2" s="1"/>
  <c r="M9" i="11"/>
  <c r="I24" i="2" s="1"/>
  <c r="Q19" i="2"/>
  <c r="G17" i="2"/>
  <c r="L9" i="11"/>
  <c r="L10" i="11" s="1"/>
  <c r="C64" i="2" s="1"/>
  <c r="O9" i="11"/>
  <c r="K24" i="2" s="1"/>
  <c r="Q6" i="2"/>
  <c r="F19" i="2"/>
  <c r="AF6" i="2"/>
  <c r="AJ9" i="11"/>
  <c r="AF24" i="2" s="1"/>
  <c r="AD9" i="11"/>
  <c r="AD10" i="11" s="1"/>
  <c r="U64" i="2" s="1"/>
  <c r="Z17" i="2"/>
  <c r="Z19" i="2" s="1"/>
  <c r="O17" i="2"/>
  <c r="AD19" i="2"/>
  <c r="K17" i="2"/>
  <c r="K19" i="2" s="1"/>
  <c r="R6" i="2"/>
  <c r="V9" i="11"/>
  <c r="R24" i="2" s="1"/>
  <c r="W9" i="11"/>
  <c r="W10" i="11" s="1"/>
  <c r="N64" i="2" s="1"/>
  <c r="S6" i="2"/>
  <c r="L23" i="2"/>
  <c r="K9" i="11"/>
  <c r="G6" i="2"/>
  <c r="AD6" i="2"/>
  <c r="J9" i="11"/>
  <c r="F6" i="2"/>
  <c r="R19" i="2"/>
  <c r="V9" i="6"/>
  <c r="R5" i="2"/>
  <c r="AE19" i="2"/>
  <c r="Y19" i="2"/>
  <c r="AB17" i="2"/>
  <c r="AB19" i="2" s="1"/>
  <c r="S29" i="10"/>
  <c r="X9" i="11"/>
  <c r="T24" i="2" s="1"/>
  <c r="Z9" i="11"/>
  <c r="V24" i="2" s="1"/>
  <c r="AF19" i="2"/>
  <c r="O11" i="2"/>
  <c r="AA6" i="2"/>
  <c r="AE9" i="11"/>
  <c r="AE6" i="2"/>
  <c r="AI9" i="11"/>
  <c r="M19" i="2"/>
  <c r="R10" i="6"/>
  <c r="I29" i="2" s="1"/>
  <c r="D23" i="2"/>
  <c r="AF9" i="11"/>
  <c r="AF10" i="11" s="1"/>
  <c r="W64" i="2" s="1"/>
  <c r="AF10" i="6"/>
  <c r="W29" i="2" s="1"/>
  <c r="AB23" i="2"/>
  <c r="AA10" i="6"/>
  <c r="R29" i="2" s="1"/>
  <c r="W23" i="2"/>
  <c r="T23" i="2"/>
  <c r="X10" i="6"/>
  <c r="O29" i="2" s="1"/>
  <c r="L10" i="6"/>
  <c r="C29" i="2" s="1"/>
  <c r="H23" i="2"/>
  <c r="I10" i="6"/>
  <c r="E23" i="2"/>
  <c r="J19" i="2"/>
  <c r="AC17" i="2"/>
  <c r="AC19" i="2" s="1"/>
  <c r="AG9" i="11"/>
  <c r="N10" i="6"/>
  <c r="E29" i="2" s="1"/>
  <c r="J23" i="2"/>
  <c r="AB10" i="6"/>
  <c r="S29" i="2" s="1"/>
  <c r="X23" i="2"/>
  <c r="S9" i="11"/>
  <c r="O6" i="2"/>
  <c r="D17" i="2"/>
  <c r="U10" i="11"/>
  <c r="L64" i="2" s="1"/>
  <c r="Q24" i="2"/>
  <c r="Q10" i="6"/>
  <c r="H29" i="2" s="1"/>
  <c r="M23" i="2"/>
  <c r="U19" i="2"/>
  <c r="L17" i="2"/>
  <c r="L19" i="2" s="1"/>
  <c r="P9" i="11"/>
  <c r="N17" i="2"/>
  <c r="H39" i="10"/>
  <c r="D15" i="2"/>
  <c r="Q23" i="2"/>
  <c r="U10" i="6"/>
  <c r="L29" i="2" s="1"/>
  <c r="S10" i="6"/>
  <c r="J29" i="2" s="1"/>
  <c r="O23" i="2"/>
  <c r="I23" i="2"/>
  <c r="M10" i="6"/>
  <c r="D29" i="2" s="1"/>
  <c r="N11" i="2"/>
  <c r="R29" i="10"/>
  <c r="AH10" i="11"/>
  <c r="Y64" i="2" s="1"/>
  <c r="AD24" i="2"/>
  <c r="T17" i="2"/>
  <c r="T19" i="2" s="1"/>
  <c r="G11" i="2"/>
  <c r="K29" i="10"/>
  <c r="I17" i="2"/>
  <c r="I19" i="2" s="1"/>
  <c r="AD23" i="2"/>
  <c r="AH10" i="6"/>
  <c r="Y29" i="2" s="1"/>
  <c r="H15" i="2"/>
  <c r="AA15" i="2"/>
  <c r="AA19" i="2" s="1"/>
  <c r="AB9" i="11"/>
  <c r="M43" i="5"/>
  <c r="L59" i="5"/>
  <c r="L53" i="5"/>
  <c r="L39" i="5" s="1"/>
  <c r="L61" i="5"/>
  <c r="L62" i="5"/>
  <c r="S15" i="2"/>
  <c r="S19" i="2" s="1"/>
  <c r="P17" i="2"/>
  <c r="P19" i="2" s="1"/>
  <c r="T9" i="11"/>
  <c r="W17" i="2"/>
  <c r="W19" i="2" s="1"/>
  <c r="AA9" i="11"/>
  <c r="H17" i="2"/>
  <c r="R9" i="11"/>
  <c r="K61" i="10" l="1"/>
  <c r="K53" i="10"/>
  <c r="K39" i="10" s="1"/>
  <c r="V23" i="2"/>
  <c r="Z10" i="6"/>
  <c r="Q29" i="2" s="1"/>
  <c r="K62" i="10"/>
  <c r="K59" i="10"/>
  <c r="AQ3" i="14"/>
  <c r="AP2" i="14"/>
  <c r="J24" i="2"/>
  <c r="H10" i="11"/>
  <c r="E24" i="2"/>
  <c r="AC10" i="6"/>
  <c r="T29" i="2" s="1"/>
  <c r="Y23" i="2"/>
  <c r="Y24" i="2"/>
  <c r="O19" i="2"/>
  <c r="U24" i="2"/>
  <c r="G19" i="2"/>
  <c r="Q10" i="11"/>
  <c r="H64" i="2" s="1"/>
  <c r="O10" i="11"/>
  <c r="F64" i="2" s="1"/>
  <c r="M10" i="11"/>
  <c r="D64" i="2" s="1"/>
  <c r="H24" i="2"/>
  <c r="Z24" i="2"/>
  <c r="AJ10" i="11"/>
  <c r="AA64" i="2" s="1"/>
  <c r="V10" i="11"/>
  <c r="M64" i="2" s="1"/>
  <c r="AB24" i="2"/>
  <c r="X10" i="11"/>
  <c r="O64" i="2" s="1"/>
  <c r="S24" i="2"/>
  <c r="Z10" i="11"/>
  <c r="Q64" i="2" s="1"/>
  <c r="V10" i="6"/>
  <c r="M29" i="2" s="1"/>
  <c r="R23" i="2"/>
  <c r="L61" i="10"/>
  <c r="L62" i="10"/>
  <c r="L59" i="10"/>
  <c r="M43" i="10"/>
  <c r="L53" i="10"/>
  <c r="L39" i="10" s="1"/>
  <c r="K10" i="11"/>
  <c r="G24" i="2"/>
  <c r="J10" i="11"/>
  <c r="F24" i="2"/>
  <c r="D19" i="2"/>
  <c r="N19" i="2"/>
  <c r="AE24" i="2"/>
  <c r="AI10" i="11"/>
  <c r="Z64" i="2" s="1"/>
  <c r="AE10" i="11"/>
  <c r="V64" i="2" s="1"/>
  <c r="AA24" i="2"/>
  <c r="H19" i="2"/>
  <c r="W24" i="2"/>
  <c r="AA10" i="11"/>
  <c r="R64" i="2" s="1"/>
  <c r="R10" i="11"/>
  <c r="I64" i="2" s="1"/>
  <c r="N24" i="2"/>
  <c r="P24" i="2"/>
  <c r="T10" i="11"/>
  <c r="K64" i="2" s="1"/>
  <c r="M62" i="5"/>
  <c r="M59" i="5"/>
  <c r="M53" i="5"/>
  <c r="M39" i="5" s="1"/>
  <c r="M61" i="5"/>
  <c r="N43" i="5"/>
  <c r="AC24" i="2"/>
  <c r="AG10" i="11"/>
  <c r="X64" i="2" s="1"/>
  <c r="X24" i="2"/>
  <c r="AB10" i="11"/>
  <c r="S64" i="2" s="1"/>
  <c r="L24" i="2"/>
  <c r="P10" i="11"/>
  <c r="G64" i="2" s="1"/>
  <c r="S10" i="11"/>
  <c r="J64" i="2" s="1"/>
  <c r="O24" i="2"/>
  <c r="AQ2" i="14" l="1"/>
  <c r="AR3" i="14"/>
  <c r="N43" i="10"/>
  <c r="M62" i="10"/>
  <c r="M53" i="10"/>
  <c r="M39" i="10" s="1"/>
  <c r="M59" i="10"/>
  <c r="M61" i="10"/>
  <c r="N53" i="5"/>
  <c r="N39" i="5" s="1"/>
  <c r="O43" i="5"/>
  <c r="N61" i="5"/>
  <c r="N59" i="5"/>
  <c r="N62" i="5"/>
  <c r="AR2" i="14" l="1"/>
  <c r="AS3" i="14"/>
  <c r="N53" i="10"/>
  <c r="N39" i="10" s="1"/>
  <c r="N61" i="10"/>
  <c r="N59" i="10"/>
  <c r="O43" i="10"/>
  <c r="N62" i="10"/>
  <c r="O53" i="5"/>
  <c r="O39" i="5" s="1"/>
  <c r="P43" i="5"/>
  <c r="O61" i="5"/>
  <c r="O62" i="5"/>
  <c r="O59" i="5"/>
  <c r="AS2" i="14" l="1"/>
  <c r="AT3" i="14"/>
  <c r="O62" i="10"/>
  <c r="O53" i="10"/>
  <c r="O39" i="10" s="1"/>
  <c r="O59" i="10"/>
  <c r="O61" i="10"/>
  <c r="P43" i="10"/>
  <c r="P53" i="5"/>
  <c r="P39" i="5" s="1"/>
  <c r="Q43" i="5"/>
  <c r="P62" i="5"/>
  <c r="P61" i="5"/>
  <c r="P59" i="5"/>
  <c r="AU3" i="14" l="1"/>
  <c r="AT2" i="14"/>
  <c r="Q43" i="10"/>
  <c r="P62" i="10"/>
  <c r="P61" i="10"/>
  <c r="P53" i="10"/>
  <c r="P39" i="10" s="1"/>
  <c r="P59" i="10"/>
  <c r="Q61" i="5"/>
  <c r="Q59" i="5"/>
  <c r="Q62" i="5"/>
  <c r="Q53" i="5"/>
  <c r="Q39" i="5" s="1"/>
  <c r="R43" i="5"/>
  <c r="AU2" i="14" l="1"/>
  <c r="AV3" i="14"/>
  <c r="Q62" i="10"/>
  <c r="Q61" i="10"/>
  <c r="R43" i="10"/>
  <c r="Q53" i="10"/>
  <c r="Q39" i="10" s="1"/>
  <c r="Q59" i="10"/>
  <c r="R53" i="5"/>
  <c r="R39" i="5" s="1"/>
  <c r="R59" i="5"/>
  <c r="S43" i="5"/>
  <c r="R62" i="5"/>
  <c r="R61" i="5"/>
  <c r="AW3" i="14" l="1"/>
  <c r="AV2" i="14"/>
  <c r="R59" i="10"/>
  <c r="S43" i="10"/>
  <c r="R53" i="10"/>
  <c r="R39" i="10" s="1"/>
  <c r="R61" i="10"/>
  <c r="R62" i="10"/>
  <c r="T43" i="5"/>
  <c r="S59" i="5"/>
  <c r="S61" i="5"/>
  <c r="S53" i="5"/>
  <c r="S39" i="5" s="1"/>
  <c r="S62" i="5"/>
  <c r="AX3" i="14" l="1"/>
  <c r="AW2" i="14"/>
  <c r="S53" i="10"/>
  <c r="S39" i="10" s="1"/>
  <c r="S59" i="10"/>
  <c r="S61" i="10"/>
  <c r="S62" i="10"/>
  <c r="T43" i="10"/>
  <c r="T53" i="5"/>
  <c r="T39" i="5" s="1"/>
  <c r="T59" i="5"/>
  <c r="T61" i="5"/>
  <c r="U43" i="5"/>
  <c r="T62" i="5"/>
  <c r="AY3" i="14" l="1"/>
  <c r="AX2" i="14"/>
  <c r="T59" i="10"/>
  <c r="T61" i="10"/>
  <c r="U43" i="10"/>
  <c r="T62" i="10"/>
  <c r="T53" i="10"/>
  <c r="T39" i="10" s="1"/>
  <c r="U53" i="5"/>
  <c r="U39" i="5" s="1"/>
  <c r="V43" i="5"/>
  <c r="U59" i="5"/>
  <c r="U61" i="5"/>
  <c r="U62" i="5"/>
  <c r="AZ3" i="14" l="1"/>
  <c r="AY2" i="14"/>
  <c r="U62" i="10"/>
  <c r="U61" i="10"/>
  <c r="U59" i="10"/>
  <c r="V43" i="10"/>
  <c r="U53" i="10"/>
  <c r="U39" i="10" s="1"/>
  <c r="W43" i="5"/>
  <c r="V53" i="5"/>
  <c r="V39" i="5" s="1"/>
  <c r="V59" i="5"/>
  <c r="V61" i="5"/>
  <c r="V62" i="5"/>
  <c r="BA3" i="14" l="1"/>
  <c r="AZ2" i="14"/>
  <c r="V59" i="10"/>
  <c r="W43" i="10"/>
  <c r="V53" i="10"/>
  <c r="V39" i="10" s="1"/>
  <c r="V62" i="10"/>
  <c r="V61" i="10"/>
  <c r="W53" i="5"/>
  <c r="W39" i="5" s="1"/>
  <c r="X43" i="5"/>
  <c r="W61" i="5"/>
  <c r="W59" i="5"/>
  <c r="W62" i="5"/>
  <c r="BA2" i="14" l="1"/>
  <c r="BB3" i="14"/>
  <c r="W62" i="10"/>
  <c r="W53" i="10"/>
  <c r="W39" i="10" s="1"/>
  <c r="X43" i="10"/>
  <c r="W61" i="10"/>
  <c r="W59" i="10"/>
  <c r="X53" i="5"/>
  <c r="X39" i="5" s="1"/>
  <c r="X59" i="5"/>
  <c r="X62" i="5"/>
  <c r="X61" i="5"/>
  <c r="Y43" i="5"/>
  <c r="BC3" i="14" l="1"/>
  <c r="BB2" i="14"/>
  <c r="X59" i="10"/>
  <c r="X61" i="10"/>
  <c r="X53" i="10"/>
  <c r="X39" i="10" s="1"/>
  <c r="X62" i="10"/>
  <c r="Y43" i="10"/>
  <c r="Y61" i="5"/>
  <c r="Y53" i="5"/>
  <c r="Y39" i="5" s="1"/>
  <c r="Z43" i="5"/>
  <c r="Y59" i="5"/>
  <c r="Y62" i="5"/>
  <c r="BC2" i="14" l="1"/>
  <c r="BD3" i="14"/>
  <c r="Y62" i="10"/>
  <c r="Y61" i="10"/>
  <c r="Y53" i="10"/>
  <c r="Y39" i="10" s="1"/>
  <c r="Z43" i="10"/>
  <c r="Y59" i="10"/>
  <c r="AA43" i="5"/>
  <c r="Z53" i="5"/>
  <c r="Z39" i="5" s="1"/>
  <c r="Z62" i="5"/>
  <c r="Z61" i="5"/>
  <c r="Z59" i="5"/>
  <c r="BD2" i="14" l="1"/>
  <c r="BE3" i="14"/>
  <c r="Z59" i="10"/>
  <c r="AA43" i="10"/>
  <c r="Z61" i="10"/>
  <c r="Z53" i="10"/>
  <c r="Z39" i="10" s="1"/>
  <c r="Z62" i="10"/>
  <c r="AA53" i="5"/>
  <c r="AA39" i="5" s="1"/>
  <c r="AB43" i="5"/>
  <c r="AA62" i="5"/>
  <c r="AA61" i="5"/>
  <c r="AA59" i="5"/>
  <c r="BF3" i="14" l="1"/>
  <c r="BE2" i="14"/>
  <c r="AA62" i="10"/>
  <c r="AB43" i="10"/>
  <c r="AA61" i="10"/>
  <c r="AA53" i="10"/>
  <c r="AA39" i="10" s="1"/>
  <c r="AA59" i="10"/>
  <c r="AB53" i="5"/>
  <c r="AB39" i="5" s="1"/>
  <c r="AB61" i="5"/>
  <c r="AB59" i="5"/>
  <c r="AC43" i="5"/>
  <c r="AB62" i="5"/>
  <c r="BF2" i="14" l="1"/>
  <c r="BG3" i="14"/>
  <c r="AB62" i="10"/>
  <c r="AB61" i="10"/>
  <c r="AC43" i="10"/>
  <c r="AB59" i="10"/>
  <c r="AB53" i="10"/>
  <c r="AB39" i="10" s="1"/>
  <c r="AD43" i="5"/>
  <c r="AC59" i="5"/>
  <c r="AC61" i="5"/>
  <c r="AC53" i="5"/>
  <c r="AC39" i="5" s="1"/>
  <c r="AC62" i="5"/>
  <c r="BH3" i="14" l="1"/>
  <c r="BG2" i="14"/>
  <c r="AD43" i="10"/>
  <c r="AC59" i="10"/>
  <c r="AC62" i="10"/>
  <c r="AC53" i="10"/>
  <c r="AC39" i="10" s="1"/>
  <c r="AC61" i="10"/>
  <c r="AD53" i="5"/>
  <c r="AD39" i="5" s="1"/>
  <c r="AE43" i="5"/>
  <c r="AD61" i="5"/>
  <c r="AD59" i="5"/>
  <c r="AD62" i="5"/>
  <c r="BI3" i="14" l="1"/>
  <c r="BH2" i="14"/>
  <c r="AD61" i="10"/>
  <c r="AD53" i="10"/>
  <c r="AD39" i="10" s="1"/>
  <c r="AD59" i="10"/>
  <c r="AE43" i="10"/>
  <c r="AD62" i="10"/>
  <c r="AF43" i="5"/>
  <c r="AE59" i="5"/>
  <c r="AE53" i="5"/>
  <c r="AE39" i="5" s="1"/>
  <c r="AE61" i="5"/>
  <c r="AE62" i="5"/>
  <c r="BJ3" i="14" l="1"/>
  <c r="BI2" i="14"/>
  <c r="AE59" i="10"/>
  <c r="AE53" i="10"/>
  <c r="AE39" i="10" s="1"/>
  <c r="AE62" i="10"/>
  <c r="AE61" i="10"/>
  <c r="AF43" i="10"/>
  <c r="AF59" i="5"/>
  <c r="AF53" i="5"/>
  <c r="AF39" i="5" s="1"/>
  <c r="AG43" i="5"/>
  <c r="AF61" i="5"/>
  <c r="AF62" i="5"/>
  <c r="BK3" i="14" l="1"/>
  <c r="BJ2" i="14"/>
  <c r="AF59" i="10"/>
  <c r="AF53" i="10"/>
  <c r="AF39" i="10" s="1"/>
  <c r="AF61" i="10"/>
  <c r="AF62" i="10"/>
  <c r="AG43" i="10"/>
  <c r="AH43" i="5"/>
  <c r="AG53" i="5"/>
  <c r="AG39" i="5" s="1"/>
  <c r="AG59" i="5"/>
  <c r="AG62" i="5"/>
  <c r="AG61" i="5"/>
  <c r="BL3" i="14" l="1"/>
  <c r="BK2" i="14"/>
  <c r="AG59" i="10"/>
  <c r="AG61" i="10"/>
  <c r="AG62" i="10"/>
  <c r="AH43" i="10"/>
  <c r="AG53" i="10"/>
  <c r="AG39" i="10" s="1"/>
  <c r="AH59" i="5"/>
  <c r="AH53" i="5"/>
  <c r="AH39" i="5" s="1"/>
  <c r="AH61" i="5"/>
  <c r="AI43" i="5"/>
  <c r="AH62" i="5"/>
  <c r="BM3" i="14" l="1"/>
  <c r="BL2" i="14"/>
  <c r="AI43" i="10"/>
  <c r="AH53" i="10"/>
  <c r="AH39" i="10" s="1"/>
  <c r="AH61" i="10"/>
  <c r="AH59" i="10"/>
  <c r="AH62" i="10"/>
  <c r="AJ43" i="5"/>
  <c r="AI59" i="5"/>
  <c r="AI61" i="5"/>
  <c r="AI53" i="5"/>
  <c r="AI39" i="5" s="1"/>
  <c r="AI62" i="5"/>
  <c r="BN3" i="14" l="1"/>
  <c r="BM2" i="14"/>
  <c r="AI59" i="10"/>
  <c r="AI61" i="10"/>
  <c r="AJ43" i="10"/>
  <c r="AI53" i="10"/>
  <c r="AI39" i="10" s="1"/>
  <c r="AI62" i="10"/>
  <c r="AJ59" i="5"/>
  <c r="AJ53" i="5"/>
  <c r="AJ39" i="5" s="1"/>
  <c r="AJ61" i="5"/>
  <c r="AJ62" i="5"/>
  <c r="BN2" i="14" l="1"/>
  <c r="BO3" i="14"/>
  <c r="AJ59" i="10"/>
  <c r="AJ53" i="10"/>
  <c r="AJ39" i="10" s="1"/>
  <c r="AJ62" i="10"/>
  <c r="AJ61" i="10"/>
  <c r="BO2" i="14" l="1"/>
  <c r="BP3" i="14"/>
  <c r="BP2" i="14" l="1"/>
  <c r="BQ3" i="14"/>
  <c r="BQ2" i="14" l="1"/>
  <c r="BR3" i="14"/>
  <c r="BS3" i="14" l="1"/>
  <c r="BR2" i="14"/>
  <c r="BT3" i="14" l="1"/>
  <c r="BS2" i="14"/>
  <c r="BU3" i="14" l="1"/>
  <c r="BT2" i="14"/>
  <c r="BV3" i="14" l="1"/>
  <c r="BU2" i="14"/>
  <c r="BW3" i="14" l="1"/>
  <c r="BV2" i="14"/>
  <c r="BX3" i="14" l="1"/>
  <c r="BW2" i="14"/>
  <c r="BY3" i="14" l="1"/>
  <c r="BX2" i="14"/>
  <c r="BY2" i="14" l="1"/>
  <c r="BZ3" i="14"/>
  <c r="CA3" i="14" l="1"/>
  <c r="BZ2" i="14"/>
  <c r="CB3" i="14" l="1"/>
  <c r="CA2" i="14"/>
  <c r="CB2" i="14" l="1"/>
  <c r="CC3" i="14"/>
  <c r="CD3" i="14" l="1"/>
  <c r="CC2" i="14"/>
  <c r="CE3" i="14" l="1"/>
  <c r="CD2" i="14"/>
  <c r="CE2" i="14" l="1"/>
  <c r="CF3" i="14"/>
  <c r="CG3" i="14" l="1"/>
  <c r="CF2" i="14"/>
  <c r="CH3" i="14" l="1"/>
  <c r="CG2" i="14"/>
  <c r="CI3" i="14" l="1"/>
  <c r="CH2" i="14"/>
  <c r="CJ3" i="14" l="1"/>
  <c r="CI2" i="14"/>
  <c r="CK3" i="14" l="1"/>
  <c r="CJ2" i="14"/>
  <c r="CL3" i="14" l="1"/>
  <c r="CK2" i="14"/>
  <c r="CM3" i="14" l="1"/>
  <c r="CL2" i="14"/>
  <c r="CN3" i="14" l="1"/>
  <c r="CM2" i="14"/>
  <c r="CO3" i="14" l="1"/>
  <c r="CN2" i="14"/>
  <c r="CP3" i="14" l="1"/>
  <c r="CO2" i="14"/>
  <c r="CQ3" i="14" l="1"/>
  <c r="CP2" i="14"/>
  <c r="CR3" i="14" l="1"/>
  <c r="CQ2" i="14"/>
  <c r="CR2" i="14" l="1"/>
  <c r="CS3" i="14"/>
  <c r="CT3" i="14" l="1"/>
  <c r="CS2" i="14"/>
  <c r="CT2" i="14" l="1"/>
  <c r="CU3" i="14"/>
  <c r="CU2" i="14" l="1"/>
  <c r="CV3" i="14"/>
  <c r="CV2" i="14" l="1"/>
  <c r="CW3" i="14"/>
  <c r="CX3" i="14" l="1"/>
  <c r="CW2" i="14"/>
  <c r="CY3" i="14" l="1"/>
  <c r="CX2" i="14"/>
  <c r="CZ3" i="14" l="1"/>
  <c r="DA3" i="14" s="1"/>
  <c r="DB3" i="14" s="1"/>
  <c r="DC3" i="14" s="1"/>
  <c r="DD3" i="14" s="1"/>
  <c r="DE3" i="14" s="1"/>
  <c r="DF3" i="14" s="1"/>
  <c r="DG3" i="14" s="1"/>
  <c r="DH3" i="14" s="1"/>
  <c r="DI3" i="14" s="1"/>
  <c r="DJ3" i="14" s="1"/>
  <c r="DK3" i="14" s="1"/>
  <c r="DL3" i="14" s="1"/>
  <c r="DM3" i="14" s="1"/>
  <c r="DN3" i="14" s="1"/>
  <c r="DO3" i="14" s="1"/>
  <c r="DP3" i="14" s="1"/>
  <c r="DQ3" i="14" s="1"/>
  <c r="DR3" i="14" s="1"/>
  <c r="DS3" i="14" s="1"/>
  <c r="DT3" i="14" s="1"/>
  <c r="DU3" i="14" s="1"/>
  <c r="DV3" i="14" s="1"/>
  <c r="DW3" i="14" s="1"/>
  <c r="CY2" i="14"/>
  <c r="J108" i="14" l="1"/>
  <c r="M55" i="14"/>
  <c r="N108" i="14"/>
  <c r="J55" i="14"/>
  <c r="L108" i="14"/>
  <c r="M76" i="14"/>
  <c r="K55" i="14"/>
  <c r="P55" i="14" s="1"/>
  <c r="R55" i="14" s="1"/>
  <c r="N55" i="14"/>
  <c r="L55" i="14"/>
  <c r="K108" i="14"/>
  <c r="O55" i="14"/>
  <c r="O108" i="14"/>
  <c r="J42" i="14"/>
  <c r="M42" i="14"/>
  <c r="L42" i="14"/>
  <c r="N42" i="14"/>
  <c r="K42" i="14"/>
  <c r="O42" i="14"/>
  <c r="O76" i="14"/>
  <c r="L22" i="14"/>
  <c r="L76" i="14"/>
  <c r="K76" i="14"/>
  <c r="L7" i="14"/>
  <c r="O90" i="14"/>
  <c r="M7" i="14"/>
  <c r="K90" i="14"/>
  <c r="J7" i="14"/>
  <c r="N90" i="14"/>
  <c r="K7" i="14"/>
  <c r="L90" i="14"/>
  <c r="N22" i="14"/>
  <c r="K22" i="14"/>
  <c r="N7" i="14"/>
  <c r="J90" i="14"/>
  <c r="O22" i="14"/>
  <c r="M22" i="14"/>
  <c r="J76" i="14"/>
  <c r="N76" i="14"/>
  <c r="O7" i="14"/>
  <c r="J22" i="14"/>
  <c r="Q55" i="14" l="1"/>
  <c r="P108" i="14"/>
  <c r="R108" i="14" s="1"/>
  <c r="Q108" i="14"/>
  <c r="P42" i="14"/>
  <c r="R42" i="14" s="1"/>
  <c r="Q42" i="14"/>
  <c r="P22" i="14"/>
  <c r="R22" i="14" s="1"/>
  <c r="Q90" i="14"/>
  <c r="P7" i="14"/>
  <c r="R7" i="14" s="1"/>
  <c r="Q22" i="14"/>
  <c r="P76" i="14"/>
  <c r="R76" i="14" s="1"/>
  <c r="Q7" i="14"/>
  <c r="P90" i="14"/>
  <c r="R90" i="14" s="1"/>
  <c r="Q76" i="14"/>
</calcChain>
</file>

<file path=xl/comments1.xml><?xml version="1.0" encoding="utf-8"?>
<comments xmlns="http://schemas.openxmlformats.org/spreadsheetml/2006/main">
  <authors>
    <author>Author</author>
  </authors>
  <commentList>
    <comment ref="DW1" authorId="0" shapeId="0">
      <text>
        <r>
          <rPr>
            <b/>
            <sz val="9"/>
            <color rgb="FF000000"/>
            <rFont val="Arial"/>
            <family val="2"/>
          </rPr>
          <t xml:space="preserve">Author:
</t>
        </r>
        <r>
          <rPr>
            <sz val="9"/>
            <color rgb="FF000000"/>
            <rFont val="Arial"/>
            <family val="2"/>
          </rPr>
          <t>At year 126 this drops to 2%</t>
        </r>
      </text>
    </comment>
    <comment ref="V2" authorId="0" shapeId="0">
      <text>
        <r>
          <rPr>
            <sz val="9"/>
            <color rgb="FF000000"/>
            <rFont val="Arial"/>
            <family val="2"/>
          </rPr>
          <t>The original formulae assumed 80 whatever number was put here. The formulae in this sheet will take account of the number.</t>
        </r>
      </text>
    </comment>
    <comment ref="X2" authorId="0" shapeId="0">
      <text>
        <r>
          <rPr>
            <b/>
            <sz val="9"/>
            <color rgb="FF000000"/>
            <rFont val="Arial"/>
            <family val="2"/>
          </rPr>
          <t>Cells X2:CY2 contain a factor to calculate NPV based on variable discount rate - please do not adjust</t>
        </r>
      </text>
    </comment>
    <comment ref="CY2" authorId="0" shapeId="0">
      <text>
        <r>
          <rPr>
            <sz val="9"/>
            <color rgb="FF000000"/>
            <rFont val="Arial"/>
            <family val="2"/>
          </rPr>
          <t xml:space="preserve">Formula can be copied across to the right if appraisal period extends beyond 80 years
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U21" authorId="0" shapeId="0">
      <text>
        <r>
          <rPr>
            <b/>
            <sz val="9"/>
            <color indexed="81"/>
            <rFont val="Tahoma"/>
            <family val="2"/>
          </rPr>
          <t>STW:</t>
        </r>
        <r>
          <rPr>
            <sz val="9"/>
            <color indexed="81"/>
            <rFont val="Tahoma"/>
            <family val="2"/>
          </rPr>
          <t xml:space="preserve"> 100% metering
</t>
        </r>
      </text>
    </comment>
    <comment ref="U60" authorId="0" shapeId="0">
      <text>
        <r>
          <rPr>
            <b/>
            <sz val="9"/>
            <color indexed="81"/>
            <rFont val="Tahoma"/>
            <family val="2"/>
          </rPr>
          <t>STW:</t>
        </r>
        <r>
          <rPr>
            <sz val="9"/>
            <color indexed="81"/>
            <rFont val="Tahoma"/>
            <family val="2"/>
          </rPr>
          <t xml:space="preserve"> 100% metering
</t>
        </r>
      </text>
    </comment>
  </commentList>
</comments>
</file>

<file path=xl/sharedStrings.xml><?xml version="1.0" encoding="utf-8"?>
<sst xmlns="http://schemas.openxmlformats.org/spreadsheetml/2006/main" count="3424" uniqueCount="843">
  <si>
    <t>Water Resources Planning Tables 2019</t>
  </si>
  <si>
    <t>All queries on the content of this workbook should be sent to:</t>
  </si>
  <si>
    <t>water-company-plan@environment-agency.gov.uk</t>
  </si>
  <si>
    <t>Water resource zone information</t>
  </si>
  <si>
    <t>Company:</t>
  </si>
  <si>
    <t>Resource Zone Name:</t>
  </si>
  <si>
    <t>Resource Zone Number:</t>
  </si>
  <si>
    <t xml:space="preserve">Planning Scenario Name:                                                                     </t>
  </si>
  <si>
    <t xml:space="preserve">Chosen Level of Service:  </t>
  </si>
  <si>
    <t>Base Year:</t>
  </si>
  <si>
    <t>Responsible Officer:</t>
  </si>
  <si>
    <t>Signed:</t>
  </si>
  <si>
    <t>Dated:</t>
  </si>
  <si>
    <t>Version:</t>
  </si>
  <si>
    <t>[Digital signature is acceptable]</t>
  </si>
  <si>
    <t>Key to cells</t>
  </si>
  <si>
    <t xml:space="preserve">Clear cells - indicate an input is required </t>
  </si>
  <si>
    <t>Yellow shaded cells - indicates a formula.</t>
  </si>
  <si>
    <t>Blue shaded cells - indicate base year data.</t>
  </si>
  <si>
    <t xml:space="preserve">Light grey shaded cells - indicate preceding years.  </t>
  </si>
  <si>
    <t xml:space="preserve">Dark grey cells - indicate that no data entry is required. </t>
  </si>
  <si>
    <t>Worksheet</t>
  </si>
  <si>
    <t>Content</t>
  </si>
  <si>
    <t>WRZ summary</t>
  </si>
  <si>
    <t>Supply-Demand Balance and components</t>
  </si>
  <si>
    <t>1. BL Licences</t>
  </si>
  <si>
    <t>Baseline water resources</t>
  </si>
  <si>
    <t>2. BL Supply</t>
  </si>
  <si>
    <t>Baseline water supplies</t>
  </si>
  <si>
    <t>3. BL Demand</t>
  </si>
  <si>
    <t>Baseline demand</t>
  </si>
  <si>
    <t>4. BL SDB</t>
  </si>
  <si>
    <t>Baseline supply demand balance</t>
  </si>
  <si>
    <t>5. Feasible options</t>
  </si>
  <si>
    <t>Fixed and Variable costs, Net Present Value, AIC and AISC of all feasible options - confidential</t>
  </si>
  <si>
    <t>6. Preferred options</t>
  </si>
  <si>
    <t>High level costs of preferred options (Dry Year) - publicly available</t>
  </si>
  <si>
    <t>7. FP Supply</t>
  </si>
  <si>
    <t>Final Planning water supplies (impact of Scenario options)</t>
  </si>
  <si>
    <t>8. FP Demand</t>
  </si>
  <si>
    <t>Final Planning demand (impact of Scenario options)</t>
  </si>
  <si>
    <t>9. FP SDB</t>
  </si>
  <si>
    <t>Final Planning supply demand balance</t>
  </si>
  <si>
    <t>10. Drought plan links</t>
  </si>
  <si>
    <t>Drought plan links</t>
  </si>
  <si>
    <t>11. Drought plan links graph</t>
  </si>
  <si>
    <t>Drought plan links graph</t>
  </si>
  <si>
    <t>Summary graphs of water resources planning tables data</t>
  </si>
  <si>
    <t>DERIVATION</t>
  </si>
  <si>
    <t>DESCRIPTION</t>
  </si>
  <si>
    <t>UNITS</t>
  </si>
  <si>
    <t>For info 2017-18</t>
  </si>
  <si>
    <t>For info 2018-19</t>
  </si>
  <si>
    <t>For info 2019-20</t>
  </si>
  <si>
    <t>2020-21</t>
  </si>
  <si>
    <t>2021-22</t>
  </si>
  <si>
    <t>2022-23</t>
  </si>
  <si>
    <t>2023-24</t>
  </si>
  <si>
    <t>2024-25</t>
  </si>
  <si>
    <t>2025-26</t>
  </si>
  <si>
    <t>2026-27</t>
  </si>
  <si>
    <t>2027-28</t>
  </si>
  <si>
    <t>2028-29</t>
  </si>
  <si>
    <t>2032-33</t>
  </si>
  <si>
    <t>2033-34</t>
  </si>
  <si>
    <t>2034-35</t>
  </si>
  <si>
    <t>2035-36</t>
  </si>
  <si>
    <t>2036-37</t>
  </si>
  <si>
    <t>2037-38</t>
  </si>
  <si>
    <t>2038-39</t>
  </si>
  <si>
    <t>2039-40</t>
  </si>
  <si>
    <t>2040-41</t>
  </si>
  <si>
    <t>SUPPLY</t>
  </si>
  <si>
    <t>13BL</t>
  </si>
  <si>
    <t>Total water available for use</t>
  </si>
  <si>
    <t>Ml/d</t>
  </si>
  <si>
    <t>13FP</t>
  </si>
  <si>
    <t>DEMAND</t>
  </si>
  <si>
    <t>26BL</t>
  </si>
  <si>
    <t>Unmeasured household consumption</t>
  </si>
  <si>
    <t>26FP</t>
  </si>
  <si>
    <t>25BL</t>
  </si>
  <si>
    <t>Measured household consumption</t>
  </si>
  <si>
    <t>25FP</t>
  </si>
  <si>
    <t>23BL+24BL</t>
  </si>
  <si>
    <t>Non-household consumption</t>
  </si>
  <si>
    <t>23FP+24FP</t>
  </si>
  <si>
    <t>40BL</t>
  </si>
  <si>
    <t>Total leakage</t>
  </si>
  <si>
    <t>40FP</t>
  </si>
  <si>
    <t>11BL-(23BL:26BL)-40BL</t>
  </si>
  <si>
    <t>Other components of demand</t>
  </si>
  <si>
    <t>11FP-(23FP:26FP)-40FP</t>
  </si>
  <si>
    <t>Total demand + target headroom (baseline)</t>
  </si>
  <si>
    <t>Total demand + target headroom (final plan)</t>
  </si>
  <si>
    <t>SUPPLY-DEMAND BALANCE</t>
  </si>
  <si>
    <t>16BL</t>
  </si>
  <si>
    <t>Target headroom</t>
  </si>
  <si>
    <t>16FP</t>
  </si>
  <si>
    <t>17BL</t>
  </si>
  <si>
    <t>Available headroom</t>
  </si>
  <si>
    <t>17FP</t>
  </si>
  <si>
    <t>Baseline Supply-Demand Balance:</t>
  </si>
  <si>
    <t>2041-42</t>
  </si>
  <si>
    <t>2042-43</t>
  </si>
  <si>
    <t>2043-44</t>
  </si>
  <si>
    <t>2044-45</t>
  </si>
  <si>
    <t>SDB (Ml/d)</t>
  </si>
  <si>
    <t>Final Planning Supply-Demand Balance:</t>
  </si>
  <si>
    <t>Resource Zone Name</t>
  </si>
  <si>
    <t>Table 1: Baseline licences</t>
  </si>
  <si>
    <t>deployable output (Ml/d)</t>
  </si>
  <si>
    <t>Row ref</t>
  </si>
  <si>
    <t>Derivation</t>
  </si>
  <si>
    <t>Licence number</t>
  </si>
  <si>
    <t>Source name</t>
  </si>
  <si>
    <t>Source type</t>
  </si>
  <si>
    <t>Deployable output (Ml/d)</t>
  </si>
  <si>
    <t>Annual licensed quantity (Ml/d)</t>
  </si>
  <si>
    <t>Constraints on deployable output</t>
  </si>
  <si>
    <t>All individual licences:</t>
  </si>
  <si>
    <t>0.1BL</t>
  </si>
  <si>
    <t>Sum (0.1BL+...)</t>
  </si>
  <si>
    <t xml:space="preserve"> - </t>
  </si>
  <si>
    <t>Input</t>
  </si>
  <si>
    <t>0.2BL</t>
  </si>
  <si>
    <t>Sum (0.2BL+...)</t>
  </si>
  <si>
    <t>Total</t>
  </si>
  <si>
    <t>Group #:</t>
  </si>
  <si>
    <t>[Enter name of group]</t>
  </si>
  <si>
    <t>Unused licences:</t>
  </si>
  <si>
    <t>DYAA deployable output (Ml/d)</t>
  </si>
  <si>
    <t>Reason licence is unused</t>
  </si>
  <si>
    <t>0.3BL</t>
  </si>
  <si>
    <t>Sum (0.3BL+...)</t>
  </si>
  <si>
    <t>New licences (within current AMP):</t>
  </si>
  <si>
    <t>Status of licence</t>
  </si>
  <si>
    <t>0.4BL</t>
  </si>
  <si>
    <t>Sum (0.4BL+...)</t>
  </si>
  <si>
    <t>Table 2: Baseline supply</t>
  </si>
  <si>
    <t>Component</t>
  </si>
  <si>
    <t>Unit</t>
  </si>
  <si>
    <t>decimal places</t>
  </si>
  <si>
    <t>1BL</t>
  </si>
  <si>
    <t>Raw water abstracted</t>
  </si>
  <si>
    <t>Resources</t>
  </si>
  <si>
    <t>2BL</t>
  </si>
  <si>
    <t xml:space="preserve">Total raw water imported </t>
  </si>
  <si>
    <t>sum(2.1BL+2.2BL+2.3BL...)</t>
  </si>
  <si>
    <t>2.1BL+</t>
  </si>
  <si>
    <t>Raw water imported from: None</t>
  </si>
  <si>
    <t>3BL</t>
  </si>
  <si>
    <t>Total potable water imported</t>
  </si>
  <si>
    <t>sum(3.1BL+3.2BL+3.3BL...)</t>
  </si>
  <si>
    <t>3.1BL+</t>
  </si>
  <si>
    <t>Potable water imported from:  None</t>
  </si>
  <si>
    <t>5BL</t>
  </si>
  <si>
    <t>Total raw water exported (raw exports and non potable uses)</t>
  </si>
  <si>
    <t>sum(5.1BL+5.2BL+...)</t>
  </si>
  <si>
    <t>5.1BL</t>
  </si>
  <si>
    <t xml:space="preserve">Non potable water supplied to: </t>
  </si>
  <si>
    <t>5.2BL+</t>
  </si>
  <si>
    <t>Raw water export to: None</t>
  </si>
  <si>
    <t>6BL</t>
  </si>
  <si>
    <t>Total potable water exported</t>
  </si>
  <si>
    <t>sum(6.1BL+6.2BL+6.3BL...)</t>
  </si>
  <si>
    <t>6.1BL+</t>
  </si>
  <si>
    <t>Potable water export to: None</t>
  </si>
  <si>
    <t>7BL</t>
  </si>
  <si>
    <t>Deployable Output (baseline profile without reductions)</t>
  </si>
  <si>
    <t>sum(0.1Bl+0.2BL+0.3BL+0.4BL)</t>
  </si>
  <si>
    <t>Resource (and process) Losses</t>
  </si>
  <si>
    <t>8BL</t>
  </si>
  <si>
    <t>Baseline forecast changes to Deployable Output</t>
  </si>
  <si>
    <t>sum(8.1BL+8.2BL+8.3BL)</t>
  </si>
  <si>
    <t>8.1BL</t>
  </si>
  <si>
    <t>Change in DO due to climate change</t>
  </si>
  <si>
    <t>Input (reductions must be expressed as -ve)</t>
  </si>
  <si>
    <t>8.2BL</t>
  </si>
  <si>
    <t>Reductions to restore sustainable abstraction</t>
  </si>
  <si>
    <t>sum(8.2BL sub components)</t>
  </si>
  <si>
    <t>8.2BL+</t>
  </si>
  <si>
    <t>Input (zero or negative number)</t>
  </si>
  <si>
    <t>8.3BL</t>
  </si>
  <si>
    <t>Total other changes to DO (specify, e.g. nitrates): None</t>
  </si>
  <si>
    <t>9BL</t>
  </si>
  <si>
    <t>Raw water losses, treatment works losses and operational use</t>
  </si>
  <si>
    <t>10BL</t>
  </si>
  <si>
    <t>Outage allowance</t>
  </si>
  <si>
    <t>Table 3: Baseline demand</t>
  </si>
  <si>
    <t>Decimal places</t>
  </si>
  <si>
    <t>Consumption</t>
  </si>
  <si>
    <t>19BL</t>
  </si>
  <si>
    <t>Water delivered measured non-household</t>
  </si>
  <si>
    <t>20BL</t>
  </si>
  <si>
    <t>Water delivered unmeasured non- household</t>
  </si>
  <si>
    <t>21BL</t>
  </si>
  <si>
    <t>Water delivered measured household</t>
  </si>
  <si>
    <t>22BL</t>
  </si>
  <si>
    <t>Water delivered unmeasured household</t>
  </si>
  <si>
    <t>23BL</t>
  </si>
  <si>
    <t>Measured Non Household - Consumption</t>
  </si>
  <si>
    <t>19BL-34BL</t>
  </si>
  <si>
    <t>24BL</t>
  </si>
  <si>
    <t>Unmeasured Non Household - Consumption</t>
  </si>
  <si>
    <t>20BL-35BL</t>
  </si>
  <si>
    <t>Measured Household - Consumption</t>
  </si>
  <si>
    <t>21BL-36BL</t>
  </si>
  <si>
    <t>Unmeasured Household - Consumption</t>
  </si>
  <si>
    <t>22BL-37BL</t>
  </si>
  <si>
    <t xml:space="preserve">27 - </t>
  </si>
  <si>
    <t>Percentage of consumption driven by climate change</t>
  </si>
  <si>
    <t>%</t>
  </si>
  <si>
    <t xml:space="preserve">28 - </t>
  </si>
  <si>
    <t>Volume of consumption driven by climate change</t>
  </si>
  <si>
    <t>PCC and consumption by component</t>
  </si>
  <si>
    <t>29BL</t>
  </si>
  <si>
    <t>Measured Household - PCC</t>
  </si>
  <si>
    <t>(25BL*1,000,000)/(51BL*1,000)</t>
  </si>
  <si>
    <t>l/h/d</t>
  </si>
  <si>
    <t>29.1BL</t>
  </si>
  <si>
    <t>Measured toilet flushing</t>
  </si>
  <si>
    <t>29.2BL</t>
  </si>
  <si>
    <t>Measured personal washing</t>
  </si>
  <si>
    <t>29.3BL</t>
  </si>
  <si>
    <t>Measured clothes washing</t>
  </si>
  <si>
    <t>29.4BL</t>
  </si>
  <si>
    <t>Measured dish washing</t>
  </si>
  <si>
    <t>29.5BL</t>
  </si>
  <si>
    <t>Measured miscellaneous internal use</t>
  </si>
  <si>
    <t>29.6BL</t>
  </si>
  <si>
    <t>Measured external use</t>
  </si>
  <si>
    <t>30BL</t>
  </si>
  <si>
    <t>Unmeasured Household - PCC</t>
  </si>
  <si>
    <t>(26BL*1,000,000)/(52BL*1,000)</t>
  </si>
  <si>
    <t>30.1BL</t>
  </si>
  <si>
    <t>Unmeasured toilet flushing</t>
  </si>
  <si>
    <t>30.2BL</t>
  </si>
  <si>
    <t>Unmeasured personal washing</t>
  </si>
  <si>
    <t>30.3BL</t>
  </si>
  <si>
    <t>Unmeasured clothes washing</t>
  </si>
  <si>
    <t>30.4BL</t>
  </si>
  <si>
    <t>Unmeasured dish washing</t>
  </si>
  <si>
    <t>30.5BL</t>
  </si>
  <si>
    <t>Unmeasured miscellaneous internal use</t>
  </si>
  <si>
    <t>30.6BL</t>
  </si>
  <si>
    <t>Unmeasured external use</t>
  </si>
  <si>
    <t>31BL</t>
  </si>
  <si>
    <t>Average Household - PCC</t>
  </si>
  <si>
    <t>((25BL+26BL)*1,000,000))/(51BL+52BL*1,000)</t>
  </si>
  <si>
    <t>32BL</t>
  </si>
  <si>
    <t>Water Taken Unbilled</t>
  </si>
  <si>
    <t>33BL</t>
  </si>
  <si>
    <t>Distribution System Operational Use</t>
  </si>
  <si>
    <t>Leakage</t>
  </si>
  <si>
    <t>34BL</t>
  </si>
  <si>
    <t>Measured Non Household - USPL</t>
  </si>
  <si>
    <t>35BL</t>
  </si>
  <si>
    <t>Unmeasured Non Household - USPL</t>
  </si>
  <si>
    <t>36BL</t>
  </si>
  <si>
    <t>Measured Household - USPL</t>
  </si>
  <si>
    <t>37BL</t>
  </si>
  <si>
    <t>Unmeasured Household - USPL</t>
  </si>
  <si>
    <t>38BL</t>
  </si>
  <si>
    <t>Void Properties - USPL</t>
  </si>
  <si>
    <t>39BL</t>
  </si>
  <si>
    <t>Distribution Losses</t>
  </si>
  <si>
    <t>Total Leakage</t>
  </si>
  <si>
    <t>sum(34BL:39BL)</t>
  </si>
  <si>
    <t>41BL</t>
  </si>
  <si>
    <t>(40BL*1,000,000)/(48BL*1,000)</t>
  </si>
  <si>
    <t>l/prop/d</t>
  </si>
  <si>
    <t>Customer: Properties</t>
  </si>
  <si>
    <t>42BL</t>
  </si>
  <si>
    <t>Measured non-households - properties</t>
  </si>
  <si>
    <t>Input (total, excluding voids)</t>
  </si>
  <si>
    <t>000's</t>
  </si>
  <si>
    <t>43BL</t>
  </si>
  <si>
    <t>Unmeasured non-households - properties</t>
  </si>
  <si>
    <t>44BL</t>
  </si>
  <si>
    <t>All void non-households - properties</t>
  </si>
  <si>
    <t>Input (voids in each year)</t>
  </si>
  <si>
    <t>45BL</t>
  </si>
  <si>
    <t>Total measured households - properties (excl void)</t>
  </si>
  <si>
    <t>Pre-plan year = input.
Forecast years = Previous year 45BL + sum(45.1BL:45.6BL)</t>
  </si>
  <si>
    <t>45.1BL</t>
  </si>
  <si>
    <t>New build properties - properties</t>
  </si>
  <si>
    <t>Input (new builds in each year)</t>
  </si>
  <si>
    <t>45.2BL</t>
  </si>
  <si>
    <t>Meter optants - properties</t>
  </si>
  <si>
    <t>Input (meter optants in each year)</t>
  </si>
  <si>
    <t>45.3BL</t>
  </si>
  <si>
    <t>Compulsory metering - properties</t>
  </si>
  <si>
    <t>Input (compulsory meters in each year)</t>
  </si>
  <si>
    <t>45.4BL</t>
  </si>
  <si>
    <t>Metering on change of occupancy - properties</t>
  </si>
  <si>
    <t>Input (change of occupancy meters in each year)</t>
  </si>
  <si>
    <t>45.5BL</t>
  </si>
  <si>
    <t>Selective metering  - properties</t>
  </si>
  <si>
    <t>Input (selective meters in each year)</t>
  </si>
  <si>
    <t>45.6BL</t>
  </si>
  <si>
    <t>Other changes to existing metering - properties</t>
  </si>
  <si>
    <t>Input (other changes to meters in each year)</t>
  </si>
  <si>
    <t>45.7BL</t>
  </si>
  <si>
    <t>Measured void households - properties</t>
  </si>
  <si>
    <t>46BL</t>
  </si>
  <si>
    <t>Unmeasured households - properties (excl void)</t>
  </si>
  <si>
    <t>Input (total)</t>
  </si>
  <si>
    <t>47BL</t>
  </si>
  <si>
    <t>Unmeasured void households - properties</t>
  </si>
  <si>
    <t>48BL</t>
  </si>
  <si>
    <t>Total Resource Zone Properties (incl voids)</t>
  </si>
  <si>
    <t>SUM(42BL:45BL)+45.7BL+46BL+47BL</t>
  </si>
  <si>
    <t>Customer: Population</t>
  </si>
  <si>
    <t>49BL</t>
  </si>
  <si>
    <t>Measured Non Household - Population</t>
  </si>
  <si>
    <t>50BL</t>
  </si>
  <si>
    <t>Unmeasured Non Household - Population</t>
  </si>
  <si>
    <t>51BL</t>
  </si>
  <si>
    <t>Measured Household - Population</t>
  </si>
  <si>
    <t>52BL</t>
  </si>
  <si>
    <t>Unmeasured Household - Population</t>
  </si>
  <si>
    <t>53BL</t>
  </si>
  <si>
    <t>Total Resource Zone Population</t>
  </si>
  <si>
    <t>Sum(49BL:52BL)</t>
  </si>
  <si>
    <t>Occupancy</t>
  </si>
  <si>
    <t>54BL</t>
  </si>
  <si>
    <t>Measured Household - Occupancy Rate (average) (excl voids)</t>
  </si>
  <si>
    <t>51BL/45BL</t>
  </si>
  <si>
    <t>h/prop</t>
  </si>
  <si>
    <t>55BL</t>
  </si>
  <si>
    <t>Unmeasured Household - Occupancy Rate</t>
  </si>
  <si>
    <t>52BL/46BL</t>
  </si>
  <si>
    <t>Metering</t>
  </si>
  <si>
    <t>56BL</t>
  </si>
  <si>
    <t>Total Household Metering penetration (excl. voids)</t>
  </si>
  <si>
    <t>45BL/45BL+46BL</t>
  </si>
  <si>
    <t>57BL</t>
  </si>
  <si>
    <t>Total Household Metering penetration (incl. voids)</t>
  </si>
  <si>
    <t>45BL/(45BL+45.7BL+46BL+47BL)</t>
  </si>
  <si>
    <t>Table 4: Baseline supply demand balance</t>
  </si>
  <si>
    <t>SDB</t>
  </si>
  <si>
    <t>11BL</t>
  </si>
  <si>
    <t>Distribution input</t>
  </si>
  <si>
    <t>19BL+20BL+21BL+22BL+32BL+33BL+38BL+39BL</t>
  </si>
  <si>
    <t>12BL</t>
  </si>
  <si>
    <t>Water Available For Use (own sources)</t>
  </si>
  <si>
    <t>(7BL+8BL)-(9BL+10BL)</t>
  </si>
  <si>
    <t>Total Water Available For Use</t>
  </si>
  <si>
    <t>12BL+(2BL+3BL)-(5BL+6BL)</t>
  </si>
  <si>
    <t>14BL</t>
  </si>
  <si>
    <t>Target headroom (climate change component)</t>
  </si>
  <si>
    <t>15BL</t>
  </si>
  <si>
    <t>Target headroom (All other components)</t>
  </si>
  <si>
    <t>Target Headroom</t>
  </si>
  <si>
    <t>14BL+15BL</t>
  </si>
  <si>
    <t>Available Headroom</t>
  </si>
  <si>
    <t>13BL-11BL</t>
  </si>
  <si>
    <t>18BL</t>
  </si>
  <si>
    <t>Supply Demand Balance</t>
  </si>
  <si>
    <t>17BL-16BL</t>
  </si>
  <si>
    <t>Table 5: Feasible options detailed costs</t>
  </si>
  <si>
    <t>ENTER DISCOUNT RATE %</t>
  </si>
  <si>
    <t>Detail the gains in WAFU / savings in demand, and the costs of feasible options under capacity use scenario</t>
  </si>
  <si>
    <t>ENTER DISCOUNT PERIOD (YRS)</t>
  </si>
  <si>
    <t>Note: If option costs are required from beyond year 80 then the NPV calculation formula must be amended manually to cover the extended period</t>
  </si>
  <si>
    <t>Option name</t>
  </si>
  <si>
    <t>Option reference no.</t>
  </si>
  <si>
    <t>Type of option</t>
  </si>
  <si>
    <t>Preferred Option (Y/N)</t>
  </si>
  <si>
    <t>Earliest potential option start date (Year)</t>
  </si>
  <si>
    <t>Costs based on capacity</t>
  </si>
  <si>
    <t>WAFU on full implementation (Ml/d)</t>
  </si>
  <si>
    <t>NPV of WAFU
(Ml)</t>
  </si>
  <si>
    <t>CAPEX NPV
(£000)</t>
  </si>
  <si>
    <t>OPEX NPV
(£000)</t>
  </si>
  <si>
    <t>NPV of opex savings
(£000)</t>
  </si>
  <si>
    <t>NPV of carbon (£000)</t>
  </si>
  <si>
    <t>Social &amp; Env. NPV
(£000)</t>
  </si>
  <si>
    <t>TOTAL NPV
(£000)</t>
  </si>
  <si>
    <t>AIC
(p/m3)</t>
  </si>
  <si>
    <t>AISC
(p/m3)</t>
  </si>
  <si>
    <t>Scope confidence (score 1 to 5)</t>
  </si>
  <si>
    <t>Cost confidence (score 1 to 5)</t>
  </si>
  <si>
    <t>Cost component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</si>
  <si>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</si>
  <si>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</si>
  <si>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</si>
  <si>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</si>
  <si>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</si>
  <si>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</si>
  <si>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</si>
  <si>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</si>
  <si>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</si>
  <si>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</si>
  <si>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</si>
  <si>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</si>
  <si>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</si>
  <si>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</si>
  <si>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</si>
  <si>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</si>
  <si>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</si>
  <si>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</si>
  <si>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</si>
  <si>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</si>
  <si>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Year 21</t>
  </si>
  <si>
    <t>Year 22</t>
  </si>
  <si>
    <t>Year 23</t>
  </si>
  <si>
    <t>Year 24</t>
  </si>
  <si>
    <t>Year 25</t>
  </si>
  <si>
    <t>Year 26</t>
  </si>
  <si>
    <t>Year 27</t>
  </si>
  <si>
    <t>Year 28</t>
  </si>
  <si>
    <t>Year 29</t>
  </si>
  <si>
    <t>Year 30</t>
  </si>
  <si>
    <t>Year 31</t>
  </si>
  <si>
    <t>Year 32</t>
  </si>
  <si>
    <t>Year 33</t>
  </si>
  <si>
    <t>Year 34</t>
  </si>
  <si>
    <t>Year 35</t>
  </si>
  <si>
    <t>Year 36</t>
  </si>
  <si>
    <t>Year 37</t>
  </si>
  <si>
    <t>Year 38</t>
  </si>
  <si>
    <t>Year 39</t>
  </si>
  <si>
    <t>Year 40</t>
  </si>
  <si>
    <t>Year 41</t>
  </si>
  <si>
    <t>Year 42</t>
  </si>
  <si>
    <t>Year 43</t>
  </si>
  <si>
    <t>Year 44</t>
  </si>
  <si>
    <t>Year 45</t>
  </si>
  <si>
    <t>Year 46</t>
  </si>
  <si>
    <t>Year 47</t>
  </si>
  <si>
    <t>Year 48</t>
  </si>
  <si>
    <t>Year 49</t>
  </si>
  <si>
    <t>Year 50</t>
  </si>
  <si>
    <t>Year 51</t>
  </si>
  <si>
    <t>Year 52</t>
  </si>
  <si>
    <t>Year 53</t>
  </si>
  <si>
    <t>Year 54</t>
  </si>
  <si>
    <t>Year 55</t>
  </si>
  <si>
    <t>Year 56</t>
  </si>
  <si>
    <t>Year 57</t>
  </si>
  <si>
    <t>Year 58</t>
  </si>
  <si>
    <t>Year 59</t>
  </si>
  <si>
    <t>Year 60</t>
  </si>
  <si>
    <t>Year 61</t>
  </si>
  <si>
    <t>Year 62</t>
  </si>
  <si>
    <t>Year 63</t>
  </si>
  <si>
    <t>Year 64</t>
  </si>
  <si>
    <t>Year 65</t>
  </si>
  <si>
    <t>Year 66</t>
  </si>
  <si>
    <t>Year 67</t>
  </si>
  <si>
    <t>Year 68</t>
  </si>
  <si>
    <t>Year 69</t>
  </si>
  <si>
    <t>Year 70</t>
  </si>
  <si>
    <t>Year 71</t>
  </si>
  <si>
    <t>Year 72</t>
  </si>
  <si>
    <t>Year 73</t>
  </si>
  <si>
    <t>Year 74</t>
  </si>
  <si>
    <t>Year 75</t>
  </si>
  <si>
    <t>Year 76</t>
  </si>
  <si>
    <t>Year 77</t>
  </si>
  <si>
    <t>Year 78</t>
  </si>
  <si>
    <t>Year 79</t>
  </si>
  <si>
    <t>Year 80</t>
  </si>
  <si>
    <t>Year 81</t>
  </si>
  <si>
    <t>Year 82</t>
  </si>
  <si>
    <t>Year 83</t>
  </si>
  <si>
    <t>Year 84</t>
  </si>
  <si>
    <t>Year 85</t>
  </si>
  <si>
    <t>Year 86</t>
  </si>
  <si>
    <t>Year 87</t>
  </si>
  <si>
    <t>Year 88</t>
  </si>
  <si>
    <t>Year 89</t>
  </si>
  <si>
    <t>Year 90</t>
  </si>
  <si>
    <t>Year 91</t>
  </si>
  <si>
    <t>Year 92</t>
  </si>
  <si>
    <t>Year 93</t>
  </si>
  <si>
    <t>Year 94</t>
  </si>
  <si>
    <t>Year 95</t>
  </si>
  <si>
    <t>Year 96</t>
  </si>
  <si>
    <t>Year 97</t>
  </si>
  <si>
    <t>Year 98</t>
  </si>
  <si>
    <t>Year 99</t>
  </si>
  <si>
    <t>Year 100</t>
  </si>
  <si>
    <t>Year 101</t>
  </si>
  <si>
    <t>Year 102</t>
  </si>
  <si>
    <t>Year 103</t>
  </si>
  <si>
    <t>Year 104</t>
  </si>
  <si>
    <t>58a</t>
  </si>
  <si>
    <t>RESOURCE SIDE</t>
  </si>
  <si>
    <t>58.1a</t>
  </si>
  <si>
    <t>Options to increase raw water abstractions</t>
  </si>
  <si>
    <t>Total Mld for SDB component</t>
  </si>
  <si>
    <t>58.1x</t>
  </si>
  <si>
    <t>Mains repair</t>
  </si>
  <si>
    <t>Capacity</t>
  </si>
  <si>
    <t>Gains in WAFU / Savings in demand</t>
  </si>
  <si>
    <t>Fixed capex</t>
  </si>
  <si>
    <t>£000s</t>
  </si>
  <si>
    <t>Variable capex</t>
  </si>
  <si>
    <t>Fixed opex</t>
  </si>
  <si>
    <t>Variable opex</t>
  </si>
  <si>
    <t>Opex savings</t>
  </si>
  <si>
    <t>Fixed env &amp; social</t>
  </si>
  <si>
    <t>Variable env &amp; social</t>
  </si>
  <si>
    <t>Fixed carbon costs</t>
  </si>
  <si>
    <t>Variable carbon costs</t>
  </si>
  <si>
    <t>Customer willingness to pay</t>
  </si>
  <si>
    <t>Sum of above (excl WAFU)</t>
  </si>
  <si>
    <t>58.2a</t>
  </si>
  <si>
    <t>Options to increase raw imports</t>
  </si>
  <si>
    <t>58.3a</t>
  </si>
  <si>
    <t>Options to increase potable imports</t>
  </si>
  <si>
    <t>58.4a</t>
  </si>
  <si>
    <t>58.5a</t>
  </si>
  <si>
    <t>Options to reduce raw water exports</t>
  </si>
  <si>
    <t>58.6a</t>
  </si>
  <si>
    <t>Options to reduce potable water exports</t>
  </si>
  <si>
    <t>58.7a</t>
  </si>
  <si>
    <t>Other options to increase Deployable Output</t>
  </si>
  <si>
    <t>59a</t>
  </si>
  <si>
    <t>59.1a</t>
  </si>
  <si>
    <t>Options to reduce Distribution Losses</t>
  </si>
  <si>
    <t>59.2a</t>
  </si>
  <si>
    <t>Options to reduce Distribution System Operating Use (DSOU) losses</t>
  </si>
  <si>
    <t>60a</t>
  </si>
  <si>
    <t>60.1a</t>
  </si>
  <si>
    <t>Options to reduce treatment works losses</t>
  </si>
  <si>
    <t>60.2a</t>
  </si>
  <si>
    <t>Options to reduce outage</t>
  </si>
  <si>
    <t>61a</t>
  </si>
  <si>
    <t>CUSTOMER SIDE</t>
  </si>
  <si>
    <t>61.1a</t>
  </si>
  <si>
    <t>Options to change volume delivered to measured households</t>
  </si>
  <si>
    <t>61.2a</t>
  </si>
  <si>
    <t>Options to change volume delivered to unmeasured households</t>
  </si>
  <si>
    <t>61.3a</t>
  </si>
  <si>
    <t>Options to change volume delivered to measured non households</t>
  </si>
  <si>
    <t>61.4a</t>
  </si>
  <si>
    <t>Options to change volume delivered to unmeasured non households</t>
  </si>
  <si>
    <t>61.5a</t>
  </si>
  <si>
    <t>Options to reduce water taken unbilled</t>
  </si>
  <si>
    <t>61.6a</t>
  </si>
  <si>
    <t>Options impacting on measured Non Household - USPL</t>
  </si>
  <si>
    <t>61.7a</t>
  </si>
  <si>
    <t>Options impacting on unmeasured Non Household - USPL</t>
  </si>
  <si>
    <t>61.8a</t>
  </si>
  <si>
    <t>Options impacting on measured Household - USPL</t>
  </si>
  <si>
    <t>61.9a</t>
  </si>
  <si>
    <t>Options impacting on unmeasured Household - USPL</t>
  </si>
  <si>
    <t>61.10a</t>
  </si>
  <si>
    <t>Options impacting on Void properties - USPL</t>
  </si>
  <si>
    <t>RZCOSTSHERE</t>
  </si>
  <si>
    <t>Start dates</t>
  </si>
  <si>
    <t>Option Categories</t>
  </si>
  <si>
    <t>Aquifer recharge</t>
  </si>
  <si>
    <t>Bulk supply</t>
  </si>
  <si>
    <t>Conjunctive use</t>
  </si>
  <si>
    <t>Desalination</t>
  </si>
  <si>
    <t>Effluent reuse</t>
  </si>
  <si>
    <t>GW enhancement</t>
  </si>
  <si>
    <t>GW new</t>
  </si>
  <si>
    <t>Reservoir enlargement</t>
  </si>
  <si>
    <t>New reservoir</t>
  </si>
  <si>
    <t>2029-30</t>
  </si>
  <si>
    <t>SW enhancement</t>
  </si>
  <si>
    <t>2030-31</t>
  </si>
  <si>
    <t>SW new</t>
  </si>
  <si>
    <t>2031-32</t>
  </si>
  <si>
    <t>Active leakage management</t>
  </si>
  <si>
    <t>Mains replacement (not trunk mains)</t>
  </si>
  <si>
    <t>Pressure management</t>
  </si>
  <si>
    <t>Other leakage control</t>
  </si>
  <si>
    <t>Trunk mains renewal</t>
  </si>
  <si>
    <t>Pumps</t>
  </si>
  <si>
    <t>Service reservoir</t>
  </si>
  <si>
    <t>Water treatment works loss recovery</t>
  </si>
  <si>
    <t>Water treatment works capacity increase</t>
  </si>
  <si>
    <t>Cistern displacement device</t>
  </si>
  <si>
    <t>Household water audit</t>
  </si>
  <si>
    <t>Commercial water audit</t>
  </si>
  <si>
    <t>Customer education / awareness</t>
  </si>
  <si>
    <t>Other water efficiency</t>
  </si>
  <si>
    <t>Metering optants</t>
  </si>
  <si>
    <t>Metering change of occupancy</t>
  </si>
  <si>
    <t>Metering compulsory</t>
  </si>
  <si>
    <t>Metering other selective</t>
  </si>
  <si>
    <t>Supply pipe repairs / replacement</t>
  </si>
  <si>
    <t>Outdoor water efficiency devices</t>
  </si>
  <si>
    <t>Retrofitting indoor water efficiency devices</t>
  </si>
  <si>
    <t>Alternative tariffs</t>
  </si>
  <si>
    <t>Collaborative R&amp;D</t>
  </si>
  <si>
    <t>Table 6: Preferred list of water management options</t>
  </si>
  <si>
    <t>DRY YEAR PLANNED GAINS IN WAFU OR SAVINGS IN DEMAND (Ml/d) - TO BE COMPLETED FOR ALL PREFERRED OPTIONS 
(WAFU gains for each year are individual year gains and not cumulative gains)</t>
  </si>
  <si>
    <t>Row Ref</t>
  </si>
  <si>
    <t>Option Name  
[Insert / delete non-numbered lines to suit]</t>
  </si>
  <si>
    <t>Option Reference No.</t>
  </si>
  <si>
    <t>Resource Management</t>
  </si>
  <si>
    <t>Increase raw water abstractions</t>
  </si>
  <si>
    <t>(insert row above)</t>
  </si>
  <si>
    <t>Raw water imports</t>
  </si>
  <si>
    <t>Potable water Imports (input reductions as -ve)</t>
  </si>
  <si>
    <t>Reduce raw water losses and operational use 
(input as -ve)</t>
  </si>
  <si>
    <t>Reduced raw water export (including non potable supplies)</t>
  </si>
  <si>
    <t>Reduce raw water exports  (input as -ve)</t>
  </si>
  <si>
    <t>Reduce non potable supplies (input as -ve)</t>
  </si>
  <si>
    <t>Reduce potable water exports (input as -ve)</t>
  </si>
  <si>
    <t>Other options to increase deployable output</t>
  </si>
  <si>
    <t>Distribution Side Management</t>
  </si>
  <si>
    <t>Reduce distribution losses  (input as -ve)</t>
  </si>
  <si>
    <t>Reduce distribution system operational use (DSOU)  (input as -ve)</t>
  </si>
  <si>
    <t>Production Side Management, Specify Below....</t>
  </si>
  <si>
    <t>Reduce treatment works losses (input as -ve)</t>
  </si>
  <si>
    <t>Reduce outages (input as -ve)</t>
  </si>
  <si>
    <t>Customer Side Management</t>
  </si>
  <si>
    <t>Change volume delivered to measured non households 
(input reductions as -ve)</t>
  </si>
  <si>
    <t>Change volume delivered to unmeasured non households
(input reductions as -ve)</t>
  </si>
  <si>
    <t>Change volume delivered to measured households
(input reductions as -ve)</t>
  </si>
  <si>
    <t>Change volume delivered to unmeasured households
(input reductions as -ve)</t>
  </si>
  <si>
    <t>Options to reduce water taken unbilled (input as -ve)</t>
  </si>
  <si>
    <t>Options impacting on measured Non Household - USPL
(input reductions as -ve)</t>
  </si>
  <si>
    <t>l/pr</t>
  </si>
  <si>
    <t>Options impacting on unmeasured Non Household - USPL
(input reductions as -ve)</t>
  </si>
  <si>
    <t>Options impacting on measured Household - USPL
(input reductions as -ve)</t>
  </si>
  <si>
    <t>Options impacting on unmeasured Household - USPL
(input reductions as -ve)</t>
  </si>
  <si>
    <t>Options impacting on Void properties - USPL
(input reductions as -ve)</t>
  </si>
  <si>
    <t>Table 7: Final planning water supply</t>
  </si>
  <si>
    <t>1FP</t>
  </si>
  <si>
    <t>Raw Water Abstracted</t>
  </si>
  <si>
    <t>2FP</t>
  </si>
  <si>
    <t xml:space="preserve">Raw Water Imported </t>
  </si>
  <si>
    <t>2BL+ (6. Preferred scenario ref 58.2)</t>
  </si>
  <si>
    <t>3FP</t>
  </si>
  <si>
    <t>Potable Water Imported</t>
  </si>
  <si>
    <t>3BL+ (6. Preferred scenario ref 58.3)</t>
  </si>
  <si>
    <t>Resource (and process) losses</t>
  </si>
  <si>
    <t>5FP</t>
  </si>
  <si>
    <t>Raw Water Exported (raw exports and non potable uses)</t>
  </si>
  <si>
    <t>5BL+ (6. Preferred scenario ref 58.5)</t>
  </si>
  <si>
    <t>6FP</t>
  </si>
  <si>
    <t>Potable Water Exported</t>
  </si>
  <si>
    <t>6BL+ (6. Preferred scenario ref 58.6)</t>
  </si>
  <si>
    <t>-</t>
  </si>
  <si>
    <t>7FP</t>
  </si>
  <si>
    <t>Deployable Output</t>
  </si>
  <si>
    <t>9FP</t>
  </si>
  <si>
    <t>10FP</t>
  </si>
  <si>
    <t>10BL+ (6. Preferred scenario ref 60.2)</t>
  </si>
  <si>
    <t>Table 8: Final planning water demand</t>
  </si>
  <si>
    <t>Derivation / Impact of preferred options</t>
  </si>
  <si>
    <t>19FP</t>
  </si>
  <si>
    <t>Water Delivered Measured Non Household</t>
  </si>
  <si>
    <t>Calculated BL+Preferred options</t>
  </si>
  <si>
    <t>20FP</t>
  </si>
  <si>
    <t>Water Delivered Unmeasured Non Household</t>
  </si>
  <si>
    <t>21FP</t>
  </si>
  <si>
    <t>Water Delivered Measured Household</t>
  </si>
  <si>
    <t>22FP</t>
  </si>
  <si>
    <t>Water Delivered Unmeasured Household</t>
  </si>
  <si>
    <t>23FP</t>
  </si>
  <si>
    <t>19FP-34FP</t>
  </si>
  <si>
    <t>24FP</t>
  </si>
  <si>
    <t>20FP-35FP</t>
  </si>
  <si>
    <t>21FP-36FP</t>
  </si>
  <si>
    <t>22FP-37FP</t>
  </si>
  <si>
    <t>27 -</t>
  </si>
  <si>
    <t>n/a in FP</t>
  </si>
  <si>
    <t xml:space="preserve"> -  </t>
  </si>
  <si>
    <t>28 -</t>
  </si>
  <si>
    <t>29FP</t>
  </si>
  <si>
    <t>(25FP*1,000,000)/(51FP*1,000)</t>
  </si>
  <si>
    <t>29.1FP</t>
  </si>
  <si>
    <t>Input brief explanation here</t>
  </si>
  <si>
    <t>29.2FP</t>
  </si>
  <si>
    <t>29.3FP</t>
  </si>
  <si>
    <t>29.4FP</t>
  </si>
  <si>
    <t>29.5FP</t>
  </si>
  <si>
    <t>29.6FP</t>
  </si>
  <si>
    <t>30FP</t>
  </si>
  <si>
    <t>(26FP*1,000,000)/(52FP*1,000)</t>
  </si>
  <si>
    <t>30.1FP</t>
  </si>
  <si>
    <t>30.2FP</t>
  </si>
  <si>
    <t>30.3FP</t>
  </si>
  <si>
    <t>30.4FP</t>
  </si>
  <si>
    <t>30.5FP</t>
  </si>
  <si>
    <t>30.6FP</t>
  </si>
  <si>
    <t>31FP</t>
  </si>
  <si>
    <t>((25FP+26FP)*1,000,000))/(51FP+52FP*1,000)</t>
  </si>
  <si>
    <t>32FP</t>
  </si>
  <si>
    <t>33FP</t>
  </si>
  <si>
    <t>34FP</t>
  </si>
  <si>
    <t>35FP</t>
  </si>
  <si>
    <t>36FP</t>
  </si>
  <si>
    <t>37FP</t>
  </si>
  <si>
    <t>38FP</t>
  </si>
  <si>
    <t>39FP</t>
  </si>
  <si>
    <t>Sum(34FP:39FP)</t>
  </si>
  <si>
    <t>41FP</t>
  </si>
  <si>
    <t>(40FP*1,000,000)/(48FP*1,000)</t>
  </si>
  <si>
    <t>42FP</t>
  </si>
  <si>
    <t>Measured Non Household - Properties</t>
  </si>
  <si>
    <t>43FP</t>
  </si>
  <si>
    <t>Unmeasured Non Household - Properties</t>
  </si>
  <si>
    <t>44FP</t>
  </si>
  <si>
    <t>45FP</t>
  </si>
  <si>
    <t>Measured Household - Properties (excl voids)</t>
  </si>
  <si>
    <t>Pre-plan year = input.
Forecast years = Previous year 45FP + sum(45.1FP:45.6FP)</t>
  </si>
  <si>
    <t>45.1FP</t>
  </si>
  <si>
    <t>New properties</t>
  </si>
  <si>
    <t>45.2FP</t>
  </si>
  <si>
    <t>45.3FP</t>
  </si>
  <si>
    <t>45.4FP</t>
  </si>
  <si>
    <t>45.5FP</t>
  </si>
  <si>
    <t>Selective metering properties</t>
  </si>
  <si>
    <t>45.6FP</t>
  </si>
  <si>
    <t>45.7FP</t>
  </si>
  <si>
    <t>46FP</t>
  </si>
  <si>
    <t>47FP</t>
  </si>
  <si>
    <t>48FP</t>
  </si>
  <si>
    <t>SUM(42FP:45FP)+45.7FP+46FP+47FP</t>
  </si>
  <si>
    <t>49FP</t>
  </si>
  <si>
    <t>50FP</t>
  </si>
  <si>
    <t>51FP</t>
  </si>
  <si>
    <t>52FP</t>
  </si>
  <si>
    <t>53FP</t>
  </si>
  <si>
    <t>49FP+Sum(50FP:52FP)</t>
  </si>
  <si>
    <t>54FP</t>
  </si>
  <si>
    <t>51FP/45FP</t>
  </si>
  <si>
    <t>55FP</t>
  </si>
  <si>
    <t>56FP</t>
  </si>
  <si>
    <t>45FP/45FP+46FP</t>
  </si>
  <si>
    <t>57FP</t>
  </si>
  <si>
    <t>45FP/(45FP+45.7FP+46FP+47FP)</t>
  </si>
  <si>
    <t>Table 9: Final planning water supply</t>
  </si>
  <si>
    <t>11FP</t>
  </si>
  <si>
    <t>Distribution Input</t>
  </si>
  <si>
    <t>19FP+20FP+21FP+22FP+32FP+33FP+38FP+39FP</t>
  </si>
  <si>
    <t>12FP</t>
  </si>
  <si>
    <t>12FP+(2FP+3FP)-(5FP+6FP)</t>
  </si>
  <si>
    <t>14FP</t>
  </si>
  <si>
    <t>15FP</t>
  </si>
  <si>
    <t>14FP+15FP</t>
  </si>
  <si>
    <t>13FP-11FP</t>
  </si>
  <si>
    <t>18FP</t>
  </si>
  <si>
    <t>17FP-16FP</t>
  </si>
  <si>
    <t>Table 10: Drought plan links and Deployable Output Overview</t>
  </si>
  <si>
    <t>10.1 Planning scenarios</t>
  </si>
  <si>
    <t>10.2 Water resources management plan</t>
  </si>
  <si>
    <t>10.3 Drought plan</t>
  </si>
  <si>
    <t>10.4 Demand</t>
  </si>
  <si>
    <t>Drought Scenarios</t>
  </si>
  <si>
    <t>Drought
Description</t>
  </si>
  <si>
    <t>Drought Severity</t>
  </si>
  <si>
    <t>Plan in which scenario is used (highlights overlaps)</t>
  </si>
  <si>
    <t>Unrestricted Demand</t>
  </si>
  <si>
    <t>Restricted Demand</t>
  </si>
  <si>
    <t>WRMP</t>
  </si>
  <si>
    <t>Drought
Plan</t>
  </si>
  <si>
    <t>Description</t>
  </si>
  <si>
    <t>Marginal
Benefit (Ml/d)</t>
  </si>
  <si>
    <t>DO (Ml/d)</t>
  </si>
  <si>
    <t>Historic Droughts</t>
  </si>
  <si>
    <t>Y</t>
  </si>
  <si>
    <t>n</t>
  </si>
  <si>
    <t>(1)</t>
  </si>
  <si>
    <t>Additional Drought Scenarios</t>
  </si>
  <si>
    <t>Reported DO for WRMP tables highlighted in yellow</t>
  </si>
  <si>
    <t>10.5 Summary report</t>
  </si>
  <si>
    <t>WRMP DO Overview</t>
  </si>
  <si>
    <t>Drought Plan Overview</t>
  </si>
  <si>
    <t>Impact on Supply Demand</t>
  </si>
  <si>
    <t>Demands</t>
  </si>
  <si>
    <t>Include
Comment on selection of demands</t>
  </si>
  <si>
    <t>Data validation: Cell D20</t>
  </si>
  <si>
    <t>Dry Year Annual Average</t>
  </si>
  <si>
    <t>Dry Year Critical Period</t>
  </si>
  <si>
    <t>Dry Year Annual Average - benchmarking data</t>
  </si>
  <si>
    <t>Dry Year Critical Period - benchmarking data</t>
  </si>
  <si>
    <t>Drought Supply Measures and Demand Restrictions Further Details</t>
  </si>
  <si>
    <t>WRMP
Additional Yield from Drought Supply Measures (eg drought permits or orders)</t>
  </si>
  <si>
    <t>Drought Plan
Additional Yield from Further Supply Measures (eg drought permits or orders)</t>
  </si>
  <si>
    <t>WRMP DO
 Levels of Service</t>
  </si>
  <si>
    <t>WRMP
Impact on DO of drought plan Demand Restrictions (eg TUBs)</t>
  </si>
  <si>
    <t>Drought Plan
Impact on DO of Further Demand Restrictions (eg TUBs)</t>
  </si>
  <si>
    <t>WRMP
DO of Sources
 (not including drought measures)</t>
  </si>
  <si>
    <t>Severn Trent Water</t>
  </si>
  <si>
    <t>Bishops Castle</t>
  </si>
  <si>
    <t>2016-17</t>
  </si>
  <si>
    <t>Marcus O'Kane</t>
  </si>
  <si>
    <t>Exempt</t>
  </si>
  <si>
    <t>Clungunford / Oakley Farm BH enhancements</t>
  </si>
  <si>
    <t>GRD16</t>
  </si>
  <si>
    <t>Strategic Grid to Bishops Castle WRZ transfer solution</t>
  </si>
  <si>
    <t>GRD17</t>
  </si>
  <si>
    <t>N</t>
  </si>
  <si>
    <t>Financing costs</t>
  </si>
  <si>
    <t>Baseline Deployable Output</t>
  </si>
  <si>
    <t>Worst drought on observed groundwater level record</t>
  </si>
  <si>
    <t>Severe 18-month event</t>
  </si>
  <si>
    <t>1 in 200 yr 18-month</t>
  </si>
  <si>
    <t>Severe 30-month event</t>
  </si>
  <si>
    <t>1 in 200 yr 30-month</t>
  </si>
  <si>
    <t>Extreme 18-month event</t>
  </si>
  <si>
    <t>1 in 500 yr 18-month</t>
  </si>
  <si>
    <t>Extreme 30-month event</t>
  </si>
  <si>
    <t>1 in 500 yr 30-month</t>
  </si>
  <si>
    <t>Approach to DO analysis for our GW only WRZs can be found in the dWRMP drought resilience narrative in Appendix A.</t>
  </si>
  <si>
    <t xml:space="preserve">There are no  drought supply measures e.g. drought permits or orders stipulated in our Drought Plan for the Bishops Castle WRZ. </t>
  </si>
  <si>
    <t xml:space="preserve">4 additional drought scenarios included for 1 in 200-year and 1  in 500-year droughts with durations of 18- and 24-months. The scenarios represent a range of plausible droughts that could impact on groundwater DO. </t>
  </si>
  <si>
    <t xml:space="preserve">There is no supply/demand impact of the more severe drought scenarios for the Bishops Castle WRZ. </t>
  </si>
  <si>
    <t>(6)</t>
  </si>
  <si>
    <t>List individual measures used in scenario e.g.
(1) Demand savings restrictions drought measure (TUBs 5% demand saving and NEUBs additional 5% demand saving assumed)
(6) No data entered in these cells- N/A for the WRZ</t>
  </si>
  <si>
    <t>9BL+ (6. Preferred scenario ref 60.1 + 6. Preferred scenario ref 58.4)</t>
  </si>
  <si>
    <t>7BL+ 8BL+ (6. Preferred scenario ref 58.7) + (6. Preferred scenario ref 58.1)</t>
  </si>
  <si>
    <t>7FP-(9FP+10FP)</t>
  </si>
  <si>
    <t>Leakage reduction</t>
  </si>
  <si>
    <t>Enhanced Metering</t>
  </si>
  <si>
    <t>This is a company wide decision, and the AIC reflects the company wide costs and demand benefits</t>
  </si>
  <si>
    <t>This is a company wide decision, and the AIC reflects the company wide costs and demand benefits for measured and unmeasured water efficiency programmes</t>
  </si>
  <si>
    <t>No more than 3 in 100 Temporary Use Bans</t>
  </si>
  <si>
    <t>Options to reduce raw water losses and operational use</t>
  </si>
  <si>
    <t>DISTRIBUTION SIDE</t>
  </si>
  <si>
    <t>PRODUCTION SIDE</t>
  </si>
  <si>
    <t>Modelled Effects of Winep3</t>
  </si>
  <si>
    <t>v11 - August 2016 integrating updates up to v15 - June 2018</t>
  </si>
  <si>
    <t xml:space="preserve">Measured water efficiency savings </t>
  </si>
  <si>
    <t>29.7BL</t>
  </si>
  <si>
    <t>30.7BL</t>
  </si>
  <si>
    <t xml:space="preserve">Unmeasured water efficiency savings </t>
  </si>
  <si>
    <t>Enhanced Metering impact</t>
  </si>
  <si>
    <t>29.7FP</t>
  </si>
  <si>
    <t>30.7FP</t>
  </si>
  <si>
    <t>Measured water efficiency, metering savings</t>
  </si>
  <si>
    <t>Uneasured water efficiency, metering savings</t>
  </si>
  <si>
    <t xml:space="preserve">Home water efficiency audits </t>
  </si>
  <si>
    <t>WE001</t>
  </si>
  <si>
    <t>EM001</t>
  </si>
  <si>
    <t>Active Leakage Control - Supply demand balance scenario</t>
  </si>
  <si>
    <t>ALC1</t>
  </si>
  <si>
    <t>2020/21</t>
  </si>
  <si>
    <t>Active Leakage Control - National Infrustructure commision scenario</t>
  </si>
  <si>
    <t>ALC2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</si>
</sst>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&quot;£&quot;* #,##0.00_-;\-&quot;£&quot;* #,##0.00_-;_-&quot;£&quot;* &quot;-&quot;??_-;_-@_-"/>
    <numFmt numFmtId="164" formatCode="yyyy\-yy"/>
    <numFmt numFmtId="165" formatCode="0.0"/>
    <numFmt numFmtId="166" formatCode="0.000"/>
    <numFmt numFmtId="167" formatCode="yyyy/yy"/>
    <numFmt numFmtId="168" formatCode="#,##0.0"/>
    <numFmt numFmtId="169" formatCode="[$-809]General"/>
    <numFmt numFmtId="170" formatCode="[$-809]0.00%"/>
    <numFmt numFmtId="171" formatCode="[$-809]0"/>
    <numFmt numFmtId="172" formatCode="[$-809]0.00"/>
    <numFmt numFmtId="173" formatCode="0.00000"/>
  </numFmts>
  <fonts count="75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color indexed="47"/>
      <name val="Arial"/>
      <family val="2"/>
    </font>
    <font>
      <sz val="12"/>
      <color indexed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47"/>
      <name val="Arial"/>
      <family val="2"/>
    </font>
    <font>
      <sz val="14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b/>
      <sz val="10"/>
      <color indexed="55"/>
      <name val="Arial"/>
      <family val="2"/>
    </font>
    <font>
      <b/>
      <sz val="10"/>
      <color indexed="23"/>
      <name val="Arial"/>
      <family val="2"/>
    </font>
    <font>
      <b/>
      <sz val="10"/>
      <color indexed="10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sz val="10.5"/>
      <color indexed="10"/>
      <name val="Arial"/>
      <family val="2"/>
    </font>
    <font>
      <sz val="10.5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b/>
      <sz val="10"/>
      <name val="Arial"/>
      <family val="2"/>
    </font>
    <font>
      <b/>
      <sz val="11"/>
      <color indexed="10"/>
      <name val="Arial"/>
      <family val="2"/>
    </font>
    <font>
      <sz val="12"/>
      <color indexed="10"/>
      <name val="Arial"/>
      <family val="2"/>
    </font>
    <font>
      <sz val="10"/>
      <color indexed="9"/>
      <name val="Arial"/>
      <family val="2"/>
    </font>
    <font>
      <b/>
      <sz val="14"/>
      <color indexed="10"/>
      <name val="Arial"/>
      <family val="2"/>
    </font>
    <font>
      <b/>
      <sz val="14"/>
      <color indexed="9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b/>
      <sz val="12"/>
      <color indexed="9"/>
      <name val="Arial"/>
      <family val="2"/>
    </font>
    <font>
      <b/>
      <sz val="12"/>
      <color indexed="10"/>
      <name val="Arial"/>
      <family val="2"/>
    </font>
    <font>
      <b/>
      <sz val="12"/>
      <color indexed="23"/>
      <name val="Arial"/>
      <family val="2"/>
    </font>
    <font>
      <b/>
      <sz val="10"/>
      <color indexed="9"/>
      <name val="Arial"/>
      <family val="2"/>
    </font>
    <font>
      <sz val="14"/>
      <color indexed="10"/>
      <name val="Arial"/>
      <family val="2"/>
    </font>
    <font>
      <sz val="11"/>
      <color indexed="55"/>
      <name val="Arial"/>
      <family val="2"/>
    </font>
    <font>
      <i/>
      <sz val="10"/>
      <name val="Arial"/>
      <family val="2"/>
    </font>
    <font>
      <b/>
      <sz val="12"/>
      <color rgb="FF000000"/>
      <name val="Arial"/>
      <family val="2"/>
    </font>
    <font>
      <b/>
      <sz val="18"/>
      <name val="Arial"/>
      <family val="2"/>
    </font>
    <font>
      <b/>
      <sz val="11"/>
      <color rgb="FF000000"/>
      <name val="Calibri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2"/>
      <color rgb="FFFF0000"/>
      <name val="Arial"/>
      <family val="2"/>
    </font>
    <font>
      <sz val="12"/>
      <color theme="0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10"/>
      <color rgb="FF808080"/>
      <name val="Arial"/>
      <family val="2"/>
    </font>
    <font>
      <sz val="11"/>
      <color theme="1"/>
      <name val="Arial"/>
      <family val="2"/>
    </font>
    <font>
      <sz val="14"/>
      <color rgb="FF000000"/>
      <name val="Arial"/>
      <family val="2"/>
    </font>
    <font>
      <sz val="11"/>
      <color rgb="FF000000"/>
      <name val="Arial"/>
      <family val="2"/>
    </font>
    <font>
      <sz val="10"/>
      <color rgb="FFBFBFBF"/>
      <name val="Arial"/>
      <family val="2"/>
    </font>
    <font>
      <b/>
      <sz val="14"/>
      <color rgb="FF808080"/>
      <name val="Arial"/>
      <family val="2"/>
    </font>
    <font>
      <b/>
      <sz val="10"/>
      <color rgb="FFFF0000"/>
      <name val="Arial"/>
      <family val="2"/>
    </font>
    <font>
      <b/>
      <sz val="10"/>
      <color rgb="FF969696"/>
      <name val="Arial"/>
      <family val="2"/>
    </font>
    <font>
      <b/>
      <sz val="11"/>
      <color rgb="FF000000"/>
      <name val="Arial"/>
      <family val="2"/>
    </font>
    <font>
      <sz val="10"/>
      <color rgb="FFC0C0C0"/>
      <name val="Arial"/>
      <family val="2"/>
    </font>
    <font>
      <sz val="10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2"/>
      <color theme="1"/>
      <name val="Arial"/>
      <family val="2"/>
    </font>
    <font>
      <sz val="10"/>
      <color theme="1" tint="0.499984740745262"/>
      <name val="Arial"/>
      <family val="2"/>
    </font>
    <font>
      <sz val="12"/>
      <color theme="1" tint="0.49998474074526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theme="9" tint="0.59999389629810485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 diagonalDown="1">
      <left style="thin">
        <color indexed="9"/>
      </left>
      <right style="thin">
        <color indexed="9"/>
      </right>
      <top/>
      <bottom style="thin">
        <color indexed="9"/>
      </bottom>
      <diagonal style="thin">
        <color indexed="9"/>
      </diagonal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1">
    <xf numFmtId="0" fontId="0" fillId="0" borderId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3" fillId="0" borderId="0"/>
    <xf numFmtId="0" fontId="3" fillId="0" borderId="0"/>
    <xf numFmtId="0" fontId="53" fillId="0" borderId="0"/>
    <xf numFmtId="169" fontId="54" fillId="0" borderId="0"/>
    <xf numFmtId="169" fontId="55" fillId="0" borderId="0"/>
    <xf numFmtId="0" fontId="58" fillId="0" borderId="0"/>
    <xf numFmtId="0" fontId="3" fillId="0" borderId="0"/>
    <xf numFmtId="44" fontId="58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1068">
    <xf numFmtId="0" fontId="0" fillId="0" borderId="0" xfId="0"/>
    <xf numFmtId="0" fontId="3" fillId="0" borderId="0" xfId="1" applyNumberFormat="1" applyProtection="1"/>
    <xf numFmtId="0" fontId="3" fillId="0" borderId="0" xfId="1" applyProtection="1"/>
    <xf numFmtId="0" fontId="3" fillId="0" borderId="2" xfId="1" applyBorder="1" applyProtection="1"/>
    <xf numFmtId="0" fontId="3" fillId="0" borderId="3" xfId="1" applyBorder="1" applyProtection="1"/>
    <xf numFmtId="0" fontId="3" fillId="0" borderId="0" xfId="1" applyBorder="1" applyProtection="1"/>
    <xf numFmtId="0" fontId="3" fillId="0" borderId="5" xfId="1" applyBorder="1" applyProtection="1"/>
    <xf numFmtId="0" fontId="5" fillId="0" borderId="0" xfId="1" applyFont="1" applyBorder="1" applyAlignment="1" applyProtection="1">
      <alignment vertical="center"/>
    </xf>
    <xf numFmtId="0" fontId="8" fillId="0" borderId="1" xfId="1" applyFont="1" applyBorder="1" applyAlignment="1" applyProtection="1">
      <alignment vertical="center"/>
    </xf>
    <xf numFmtId="0" fontId="9" fillId="0" borderId="0" xfId="1" applyFont="1" applyFill="1" applyBorder="1" applyAlignment="1" applyProtection="1">
      <alignment wrapText="1"/>
    </xf>
    <xf numFmtId="0" fontId="9" fillId="2" borderId="4" xfId="1" applyFont="1" applyFill="1" applyBorder="1" applyProtection="1"/>
    <xf numFmtId="0" fontId="9" fillId="2" borderId="0" xfId="1" applyFont="1" applyFill="1" applyBorder="1" applyAlignment="1" applyProtection="1">
      <alignment horizontal="center"/>
    </xf>
    <xf numFmtId="2" fontId="10" fillId="0" borderId="6" xfId="1" applyNumberFormat="1" applyFont="1" applyFill="1" applyBorder="1" applyAlignment="1" applyProtection="1">
      <alignment horizontal="left"/>
      <protection locked="0"/>
    </xf>
    <xf numFmtId="0" fontId="11" fillId="0" borderId="0" xfId="1" applyFont="1" applyBorder="1" applyProtection="1"/>
    <xf numFmtId="0" fontId="5" fillId="0" borderId="0" xfId="1" applyFont="1" applyBorder="1" applyProtection="1"/>
    <xf numFmtId="0" fontId="5" fillId="0" borderId="5" xfId="1" applyFont="1" applyBorder="1" applyProtection="1"/>
    <xf numFmtId="0" fontId="11" fillId="0" borderId="0" xfId="1" applyFont="1" applyProtection="1"/>
    <xf numFmtId="1" fontId="10" fillId="0" borderId="6" xfId="1" applyNumberFormat="1" applyFont="1" applyFill="1" applyBorder="1" applyAlignment="1" applyProtection="1">
      <alignment horizontal="left"/>
      <protection locked="0"/>
    </xf>
    <xf numFmtId="0" fontId="9" fillId="0" borderId="4" xfId="1" applyFont="1" applyFill="1" applyBorder="1" applyProtection="1"/>
    <xf numFmtId="0" fontId="12" fillId="0" borderId="0" xfId="1" applyFont="1" applyBorder="1" applyProtection="1"/>
    <xf numFmtId="0" fontId="9" fillId="2" borderId="0" xfId="1" applyFont="1" applyFill="1" applyBorder="1" applyAlignment="1" applyProtection="1">
      <alignment horizontal="right"/>
    </xf>
    <xf numFmtId="0" fontId="10" fillId="0" borderId="6" xfId="3" applyFont="1" applyFill="1" applyBorder="1" applyAlignment="1" applyProtection="1">
      <alignment horizontal="left"/>
      <protection locked="0"/>
    </xf>
    <xf numFmtId="164" fontId="10" fillId="0" borderId="6" xfId="1" applyNumberFormat="1" applyFont="1" applyFill="1" applyBorder="1" applyAlignment="1" applyProtection="1">
      <alignment horizontal="left"/>
      <protection locked="0"/>
    </xf>
    <xf numFmtId="0" fontId="9" fillId="2" borderId="7" xfId="1" applyFont="1" applyFill="1" applyBorder="1" applyProtection="1">
      <protection locked="0"/>
    </xf>
    <xf numFmtId="0" fontId="9" fillId="2" borderId="0" xfId="1" applyFont="1" applyFill="1" applyBorder="1" applyProtection="1"/>
    <xf numFmtId="14" fontId="10" fillId="0" borderId="6" xfId="1" applyNumberFormat="1" applyFont="1" applyFill="1" applyBorder="1" applyAlignment="1" applyProtection="1">
      <alignment horizontal="left"/>
      <protection locked="0"/>
    </xf>
    <xf numFmtId="2" fontId="10" fillId="0" borderId="0" xfId="1" applyNumberFormat="1" applyFont="1" applyFill="1" applyBorder="1" applyAlignment="1" applyProtection="1">
      <alignment horizontal="left"/>
      <protection locked="0"/>
    </xf>
    <xf numFmtId="0" fontId="5" fillId="0" borderId="0" xfId="1" applyFont="1" applyProtection="1"/>
    <xf numFmtId="0" fontId="10" fillId="0" borderId="0" xfId="1" applyFont="1" applyBorder="1" applyProtection="1"/>
    <xf numFmtId="0" fontId="14" fillId="2" borderId="4" xfId="1" applyFont="1" applyFill="1" applyBorder="1" applyProtection="1"/>
    <xf numFmtId="0" fontId="15" fillId="0" borderId="0" xfId="1" applyFont="1" applyProtection="1"/>
    <xf numFmtId="0" fontId="4" fillId="0" borderId="0" xfId="1" applyFont="1" applyFill="1" applyBorder="1" applyAlignment="1" applyProtection="1">
      <alignment wrapText="1"/>
    </xf>
    <xf numFmtId="0" fontId="5" fillId="0" borderId="2" xfId="1" applyFont="1" applyBorder="1" applyAlignment="1" applyProtection="1">
      <alignment vertical="center"/>
    </xf>
    <xf numFmtId="0" fontId="3" fillId="0" borderId="2" xfId="1" applyFill="1" applyBorder="1" applyProtection="1"/>
    <xf numFmtId="0" fontId="3" fillId="0" borderId="4" xfId="1" applyBorder="1" applyProtection="1"/>
    <xf numFmtId="0" fontId="5" fillId="0" borderId="8" xfId="1" applyFont="1" applyFill="1" applyBorder="1" applyProtection="1"/>
    <xf numFmtId="0" fontId="5" fillId="0" borderId="0" xfId="1" applyFont="1" applyFill="1" applyBorder="1" applyProtection="1"/>
    <xf numFmtId="0" fontId="3" fillId="0" borderId="0" xfId="1" applyFill="1" applyBorder="1" applyProtection="1"/>
    <xf numFmtId="0" fontId="16" fillId="0" borderId="0" xfId="1" applyFont="1" applyFill="1" applyProtection="1"/>
    <xf numFmtId="0" fontId="5" fillId="3" borderId="8" xfId="1" applyFont="1" applyFill="1" applyBorder="1" applyProtection="1"/>
    <xf numFmtId="0" fontId="5" fillId="0" borderId="4" xfId="1" applyFont="1" applyBorder="1" applyProtection="1"/>
    <xf numFmtId="0" fontId="5" fillId="4" borderId="8" xfId="1" applyFont="1" applyFill="1" applyBorder="1" applyProtection="1"/>
    <xf numFmtId="0" fontId="5" fillId="5" borderId="8" xfId="1" applyFont="1" applyFill="1" applyBorder="1" applyProtection="1"/>
    <xf numFmtId="0" fontId="5" fillId="6" borderId="8" xfId="1" applyFont="1" applyFill="1" applyBorder="1" applyProtection="1"/>
    <xf numFmtId="0" fontId="5" fillId="0" borderId="9" xfId="1" applyFont="1" applyFill="1" applyBorder="1" applyProtection="1"/>
    <xf numFmtId="0" fontId="5" fillId="0" borderId="10" xfId="1" applyFont="1" applyFill="1" applyBorder="1" applyProtection="1"/>
    <xf numFmtId="0" fontId="3" fillId="0" borderId="10" xfId="1" applyFill="1" applyBorder="1" applyProtection="1"/>
    <xf numFmtId="0" fontId="3" fillId="0" borderId="11" xfId="1" applyBorder="1" applyProtection="1"/>
    <xf numFmtId="0" fontId="17" fillId="0" borderId="2" xfId="1" applyFont="1" applyBorder="1" applyProtection="1"/>
    <xf numFmtId="0" fontId="8" fillId="0" borderId="2" xfId="1" applyFont="1" applyBorder="1" applyAlignment="1" applyProtection="1">
      <alignment vertical="center"/>
    </xf>
    <xf numFmtId="0" fontId="8" fillId="0" borderId="2" xfId="1" applyFont="1" applyBorder="1"/>
    <xf numFmtId="0" fontId="9" fillId="0" borderId="4" xfId="1" applyFont="1" applyBorder="1" applyProtection="1"/>
    <xf numFmtId="0" fontId="7" fillId="0" borderId="0" xfId="2" applyFont="1" applyBorder="1" applyAlignment="1" applyProtection="1"/>
    <xf numFmtId="0" fontId="5" fillId="2" borderId="0" xfId="1" applyFont="1" applyFill="1" applyBorder="1" applyProtection="1"/>
    <xf numFmtId="0" fontId="6" fillId="0" borderId="0" xfId="2" applyBorder="1" applyAlignment="1" applyProtection="1"/>
    <xf numFmtId="0" fontId="9" fillId="0" borderId="9" xfId="1" applyFont="1" applyBorder="1" applyProtection="1"/>
    <xf numFmtId="0" fontId="9" fillId="0" borderId="10" xfId="1" applyFont="1" applyFill="1" applyBorder="1" applyProtection="1"/>
    <xf numFmtId="0" fontId="5" fillId="2" borderId="10" xfId="1" applyFont="1" applyFill="1" applyBorder="1" applyProtection="1"/>
    <xf numFmtId="0" fontId="5" fillId="0" borderId="10" xfId="1" applyFont="1" applyBorder="1" applyProtection="1"/>
    <xf numFmtId="0" fontId="3" fillId="0" borderId="10" xfId="1" applyBorder="1" applyProtection="1"/>
    <xf numFmtId="0" fontId="7" fillId="0" borderId="10" xfId="2" applyFont="1" applyBorder="1" applyAlignment="1" applyProtection="1"/>
    <xf numFmtId="0" fontId="5" fillId="0" borderId="11" xfId="1" applyFont="1" applyBorder="1" applyProtection="1"/>
    <xf numFmtId="0" fontId="9" fillId="0" borderId="0" xfId="1" applyFont="1" applyBorder="1" applyProtection="1"/>
    <xf numFmtId="0" fontId="3" fillId="0" borderId="12" xfId="1" applyBorder="1" applyProtection="1"/>
    <xf numFmtId="0" fontId="3" fillId="0" borderId="12" xfId="1" applyBorder="1" applyAlignment="1" applyProtection="1">
      <alignment horizontal="center"/>
    </xf>
    <xf numFmtId="0" fontId="18" fillId="0" borderId="13" xfId="1" applyFont="1" applyFill="1" applyBorder="1" applyProtection="1"/>
    <xf numFmtId="0" fontId="3" fillId="0" borderId="13" xfId="1" applyFill="1" applyBorder="1" applyProtection="1"/>
    <xf numFmtId="0" fontId="3" fillId="0" borderId="13" xfId="1" applyFill="1" applyBorder="1" applyAlignment="1" applyProtection="1">
      <alignment horizontal="center"/>
    </xf>
    <xf numFmtId="0" fontId="19" fillId="0" borderId="13" xfId="1" applyFont="1" applyFill="1" applyBorder="1" applyAlignment="1" applyProtection="1">
      <alignment horizontal="left"/>
    </xf>
    <xf numFmtId="0" fontId="20" fillId="0" borderId="12" xfId="1" applyFont="1" applyFill="1" applyBorder="1" applyAlignment="1" applyProtection="1">
      <alignment horizontal="center"/>
      <protection hidden="1"/>
    </xf>
    <xf numFmtId="0" fontId="20" fillId="0" borderId="12" xfId="1" applyFont="1" applyFill="1" applyBorder="1" applyAlignment="1" applyProtection="1">
      <alignment horizontal="left"/>
      <protection hidden="1"/>
    </xf>
    <xf numFmtId="0" fontId="20" fillId="0" borderId="14" xfId="1" applyFont="1" applyFill="1" applyBorder="1" applyAlignment="1" applyProtection="1">
      <alignment horizontal="center"/>
      <protection hidden="1"/>
    </xf>
    <xf numFmtId="1" fontId="20" fillId="0" borderId="12" xfId="1" applyNumberFormat="1" applyFont="1" applyFill="1" applyBorder="1" applyAlignment="1" applyProtection="1">
      <alignment horizontal="center" wrapText="1"/>
      <protection hidden="1"/>
    </xf>
    <xf numFmtId="0" fontId="20" fillId="0" borderId="12" xfId="1" applyNumberFormat="1" applyFont="1" applyFill="1" applyBorder="1" applyAlignment="1" applyProtection="1">
      <alignment horizontal="center" wrapText="1"/>
      <protection hidden="1"/>
    </xf>
    <xf numFmtId="0" fontId="21" fillId="0" borderId="12" xfId="1" applyFont="1" applyFill="1" applyBorder="1" applyAlignment="1" applyProtection="1">
      <alignment horizontal="center"/>
      <protection hidden="1"/>
    </xf>
    <xf numFmtId="0" fontId="20" fillId="0" borderId="12" xfId="1" applyFont="1" applyFill="1" applyBorder="1" applyAlignment="1" applyProtection="1">
      <protection hidden="1"/>
    </xf>
    <xf numFmtId="0" fontId="21" fillId="0" borderId="15" xfId="1" applyFont="1" applyFill="1" applyBorder="1" applyAlignment="1" applyProtection="1">
      <alignment horizontal="center"/>
      <protection hidden="1"/>
    </xf>
    <xf numFmtId="0" fontId="20" fillId="0" borderId="15" xfId="1" applyFont="1" applyFill="1" applyBorder="1" applyAlignment="1" applyProtection="1">
      <alignment horizontal="center"/>
      <protection hidden="1"/>
    </xf>
    <xf numFmtId="0" fontId="22" fillId="0" borderId="12" xfId="1" applyFont="1" applyFill="1" applyBorder="1" applyAlignment="1" applyProtection="1">
      <alignment horizontal="center"/>
      <protection hidden="1"/>
    </xf>
    <xf numFmtId="0" fontId="22" fillId="0" borderId="12" xfId="1" applyFont="1" applyFill="1" applyBorder="1" applyProtection="1">
      <protection hidden="1"/>
    </xf>
    <xf numFmtId="2" fontId="22" fillId="0" borderId="12" xfId="1" applyNumberFormat="1" applyFont="1" applyFill="1" applyBorder="1" applyAlignment="1" applyProtection="1">
      <alignment vertical="center"/>
      <protection hidden="1"/>
    </xf>
    <xf numFmtId="0" fontId="20" fillId="0" borderId="12" xfId="1" applyFont="1" applyFill="1" applyBorder="1" applyAlignment="1" applyProtection="1">
      <alignment vertical="center"/>
      <protection hidden="1"/>
    </xf>
    <xf numFmtId="0" fontId="23" fillId="0" borderId="12" xfId="1" applyFont="1" applyFill="1" applyBorder="1" applyProtection="1">
      <protection hidden="1"/>
    </xf>
    <xf numFmtId="0" fontId="22" fillId="0" borderId="12" xfId="1" applyFont="1" applyFill="1" applyBorder="1" applyAlignment="1" applyProtection="1">
      <alignment horizontal="left"/>
      <protection hidden="1"/>
    </xf>
    <xf numFmtId="2" fontId="22" fillId="0" borderId="12" xfId="1" applyNumberFormat="1" applyFont="1" applyFill="1" applyBorder="1" applyAlignment="1" applyProtection="1">
      <alignment vertical="center" wrapText="1"/>
      <protection hidden="1"/>
    </xf>
    <xf numFmtId="0" fontId="22" fillId="0" borderId="16" xfId="1" applyFont="1" applyFill="1" applyBorder="1" applyProtection="1">
      <protection hidden="1"/>
    </xf>
    <xf numFmtId="0" fontId="22" fillId="0" borderId="16" xfId="1" applyFont="1" applyFill="1" applyBorder="1" applyAlignment="1" applyProtection="1">
      <alignment horizontal="center"/>
      <protection hidden="1"/>
    </xf>
    <xf numFmtId="0" fontId="9" fillId="0" borderId="12" xfId="1" applyFont="1" applyBorder="1" applyProtection="1"/>
    <xf numFmtId="0" fontId="24" fillId="0" borderId="12" xfId="1" applyFont="1" applyBorder="1" applyAlignment="1" applyProtection="1">
      <alignment textRotation="90"/>
    </xf>
    <xf numFmtId="0" fontId="25" fillId="0" borderId="12" xfId="1" applyFont="1" applyBorder="1" applyAlignment="1" applyProtection="1">
      <alignment textRotation="90"/>
    </xf>
    <xf numFmtId="1" fontId="26" fillId="0" borderId="12" xfId="1" applyNumberFormat="1" applyFont="1" applyBorder="1" applyAlignment="1" applyProtection="1">
      <alignment horizontal="center" textRotation="90"/>
    </xf>
    <xf numFmtId="0" fontId="25" fillId="0" borderId="12" xfId="1" applyFont="1" applyFill="1" applyBorder="1" applyAlignment="1" applyProtection="1">
      <alignment textRotation="90"/>
    </xf>
    <xf numFmtId="0" fontId="27" fillId="0" borderId="12" xfId="1" applyFont="1" applyBorder="1" applyAlignment="1" applyProtection="1"/>
    <xf numFmtId="0" fontId="10" fillId="0" borderId="12" xfId="1" applyFont="1" applyBorder="1" applyAlignment="1" applyProtection="1">
      <alignment horizontal="right"/>
    </xf>
    <xf numFmtId="2" fontId="10" fillId="0" borderId="12" xfId="1" applyNumberFormat="1" applyFont="1" applyBorder="1" applyAlignment="1" applyProtection="1">
      <alignment horizontal="center"/>
    </xf>
    <xf numFmtId="0" fontId="10" fillId="0" borderId="12" xfId="1" applyFont="1" applyFill="1" applyBorder="1" applyAlignment="1" applyProtection="1"/>
    <xf numFmtId="0" fontId="13" fillId="2" borderId="0" xfId="1" applyFont="1" applyFill="1" applyBorder="1" applyProtection="1"/>
    <xf numFmtId="0" fontId="13" fillId="2" borderId="0" xfId="1" applyFont="1" applyFill="1" applyBorder="1" applyAlignment="1" applyProtection="1">
      <alignment horizontal="center"/>
    </xf>
    <xf numFmtId="0" fontId="13" fillId="2" borderId="0" xfId="1" applyFont="1" applyFill="1" applyBorder="1" applyAlignment="1" applyProtection="1">
      <alignment horizontal="center" vertical="center"/>
    </xf>
    <xf numFmtId="0" fontId="28" fillId="2" borderId="0" xfId="1" applyFont="1" applyFill="1" applyBorder="1" applyAlignment="1" applyProtection="1">
      <alignment horizontal="center" wrapText="1"/>
    </xf>
    <xf numFmtId="0" fontId="28" fillId="2" borderId="0" xfId="1" applyFont="1" applyFill="1" applyBorder="1" applyAlignment="1" applyProtection="1">
      <alignment horizontal="center" vertical="center"/>
    </xf>
    <xf numFmtId="0" fontId="3" fillId="0" borderId="12" xfId="1" applyFill="1" applyBorder="1" applyProtection="1"/>
    <xf numFmtId="0" fontId="3" fillId="0" borderId="12" xfId="1" applyFill="1" applyBorder="1" applyAlignment="1" applyProtection="1">
      <alignment horizontal="center"/>
    </xf>
    <xf numFmtId="0" fontId="3" fillId="0" borderId="13" xfId="1" applyBorder="1" applyProtection="1"/>
    <xf numFmtId="0" fontId="3" fillId="0" borderId="13" xfId="1" applyBorder="1" applyAlignment="1" applyProtection="1">
      <alignment horizontal="center"/>
    </xf>
    <xf numFmtId="0" fontId="29" fillId="0" borderId="12" xfId="1" applyFont="1" applyBorder="1" applyAlignment="1" applyProtection="1">
      <alignment textRotation="90"/>
    </xf>
    <xf numFmtId="0" fontId="26" fillId="0" borderId="12" xfId="1" applyFont="1" applyBorder="1" applyAlignment="1" applyProtection="1">
      <alignment textRotation="90"/>
    </xf>
    <xf numFmtId="0" fontId="26" fillId="0" borderId="12" xfId="1" applyFont="1" applyFill="1" applyBorder="1" applyAlignment="1" applyProtection="1">
      <alignment textRotation="90"/>
    </xf>
    <xf numFmtId="0" fontId="10" fillId="0" borderId="14" xfId="1" applyFont="1" applyBorder="1" applyAlignment="1" applyProtection="1"/>
    <xf numFmtId="0" fontId="3" fillId="0" borderId="14" xfId="1" applyBorder="1" applyProtection="1"/>
    <xf numFmtId="0" fontId="3" fillId="0" borderId="17" xfId="1" applyBorder="1" applyAlignment="1" applyProtection="1">
      <alignment horizontal="center"/>
    </xf>
    <xf numFmtId="0" fontId="3" fillId="0" borderId="15" xfId="1" applyBorder="1" applyProtection="1"/>
    <xf numFmtId="0" fontId="3" fillId="0" borderId="15" xfId="1" applyBorder="1" applyAlignment="1" applyProtection="1">
      <alignment horizontal="center"/>
    </xf>
    <xf numFmtId="0" fontId="28" fillId="2" borderId="18" xfId="1" applyFont="1" applyFill="1" applyBorder="1" applyProtection="1"/>
    <xf numFmtId="0" fontId="28" fillId="2" borderId="19" xfId="1" applyFont="1" applyFill="1" applyBorder="1" applyAlignment="1" applyProtection="1">
      <alignment horizontal="center"/>
    </xf>
    <xf numFmtId="0" fontId="3" fillId="2" borderId="19" xfId="1" applyFill="1" applyBorder="1" applyAlignment="1" applyProtection="1">
      <alignment horizontal="center"/>
    </xf>
    <xf numFmtId="0" fontId="3" fillId="2" borderId="20" xfId="1" applyFill="1" applyBorder="1" applyAlignment="1" applyProtection="1">
      <alignment horizontal="center"/>
    </xf>
    <xf numFmtId="0" fontId="3" fillId="2" borderId="23" xfId="1" applyFill="1" applyBorder="1" applyAlignment="1" applyProtection="1">
      <alignment horizontal="center"/>
    </xf>
    <xf numFmtId="0" fontId="3" fillId="0" borderId="24" xfId="1" applyBorder="1" applyAlignment="1" applyProtection="1">
      <alignment horizontal="center"/>
    </xf>
    <xf numFmtId="0" fontId="28" fillId="2" borderId="25" xfId="1" applyFont="1" applyFill="1" applyBorder="1" applyProtection="1"/>
    <xf numFmtId="0" fontId="28" fillId="2" borderId="0" xfId="1" applyFont="1" applyFill="1" applyBorder="1" applyAlignment="1" applyProtection="1">
      <alignment horizontal="center"/>
    </xf>
    <xf numFmtId="0" fontId="3" fillId="2" borderId="0" xfId="1" applyFill="1" applyBorder="1" applyAlignment="1" applyProtection="1">
      <alignment horizontal="center"/>
    </xf>
    <xf numFmtId="0" fontId="3" fillId="2" borderId="12" xfId="1" applyFill="1" applyBorder="1" applyAlignment="1" applyProtection="1">
      <alignment horizontal="center"/>
    </xf>
    <xf numFmtId="0" fontId="3" fillId="2" borderId="28" xfId="1" applyFill="1" applyBorder="1" applyAlignment="1" applyProtection="1">
      <alignment horizontal="center"/>
    </xf>
    <xf numFmtId="1" fontId="28" fillId="2" borderId="0" xfId="1" applyNumberFormat="1" applyFont="1" applyFill="1" applyBorder="1" applyAlignment="1" applyProtection="1">
      <alignment horizontal="center"/>
    </xf>
    <xf numFmtId="2" fontId="13" fillId="2" borderId="26" xfId="1" applyNumberFormat="1" applyFont="1" applyFill="1" applyBorder="1" applyAlignment="1" applyProtection="1">
      <alignment horizontal="left"/>
    </xf>
    <xf numFmtId="0" fontId="13" fillId="2" borderId="0" xfId="1" applyFont="1" applyFill="1" applyBorder="1" applyAlignment="1" applyProtection="1">
      <alignment horizontal="left"/>
    </xf>
    <xf numFmtId="0" fontId="3" fillId="2" borderId="24" xfId="1" applyFill="1" applyBorder="1" applyAlignment="1" applyProtection="1">
      <alignment horizontal="center"/>
    </xf>
    <xf numFmtId="0" fontId="28" fillId="2" borderId="29" xfId="1" applyFont="1" applyFill="1" applyBorder="1" applyProtection="1"/>
    <xf numFmtId="0" fontId="28" fillId="2" borderId="7" xfId="1" applyFont="1" applyFill="1" applyBorder="1" applyAlignment="1" applyProtection="1">
      <alignment horizontal="center"/>
    </xf>
    <xf numFmtId="0" fontId="3" fillId="2" borderId="7" xfId="1" applyFill="1" applyBorder="1" applyAlignment="1" applyProtection="1">
      <alignment horizontal="center"/>
    </xf>
    <xf numFmtId="0" fontId="3" fillId="2" borderId="30" xfId="1" applyFill="1" applyBorder="1" applyAlignment="1" applyProtection="1">
      <alignment horizontal="center"/>
    </xf>
    <xf numFmtId="0" fontId="3" fillId="2" borderId="31" xfId="1" applyFill="1" applyBorder="1" applyAlignment="1" applyProtection="1">
      <alignment horizontal="center"/>
    </xf>
    <xf numFmtId="0" fontId="3" fillId="2" borderId="32" xfId="1" applyFill="1" applyBorder="1" applyAlignment="1" applyProtection="1">
      <alignment horizontal="center"/>
    </xf>
    <xf numFmtId="0" fontId="3" fillId="2" borderId="33" xfId="1" applyFill="1" applyBorder="1" applyAlignment="1" applyProtection="1">
      <alignment horizontal="center"/>
    </xf>
    <xf numFmtId="0" fontId="31" fillId="2" borderId="0" xfId="1" applyFont="1" applyFill="1" applyBorder="1" applyAlignment="1" applyProtection="1">
      <alignment vertical="center"/>
      <protection locked="0"/>
    </xf>
    <xf numFmtId="0" fontId="18" fillId="2" borderId="13" xfId="1" applyFont="1" applyFill="1" applyBorder="1" applyAlignment="1" applyProtection="1">
      <alignment vertical="center"/>
      <protection locked="0"/>
    </xf>
    <xf numFmtId="0" fontId="32" fillId="0" borderId="13" xfId="1" applyFont="1" applyBorder="1" applyAlignment="1" applyProtection="1">
      <alignment horizontal="left" vertical="center"/>
      <protection locked="0"/>
    </xf>
    <xf numFmtId="0" fontId="18" fillId="0" borderId="13" xfId="1" applyFont="1" applyBorder="1" applyAlignment="1" applyProtection="1">
      <alignment horizontal="left" vertical="center"/>
      <protection locked="0"/>
    </xf>
    <xf numFmtId="0" fontId="3" fillId="2" borderId="12" xfId="1" applyFill="1" applyBorder="1" applyAlignment="1" applyProtection="1">
      <alignment vertical="center"/>
      <protection locked="0"/>
    </xf>
    <xf numFmtId="0" fontId="33" fillId="0" borderId="13" xfId="1" applyFont="1" applyBorder="1" applyAlignment="1" applyProtection="1">
      <alignment horizontal="left" vertical="center"/>
      <protection locked="0"/>
    </xf>
    <xf numFmtId="0" fontId="18" fillId="0" borderId="13" xfId="1" applyFont="1" applyBorder="1" applyAlignment="1" applyProtection="1">
      <alignment horizontal="left" vertical="center" wrapText="1"/>
      <protection locked="0"/>
    </xf>
    <xf numFmtId="0" fontId="31" fillId="2" borderId="0" xfId="1" applyFont="1" applyFill="1" applyBorder="1" applyAlignment="1" applyProtection="1">
      <alignment vertical="center" wrapText="1"/>
      <protection locked="0"/>
    </xf>
    <xf numFmtId="0" fontId="9" fillId="0" borderId="34" xfId="1" applyFont="1" applyBorder="1" applyAlignment="1" applyProtection="1">
      <alignment horizontal="center" vertical="center" wrapText="1"/>
      <protection locked="0"/>
    </xf>
    <xf numFmtId="0" fontId="9" fillId="0" borderId="35" xfId="1" applyFont="1" applyBorder="1" applyAlignment="1" applyProtection="1">
      <alignment horizontal="center" vertical="center" wrapText="1"/>
      <protection locked="0"/>
    </xf>
    <xf numFmtId="0" fontId="9" fillId="2" borderId="35" xfId="1" applyFont="1" applyFill="1" applyBorder="1" applyAlignment="1" applyProtection="1">
      <alignment horizontal="center" vertical="center" wrapText="1"/>
      <protection locked="0"/>
    </xf>
    <xf numFmtId="0" fontId="34" fillId="2" borderId="0" xfId="1" applyFont="1" applyFill="1" applyBorder="1" applyAlignment="1" applyProtection="1">
      <alignment wrapText="1"/>
      <protection locked="0"/>
    </xf>
    <xf numFmtId="1" fontId="35" fillId="2" borderId="0" xfId="1" applyNumberFormat="1" applyFont="1" applyFill="1" applyBorder="1" applyAlignment="1" applyProtection="1">
      <alignment wrapText="1"/>
    </xf>
    <xf numFmtId="0" fontId="3" fillId="2" borderId="0" xfId="1" applyFill="1" applyAlignment="1" applyProtection="1">
      <alignment wrapText="1"/>
      <protection locked="0"/>
    </xf>
    <xf numFmtId="165" fontId="35" fillId="2" borderId="0" xfId="1" applyNumberFormat="1" applyFont="1" applyFill="1" applyBorder="1" applyProtection="1">
      <protection locked="0"/>
    </xf>
    <xf numFmtId="1" fontId="35" fillId="2" borderId="0" xfId="1" applyNumberFormat="1" applyFont="1" applyFill="1" applyBorder="1" applyAlignment="1" applyProtection="1">
      <alignment wrapText="1"/>
      <protection locked="0"/>
    </xf>
    <xf numFmtId="0" fontId="10" fillId="2" borderId="0" xfId="1" applyFont="1" applyFill="1" applyBorder="1" applyProtection="1">
      <protection locked="0"/>
    </xf>
    <xf numFmtId="0" fontId="35" fillId="2" borderId="0" xfId="1" applyFont="1" applyFill="1" applyBorder="1" applyProtection="1">
      <protection locked="0"/>
    </xf>
    <xf numFmtId="2" fontId="35" fillId="2" borderId="0" xfId="1" applyNumberFormat="1" applyFont="1" applyFill="1" applyBorder="1" applyProtection="1">
      <protection locked="0"/>
    </xf>
    <xf numFmtId="165" fontId="10" fillId="2" borderId="0" xfId="1" applyNumberFormat="1" applyFont="1" applyFill="1" applyBorder="1" applyProtection="1">
      <protection locked="0"/>
    </xf>
    <xf numFmtId="1" fontId="10" fillId="2" borderId="0" xfId="1" applyNumberFormat="1" applyFont="1" applyFill="1" applyBorder="1" applyProtection="1">
      <protection locked="0"/>
    </xf>
    <xf numFmtId="0" fontId="10" fillId="2" borderId="0" xfId="1" applyFont="1" applyFill="1" applyBorder="1" applyAlignment="1" applyProtection="1">
      <alignment wrapText="1"/>
      <protection locked="0"/>
    </xf>
    <xf numFmtId="0" fontId="26" fillId="2" borderId="18" xfId="1" applyFont="1" applyFill="1" applyBorder="1" applyAlignment="1" applyProtection="1">
      <alignment vertical="center"/>
      <protection locked="0"/>
    </xf>
    <xf numFmtId="0" fontId="26" fillId="2" borderId="19" xfId="1" applyFont="1" applyFill="1" applyBorder="1" applyAlignment="1" applyProtection="1">
      <alignment vertical="center"/>
      <protection locked="0"/>
    </xf>
    <xf numFmtId="2" fontId="10" fillId="2" borderId="37" xfId="1" applyNumberFormat="1" applyFont="1" applyFill="1" applyBorder="1" applyAlignment="1" applyProtection="1">
      <alignment horizontal="left" vertical="center"/>
      <protection locked="0"/>
    </xf>
    <xf numFmtId="0" fontId="10" fillId="2" borderId="0" xfId="1" applyFont="1" applyFill="1" applyBorder="1" applyAlignment="1" applyProtection="1">
      <alignment vertical="center" wrapText="1"/>
      <protection locked="0"/>
    </xf>
    <xf numFmtId="0" fontId="26" fillId="2" borderId="25" xfId="1" applyFont="1" applyFill="1" applyBorder="1" applyAlignment="1" applyProtection="1">
      <alignment vertical="center"/>
      <protection locked="0"/>
    </xf>
    <xf numFmtId="0" fontId="26" fillId="2" borderId="0" xfId="1" applyFont="1" applyFill="1" applyBorder="1" applyAlignment="1" applyProtection="1">
      <alignment vertical="center"/>
      <protection locked="0"/>
    </xf>
    <xf numFmtId="2" fontId="10" fillId="2" borderId="38" xfId="1" applyNumberFormat="1" applyFont="1" applyFill="1" applyBorder="1" applyAlignment="1" applyProtection="1">
      <alignment horizontal="left" vertical="center"/>
      <protection locked="0"/>
    </xf>
    <xf numFmtId="0" fontId="28" fillId="2" borderId="0" xfId="1" applyFont="1" applyFill="1" applyBorder="1" applyAlignment="1" applyProtection="1">
      <alignment horizontal="center" vertical="center"/>
      <protection locked="0"/>
    </xf>
    <xf numFmtId="1" fontId="10" fillId="2" borderId="38" xfId="1" applyNumberFormat="1" applyFont="1" applyFill="1" applyBorder="1" applyAlignment="1" applyProtection="1">
      <alignment horizontal="left" vertical="center"/>
      <protection locked="0"/>
    </xf>
    <xf numFmtId="0" fontId="28" fillId="2" borderId="0" xfId="1" applyFont="1" applyFill="1" applyBorder="1" applyAlignment="1" applyProtection="1">
      <alignment horizontal="left"/>
      <protection locked="0"/>
    </xf>
    <xf numFmtId="0" fontId="10" fillId="2" borderId="0" xfId="1" applyFont="1" applyFill="1" applyBorder="1" applyAlignment="1" applyProtection="1">
      <alignment horizontal="left" vertical="center" wrapText="1"/>
      <protection locked="0"/>
    </xf>
    <xf numFmtId="0" fontId="26" fillId="2" borderId="29" xfId="1" applyFont="1" applyFill="1" applyBorder="1" applyAlignment="1" applyProtection="1">
      <alignment vertical="center"/>
      <protection locked="0"/>
    </xf>
    <xf numFmtId="0" fontId="26" fillId="2" borderId="7" xfId="1" applyFont="1" applyFill="1" applyBorder="1" applyAlignment="1" applyProtection="1">
      <alignment vertical="center"/>
      <protection locked="0"/>
    </xf>
    <xf numFmtId="2" fontId="10" fillId="2" borderId="39" xfId="1" applyNumberFormat="1" applyFont="1" applyFill="1" applyBorder="1" applyAlignment="1" applyProtection="1">
      <alignment horizontal="left" vertical="center"/>
      <protection locked="0"/>
    </xf>
    <xf numFmtId="0" fontId="27" fillId="2" borderId="0" xfId="1" applyFont="1" applyFill="1" applyBorder="1" applyAlignment="1" applyProtection="1">
      <alignment wrapText="1"/>
      <protection locked="0"/>
    </xf>
    <xf numFmtId="0" fontId="31" fillId="2" borderId="0" xfId="1" applyFont="1" applyFill="1" applyBorder="1" applyProtection="1">
      <protection locked="0"/>
    </xf>
    <xf numFmtId="0" fontId="3" fillId="2" borderId="0" xfId="1" applyFill="1" applyBorder="1" applyProtection="1">
      <protection locked="0"/>
    </xf>
    <xf numFmtId="0" fontId="13" fillId="2" borderId="0" xfId="1" applyFont="1" applyFill="1" applyBorder="1" applyProtection="1">
      <protection locked="0"/>
    </xf>
    <xf numFmtId="0" fontId="3" fillId="2" borderId="0" xfId="1" applyFill="1" applyBorder="1" applyAlignment="1" applyProtection="1">
      <alignment wrapText="1"/>
      <protection locked="0"/>
    </xf>
    <xf numFmtId="0" fontId="18" fillId="2" borderId="0" xfId="1" applyFont="1" applyFill="1" applyBorder="1" applyProtection="1">
      <protection locked="0"/>
    </xf>
    <xf numFmtId="0" fontId="17" fillId="2" borderId="0" xfId="1" applyFont="1" applyFill="1" applyBorder="1" applyProtection="1">
      <protection locked="0"/>
    </xf>
    <xf numFmtId="0" fontId="26" fillId="2" borderId="0" xfId="1" applyNumberFormat="1" applyFont="1" applyFill="1" applyBorder="1" applyAlignment="1" applyProtection="1">
      <alignment vertical="center"/>
      <protection locked="0"/>
    </xf>
    <xf numFmtId="0" fontId="18" fillId="2" borderId="17" xfId="1" applyFont="1" applyFill="1" applyBorder="1" applyAlignment="1" applyProtection="1">
      <alignment vertical="center"/>
      <protection locked="0"/>
    </xf>
    <xf numFmtId="0" fontId="18" fillId="2" borderId="0" xfId="1" applyFont="1" applyFill="1" applyBorder="1" applyAlignment="1" applyProtection="1">
      <alignment vertical="center"/>
      <protection locked="0"/>
    </xf>
    <xf numFmtId="49" fontId="32" fillId="2" borderId="0" xfId="1" applyNumberFormat="1" applyFont="1" applyFill="1" applyAlignment="1" applyProtection="1">
      <alignment vertical="center"/>
      <protection locked="0"/>
    </xf>
    <xf numFmtId="0" fontId="17" fillId="2" borderId="0" xfId="1" applyFont="1" applyFill="1" applyAlignment="1" applyProtection="1">
      <alignment vertical="center"/>
      <protection locked="0"/>
    </xf>
    <xf numFmtId="0" fontId="13" fillId="2" borderId="0" xfId="1" applyFont="1" applyFill="1" applyAlignment="1" applyProtection="1">
      <alignment vertical="center"/>
      <protection locked="0"/>
    </xf>
    <xf numFmtId="0" fontId="13" fillId="2" borderId="0" xfId="1" applyFont="1" applyFill="1" applyBorder="1" applyAlignment="1" applyProtection="1">
      <alignment vertical="center"/>
      <protection locked="0"/>
    </xf>
    <xf numFmtId="0" fontId="13" fillId="2" borderId="10" xfId="1" applyFont="1" applyFill="1" applyBorder="1" applyAlignment="1" applyProtection="1">
      <alignment horizontal="center" vertical="center"/>
      <protection locked="0"/>
    </xf>
    <xf numFmtId="0" fontId="17" fillId="2" borderId="0" xfId="1" applyFont="1" applyFill="1" applyBorder="1" applyAlignment="1" applyProtection="1">
      <alignment vertical="center"/>
      <protection locked="0"/>
    </xf>
    <xf numFmtId="0" fontId="36" fillId="2" borderId="0" xfId="1" applyFont="1" applyFill="1" applyBorder="1" applyAlignment="1" applyProtection="1">
      <alignment horizontal="center" vertical="center"/>
      <protection locked="0"/>
    </xf>
    <xf numFmtId="0" fontId="37" fillId="2" borderId="0" xfId="1" applyFont="1" applyFill="1" applyBorder="1" applyAlignment="1" applyProtection="1">
      <alignment horizontal="center" vertical="center"/>
      <protection locked="0"/>
    </xf>
    <xf numFmtId="0" fontId="9" fillId="0" borderId="40" xfId="1" applyFont="1" applyBorder="1" applyAlignment="1" applyProtection="1">
      <alignment horizontal="center" vertical="center" wrapText="1"/>
      <protection locked="0"/>
    </xf>
    <xf numFmtId="2" fontId="35" fillId="2" borderId="0" xfId="1" applyNumberFormat="1" applyFont="1" applyFill="1" applyBorder="1" applyProtection="1"/>
    <xf numFmtId="0" fontId="35" fillId="2" borderId="0" xfId="1" applyFont="1" applyFill="1" applyBorder="1" applyProtection="1"/>
    <xf numFmtId="0" fontId="3" fillId="2" borderId="0" xfId="1" applyFill="1" applyProtection="1">
      <protection locked="0"/>
    </xf>
    <xf numFmtId="49" fontId="35" fillId="2" borderId="0" xfId="1" applyNumberFormat="1" applyFont="1" applyFill="1" applyBorder="1" applyProtection="1">
      <protection locked="0"/>
    </xf>
    <xf numFmtId="49" fontId="35" fillId="2" borderId="0" xfId="1" applyNumberFormat="1" applyFont="1" applyFill="1" applyBorder="1" applyProtection="1"/>
    <xf numFmtId="0" fontId="10" fillId="2" borderId="39" xfId="1" applyFont="1" applyFill="1" applyBorder="1" applyAlignment="1" applyProtection="1">
      <alignment horizontal="left" vertical="center"/>
      <protection locked="0"/>
    </xf>
    <xf numFmtId="0" fontId="26" fillId="2" borderId="0" xfId="1" applyFont="1" applyFill="1" applyBorder="1" applyProtection="1">
      <protection locked="0"/>
    </xf>
    <xf numFmtId="0" fontId="13" fillId="2" borderId="0" xfId="1" applyFont="1" applyFill="1" applyProtection="1">
      <protection locked="0"/>
    </xf>
    <xf numFmtId="49" fontId="17" fillId="2" borderId="0" xfId="1" applyNumberFormat="1" applyFont="1" applyFill="1" applyAlignment="1" applyProtection="1">
      <protection locked="0"/>
    </xf>
    <xf numFmtId="2" fontId="17" fillId="0" borderId="0" xfId="1" applyNumberFormat="1" applyFont="1" applyFill="1" applyBorder="1" applyAlignment="1" applyProtection="1">
      <alignment horizontal="center"/>
      <protection locked="0"/>
    </xf>
    <xf numFmtId="2" fontId="13" fillId="2" borderId="0" xfId="1" applyNumberFormat="1" applyFont="1" applyFill="1" applyProtection="1">
      <protection locked="0"/>
    </xf>
    <xf numFmtId="9" fontId="21" fillId="0" borderId="0" xfId="8" applyFont="1" applyFill="1" applyBorder="1" applyAlignment="1" applyProtection="1">
      <alignment horizontal="center"/>
      <protection locked="0"/>
    </xf>
    <xf numFmtId="166" fontId="21" fillId="0" borderId="0" xfId="1" applyNumberFormat="1" applyFont="1" applyFill="1" applyBorder="1" applyAlignment="1" applyProtection="1">
      <alignment horizontal="center"/>
      <protection locked="0"/>
    </xf>
    <xf numFmtId="49" fontId="13" fillId="2" borderId="0" xfId="1" applyNumberFormat="1" applyFont="1" applyFill="1" applyBorder="1" applyAlignment="1" applyProtection="1">
      <protection locked="0"/>
    </xf>
    <xf numFmtId="0" fontId="30" fillId="2" borderId="0" xfId="1" applyFont="1" applyFill="1" applyProtection="1">
      <protection locked="0"/>
    </xf>
    <xf numFmtId="0" fontId="10" fillId="2" borderId="39" xfId="1" applyFont="1" applyFill="1" applyBorder="1" applyAlignment="1" applyProtection="1">
      <alignment vertical="center"/>
      <protection locked="0"/>
    </xf>
    <xf numFmtId="0" fontId="13" fillId="2" borderId="0" xfId="1" applyFont="1" applyFill="1" applyAlignment="1" applyProtection="1">
      <protection locked="0"/>
    </xf>
    <xf numFmtId="0" fontId="18" fillId="2" borderId="0" xfId="1" applyFont="1" applyFill="1" applyBorder="1" applyAlignment="1" applyProtection="1">
      <alignment vertical="center" wrapText="1"/>
      <protection locked="0"/>
    </xf>
    <xf numFmtId="49" fontId="13" fillId="2" borderId="0" xfId="1" applyNumberFormat="1" applyFont="1" applyFill="1" applyAlignment="1" applyProtection="1">
      <alignment horizontal="center" vertical="center"/>
      <protection locked="0"/>
    </xf>
    <xf numFmtId="166" fontId="13" fillId="2" borderId="0" xfId="1" applyNumberFormat="1" applyFont="1" applyFill="1" applyBorder="1" applyAlignment="1" applyProtection="1">
      <alignment vertical="center"/>
      <protection locked="0"/>
    </xf>
    <xf numFmtId="0" fontId="3" fillId="2" borderId="0" xfId="1" applyFill="1" applyAlignment="1">
      <alignment vertical="center"/>
    </xf>
    <xf numFmtId="1" fontId="9" fillId="4" borderId="40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40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60" xfId="1" applyNumberFormat="1" applyFont="1" applyFill="1" applyBorder="1" applyAlignment="1" applyProtection="1">
      <alignment horizontal="center" vertical="center" wrapText="1"/>
      <protection locked="0"/>
    </xf>
    <xf numFmtId="2" fontId="31" fillId="2" borderId="0" xfId="1" applyNumberFormat="1" applyFont="1" applyFill="1" applyBorder="1" applyProtection="1">
      <protection locked="0"/>
    </xf>
    <xf numFmtId="49" fontId="31" fillId="2" borderId="0" xfId="1" applyNumberFormat="1" applyFont="1" applyFill="1" applyBorder="1" applyProtection="1">
      <protection locked="0"/>
    </xf>
    <xf numFmtId="1" fontId="31" fillId="2" borderId="0" xfId="1" applyNumberFormat="1" applyFont="1" applyFill="1" applyBorder="1" applyProtection="1">
      <protection locked="0"/>
    </xf>
    <xf numFmtId="0" fontId="39" fillId="2" borderId="0" xfId="1" applyFont="1" applyFill="1" applyBorder="1" applyAlignment="1" applyProtection="1">
      <alignment horizontal="center"/>
    </xf>
    <xf numFmtId="1" fontId="34" fillId="2" borderId="0" xfId="1" applyNumberFormat="1" applyFont="1" applyFill="1" applyBorder="1" applyAlignment="1" applyProtection="1">
      <alignment horizontal="center"/>
    </xf>
    <xf numFmtId="165" fontId="35" fillId="2" borderId="0" xfId="1" applyNumberFormat="1" applyFont="1" applyFill="1" applyBorder="1"/>
    <xf numFmtId="0" fontId="31" fillId="2" borderId="0" xfId="1" applyFont="1" applyFill="1"/>
    <xf numFmtId="0" fontId="3" fillId="2" borderId="0" xfId="1" applyFill="1"/>
    <xf numFmtId="0" fontId="3" fillId="2" borderId="0" xfId="1" applyFill="1" applyAlignment="1">
      <alignment wrapText="1"/>
    </xf>
    <xf numFmtId="49" fontId="3" fillId="2" borderId="0" xfId="1" applyNumberFormat="1" applyFill="1"/>
    <xf numFmtId="0" fontId="31" fillId="2" borderId="0" xfId="1" applyFont="1" applyFill="1" applyBorder="1"/>
    <xf numFmtId="0" fontId="3" fillId="2" borderId="0" xfId="1" applyFill="1" applyBorder="1"/>
    <xf numFmtId="0" fontId="40" fillId="2" borderId="0" xfId="1" applyFont="1" applyFill="1"/>
    <xf numFmtId="49" fontId="13" fillId="2" borderId="0" xfId="1" applyNumberFormat="1" applyFont="1" applyFill="1" applyAlignment="1" applyProtection="1">
      <protection locked="0"/>
    </xf>
    <xf numFmtId="0" fontId="3" fillId="2" borderId="14" xfId="1" applyFill="1" applyBorder="1" applyProtection="1"/>
    <xf numFmtId="0" fontId="18" fillId="2" borderId="0" xfId="1" applyFont="1" applyFill="1" applyBorder="1" applyProtection="1"/>
    <xf numFmtId="0" fontId="5" fillId="2" borderId="0" xfId="1" applyFont="1" applyFill="1" applyBorder="1" applyAlignment="1" applyProtection="1">
      <alignment wrapText="1"/>
    </xf>
    <xf numFmtId="1" fontId="3" fillId="2" borderId="0" xfId="1" applyNumberFormat="1" applyFill="1" applyBorder="1" applyAlignment="1" applyProtection="1">
      <alignment horizontal="center"/>
    </xf>
    <xf numFmtId="0" fontId="3" fillId="2" borderId="0" xfId="1" applyFill="1" applyBorder="1" applyAlignment="1" applyProtection="1">
      <alignment horizontal="center" vertical="center"/>
    </xf>
    <xf numFmtId="0" fontId="37" fillId="0" borderId="24" xfId="1" applyFont="1" applyFill="1" applyBorder="1" applyProtection="1"/>
    <xf numFmtId="0" fontId="3" fillId="2" borderId="12" xfId="1" applyFill="1" applyBorder="1" applyProtection="1"/>
    <xf numFmtId="0" fontId="3" fillId="2" borderId="0" xfId="1" applyFill="1" applyProtection="1"/>
    <xf numFmtId="0" fontId="21" fillId="2" borderId="0" xfId="1" applyFont="1" applyFill="1" applyBorder="1" applyProtection="1"/>
    <xf numFmtId="0" fontId="30" fillId="2" borderId="0" xfId="1" applyFont="1" applyFill="1" applyBorder="1" applyAlignment="1" applyProtection="1">
      <alignment horizontal="left" vertical="center" wrapText="1"/>
      <protection locked="0"/>
    </xf>
    <xf numFmtId="0" fontId="9" fillId="2" borderId="0" xfId="1" applyFont="1" applyFill="1" applyBorder="1" applyAlignment="1" applyProtection="1">
      <alignment vertical="center"/>
    </xf>
    <xf numFmtId="0" fontId="9" fillId="0" borderId="43" xfId="1" applyFont="1" applyBorder="1" applyAlignment="1" applyProtection="1">
      <alignment horizontal="center" vertical="center" wrapText="1"/>
      <protection locked="0"/>
    </xf>
    <xf numFmtId="0" fontId="28" fillId="2" borderId="0" xfId="1" applyFont="1" applyFill="1" applyProtection="1">
      <protection locked="0"/>
    </xf>
    <xf numFmtId="0" fontId="28" fillId="6" borderId="54" xfId="1" applyFont="1" applyFill="1" applyBorder="1" applyAlignment="1" applyProtection="1">
      <alignment horizontal="center" vertical="center"/>
      <protection locked="0"/>
    </xf>
    <xf numFmtId="1" fontId="28" fillId="6" borderId="39" xfId="1" applyNumberFormat="1" applyFont="1" applyFill="1" applyBorder="1" applyAlignment="1" applyProtection="1">
      <alignment horizontal="center" vertical="center"/>
      <protection locked="0"/>
    </xf>
    <xf numFmtId="0" fontId="28" fillId="6" borderId="39" xfId="1" applyFont="1" applyFill="1" applyBorder="1" applyAlignment="1" applyProtection="1">
      <alignment horizontal="center" vertical="center" wrapText="1"/>
    </xf>
    <xf numFmtId="0" fontId="28" fillId="2" borderId="0" xfId="1" applyFont="1" applyFill="1" applyBorder="1" applyProtection="1"/>
    <xf numFmtId="1" fontId="28" fillId="6" borderId="39" xfId="1" applyNumberFormat="1" applyFont="1" applyFill="1" applyBorder="1" applyAlignment="1" applyProtection="1">
      <alignment horizontal="center" wrapText="1"/>
    </xf>
    <xf numFmtId="0" fontId="42" fillId="0" borderId="54" xfId="1" applyFont="1" applyFill="1" applyBorder="1" applyAlignment="1" applyProtection="1">
      <alignment horizontal="center" vertical="center" wrapText="1"/>
    </xf>
    <xf numFmtId="0" fontId="3" fillId="2" borderId="0" xfId="1" applyFill="1" applyBorder="1" applyProtection="1"/>
    <xf numFmtId="0" fontId="13" fillId="6" borderId="6" xfId="1" applyFont="1" applyFill="1" applyBorder="1" applyAlignment="1" applyProtection="1">
      <alignment horizontal="center" vertical="center" wrapText="1"/>
    </xf>
    <xf numFmtId="1" fontId="21" fillId="6" borderId="6" xfId="1" applyNumberFormat="1" applyFont="1" applyFill="1" applyBorder="1" applyAlignment="1" applyProtection="1">
      <alignment horizontal="center" wrapText="1"/>
    </xf>
    <xf numFmtId="1" fontId="28" fillId="6" borderId="6" xfId="1" applyNumberFormat="1" applyFont="1" applyFill="1" applyBorder="1" applyAlignment="1" applyProtection="1">
      <alignment horizontal="center" wrapText="1"/>
    </xf>
    <xf numFmtId="1" fontId="28" fillId="6" borderId="6" xfId="1" applyNumberFormat="1" applyFont="1" applyFill="1" applyBorder="1" applyAlignment="1" applyProtection="1">
      <alignment horizontal="center" vertical="center"/>
      <protection locked="0"/>
    </xf>
    <xf numFmtId="0" fontId="28" fillId="6" borderId="6" xfId="1" applyFont="1" applyFill="1" applyBorder="1" applyAlignment="1" applyProtection="1">
      <alignment horizontal="center" vertical="center"/>
      <protection locked="0"/>
    </xf>
    <xf numFmtId="0" fontId="28" fillId="6" borderId="39" xfId="1" applyFont="1" applyFill="1" applyBorder="1" applyAlignment="1" applyProtection="1">
      <alignment horizontal="center" vertical="center"/>
      <protection locked="0"/>
    </xf>
    <xf numFmtId="0" fontId="28" fillId="6" borderId="54" xfId="1" applyFont="1" applyFill="1" applyBorder="1" applyAlignment="1" applyProtection="1">
      <alignment horizontal="center" vertical="center"/>
    </xf>
    <xf numFmtId="0" fontId="42" fillId="0" borderId="54" xfId="1" applyFont="1" applyFill="1" applyBorder="1" applyAlignment="1" applyProtection="1">
      <alignment horizontal="center" wrapText="1"/>
    </xf>
    <xf numFmtId="1" fontId="17" fillId="6" borderId="6" xfId="1" applyNumberFormat="1" applyFont="1" applyFill="1" applyBorder="1" applyAlignment="1" applyProtection="1">
      <alignment horizontal="center"/>
    </xf>
    <xf numFmtId="1" fontId="3" fillId="2" borderId="0" xfId="1" applyNumberFormat="1" applyFill="1" applyBorder="1" applyProtection="1"/>
    <xf numFmtId="0" fontId="13" fillId="2" borderId="0" xfId="1" applyFont="1" applyFill="1" applyBorder="1" applyAlignment="1" applyProtection="1">
      <alignment horizontal="center" wrapText="1"/>
    </xf>
    <xf numFmtId="1" fontId="10" fillId="2" borderId="37" xfId="1" applyNumberFormat="1" applyFont="1" applyFill="1" applyBorder="1" applyAlignment="1" applyProtection="1">
      <alignment horizontal="left" vertical="center"/>
      <protection locked="0"/>
    </xf>
    <xf numFmtId="1" fontId="10" fillId="2" borderId="39" xfId="1" applyNumberFormat="1" applyFont="1" applyFill="1" applyBorder="1" applyAlignment="1" applyProtection="1">
      <alignment horizontal="left" vertical="center"/>
      <protection locked="0"/>
    </xf>
    <xf numFmtId="49" fontId="13" fillId="2" borderId="10" xfId="1" applyNumberFormat="1" applyFont="1" applyFill="1" applyBorder="1" applyAlignment="1" applyProtection="1">
      <alignment horizontal="center" vertical="center"/>
      <protection locked="0"/>
    </xf>
    <xf numFmtId="0" fontId="13" fillId="2" borderId="10" xfId="1" applyFont="1" applyFill="1" applyBorder="1" applyAlignment="1" applyProtection="1">
      <alignment vertical="center"/>
      <protection locked="0"/>
    </xf>
    <xf numFmtId="0" fontId="9" fillId="0" borderId="80" xfId="1" applyFont="1" applyBorder="1" applyAlignment="1" applyProtection="1">
      <alignment horizontal="center" vertical="center" wrapText="1"/>
      <protection locked="0"/>
    </xf>
    <xf numFmtId="49" fontId="9" fillId="0" borderId="53" xfId="1" applyNumberFormat="1" applyFont="1" applyBorder="1" applyAlignment="1" applyProtection="1">
      <alignment horizontal="center" vertical="center" wrapText="1"/>
      <protection locked="0"/>
    </xf>
    <xf numFmtId="1" fontId="38" fillId="5" borderId="40" xfId="1" applyNumberFormat="1" applyFont="1" applyFill="1" applyBorder="1" applyAlignment="1" applyProtection="1">
      <alignment horizontal="center" vertical="center" wrapText="1"/>
      <protection locked="0"/>
    </xf>
    <xf numFmtId="0" fontId="13" fillId="3" borderId="8" xfId="1" applyFont="1" applyFill="1" applyBorder="1" applyAlignment="1" applyProtection="1">
      <alignment horizontal="center" vertical="center"/>
      <protection locked="0"/>
    </xf>
    <xf numFmtId="49" fontId="17" fillId="2" borderId="0" xfId="1" applyNumberFormat="1" applyFont="1" applyFill="1" applyBorder="1" applyProtection="1">
      <protection locked="0"/>
    </xf>
    <xf numFmtId="0" fontId="13" fillId="0" borderId="8" xfId="1" applyFont="1" applyFill="1" applyBorder="1" applyAlignment="1" applyProtection="1">
      <alignment horizontal="center" vertical="center"/>
      <protection locked="0"/>
    </xf>
    <xf numFmtId="0" fontId="42" fillId="2" borderId="6" xfId="1" applyFont="1" applyFill="1" applyBorder="1" applyAlignment="1" applyProtection="1">
      <alignment horizontal="center" vertical="center"/>
      <protection locked="0"/>
    </xf>
    <xf numFmtId="2" fontId="13" fillId="4" borderId="62" xfId="1" applyNumberFormat="1" applyFont="1" applyFill="1" applyBorder="1" applyAlignment="1" applyProtection="1">
      <alignment horizontal="center" vertical="center"/>
      <protection locked="0"/>
    </xf>
    <xf numFmtId="2" fontId="22" fillId="5" borderId="62" xfId="1" applyNumberFormat="1" applyFont="1" applyFill="1" applyBorder="1" applyAlignment="1" applyProtection="1">
      <alignment horizontal="center" vertical="center"/>
      <protection locked="0"/>
    </xf>
    <xf numFmtId="2" fontId="13" fillId="0" borderId="62" xfId="1" applyNumberFormat="1" applyFont="1" applyFill="1" applyBorder="1" applyAlignment="1" applyProtection="1">
      <alignment horizontal="center" vertical="center"/>
      <protection locked="0"/>
    </xf>
    <xf numFmtId="0" fontId="13" fillId="0" borderId="6" xfId="1" applyFont="1" applyFill="1" applyBorder="1" applyAlignment="1" applyProtection="1">
      <alignment horizontal="center" vertical="center"/>
      <protection locked="0"/>
    </xf>
    <xf numFmtId="0" fontId="13" fillId="3" borderId="61" xfId="1" applyFont="1" applyFill="1" applyBorder="1" applyAlignment="1" applyProtection="1">
      <alignment horizontal="center" vertical="center"/>
      <protection locked="0"/>
    </xf>
    <xf numFmtId="0" fontId="13" fillId="3" borderId="62" xfId="1" applyFont="1" applyFill="1" applyBorder="1" applyAlignment="1" applyProtection="1">
      <alignment horizontal="center" vertical="center"/>
      <protection locked="0"/>
    </xf>
    <xf numFmtId="0" fontId="13" fillId="2" borderId="0" xfId="1" applyFont="1" applyFill="1" applyAlignment="1" applyProtection="1">
      <alignment wrapText="1"/>
      <protection locked="0"/>
    </xf>
    <xf numFmtId="49" fontId="17" fillId="2" borderId="0" xfId="1" applyNumberFormat="1" applyFont="1" applyFill="1" applyAlignment="1" applyProtection="1">
      <alignment horizontal="center"/>
      <protection locked="0"/>
    </xf>
    <xf numFmtId="9" fontId="21" fillId="0" borderId="0" xfId="8" applyFont="1" applyFill="1" applyBorder="1" applyAlignment="1" applyProtection="1">
      <alignment horizontal="center"/>
    </xf>
    <xf numFmtId="2" fontId="17" fillId="2" borderId="0" xfId="1" applyNumberFormat="1" applyFont="1" applyFill="1" applyBorder="1" applyAlignment="1" applyProtection="1">
      <alignment horizontal="center"/>
      <protection locked="0"/>
    </xf>
    <xf numFmtId="9" fontId="21" fillId="2" borderId="0" xfId="8" applyFont="1" applyFill="1" applyBorder="1" applyAlignment="1" applyProtection="1">
      <alignment horizontal="center"/>
    </xf>
    <xf numFmtId="166" fontId="21" fillId="2" borderId="0" xfId="1" applyNumberFormat="1" applyFont="1" applyFill="1" applyBorder="1" applyAlignment="1" applyProtection="1">
      <alignment horizontal="center"/>
    </xf>
    <xf numFmtId="0" fontId="13" fillId="2" borderId="0" xfId="1" applyFont="1" applyFill="1" applyBorder="1" applyAlignment="1" applyProtection="1">
      <alignment wrapText="1"/>
      <protection locked="0"/>
    </xf>
    <xf numFmtId="49" fontId="13" fillId="2" borderId="0" xfId="1" applyNumberFormat="1" applyFont="1" applyFill="1" applyBorder="1" applyAlignment="1" applyProtection="1">
      <alignment horizontal="center"/>
      <protection locked="0"/>
    </xf>
    <xf numFmtId="0" fontId="26" fillId="2" borderId="18" xfId="1" applyFont="1" applyFill="1" applyBorder="1" applyAlignment="1" applyProtection="1">
      <alignment vertical="center" wrapText="1"/>
      <protection locked="0"/>
    </xf>
    <xf numFmtId="0" fontId="26" fillId="2" borderId="25" xfId="1" applyFont="1" applyFill="1" applyBorder="1" applyAlignment="1" applyProtection="1">
      <alignment vertical="center" wrapText="1"/>
      <protection locked="0"/>
    </xf>
    <xf numFmtId="0" fontId="26" fillId="2" borderId="29" xfId="1" applyFont="1" applyFill="1" applyBorder="1" applyAlignment="1" applyProtection="1">
      <alignment vertical="center" wrapText="1"/>
      <protection locked="0"/>
    </xf>
    <xf numFmtId="49" fontId="13" fillId="2" borderId="0" xfId="1" applyNumberFormat="1" applyFont="1" applyFill="1" applyAlignment="1" applyProtection="1">
      <alignment horizontal="left" vertical="center" wrapText="1"/>
      <protection locked="0"/>
    </xf>
    <xf numFmtId="2" fontId="27" fillId="2" borderId="0" xfId="1" applyNumberFormat="1" applyFont="1" applyFill="1" applyBorder="1" applyProtection="1">
      <protection locked="0"/>
    </xf>
    <xf numFmtId="0" fontId="21" fillId="2" borderId="0" xfId="1" applyFont="1" applyFill="1" applyBorder="1" applyAlignment="1" applyProtection="1">
      <alignment horizontal="center"/>
    </xf>
    <xf numFmtId="2" fontId="29" fillId="2" borderId="0" xfId="1" applyNumberFormat="1" applyFont="1" applyFill="1" applyBorder="1" applyAlignment="1" applyProtection="1">
      <alignment horizontal="center"/>
    </xf>
    <xf numFmtId="1" fontId="17" fillId="2" borderId="0" xfId="1" applyNumberFormat="1" applyFont="1" applyFill="1" applyBorder="1" applyProtection="1">
      <protection locked="0"/>
    </xf>
    <xf numFmtId="0" fontId="3" fillId="0" borderId="0" xfId="1" applyBorder="1" applyAlignment="1"/>
    <xf numFmtId="49" fontId="13" fillId="2" borderId="0" xfId="1" applyNumberFormat="1" applyFont="1" applyFill="1" applyBorder="1" applyAlignment="1" applyProtection="1">
      <alignment horizontal="left" wrapText="1"/>
      <protection locked="0"/>
    </xf>
    <xf numFmtId="49" fontId="3" fillId="2" borderId="0" xfId="1" applyNumberFormat="1" applyFill="1" applyAlignment="1">
      <alignment horizontal="left" wrapText="1"/>
    </xf>
    <xf numFmtId="0" fontId="13" fillId="3" borderId="6" xfId="1" applyFont="1" applyFill="1" applyBorder="1" applyAlignment="1" applyProtection="1">
      <alignment horizontal="center" vertical="center"/>
      <protection locked="0"/>
    </xf>
    <xf numFmtId="0" fontId="13" fillId="3" borderId="6" xfId="1" applyFont="1" applyFill="1" applyBorder="1" applyAlignment="1" applyProtection="1">
      <alignment horizontal="left" vertical="center"/>
      <protection locked="0"/>
    </xf>
    <xf numFmtId="49" fontId="13" fillId="2" borderId="0" xfId="1" applyNumberFormat="1" applyFont="1" applyFill="1" applyAlignment="1" applyProtection="1">
      <alignment horizontal="center"/>
      <protection locked="0"/>
    </xf>
    <xf numFmtId="0" fontId="3" fillId="7" borderId="0" xfId="1" applyFont="1" applyFill="1" applyBorder="1" applyAlignment="1">
      <alignment horizontal="center" vertical="center"/>
    </xf>
    <xf numFmtId="0" fontId="3" fillId="7" borderId="0" xfId="1" applyFont="1" applyFill="1" applyBorder="1"/>
    <xf numFmtId="0" fontId="18" fillId="7" borderId="0" xfId="1" applyFont="1" applyFill="1" applyBorder="1" applyAlignment="1" applyProtection="1">
      <alignment vertical="center"/>
      <protection locked="0"/>
    </xf>
    <xf numFmtId="0" fontId="28" fillId="7" borderId="0" xfId="1" applyFont="1" applyFill="1" applyBorder="1" applyAlignment="1">
      <alignment vertical="center"/>
    </xf>
    <xf numFmtId="0" fontId="43" fillId="7" borderId="55" xfId="1" applyFont="1" applyFill="1" applyBorder="1" applyAlignment="1">
      <alignment vertical="center" wrapText="1"/>
    </xf>
    <xf numFmtId="0" fontId="43" fillId="7" borderId="57" xfId="1" applyFont="1" applyFill="1" applyBorder="1" applyAlignment="1">
      <alignment vertical="center" wrapText="1"/>
    </xf>
    <xf numFmtId="0" fontId="26" fillId="7" borderId="0" xfId="1" applyFont="1" applyFill="1" applyBorder="1" applyAlignment="1">
      <alignment horizontal="center" vertical="center" wrapText="1"/>
    </xf>
    <xf numFmtId="0" fontId="10" fillId="7" borderId="0" xfId="1" applyFont="1" applyFill="1" applyBorder="1" applyAlignment="1">
      <alignment horizontal="center" vertical="center" wrapText="1"/>
    </xf>
    <xf numFmtId="0" fontId="45" fillId="10" borderId="4" xfId="1" applyFont="1" applyFill="1" applyBorder="1" applyAlignment="1">
      <alignment horizontal="left" vertical="center"/>
    </xf>
    <xf numFmtId="0" fontId="3" fillId="1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10" borderId="5" xfId="1" applyFont="1" applyFill="1" applyBorder="1" applyAlignment="1">
      <alignment horizontal="center" vertical="center"/>
    </xf>
    <xf numFmtId="0" fontId="3" fillId="7" borderId="4" xfId="1" applyFont="1" applyFill="1" applyBorder="1" applyAlignment="1">
      <alignment horizontal="center" vertical="center"/>
    </xf>
    <xf numFmtId="0" fontId="3" fillId="7" borderId="5" xfId="1" applyFont="1" applyFill="1" applyBorder="1" applyAlignment="1">
      <alignment horizontal="center" vertical="center"/>
    </xf>
    <xf numFmtId="0" fontId="3" fillId="7" borderId="10" xfId="1" applyFont="1" applyFill="1" applyBorder="1" applyAlignment="1">
      <alignment horizontal="center" vertical="center"/>
    </xf>
    <xf numFmtId="2" fontId="10" fillId="2" borderId="37" xfId="1" applyNumberFormat="1" applyFont="1" applyFill="1" applyBorder="1" applyAlignment="1" applyProtection="1">
      <alignment vertical="center"/>
      <protection locked="0"/>
    </xf>
    <xf numFmtId="2" fontId="10" fillId="2" borderId="38" xfId="1" applyNumberFormat="1" applyFont="1" applyFill="1" applyBorder="1" applyAlignment="1" applyProtection="1">
      <alignment vertical="center"/>
      <protection locked="0"/>
    </xf>
    <xf numFmtId="1" fontId="10" fillId="2" borderId="38" xfId="1" applyNumberFormat="1" applyFont="1" applyFill="1" applyBorder="1" applyAlignment="1" applyProtection="1">
      <alignment vertical="center"/>
      <protection locked="0"/>
    </xf>
    <xf numFmtId="49" fontId="13" fillId="2" borderId="6" xfId="1" applyNumberFormat="1" applyFont="1" applyFill="1" applyBorder="1" applyAlignment="1" applyProtection="1">
      <alignment horizontal="center" vertical="center" wrapText="1"/>
      <protection locked="0"/>
    </xf>
    <xf numFmtId="2" fontId="13" fillId="4" borderId="6" xfId="1" applyNumberFormat="1" applyFont="1" applyFill="1" applyBorder="1" applyAlignment="1" applyProtection="1">
      <alignment horizontal="center" vertical="center"/>
      <protection locked="0"/>
    </xf>
    <xf numFmtId="2" fontId="13" fillId="3" borderId="6" xfId="1" applyNumberFormat="1" applyFont="1" applyFill="1" applyBorder="1" applyAlignment="1" applyProtection="1">
      <alignment horizontal="center" vertical="center"/>
      <protection locked="0"/>
    </xf>
    <xf numFmtId="2" fontId="13" fillId="3" borderId="62" xfId="1" applyNumberFormat="1" applyFont="1" applyFill="1" applyBorder="1" applyAlignment="1" applyProtection="1">
      <alignment horizontal="center" vertical="center"/>
      <protection locked="0"/>
    </xf>
    <xf numFmtId="0" fontId="13" fillId="3" borderId="6" xfId="1" applyFont="1" applyFill="1" applyBorder="1" applyAlignment="1" applyProtection="1">
      <alignment horizontal="left" vertical="center" wrapText="1"/>
      <protection locked="0"/>
    </xf>
    <xf numFmtId="2" fontId="22" fillId="5" borderId="6" xfId="1" applyNumberFormat="1" applyFont="1" applyFill="1" applyBorder="1" applyAlignment="1" applyProtection="1">
      <alignment horizontal="center" vertical="center"/>
      <protection locked="0"/>
    </xf>
    <xf numFmtId="2" fontId="22" fillId="5" borderId="41" xfId="1" applyNumberFormat="1" applyFont="1" applyFill="1" applyBorder="1" applyAlignment="1" applyProtection="1">
      <alignment horizontal="center" vertical="center"/>
      <protection locked="0"/>
    </xf>
    <xf numFmtId="0" fontId="42" fillId="2" borderId="6" xfId="1" applyFont="1" applyFill="1" applyBorder="1" applyAlignment="1" applyProtection="1">
      <alignment horizontal="left" vertical="center"/>
      <protection locked="0"/>
    </xf>
    <xf numFmtId="2" fontId="13" fillId="0" borderId="6" xfId="1" applyNumberFormat="1" applyFont="1" applyFill="1" applyBorder="1" applyAlignment="1" applyProtection="1">
      <alignment horizontal="center" vertical="center"/>
      <protection locked="0"/>
    </xf>
    <xf numFmtId="2" fontId="13" fillId="0" borderId="6" xfId="1" applyNumberFormat="1" applyFont="1" applyFill="1" applyBorder="1" applyAlignment="1" applyProtection="1">
      <alignment horizontal="center" vertical="center" wrapText="1"/>
      <protection locked="0"/>
    </xf>
    <xf numFmtId="2" fontId="13" fillId="3" borderId="50" xfId="1" applyNumberFormat="1" applyFont="1" applyFill="1" applyBorder="1" applyAlignment="1" applyProtection="1">
      <alignment horizontal="center" vertical="center"/>
      <protection locked="0"/>
    </xf>
    <xf numFmtId="49" fontId="13" fillId="2" borderId="6" xfId="1" applyNumberFormat="1" applyFont="1" applyFill="1" applyBorder="1" applyAlignment="1" applyProtection="1">
      <alignment vertical="center" wrapText="1"/>
      <protection locked="0"/>
    </xf>
    <xf numFmtId="0" fontId="13" fillId="2" borderId="6" xfId="1" applyFont="1" applyFill="1" applyBorder="1" applyAlignment="1" applyProtection="1">
      <alignment horizontal="center" vertical="center"/>
      <protection locked="0"/>
    </xf>
    <xf numFmtId="0" fontId="13" fillId="3" borderId="62" xfId="1" applyFont="1" applyFill="1" applyBorder="1" applyAlignment="1" applyProtection="1">
      <alignment horizontal="left" vertical="center"/>
      <protection locked="0"/>
    </xf>
    <xf numFmtId="49" fontId="13" fillId="3" borderId="6" xfId="1" applyNumberFormat="1" applyFont="1" applyFill="1" applyBorder="1" applyAlignment="1" applyProtection="1">
      <alignment vertical="center" wrapText="1"/>
      <protection locked="0"/>
    </xf>
    <xf numFmtId="0" fontId="13" fillId="3" borderId="8" xfId="1" applyFont="1" applyFill="1" applyBorder="1" applyAlignment="1" applyProtection="1">
      <alignment horizontal="center" vertical="center"/>
    </xf>
    <xf numFmtId="165" fontId="13" fillId="6" borderId="8" xfId="1" applyNumberFormat="1" applyFont="1" applyFill="1" applyBorder="1" applyAlignment="1" applyProtection="1">
      <alignment horizontal="center" vertical="center" wrapText="1"/>
      <protection locked="0"/>
    </xf>
    <xf numFmtId="0" fontId="13" fillId="6" borderId="36" xfId="1" applyFont="1" applyFill="1" applyBorder="1" applyAlignment="1" applyProtection="1">
      <alignment horizontal="center" vertical="center" wrapText="1"/>
      <protection locked="0"/>
    </xf>
    <xf numFmtId="0" fontId="28" fillId="6" borderId="6" xfId="1" applyFont="1" applyFill="1" applyBorder="1" applyAlignment="1" applyProtection="1">
      <alignment horizontal="center" vertical="center" wrapText="1"/>
    </xf>
    <xf numFmtId="0" fontId="46" fillId="0" borderId="0" xfId="0" applyFont="1"/>
    <xf numFmtId="165" fontId="13" fillId="0" borderId="8" xfId="1" applyNumberFormat="1" applyFont="1" applyFill="1" applyBorder="1" applyAlignment="1" applyProtection="1">
      <alignment horizontal="center" vertical="center" wrapText="1"/>
      <protection locked="0"/>
    </xf>
    <xf numFmtId="2" fontId="13" fillId="0" borderId="36" xfId="1" applyNumberFormat="1" applyFont="1" applyFill="1" applyBorder="1" applyAlignment="1" applyProtection="1">
      <alignment horizontal="center" vertical="center" wrapText="1"/>
      <protection locked="0"/>
    </xf>
    <xf numFmtId="2" fontId="13" fillId="3" borderId="63" xfId="1" applyNumberFormat="1" applyFont="1" applyFill="1" applyBorder="1" applyAlignment="1" applyProtection="1">
      <alignment horizontal="center" vertical="center"/>
      <protection locked="0"/>
    </xf>
    <xf numFmtId="0" fontId="47" fillId="7" borderId="53" xfId="1" applyFont="1" applyFill="1" applyBorder="1" applyAlignment="1">
      <alignment horizontal="center" wrapText="1"/>
    </xf>
    <xf numFmtId="0" fontId="28" fillId="7" borderId="80" xfId="1" applyFont="1" applyFill="1" applyBorder="1" applyAlignment="1">
      <alignment horizontal="center" vertical="center" wrapText="1"/>
    </xf>
    <xf numFmtId="0" fontId="28" fillId="7" borderId="60" xfId="1" applyFont="1" applyFill="1" applyBorder="1" applyAlignment="1">
      <alignment horizontal="center" vertical="center" wrapText="1"/>
    </xf>
    <xf numFmtId="0" fontId="47" fillId="7" borderId="58" xfId="1" applyFont="1" applyFill="1" applyBorder="1" applyAlignment="1">
      <alignment vertical="center" wrapText="1"/>
    </xf>
    <xf numFmtId="0" fontId="28" fillId="7" borderId="68" xfId="1" applyFont="1" applyFill="1" applyBorder="1" applyAlignment="1">
      <alignment horizontal="center" vertical="center"/>
    </xf>
    <xf numFmtId="0" fontId="28" fillId="7" borderId="56" xfId="1" applyFont="1" applyFill="1" applyBorder="1" applyAlignment="1">
      <alignment horizontal="center" vertical="center"/>
    </xf>
    <xf numFmtId="2" fontId="13" fillId="4" borderId="41" xfId="1" applyNumberFormat="1" applyFont="1" applyFill="1" applyBorder="1" applyAlignment="1" applyProtection="1">
      <alignment horizontal="center" vertical="center"/>
      <protection locked="0"/>
    </xf>
    <xf numFmtId="0" fontId="28" fillId="0" borderId="41" xfId="1" applyFont="1" applyFill="1" applyBorder="1" applyAlignment="1" applyProtection="1">
      <alignment vertical="center" wrapText="1"/>
    </xf>
    <xf numFmtId="1" fontId="28" fillId="0" borderId="41" xfId="1" applyNumberFormat="1" applyFont="1" applyFill="1" applyBorder="1" applyAlignment="1" applyProtection="1">
      <alignment horizontal="center" vertical="center" wrapText="1"/>
    </xf>
    <xf numFmtId="0" fontId="28" fillId="0" borderId="41" xfId="1" applyFont="1" applyBorder="1" applyAlignment="1" applyProtection="1">
      <alignment horizontal="center" vertical="center" wrapText="1"/>
      <protection locked="0"/>
    </xf>
    <xf numFmtId="1" fontId="28" fillId="4" borderId="41" xfId="1" applyNumberFormat="1" applyFont="1" applyFill="1" applyBorder="1" applyAlignment="1" applyProtection="1">
      <alignment horizontal="center" vertical="center" wrapText="1"/>
    </xf>
    <xf numFmtId="1" fontId="20" fillId="5" borderId="41" xfId="1" applyNumberFormat="1" applyFont="1" applyFill="1" applyBorder="1" applyAlignment="1" applyProtection="1">
      <alignment horizontal="center" vertical="center" wrapText="1"/>
    </xf>
    <xf numFmtId="1" fontId="28" fillId="0" borderId="64" xfId="1" applyNumberFormat="1" applyFont="1" applyFill="1" applyBorder="1" applyAlignment="1" applyProtection="1">
      <alignment horizontal="center" vertical="center" wrapText="1"/>
    </xf>
    <xf numFmtId="0" fontId="28" fillId="6" borderId="39" xfId="1" applyFont="1" applyFill="1" applyBorder="1" applyAlignment="1" applyProtection="1">
      <alignment vertical="center" wrapText="1"/>
    </xf>
    <xf numFmtId="2" fontId="13" fillId="0" borderId="50" xfId="1" applyNumberFormat="1" applyFont="1" applyFill="1" applyBorder="1" applyAlignment="1" applyProtection="1">
      <alignment horizontal="center" vertical="center"/>
      <protection locked="0"/>
    </xf>
    <xf numFmtId="165" fontId="13" fillId="0" borderId="6" xfId="1" applyNumberFormat="1" applyFont="1" applyFill="1" applyBorder="1" applyAlignment="1" applyProtection="1">
      <alignment horizontal="center" vertical="center"/>
      <protection locked="0"/>
    </xf>
    <xf numFmtId="49" fontId="13" fillId="3" borderId="6" xfId="1" applyNumberFormat="1" applyFont="1" applyFill="1" applyBorder="1" applyAlignment="1" applyProtection="1">
      <alignment vertical="center"/>
      <protection locked="0"/>
    </xf>
    <xf numFmtId="49" fontId="13" fillId="2" borderId="41" xfId="1" applyNumberFormat="1" applyFont="1" applyFill="1" applyBorder="1" applyAlignment="1" applyProtection="1">
      <alignment horizontal="center" vertical="center" wrapText="1"/>
      <protection locked="0"/>
    </xf>
    <xf numFmtId="0" fontId="13" fillId="2" borderId="41" xfId="1" applyFont="1" applyFill="1" applyBorder="1" applyAlignment="1" applyProtection="1">
      <alignment horizontal="center" vertical="center"/>
      <protection locked="0"/>
    </xf>
    <xf numFmtId="0" fontId="13" fillId="2" borderId="6" xfId="1" applyFont="1" applyFill="1" applyBorder="1" applyAlignment="1" applyProtection="1">
      <alignment horizontal="left" vertical="center" wrapText="1"/>
      <protection locked="0"/>
    </xf>
    <xf numFmtId="0" fontId="13" fillId="2" borderId="51" xfId="1" applyFont="1" applyFill="1" applyBorder="1" applyAlignment="1" applyProtection="1">
      <alignment horizontal="center" vertical="center"/>
      <protection locked="0"/>
    </xf>
    <xf numFmtId="2" fontId="13" fillId="4" borderId="51" xfId="1" applyNumberFormat="1" applyFont="1" applyFill="1" applyBorder="1" applyAlignment="1" applyProtection="1">
      <alignment horizontal="center" vertical="center"/>
      <protection locked="0"/>
    </xf>
    <xf numFmtId="2" fontId="13" fillId="0" borderId="51" xfId="1" applyNumberFormat="1" applyFont="1" applyFill="1" applyBorder="1" applyAlignment="1" applyProtection="1">
      <alignment horizontal="center" vertical="center"/>
      <protection locked="0"/>
    </xf>
    <xf numFmtId="2" fontId="13" fillId="0" borderId="56" xfId="1" applyNumberFormat="1" applyFont="1" applyFill="1" applyBorder="1" applyAlignment="1" applyProtection="1">
      <alignment horizontal="center" vertical="center"/>
      <protection locked="0"/>
    </xf>
    <xf numFmtId="0" fontId="13" fillId="0" borderId="43" xfId="1" applyFont="1" applyFill="1" applyBorder="1" applyAlignment="1" applyProtection="1">
      <alignment horizontal="center" vertical="center"/>
    </xf>
    <xf numFmtId="165" fontId="13" fillId="6" borderId="8" xfId="1" applyNumberFormat="1" applyFont="1" applyFill="1" applyBorder="1" applyAlignment="1" applyProtection="1">
      <alignment horizontal="center" vertical="center" wrapText="1"/>
    </xf>
    <xf numFmtId="2" fontId="13" fillId="3" borderId="6" xfId="1" applyNumberFormat="1" applyFont="1" applyFill="1" applyBorder="1" applyAlignment="1" applyProtection="1">
      <alignment horizontal="center" vertical="center"/>
    </xf>
    <xf numFmtId="49" fontId="1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28" fillId="2" borderId="8" xfId="1" applyFont="1" applyFill="1" applyBorder="1" applyAlignment="1" applyProtection="1">
      <alignment horizontal="center" vertical="center" wrapText="1"/>
      <protection locked="0"/>
    </xf>
    <xf numFmtId="0" fontId="28" fillId="0" borderId="6" xfId="1" applyFont="1" applyBorder="1" applyAlignment="1" applyProtection="1">
      <alignment horizontal="center" vertical="center" wrapText="1"/>
      <protection locked="0"/>
    </xf>
    <xf numFmtId="0" fontId="28" fillId="2" borderId="6" xfId="1" applyFont="1" applyFill="1" applyBorder="1" applyAlignment="1" applyProtection="1">
      <alignment horizontal="center" vertical="center" wrapText="1"/>
      <protection locked="0"/>
    </xf>
    <xf numFmtId="49" fontId="13" fillId="0" borderId="36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8" xfId="1" applyFont="1" applyFill="1" applyBorder="1" applyAlignment="1" applyProtection="1">
      <alignment horizontal="center" vertical="center"/>
    </xf>
    <xf numFmtId="49" fontId="13" fillId="0" borderId="6" xfId="1" applyNumberFormat="1" applyFont="1" applyFill="1" applyBorder="1" applyAlignment="1" applyProtection="1">
      <alignment horizontal="left" vertical="center" wrapText="1"/>
      <protection locked="0"/>
    </xf>
    <xf numFmtId="2" fontId="22" fillId="5" borderId="36" xfId="1" applyNumberFormat="1" applyFont="1" applyFill="1" applyBorder="1" applyAlignment="1" applyProtection="1">
      <alignment horizontal="center" vertical="center"/>
      <protection locked="0"/>
    </xf>
    <xf numFmtId="165" fontId="13" fillId="4" borderId="6" xfId="1" applyNumberFormat="1" applyFont="1" applyFill="1" applyBorder="1" applyAlignment="1" applyProtection="1">
      <alignment horizontal="center" vertical="center"/>
      <protection locked="0"/>
    </xf>
    <xf numFmtId="165" fontId="13" fillId="3" borderId="6" xfId="1" applyNumberFormat="1" applyFont="1" applyFill="1" applyBorder="1" applyAlignment="1" applyProtection="1">
      <alignment horizontal="center" vertical="center"/>
      <protection locked="0"/>
    </xf>
    <xf numFmtId="165" fontId="13" fillId="2" borderId="6" xfId="1" applyNumberFormat="1" applyFont="1" applyFill="1" applyBorder="1" applyAlignment="1" applyProtection="1">
      <alignment horizontal="center" vertical="center"/>
      <protection locked="0"/>
    </xf>
    <xf numFmtId="165" fontId="13" fillId="2" borderId="50" xfId="1" applyNumberFormat="1" applyFont="1" applyFill="1" applyBorder="1" applyAlignment="1" applyProtection="1">
      <alignment horizontal="center" vertical="center"/>
      <protection locked="0"/>
    </xf>
    <xf numFmtId="165" fontId="13" fillId="0" borderId="50" xfId="1" applyNumberFormat="1" applyFont="1" applyFill="1" applyBorder="1" applyAlignment="1" applyProtection="1">
      <alignment horizontal="center" vertical="center"/>
      <protection locked="0"/>
    </xf>
    <xf numFmtId="0" fontId="13" fillId="2" borderId="62" xfId="1" applyFont="1" applyFill="1" applyBorder="1" applyAlignment="1" applyProtection="1">
      <alignment horizontal="center" vertical="center"/>
      <protection locked="0"/>
    </xf>
    <xf numFmtId="2" fontId="13" fillId="0" borderId="63" xfId="1" applyNumberFormat="1" applyFont="1" applyFill="1" applyBorder="1" applyAlignment="1" applyProtection="1">
      <alignment horizontal="center" vertical="center"/>
      <protection locked="0"/>
    </xf>
    <xf numFmtId="2" fontId="13" fillId="0" borderId="64" xfId="1" applyNumberFormat="1" applyFont="1" applyFill="1" applyBorder="1" applyAlignment="1" applyProtection="1">
      <alignment horizontal="center" vertical="center"/>
      <protection locked="0"/>
    </xf>
    <xf numFmtId="49" fontId="13" fillId="2" borderId="6" xfId="1" applyNumberFormat="1" applyFont="1" applyFill="1" applyBorder="1" applyAlignment="1" applyProtection="1">
      <alignment horizontal="left" vertical="center" wrapText="1"/>
      <protection locked="0"/>
    </xf>
    <xf numFmtId="0" fontId="13" fillId="0" borderId="41" xfId="1" applyFont="1" applyBorder="1" applyAlignment="1" applyProtection="1">
      <alignment horizontal="center" vertical="center"/>
    </xf>
    <xf numFmtId="2" fontId="13" fillId="0" borderId="41" xfId="1" applyNumberFormat="1" applyFont="1" applyFill="1" applyBorder="1" applyAlignment="1" applyProtection="1">
      <alignment horizontal="center" vertical="center"/>
      <protection locked="0"/>
    </xf>
    <xf numFmtId="0" fontId="13" fillId="0" borderId="6" xfId="1" applyFont="1" applyBorder="1" applyAlignment="1" applyProtection="1">
      <alignment horizontal="center" vertical="center"/>
    </xf>
    <xf numFmtId="0" fontId="13" fillId="3" borderId="54" xfId="1" applyFont="1" applyFill="1" applyBorder="1" applyAlignment="1" applyProtection="1">
      <alignment horizontal="center" vertical="center"/>
    </xf>
    <xf numFmtId="0" fontId="13" fillId="3" borderId="36" xfId="1" applyFont="1" applyFill="1" applyBorder="1" applyAlignment="1" applyProtection="1">
      <alignment horizontal="left" vertical="center"/>
    </xf>
    <xf numFmtId="0" fontId="13" fillId="3" borderId="61" xfId="1" applyFont="1" applyFill="1" applyBorder="1" applyAlignment="1" applyProtection="1">
      <alignment horizontal="center" vertical="center"/>
    </xf>
    <xf numFmtId="49" fontId="13" fillId="3" borderId="62" xfId="1" applyNumberFormat="1" applyFont="1" applyFill="1" applyBorder="1" applyAlignment="1" applyProtection="1">
      <alignment horizontal="center" vertical="center" wrapText="1"/>
    </xf>
    <xf numFmtId="0" fontId="13" fillId="3" borderId="68" xfId="1" applyFont="1" applyFill="1" applyBorder="1" applyAlignment="1" applyProtection="1">
      <alignment horizontal="center" vertical="center"/>
    </xf>
    <xf numFmtId="49" fontId="13" fillId="3" borderId="51" xfId="1" applyNumberFormat="1" applyFont="1" applyFill="1" applyBorder="1" applyAlignment="1" applyProtection="1">
      <alignment horizontal="center" vertical="center" wrapText="1"/>
    </xf>
    <xf numFmtId="2" fontId="13" fillId="3" borderId="51" xfId="1" applyNumberFormat="1" applyFont="1" applyFill="1" applyBorder="1" applyAlignment="1" applyProtection="1">
      <alignment horizontal="center" vertical="center"/>
      <protection locked="0"/>
    </xf>
    <xf numFmtId="2" fontId="13" fillId="3" borderId="56" xfId="1" applyNumberFormat="1" applyFont="1" applyFill="1" applyBorder="1" applyAlignment="1" applyProtection="1">
      <alignment horizontal="center" vertical="center"/>
      <protection locked="0"/>
    </xf>
    <xf numFmtId="0" fontId="13" fillId="3" borderId="40" xfId="1" applyFont="1" applyFill="1" applyBorder="1" applyAlignment="1" applyProtection="1">
      <alignment horizontal="left" vertical="center"/>
    </xf>
    <xf numFmtId="49" fontId="13" fillId="3" borderId="40" xfId="1" applyNumberFormat="1" applyFont="1" applyFill="1" applyBorder="1" applyAlignment="1" applyProtection="1">
      <alignment horizontal="center" vertical="center" wrapText="1"/>
    </xf>
    <xf numFmtId="0" fontId="13" fillId="3" borderId="41" xfId="1" applyFont="1" applyFill="1" applyBorder="1" applyAlignment="1" applyProtection="1">
      <alignment horizontal="center" vertical="center"/>
    </xf>
    <xf numFmtId="0" fontId="13" fillId="3" borderId="40" xfId="1" applyFont="1" applyFill="1" applyBorder="1" applyAlignment="1" applyProtection="1">
      <alignment horizontal="center" vertical="center"/>
    </xf>
    <xf numFmtId="165" fontId="13" fillId="4" borderId="40" xfId="1" applyNumberFormat="1" applyFont="1" applyFill="1" applyBorder="1" applyAlignment="1" applyProtection="1">
      <alignment horizontal="center" vertical="center"/>
      <protection locked="0"/>
    </xf>
    <xf numFmtId="165" fontId="13" fillId="3" borderId="40" xfId="1" applyNumberFormat="1" applyFont="1" applyFill="1" applyBorder="1" applyAlignment="1" applyProtection="1">
      <alignment horizontal="center" vertical="center"/>
      <protection locked="0"/>
    </xf>
    <xf numFmtId="165" fontId="13" fillId="3" borderId="60" xfId="1" applyNumberFormat="1" applyFont="1" applyFill="1" applyBorder="1" applyAlignment="1" applyProtection="1">
      <alignment horizontal="center" vertical="center"/>
      <protection locked="0"/>
    </xf>
    <xf numFmtId="0" fontId="13" fillId="3" borderId="62" xfId="1" applyFont="1" applyFill="1" applyBorder="1" applyAlignment="1" applyProtection="1">
      <alignment horizontal="left" vertical="center"/>
    </xf>
    <xf numFmtId="0" fontId="13" fillId="3" borderId="58" xfId="1" applyFont="1" applyFill="1" applyBorder="1" applyAlignment="1" applyProtection="1">
      <alignment horizontal="center" vertical="center"/>
    </xf>
    <xf numFmtId="0" fontId="13" fillId="3" borderId="62" xfId="1" applyFont="1" applyFill="1" applyBorder="1" applyAlignment="1" applyProtection="1">
      <alignment horizontal="center" vertical="center"/>
    </xf>
    <xf numFmtId="49" fontId="13" fillId="3" borderId="36" xfId="1" applyNumberFormat="1" applyFont="1" applyFill="1" applyBorder="1" applyAlignment="1" applyProtection="1">
      <alignment horizontal="center" vertical="center" wrapText="1"/>
    </xf>
    <xf numFmtId="0" fontId="13" fillId="3" borderId="36" xfId="1" applyFont="1" applyFill="1" applyBorder="1" applyAlignment="1" applyProtection="1">
      <alignment horizontal="center" vertical="center"/>
    </xf>
    <xf numFmtId="9" fontId="13" fillId="4" borderId="36" xfId="8" applyFont="1" applyFill="1" applyBorder="1" applyAlignment="1" applyProtection="1">
      <alignment horizontal="center" vertical="center"/>
      <protection locked="0"/>
    </xf>
    <xf numFmtId="9" fontId="13" fillId="3" borderId="36" xfId="8" applyFont="1" applyFill="1" applyBorder="1" applyAlignment="1" applyProtection="1">
      <alignment horizontal="center" vertical="center"/>
      <protection locked="0"/>
    </xf>
    <xf numFmtId="9" fontId="13" fillId="3" borderId="48" xfId="8" applyFont="1" applyFill="1" applyBorder="1" applyAlignment="1" applyProtection="1">
      <alignment horizontal="center" vertical="center"/>
      <protection locked="0"/>
    </xf>
    <xf numFmtId="0" fontId="13" fillId="3" borderId="62" xfId="1" applyFont="1" applyFill="1" applyBorder="1" applyAlignment="1" applyProtection="1">
      <alignment horizontal="left" vertical="center" wrapText="1"/>
    </xf>
    <xf numFmtId="9" fontId="13" fillId="4" borderId="58" xfId="8" applyFont="1" applyFill="1" applyBorder="1" applyAlignment="1" applyProtection="1">
      <alignment horizontal="center" vertical="center"/>
      <protection locked="0"/>
    </xf>
    <xf numFmtId="9" fontId="13" fillId="3" borderId="58" xfId="8" applyFont="1" applyFill="1" applyBorder="1" applyAlignment="1" applyProtection="1">
      <alignment horizontal="center" vertical="center"/>
      <protection locked="0"/>
    </xf>
    <xf numFmtId="9" fontId="13" fillId="3" borderId="59" xfId="8" applyFont="1" applyFill="1" applyBorder="1" applyAlignment="1" applyProtection="1">
      <alignment horizontal="center" vertical="center"/>
      <protection locked="0"/>
    </xf>
    <xf numFmtId="0" fontId="28" fillId="6" borderId="6" xfId="1" applyFont="1" applyFill="1" applyBorder="1" applyAlignment="1" applyProtection="1">
      <alignment horizontal="left" vertical="center" wrapText="1"/>
    </xf>
    <xf numFmtId="2" fontId="22" fillId="5" borderId="58" xfId="1" applyNumberFormat="1" applyFont="1" applyFill="1" applyBorder="1" applyAlignment="1" applyProtection="1">
      <alignment horizontal="center" vertical="center"/>
      <protection locked="0"/>
    </xf>
    <xf numFmtId="0" fontId="48" fillId="0" borderId="0" xfId="3" applyFont="1" applyBorder="1" applyProtection="1"/>
    <xf numFmtId="0" fontId="9" fillId="0" borderId="38" xfId="1" applyFont="1" applyFill="1" applyBorder="1" applyAlignment="1" applyProtection="1">
      <alignment horizontal="right"/>
    </xf>
    <xf numFmtId="0" fontId="49" fillId="0" borderId="0" xfId="3" applyFont="1" applyBorder="1" applyProtection="1"/>
    <xf numFmtId="0" fontId="6" fillId="0" borderId="4" xfId="2" applyBorder="1" applyAlignment="1" applyProtection="1">
      <alignment vertical="center"/>
    </xf>
    <xf numFmtId="0" fontId="3" fillId="0" borderId="1" xfId="1" applyBorder="1" applyProtection="1"/>
    <xf numFmtId="0" fontId="7" fillId="0" borderId="9" xfId="2" applyFont="1" applyBorder="1" applyAlignment="1" applyProtection="1">
      <alignment vertical="center"/>
    </xf>
    <xf numFmtId="0" fontId="4" fillId="0" borderId="1" xfId="1" applyFont="1" applyBorder="1" applyAlignment="1" applyProtection="1"/>
    <xf numFmtId="0" fontId="3" fillId="0" borderId="2" xfId="1" applyBorder="1" applyAlignment="1" applyProtection="1"/>
    <xf numFmtId="0" fontId="5" fillId="0" borderId="4" xfId="1" applyFont="1" applyBorder="1" applyAlignment="1" applyProtection="1">
      <alignment vertical="center"/>
    </xf>
    <xf numFmtId="0" fontId="3" fillId="10" borderId="45" xfId="1" applyFont="1" applyFill="1" applyBorder="1" applyAlignment="1">
      <alignment horizontal="center" vertical="center"/>
    </xf>
    <xf numFmtId="0" fontId="45" fillId="10" borderId="49" xfId="1" applyFont="1" applyFill="1" applyBorder="1" applyAlignment="1">
      <alignment horizontal="left" vertical="center"/>
    </xf>
    <xf numFmtId="0" fontId="3" fillId="10" borderId="73" xfId="1" applyFont="1" applyFill="1" applyBorder="1" applyAlignment="1">
      <alignment horizontal="center" vertical="center"/>
    </xf>
    <xf numFmtId="0" fontId="3" fillId="10" borderId="85" xfId="1" applyFont="1" applyFill="1" applyBorder="1" applyAlignment="1">
      <alignment horizontal="center" vertical="center"/>
    </xf>
    <xf numFmtId="0" fontId="45" fillId="10" borderId="74" xfId="1" applyFont="1" applyFill="1" applyBorder="1" applyAlignment="1">
      <alignment horizontal="left" vertical="center"/>
    </xf>
    <xf numFmtId="2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36" xfId="1" applyFont="1" applyFill="1" applyBorder="1" applyAlignment="1" applyProtection="1">
      <alignment horizontal="center" vertical="center"/>
      <protection locked="0"/>
    </xf>
    <xf numFmtId="2" fontId="22" fillId="5" borderId="51" xfId="1" applyNumberFormat="1" applyFont="1" applyFill="1" applyBorder="1" applyAlignment="1" applyProtection="1">
      <alignment horizontal="center" vertical="center"/>
      <protection locked="0"/>
    </xf>
    <xf numFmtId="2" fontId="3" fillId="0" borderId="36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1" applyFont="1" applyFill="1" applyBorder="1" applyAlignment="1" applyProtection="1">
      <alignment horizontal="left" vertical="center"/>
      <protection locked="0"/>
    </xf>
    <xf numFmtId="49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2" fontId="3" fillId="0" borderId="36" xfId="1" applyNumberFormat="1" applyFont="1" applyFill="1" applyBorder="1" applyAlignment="1" applyProtection="1">
      <alignment horizontal="center" vertical="center"/>
      <protection locked="0"/>
    </xf>
    <xf numFmtId="2" fontId="3" fillId="0" borderId="6" xfId="1" applyNumberFormat="1" applyFont="1" applyFill="1" applyBorder="1" applyAlignment="1" applyProtection="1">
      <alignment horizontal="center" vertical="center"/>
      <protection locked="0"/>
    </xf>
    <xf numFmtId="0" fontId="3" fillId="7" borderId="62" xfId="1" applyFont="1" applyFill="1" applyBorder="1" applyAlignment="1">
      <alignment horizontal="center" vertical="center"/>
    </xf>
    <xf numFmtId="0" fontId="3" fillId="7" borderId="63" xfId="1" applyFont="1" applyFill="1" applyBorder="1" applyAlignment="1">
      <alignment horizontal="center" vertical="center" wrapText="1"/>
    </xf>
    <xf numFmtId="0" fontId="3" fillId="7" borderId="61" xfId="1" applyFont="1" applyFill="1" applyBorder="1" applyAlignment="1">
      <alignment horizontal="center" vertical="center" wrapText="1"/>
    </xf>
    <xf numFmtId="0" fontId="3" fillId="12" borderId="62" xfId="1" applyFont="1" applyFill="1" applyBorder="1" applyAlignment="1">
      <alignment horizontal="center" vertical="center" wrapText="1"/>
    </xf>
    <xf numFmtId="0" fontId="3" fillId="12" borderId="62" xfId="1" applyFont="1" applyFill="1" applyBorder="1" applyAlignment="1">
      <alignment horizontal="center" vertical="center"/>
    </xf>
    <xf numFmtId="0" fontId="47" fillId="7" borderId="80" xfId="1" applyFont="1" applyFill="1" applyBorder="1" applyAlignment="1">
      <alignment horizontal="center" vertical="center" wrapText="1"/>
    </xf>
    <xf numFmtId="0" fontId="3" fillId="0" borderId="36" xfId="1" applyFont="1" applyFill="1" applyBorder="1" applyAlignment="1">
      <alignment horizontal="center" vertical="center" wrapText="1"/>
    </xf>
    <xf numFmtId="10" fontId="3" fillId="0" borderId="36" xfId="1" applyNumberFormat="1" applyFont="1" applyFill="1" applyBorder="1" applyAlignment="1">
      <alignment horizontal="center" vertical="center" wrapText="1"/>
    </xf>
    <xf numFmtId="0" fontId="3" fillId="0" borderId="36" xfId="1" applyFont="1" applyFill="1" applyBorder="1" applyAlignment="1">
      <alignment horizontal="center" vertical="center"/>
    </xf>
    <xf numFmtId="0" fontId="3" fillId="0" borderId="48" xfId="1" applyFont="1" applyFill="1" applyBorder="1" applyAlignment="1">
      <alignment horizontal="center" vertical="center"/>
    </xf>
    <xf numFmtId="165" fontId="3" fillId="13" borderId="36" xfId="1" applyNumberFormat="1" applyFont="1" applyFill="1" applyBorder="1" applyAlignment="1">
      <alignment horizontal="center" vertical="center"/>
    </xf>
    <xf numFmtId="0" fontId="3" fillId="11" borderId="36" xfId="1" quotePrefix="1" applyFont="1" applyFill="1" applyBorder="1" applyAlignment="1">
      <alignment horizontal="center" vertical="center"/>
    </xf>
    <xf numFmtId="165" fontId="3" fillId="11" borderId="36" xfId="1" applyNumberFormat="1" applyFont="1" applyFill="1" applyBorder="1" applyAlignment="1">
      <alignment horizontal="center" vertical="center"/>
    </xf>
    <xf numFmtId="0" fontId="3" fillId="7" borderId="43" xfId="1" applyFont="1" applyFill="1" applyBorder="1" applyAlignment="1">
      <alignment horizontal="center" vertical="center"/>
    </xf>
    <xf numFmtId="0" fontId="3" fillId="7" borderId="64" xfId="1" applyFont="1" applyFill="1" applyBorder="1" applyAlignment="1">
      <alignment horizontal="center" vertical="center"/>
    </xf>
    <xf numFmtId="165" fontId="3" fillId="0" borderId="36" xfId="1" applyNumberFormat="1" applyFont="1" applyFill="1" applyBorder="1" applyAlignment="1">
      <alignment horizontal="center" vertical="center"/>
    </xf>
    <xf numFmtId="0" fontId="3" fillId="7" borderId="54" xfId="1" applyFont="1" applyFill="1" applyBorder="1" applyAlignment="1">
      <alignment horizontal="center" vertical="center"/>
    </xf>
    <xf numFmtId="0" fontId="3" fillId="7" borderId="48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50" xfId="1" applyFont="1" applyFill="1" applyBorder="1" applyAlignment="1">
      <alignment horizontal="center" vertical="center"/>
    </xf>
    <xf numFmtId="165" fontId="3" fillId="0" borderId="6" xfId="1" applyNumberFormat="1" applyFont="1" applyFill="1" applyBorder="1" applyAlignment="1">
      <alignment horizontal="center" vertical="center"/>
    </xf>
    <xf numFmtId="165" fontId="3" fillId="11" borderId="6" xfId="1" applyNumberFormat="1" applyFont="1" applyFill="1" applyBorder="1" applyAlignment="1">
      <alignment horizontal="center" vertical="center"/>
    </xf>
    <xf numFmtId="0" fontId="3" fillId="7" borderId="8" xfId="1" applyFont="1" applyFill="1" applyBorder="1" applyAlignment="1">
      <alignment horizontal="center" vertical="center"/>
    </xf>
    <xf numFmtId="0" fontId="3" fillId="7" borderId="50" xfId="1" applyFont="1" applyFill="1" applyBorder="1" applyAlignment="1">
      <alignment horizontal="center" vertical="center"/>
    </xf>
    <xf numFmtId="0" fontId="3" fillId="0" borderId="62" xfId="1" applyFont="1" applyFill="1" applyBorder="1" applyAlignment="1">
      <alignment horizontal="center" vertical="center"/>
    </xf>
    <xf numFmtId="0" fontId="3" fillId="0" borderId="63" xfId="1" applyFont="1" applyFill="1" applyBorder="1" applyAlignment="1">
      <alignment horizontal="center" vertical="center"/>
    </xf>
    <xf numFmtId="165" fontId="3" fillId="0" borderId="62" xfId="1" applyNumberFormat="1" applyFont="1" applyFill="1" applyBorder="1" applyAlignment="1">
      <alignment horizontal="center" vertical="center"/>
    </xf>
    <xf numFmtId="165" fontId="3" fillId="11" borderId="62" xfId="1" applyNumberFormat="1" applyFont="1" applyFill="1" applyBorder="1" applyAlignment="1">
      <alignment horizontal="center" vertical="center"/>
    </xf>
    <xf numFmtId="0" fontId="3" fillId="7" borderId="61" xfId="1" applyFont="1" applyFill="1" applyBorder="1" applyAlignment="1">
      <alignment horizontal="center" vertical="center"/>
    </xf>
    <xf numFmtId="0" fontId="3" fillId="7" borderId="63" xfId="1" applyFont="1" applyFill="1" applyBorder="1" applyAlignment="1">
      <alignment horizontal="center" vertical="center"/>
    </xf>
    <xf numFmtId="0" fontId="3" fillId="11" borderId="36" xfId="1" quotePrefix="1" applyFont="1" applyFill="1" applyBorder="1" applyAlignment="1">
      <alignment horizontal="center" vertical="center" wrapText="1"/>
    </xf>
    <xf numFmtId="0" fontId="3" fillId="11" borderId="58" xfId="1" quotePrefix="1" applyFont="1" applyFill="1" applyBorder="1" applyAlignment="1">
      <alignment horizontal="center" vertical="center" wrapText="1"/>
    </xf>
    <xf numFmtId="0" fontId="28" fillId="12" borderId="60" xfId="1" applyFont="1" applyFill="1" applyBorder="1" applyAlignment="1">
      <alignment horizontal="center" vertical="center" wrapText="1"/>
    </xf>
    <xf numFmtId="0" fontId="3" fillId="12" borderId="63" xfId="1" applyFont="1" applyFill="1" applyBorder="1" applyAlignment="1">
      <alignment horizontal="center" vertical="center"/>
    </xf>
    <xf numFmtId="0" fontId="3" fillId="12" borderId="68" xfId="1" applyFont="1" applyFill="1" applyBorder="1" applyAlignment="1">
      <alignment horizontal="center" vertical="center" wrapText="1"/>
    </xf>
    <xf numFmtId="0" fontId="3" fillId="12" borderId="51" xfId="1" applyFont="1" applyFill="1" applyBorder="1" applyAlignment="1">
      <alignment horizontal="center" vertical="center" wrapText="1"/>
    </xf>
    <xf numFmtId="0" fontId="3" fillId="12" borderId="51" xfId="1" applyFont="1" applyFill="1" applyBorder="1" applyAlignment="1">
      <alignment horizontal="center" vertical="center"/>
    </xf>
    <xf numFmtId="0" fontId="3" fillId="12" borderId="56" xfId="1" applyFont="1" applyFill="1" applyBorder="1" applyAlignment="1">
      <alignment horizontal="center" vertical="center"/>
    </xf>
    <xf numFmtId="165" fontId="3" fillId="11" borderId="48" xfId="1" applyNumberFormat="1" applyFont="1" applyFill="1" applyBorder="1" applyAlignment="1">
      <alignment horizontal="center" vertical="center"/>
    </xf>
    <xf numFmtId="0" fontId="3" fillId="11" borderId="43" xfId="1" quotePrefix="1" applyFont="1" applyFill="1" applyBorder="1" applyAlignment="1">
      <alignment horizontal="center" vertical="center" wrapText="1"/>
    </xf>
    <xf numFmtId="165" fontId="3" fillId="11" borderId="41" xfId="1" applyNumberFormat="1" applyFont="1" applyFill="1" applyBorder="1" applyAlignment="1">
      <alignment horizontal="center" vertical="center"/>
    </xf>
    <xf numFmtId="0" fontId="3" fillId="11" borderId="41" xfId="1" quotePrefix="1" applyFont="1" applyFill="1" applyBorder="1" applyAlignment="1">
      <alignment horizontal="center" vertical="center" wrapText="1"/>
    </xf>
    <xf numFmtId="165" fontId="3" fillId="11" borderId="69" xfId="1" applyNumberFormat="1" applyFont="1" applyFill="1" applyBorder="1" applyAlignment="1">
      <alignment horizontal="center" vertical="center"/>
    </xf>
    <xf numFmtId="0" fontId="3" fillId="11" borderId="54" xfId="1" quotePrefix="1" applyFont="1" applyFill="1" applyBorder="1" applyAlignment="1">
      <alignment horizontal="center" vertical="center" wrapText="1"/>
    </xf>
    <xf numFmtId="165" fontId="3" fillId="11" borderId="29" xfId="1" applyNumberFormat="1" applyFont="1" applyFill="1" applyBorder="1" applyAlignment="1">
      <alignment horizontal="center" vertical="center"/>
    </xf>
    <xf numFmtId="0" fontId="3" fillId="11" borderId="8" xfId="1" quotePrefix="1" applyFont="1" applyFill="1" applyBorder="1" applyAlignment="1">
      <alignment horizontal="center" vertical="center" wrapText="1"/>
    </xf>
    <xf numFmtId="0" fontId="3" fillId="11" borderId="6" xfId="1" quotePrefix="1" applyFont="1" applyFill="1" applyBorder="1" applyAlignment="1">
      <alignment horizontal="center" vertical="center" wrapText="1"/>
    </xf>
    <xf numFmtId="165" fontId="3" fillId="11" borderId="74" xfId="1" applyNumberFormat="1" applyFont="1" applyFill="1" applyBorder="1" applyAlignment="1">
      <alignment horizontal="center" vertical="center"/>
    </xf>
    <xf numFmtId="165" fontId="3" fillId="11" borderId="63" xfId="1" applyNumberFormat="1" applyFont="1" applyFill="1" applyBorder="1" applyAlignment="1">
      <alignment horizontal="center" vertical="center"/>
    </xf>
    <xf numFmtId="0" fontId="3" fillId="11" borderId="61" xfId="1" quotePrefix="1" applyFont="1" applyFill="1" applyBorder="1" applyAlignment="1">
      <alignment horizontal="center" vertical="center" wrapText="1"/>
    </xf>
    <xf numFmtId="0" fontId="3" fillId="11" borderId="62" xfId="1" quotePrefix="1" applyFont="1" applyFill="1" applyBorder="1" applyAlignment="1">
      <alignment horizontal="center" vertical="center" wrapText="1"/>
    </xf>
    <xf numFmtId="165" fontId="3" fillId="11" borderId="81" xfId="1" applyNumberFormat="1" applyFont="1" applyFill="1" applyBorder="1" applyAlignment="1">
      <alignment horizontal="center" vertical="center"/>
    </xf>
    <xf numFmtId="165" fontId="3" fillId="11" borderId="50" xfId="1" applyNumberFormat="1" applyFont="1" applyFill="1" applyBorder="1" applyAlignment="1">
      <alignment horizontal="center" vertical="center"/>
    </xf>
    <xf numFmtId="165" fontId="3" fillId="13" borderId="48" xfId="1" applyNumberFormat="1" applyFont="1" applyFill="1" applyBorder="1" applyAlignment="1">
      <alignment horizontal="center" vertical="center"/>
    </xf>
    <xf numFmtId="0" fontId="3" fillId="6" borderId="39" xfId="1" applyFont="1" applyFill="1" applyBorder="1" applyAlignment="1" applyProtection="1">
      <alignment horizontal="left" vertical="center" wrapText="1"/>
    </xf>
    <xf numFmtId="2" fontId="13" fillId="2" borderId="0" xfId="1" applyNumberFormat="1" applyFont="1" applyFill="1" applyBorder="1" applyProtection="1">
      <protection locked="0"/>
    </xf>
    <xf numFmtId="0" fontId="3" fillId="2" borderId="39" xfId="1" applyFont="1" applyFill="1" applyBorder="1" applyAlignment="1" applyProtection="1">
      <alignment vertical="center"/>
      <protection locked="0"/>
    </xf>
    <xf numFmtId="0" fontId="3" fillId="0" borderId="6" xfId="1" applyFont="1" applyFill="1" applyBorder="1" applyAlignment="1" applyProtection="1">
      <alignment horizontal="center" vertical="center" wrapText="1"/>
    </xf>
    <xf numFmtId="2" fontId="3" fillId="3" borderId="6" xfId="1" applyNumberFormat="1" applyFont="1" applyFill="1" applyBorder="1" applyAlignment="1" applyProtection="1">
      <alignment horizontal="center" vertical="center"/>
      <protection locked="0"/>
    </xf>
    <xf numFmtId="165" fontId="3" fillId="0" borderId="50" xfId="1" applyNumberFormat="1" applyFont="1" applyFill="1" applyBorder="1" applyAlignment="1" applyProtection="1">
      <alignment horizontal="center" vertical="center"/>
      <protection locked="0"/>
    </xf>
    <xf numFmtId="2" fontId="3" fillId="3" borderId="62" xfId="1" applyNumberFormat="1" applyFont="1" applyFill="1" applyBorder="1" applyAlignment="1" applyProtection="1">
      <alignment horizontal="center" vertical="center"/>
      <protection locked="0"/>
    </xf>
    <xf numFmtId="2" fontId="3" fillId="3" borderId="63" xfId="1" applyNumberFormat="1" applyFont="1" applyFill="1" applyBorder="1" applyAlignment="1" applyProtection="1">
      <alignment horizontal="center" vertical="center"/>
      <protection locked="0"/>
    </xf>
    <xf numFmtId="0" fontId="3" fillId="6" borderId="54" xfId="1" applyFont="1" applyFill="1" applyBorder="1" applyAlignment="1" applyProtection="1">
      <alignment horizontal="center" vertical="center" wrapText="1"/>
    </xf>
    <xf numFmtId="0" fontId="3" fillId="6" borderId="39" xfId="1" applyFont="1" applyFill="1" applyBorder="1" applyAlignment="1" applyProtection="1">
      <alignment vertical="center" wrapText="1"/>
    </xf>
    <xf numFmtId="0" fontId="3" fillId="6" borderId="39" xfId="1" applyFont="1" applyFill="1" applyBorder="1" applyAlignment="1" applyProtection="1">
      <alignment horizontal="center" vertical="center" wrapText="1"/>
    </xf>
    <xf numFmtId="2" fontId="3" fillId="4" borderId="6" xfId="1" applyNumberFormat="1" applyFont="1" applyFill="1" applyBorder="1" applyAlignment="1" applyProtection="1">
      <alignment horizontal="center" vertical="center"/>
      <protection locked="0"/>
    </xf>
    <xf numFmtId="0" fontId="3" fillId="0" borderId="39" xfId="1" applyFont="1" applyFill="1" applyBorder="1" applyAlignment="1" applyProtection="1">
      <alignment horizontal="center" vertical="center" wrapText="1"/>
    </xf>
    <xf numFmtId="2" fontId="3" fillId="0" borderId="50" xfId="1" applyNumberFormat="1" applyFont="1" applyFill="1" applyBorder="1" applyAlignment="1" applyProtection="1">
      <alignment horizontal="center" vertical="center"/>
      <protection locked="0"/>
    </xf>
    <xf numFmtId="0" fontId="3" fillId="0" borderId="8" xfId="1" applyFont="1" applyFill="1" applyBorder="1" applyAlignment="1" applyProtection="1">
      <alignment horizontal="center" vertical="center"/>
    </xf>
    <xf numFmtId="1" fontId="3" fillId="0" borderId="36" xfId="1" applyNumberFormat="1" applyFont="1" applyFill="1" applyBorder="1" applyAlignment="1" applyProtection="1">
      <alignment horizontal="center" vertical="center"/>
      <protection locked="0"/>
    </xf>
    <xf numFmtId="1" fontId="3" fillId="6" borderId="39" xfId="1" applyNumberFormat="1" applyFont="1" applyFill="1" applyBorder="1" applyAlignment="1" applyProtection="1">
      <alignment horizontal="center" wrapText="1"/>
    </xf>
    <xf numFmtId="0" fontId="3" fillId="0" borderId="6" xfId="1" applyFont="1" applyFill="1" applyBorder="1" applyAlignment="1" applyProtection="1">
      <alignment horizontal="center" vertical="center"/>
      <protection locked="0"/>
    </xf>
    <xf numFmtId="1" fontId="3" fillId="6" borderId="6" xfId="1" applyNumberFormat="1" applyFont="1" applyFill="1" applyBorder="1" applyAlignment="1" applyProtection="1">
      <alignment horizontal="center" wrapText="1"/>
    </xf>
    <xf numFmtId="0" fontId="3" fillId="6" borderId="6" xfId="1" applyFont="1" applyFill="1" applyBorder="1" applyAlignment="1" applyProtection="1">
      <alignment horizontal="center" vertical="center" wrapText="1"/>
    </xf>
    <xf numFmtId="0" fontId="3" fillId="6" borderId="39" xfId="1" applyFont="1" applyFill="1" applyBorder="1" applyAlignment="1" applyProtection="1">
      <alignment vertical="center" wrapText="1"/>
      <protection locked="0"/>
    </xf>
    <xf numFmtId="0" fontId="3" fillId="6" borderId="36" xfId="1" applyFont="1" applyFill="1" applyBorder="1" applyAlignment="1" applyProtection="1">
      <alignment horizontal="center" vertical="center" wrapText="1"/>
    </xf>
    <xf numFmtId="2" fontId="3" fillId="4" borderId="36" xfId="1" applyNumberFormat="1" applyFont="1" applyFill="1" applyBorder="1" applyAlignment="1" applyProtection="1">
      <alignment horizontal="center" vertical="center"/>
      <protection locked="0"/>
    </xf>
    <xf numFmtId="0" fontId="3" fillId="0" borderId="36" xfId="1" applyFont="1" applyFill="1" applyBorder="1" applyAlignment="1" applyProtection="1">
      <alignment horizontal="center" vertical="center" wrapText="1"/>
    </xf>
    <xf numFmtId="2" fontId="3" fillId="0" borderId="48" xfId="1" applyNumberFormat="1" applyFont="1" applyFill="1" applyBorder="1" applyAlignment="1" applyProtection="1">
      <alignment horizontal="center" vertical="center"/>
      <protection locked="0"/>
    </xf>
    <xf numFmtId="0" fontId="3" fillId="6" borderId="54" xfId="1" applyFont="1" applyFill="1" applyBorder="1" applyAlignment="1" applyProtection="1">
      <alignment horizontal="center" vertical="center"/>
      <protection locked="0"/>
    </xf>
    <xf numFmtId="1" fontId="3" fillId="6" borderId="6" xfId="1" applyNumberFormat="1" applyFont="1" applyFill="1" applyBorder="1" applyAlignment="1" applyProtection="1">
      <alignment horizontal="center" vertical="center"/>
      <protection locked="0"/>
    </xf>
    <xf numFmtId="0" fontId="3" fillId="0" borderId="54" xfId="1" applyFont="1" applyFill="1" applyBorder="1" applyAlignment="1" applyProtection="1">
      <alignment horizontal="center" vertical="center"/>
      <protection locked="0"/>
    </xf>
    <xf numFmtId="1" fontId="3" fillId="6" borderId="39" xfId="1" applyNumberFormat="1" applyFont="1" applyFill="1" applyBorder="1" applyAlignment="1" applyProtection="1">
      <alignment horizontal="center" vertical="center"/>
      <protection locked="0"/>
    </xf>
    <xf numFmtId="0" fontId="3" fillId="6" borderId="54" xfId="1" applyFont="1" applyFill="1" applyBorder="1" applyAlignment="1" applyProtection="1">
      <alignment horizontal="center"/>
      <protection locked="0"/>
    </xf>
    <xf numFmtId="0" fontId="3" fillId="6" borderId="6" xfId="1" applyFont="1" applyFill="1" applyBorder="1" applyAlignment="1" applyProtection="1">
      <alignment vertical="center" wrapText="1"/>
      <protection locked="0"/>
    </xf>
    <xf numFmtId="0" fontId="3" fillId="0" borderId="54" xfId="1" applyFont="1" applyFill="1" applyBorder="1" applyAlignment="1" applyProtection="1">
      <alignment horizontal="center"/>
      <protection locked="0"/>
    </xf>
    <xf numFmtId="0" fontId="3" fillId="6" borderId="6" xfId="1" applyFont="1" applyFill="1" applyBorder="1" applyAlignment="1" applyProtection="1">
      <alignment horizontal="left" vertical="center" wrapText="1"/>
    </xf>
    <xf numFmtId="1" fontId="3" fillId="6" borderId="6" xfId="1" applyNumberFormat="1" applyFont="1" applyFill="1" applyBorder="1" applyAlignment="1" applyProtection="1">
      <alignment horizontal="center"/>
    </xf>
    <xf numFmtId="0" fontId="3" fillId="6" borderId="39" xfId="1" applyFont="1" applyFill="1" applyBorder="1" applyAlignment="1" applyProtection="1">
      <alignment horizontal="center" vertical="center"/>
    </xf>
    <xf numFmtId="2" fontId="3" fillId="6" borderId="54" xfId="1" applyNumberFormat="1" applyFont="1" applyFill="1" applyBorder="1" applyAlignment="1" applyProtection="1">
      <alignment horizontal="center"/>
      <protection locked="0"/>
    </xf>
    <xf numFmtId="0" fontId="3" fillId="0" borderId="61" xfId="1" applyFont="1" applyFill="1" applyBorder="1" applyAlignment="1" applyProtection="1">
      <alignment horizontal="center" vertical="center"/>
    </xf>
    <xf numFmtId="0" fontId="3" fillId="0" borderId="58" xfId="1" applyFont="1" applyFill="1" applyBorder="1" applyAlignment="1" applyProtection="1">
      <alignment horizontal="center" vertical="center"/>
      <protection locked="0"/>
    </xf>
    <xf numFmtId="2" fontId="3" fillId="0" borderId="29" xfId="1" applyNumberFormat="1" applyFont="1" applyFill="1" applyBorder="1" applyAlignment="1" applyProtection="1">
      <alignment horizontal="center" vertical="center"/>
      <protection locked="0"/>
    </xf>
    <xf numFmtId="0" fontId="3" fillId="3" borderId="43" xfId="1" applyFont="1" applyFill="1" applyBorder="1" applyAlignment="1" applyProtection="1">
      <alignment horizontal="center" vertical="center"/>
      <protection locked="0"/>
    </xf>
    <xf numFmtId="2" fontId="3" fillId="4" borderId="41" xfId="1" applyNumberFormat="1" applyFont="1" applyFill="1" applyBorder="1" applyAlignment="1" applyProtection="1">
      <alignment horizontal="center" vertical="center"/>
      <protection locked="0"/>
    </xf>
    <xf numFmtId="0" fontId="3" fillId="3" borderId="8" xfId="1" applyFont="1" applyFill="1" applyBorder="1" applyAlignment="1" applyProtection="1">
      <alignment horizontal="center" vertical="center"/>
      <protection locked="0"/>
    </xf>
    <xf numFmtId="0" fontId="3" fillId="0" borderId="8" xfId="1" applyFont="1" applyFill="1" applyBorder="1" applyAlignment="1" applyProtection="1">
      <alignment horizontal="center" vertical="center"/>
      <protection locked="0"/>
    </xf>
    <xf numFmtId="0" fontId="3" fillId="2" borderId="6" xfId="1" applyFont="1" applyFill="1" applyBorder="1" applyAlignment="1" applyProtection="1">
      <alignment horizontal="center" vertical="center" wrapText="1"/>
      <protection locked="0"/>
    </xf>
    <xf numFmtId="49" fontId="3" fillId="2" borderId="6" xfId="1" applyNumberFormat="1" applyFont="1" applyFill="1" applyBorder="1" applyAlignment="1" applyProtection="1">
      <alignment horizontal="center" vertical="center"/>
      <protection locked="0"/>
    </xf>
    <xf numFmtId="2" fontId="3" fillId="4" borderId="62" xfId="1" applyNumberFormat="1" applyFont="1" applyFill="1" applyBorder="1" applyAlignment="1" applyProtection="1">
      <alignment horizontal="center" vertical="center"/>
      <protection locked="0"/>
    </xf>
    <xf numFmtId="0" fontId="3" fillId="3" borderId="6" xfId="1" applyFont="1" applyFill="1" applyBorder="1" applyAlignment="1" applyProtection="1">
      <alignment horizontal="left" vertical="center" wrapText="1"/>
      <protection locked="0"/>
    </xf>
    <xf numFmtId="0" fontId="3" fillId="0" borderId="6" xfId="1" applyFont="1" applyFill="1" applyBorder="1" applyAlignment="1" applyProtection="1">
      <alignment horizontal="center" vertical="center" wrapText="1"/>
      <protection locked="0"/>
    </xf>
    <xf numFmtId="49" fontId="3" fillId="3" borderId="62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61" xfId="1" applyFont="1" applyFill="1" applyBorder="1" applyAlignment="1" applyProtection="1">
      <alignment horizontal="center" vertical="center"/>
      <protection locked="0"/>
    </xf>
    <xf numFmtId="0" fontId="3" fillId="3" borderId="62" xfId="1" applyFont="1" applyFill="1" applyBorder="1" applyAlignment="1" applyProtection="1">
      <alignment horizontal="left" vertical="center" wrapText="1"/>
      <protection locked="0"/>
    </xf>
    <xf numFmtId="0" fontId="3" fillId="3" borderId="62" xfId="1" applyFont="1" applyFill="1" applyBorder="1" applyAlignment="1" applyProtection="1">
      <alignment horizontal="center" vertical="center"/>
      <protection locked="0"/>
    </xf>
    <xf numFmtId="0" fontId="3" fillId="3" borderId="6" xfId="1" applyFont="1" applyFill="1" applyBorder="1" applyAlignment="1" applyProtection="1">
      <alignment horizontal="center" vertical="center"/>
      <protection locked="0"/>
    </xf>
    <xf numFmtId="0" fontId="3" fillId="6" borderId="8" xfId="1" applyFont="1" applyFill="1" applyBorder="1" applyAlignment="1" applyProtection="1">
      <alignment horizontal="center" vertical="center"/>
      <protection locked="0"/>
    </xf>
    <xf numFmtId="0" fontId="3" fillId="6" borderId="6" xfId="1" applyFont="1" applyFill="1" applyBorder="1" applyAlignment="1" applyProtection="1">
      <alignment horizontal="left" vertical="center" wrapText="1"/>
      <protection locked="0"/>
    </xf>
    <xf numFmtId="49" fontId="3" fillId="6" borderId="6" xfId="1" applyNumberFormat="1" applyFont="1" applyFill="1" applyBorder="1" applyAlignment="1" applyProtection="1">
      <alignment horizontal="center" vertical="center" wrapText="1"/>
    </xf>
    <xf numFmtId="165" fontId="3" fillId="6" borderId="50" xfId="1" applyNumberFormat="1" applyFont="1" applyFill="1" applyBorder="1" applyAlignment="1" applyProtection="1">
      <alignment horizontal="center" vertical="center"/>
      <protection locked="0"/>
    </xf>
    <xf numFmtId="165" fontId="3" fillId="3" borderId="6" xfId="1" applyNumberFormat="1" applyFont="1" applyFill="1" applyBorder="1" applyAlignment="1" applyProtection="1">
      <alignment horizontal="center" vertical="center"/>
      <protection locked="0"/>
    </xf>
    <xf numFmtId="0" fontId="3" fillId="2" borderId="6" xfId="1" applyFont="1" applyFill="1" applyBorder="1" applyAlignment="1" applyProtection="1">
      <alignment horizontal="left" vertical="center" wrapText="1"/>
      <protection locked="0"/>
    </xf>
    <xf numFmtId="0" fontId="3" fillId="0" borderId="6" xfId="1" applyFont="1" applyFill="1" applyBorder="1" applyAlignment="1" applyProtection="1">
      <alignment horizontal="left" vertical="center" wrapText="1"/>
      <protection locked="0"/>
    </xf>
    <xf numFmtId="165" fontId="3" fillId="4" borderId="6" xfId="1" applyNumberFormat="1" applyFont="1" applyFill="1" applyBorder="1" applyAlignment="1" applyProtection="1">
      <alignment horizontal="center" vertical="center"/>
      <protection locked="0"/>
    </xf>
    <xf numFmtId="2" fontId="3" fillId="4" borderId="58" xfId="1" applyNumberFormat="1" applyFont="1" applyFill="1" applyBorder="1" applyAlignment="1" applyProtection="1">
      <alignment horizontal="center" vertical="center"/>
      <protection locked="0"/>
    </xf>
    <xf numFmtId="0" fontId="3" fillId="0" borderId="6" xfId="1" applyFont="1" applyFill="1" applyBorder="1" applyAlignment="1" applyProtection="1">
      <alignment horizontal="left" vertical="center"/>
    </xf>
    <xf numFmtId="49" fontId="3" fillId="2" borderId="6" xfId="1" applyNumberFormat="1" applyFont="1" applyFill="1" applyBorder="1" applyAlignment="1" applyProtection="1">
      <alignment horizontal="left" vertical="center" wrapText="1"/>
      <protection locked="0"/>
    </xf>
    <xf numFmtId="0" fontId="3" fillId="0" borderId="6" xfId="1" applyFont="1" applyBorder="1" applyAlignment="1" applyProtection="1">
      <alignment horizontal="center" vertical="center"/>
    </xf>
    <xf numFmtId="2" fontId="3" fillId="0" borderId="41" xfId="1" applyNumberFormat="1" applyFont="1" applyFill="1" applyBorder="1" applyAlignment="1" applyProtection="1">
      <alignment horizontal="center" vertical="center"/>
      <protection locked="0"/>
    </xf>
    <xf numFmtId="2" fontId="3" fillId="0" borderId="64" xfId="1" applyNumberFormat="1" applyFont="1" applyFill="1" applyBorder="1" applyAlignment="1" applyProtection="1">
      <alignment horizontal="center" vertical="center"/>
      <protection locked="0"/>
    </xf>
    <xf numFmtId="0" fontId="3" fillId="0" borderId="6" xfId="1" applyFont="1" applyBorder="1" applyAlignment="1" applyProtection="1">
      <alignment horizontal="left" vertical="center" wrapText="1"/>
    </xf>
    <xf numFmtId="0" fontId="3" fillId="3" borderId="68" xfId="1" applyFont="1" applyFill="1" applyBorder="1" applyAlignment="1" applyProtection="1">
      <alignment horizontal="center" vertical="center"/>
    </xf>
    <xf numFmtId="49" fontId="3" fillId="3" borderId="62" xfId="1" applyNumberFormat="1" applyFont="1" applyFill="1" applyBorder="1" applyAlignment="1" applyProtection="1">
      <alignment horizontal="center" vertical="center" wrapText="1"/>
    </xf>
    <xf numFmtId="0" fontId="3" fillId="2" borderId="41" xfId="1" applyFont="1" applyFill="1" applyBorder="1" applyAlignment="1" applyProtection="1">
      <alignment vertical="center"/>
    </xf>
    <xf numFmtId="0" fontId="3" fillId="0" borderId="41" xfId="1" applyFont="1" applyBorder="1" applyAlignment="1" applyProtection="1">
      <alignment horizontal="center" vertical="center"/>
    </xf>
    <xf numFmtId="0" fontId="3" fillId="2" borderId="6" xfId="1" applyFont="1" applyFill="1" applyBorder="1" applyAlignment="1" applyProtection="1">
      <alignment vertical="center"/>
    </xf>
    <xf numFmtId="2" fontId="3" fillId="4" borderId="51" xfId="1" applyNumberFormat="1" applyFont="1" applyFill="1" applyBorder="1" applyAlignment="1" applyProtection="1">
      <alignment horizontal="center" vertical="center"/>
      <protection locked="0"/>
    </xf>
    <xf numFmtId="0" fontId="3" fillId="3" borderId="61" xfId="1" applyFont="1" applyFill="1" applyBorder="1" applyAlignment="1" applyProtection="1">
      <alignment horizontal="center" vertical="center"/>
    </xf>
    <xf numFmtId="0" fontId="3" fillId="3" borderId="62" xfId="1" applyFont="1" applyFill="1" applyBorder="1" applyAlignment="1" applyProtection="1">
      <alignment horizontal="center" vertical="center"/>
    </xf>
    <xf numFmtId="0" fontId="3" fillId="3" borderId="80" xfId="1" applyFont="1" applyFill="1" applyBorder="1" applyAlignment="1" applyProtection="1">
      <alignment horizontal="center" vertical="center"/>
    </xf>
    <xf numFmtId="0" fontId="3" fillId="3" borderId="40" xfId="1" applyFont="1" applyFill="1" applyBorder="1" applyAlignment="1" applyProtection="1">
      <alignment horizontal="left" vertical="center" wrapText="1"/>
    </xf>
    <xf numFmtId="49" fontId="3" fillId="3" borderId="6" xfId="1" applyNumberFormat="1" applyFont="1" applyFill="1" applyBorder="1" applyAlignment="1" applyProtection="1">
      <alignment horizontal="center" vertical="center" wrapText="1"/>
    </xf>
    <xf numFmtId="0" fontId="3" fillId="3" borderId="36" xfId="1" applyFont="1" applyFill="1" applyBorder="1" applyAlignment="1" applyProtection="1">
      <alignment horizontal="center" vertical="center"/>
    </xf>
    <xf numFmtId="165" fontId="3" fillId="3" borderId="64" xfId="1" applyNumberFormat="1" applyFont="1" applyFill="1" applyBorder="1" applyAlignment="1" applyProtection="1">
      <alignment horizontal="center" vertical="center"/>
      <protection locked="0"/>
    </xf>
    <xf numFmtId="0" fontId="3" fillId="3" borderId="62" xfId="1" applyFont="1" applyFill="1" applyBorder="1" applyAlignment="1" applyProtection="1">
      <alignment horizontal="left" vertical="center"/>
    </xf>
    <xf numFmtId="0" fontId="3" fillId="3" borderId="58" xfId="1" applyFont="1" applyFill="1" applyBorder="1" applyAlignment="1" applyProtection="1">
      <alignment horizontal="center" vertical="center"/>
    </xf>
    <xf numFmtId="165" fontId="3" fillId="4" borderId="62" xfId="1" applyNumberFormat="1" applyFont="1" applyFill="1" applyBorder="1" applyAlignment="1" applyProtection="1">
      <alignment horizontal="center" vertical="center"/>
      <protection locked="0"/>
    </xf>
    <xf numFmtId="165" fontId="3" fillId="3" borderId="62" xfId="1" applyNumberFormat="1" applyFont="1" applyFill="1" applyBorder="1" applyAlignment="1" applyProtection="1">
      <alignment horizontal="center" vertical="center"/>
      <protection locked="0"/>
    </xf>
    <xf numFmtId="49" fontId="3" fillId="3" borderId="36" xfId="1" applyNumberFormat="1" applyFont="1" applyFill="1" applyBorder="1" applyAlignment="1" applyProtection="1">
      <alignment horizontal="center" vertical="center" wrapText="1"/>
    </xf>
    <xf numFmtId="0" fontId="3" fillId="3" borderId="41" xfId="1" applyFont="1" applyFill="1" applyBorder="1" applyAlignment="1" applyProtection="1">
      <alignment horizontal="center" vertical="center"/>
    </xf>
    <xf numFmtId="9" fontId="3" fillId="4" borderId="36" xfId="8" applyFont="1" applyFill="1" applyBorder="1" applyAlignment="1" applyProtection="1">
      <alignment horizontal="center" vertical="center"/>
      <protection locked="0"/>
    </xf>
    <xf numFmtId="9" fontId="3" fillId="3" borderId="36" xfId="8" applyFont="1" applyFill="1" applyBorder="1" applyAlignment="1" applyProtection="1">
      <alignment horizontal="center" vertical="center"/>
      <protection locked="0"/>
    </xf>
    <xf numFmtId="9" fontId="3" fillId="4" borderId="58" xfId="8" applyFont="1" applyFill="1" applyBorder="1" applyAlignment="1" applyProtection="1">
      <alignment horizontal="center" vertical="center"/>
      <protection locked="0"/>
    </xf>
    <xf numFmtId="9" fontId="3" fillId="3" borderId="58" xfId="8" applyFont="1" applyFill="1" applyBorder="1" applyAlignment="1" applyProtection="1">
      <alignment horizontal="center" vertical="center"/>
      <protection locked="0"/>
    </xf>
    <xf numFmtId="9" fontId="3" fillId="3" borderId="59" xfId="8" applyFont="1" applyFill="1" applyBorder="1" applyAlignment="1" applyProtection="1">
      <alignment horizontal="center" vertical="center"/>
      <protection locked="0"/>
    </xf>
    <xf numFmtId="2" fontId="3" fillId="3" borderId="50" xfId="1" applyNumberFormat="1" applyFont="1" applyFill="1" applyBorder="1" applyAlignment="1" applyProtection="1">
      <alignment horizontal="center" vertical="center"/>
      <protection locked="0"/>
    </xf>
    <xf numFmtId="49" fontId="3" fillId="2" borderId="6" xfId="1" applyNumberFormat="1" applyFont="1" applyFill="1" applyBorder="1" applyAlignment="1" applyProtection="1">
      <alignment horizontal="center" vertical="center" wrapText="1"/>
      <protection locked="0"/>
    </xf>
    <xf numFmtId="2" fontId="3" fillId="0" borderId="6" xfId="10" applyNumberFormat="1" applyFont="1" applyFill="1" applyBorder="1" applyAlignment="1" applyProtection="1">
      <alignment horizontal="center" vertical="center"/>
      <protection locked="0"/>
    </xf>
    <xf numFmtId="2" fontId="3" fillId="0" borderId="51" xfId="10" applyNumberFormat="1" applyFont="1" applyFill="1" applyBorder="1" applyAlignment="1" applyProtection="1">
      <alignment horizontal="center" vertical="center"/>
      <protection locked="0"/>
    </xf>
    <xf numFmtId="0" fontId="28" fillId="2" borderId="0" xfId="1" applyFont="1" applyFill="1" applyBorder="1" applyAlignment="1" applyProtection="1">
      <alignment horizontal="center" vertical="center" wrapText="1"/>
      <protection locked="0"/>
    </xf>
    <xf numFmtId="0" fontId="13" fillId="0" borderId="36" xfId="4" applyFont="1" applyFill="1" applyBorder="1" applyAlignment="1" applyProtection="1">
      <alignment horizontal="center" vertical="center"/>
      <protection locked="0"/>
    </xf>
    <xf numFmtId="0" fontId="13" fillId="0" borderId="29" xfId="4" applyFont="1" applyFill="1" applyBorder="1" applyAlignment="1">
      <alignment horizontal="center" vertical="center" wrapText="1"/>
    </xf>
    <xf numFmtId="0" fontId="13" fillId="0" borderId="36" xfId="5" applyFont="1" applyFill="1" applyBorder="1" applyAlignment="1" applyProtection="1">
      <alignment horizontal="center" vertical="center"/>
      <protection locked="0"/>
    </xf>
    <xf numFmtId="2" fontId="13" fillId="0" borderId="36" xfId="6" applyNumberFormat="1" applyFont="1" applyFill="1" applyBorder="1" applyAlignment="1">
      <alignment horizontal="center" vertical="center"/>
    </xf>
    <xf numFmtId="2" fontId="13" fillId="0" borderId="36" xfId="7" applyNumberFormat="1" applyFont="1" applyFill="1" applyBorder="1" applyAlignment="1" applyProtection="1">
      <alignment horizontal="center" vertical="center"/>
      <protection locked="0"/>
    </xf>
    <xf numFmtId="0" fontId="13" fillId="0" borderId="6" xfId="4" applyFont="1" applyFill="1" applyBorder="1" applyAlignment="1" applyProtection="1">
      <alignment horizontal="center" vertical="center"/>
      <protection locked="0"/>
    </xf>
    <xf numFmtId="0" fontId="13" fillId="0" borderId="6" xfId="5" applyFont="1" applyFill="1" applyBorder="1" applyAlignment="1" applyProtection="1">
      <alignment horizontal="center" vertical="center"/>
      <protection locked="0"/>
    </xf>
    <xf numFmtId="2" fontId="13" fillId="0" borderId="6" xfId="6" applyNumberFormat="1" applyFont="1" applyFill="1" applyBorder="1" applyAlignment="1">
      <alignment horizontal="center" vertical="center"/>
    </xf>
    <xf numFmtId="2" fontId="13" fillId="0" borderId="6" xfId="7" applyNumberFormat="1" applyFont="1" applyFill="1" applyBorder="1" applyAlignment="1" applyProtection="1">
      <alignment horizontal="center" vertical="center"/>
      <protection locked="0"/>
    </xf>
    <xf numFmtId="2" fontId="3" fillId="0" borderId="58" xfId="1" applyNumberFormat="1" applyFont="1" applyFill="1" applyBorder="1" applyAlignment="1" applyProtection="1">
      <alignment horizontal="center" vertical="center"/>
      <protection locked="0"/>
    </xf>
    <xf numFmtId="2" fontId="3" fillId="0" borderId="59" xfId="1" applyNumberFormat="1" applyFont="1" applyFill="1" applyBorder="1" applyAlignment="1" applyProtection="1">
      <alignment horizontal="center" vertical="center"/>
      <protection locked="0"/>
    </xf>
    <xf numFmtId="165" fontId="13" fillId="4" borderId="62" xfId="1" applyNumberFormat="1" applyFont="1" applyFill="1" applyBorder="1" applyAlignment="1" applyProtection="1">
      <alignment horizontal="center" vertical="center"/>
      <protection locked="0"/>
    </xf>
    <xf numFmtId="165" fontId="13" fillId="3" borderId="62" xfId="1" applyNumberFormat="1" applyFont="1" applyFill="1" applyBorder="1" applyAlignment="1" applyProtection="1">
      <alignment horizontal="center" vertical="center"/>
      <protection locked="0"/>
    </xf>
    <xf numFmtId="165" fontId="13" fillId="3" borderId="63" xfId="1" applyNumberFormat="1" applyFont="1" applyFill="1" applyBorder="1" applyAlignment="1" applyProtection="1">
      <alignment horizontal="center" vertical="center"/>
      <protection locked="0"/>
    </xf>
    <xf numFmtId="169" fontId="54" fillId="0" borderId="0" xfId="13"/>
    <xf numFmtId="169" fontId="56" fillId="14" borderId="0" xfId="14" applyFont="1" applyFill="1" applyAlignment="1"/>
    <xf numFmtId="169" fontId="55" fillId="14" borderId="0" xfId="14" applyFill="1"/>
    <xf numFmtId="169" fontId="55" fillId="14" borderId="0" xfId="14" applyFill="1" applyBorder="1"/>
    <xf numFmtId="169" fontId="47" fillId="14" borderId="0" xfId="14" applyFont="1" applyFill="1" applyBorder="1" applyAlignment="1" applyProtection="1">
      <alignment horizontal="right"/>
    </xf>
    <xf numFmtId="170" fontId="50" fillId="0" borderId="86" xfId="14" applyNumberFormat="1" applyFont="1" applyFill="1" applyBorder="1" applyAlignment="1" applyProtection="1">
      <alignment horizontal="left" vertical="center"/>
      <protection locked="0"/>
    </xf>
    <xf numFmtId="169" fontId="51" fillId="14" borderId="0" xfId="14" applyFont="1" applyFill="1"/>
    <xf numFmtId="166" fontId="55" fillId="14" borderId="0" xfId="14" applyNumberFormat="1" applyFont="1" applyFill="1"/>
    <xf numFmtId="170" fontId="55" fillId="14" borderId="87" xfId="14" applyNumberFormat="1" applyFont="1" applyFill="1" applyBorder="1"/>
    <xf numFmtId="170" fontId="57" fillId="14" borderId="87" xfId="14" applyNumberFormat="1" applyFont="1" applyFill="1" applyBorder="1"/>
    <xf numFmtId="0" fontId="58" fillId="0" borderId="0" xfId="15"/>
    <xf numFmtId="169" fontId="59" fillId="0" borderId="0" xfId="14" applyFont="1" applyFill="1" applyAlignment="1"/>
    <xf numFmtId="171" fontId="60" fillId="0" borderId="88" xfId="14" applyNumberFormat="1" applyFont="1" applyFill="1" applyBorder="1" applyAlignment="1" applyProtection="1">
      <alignment horizontal="center" vertical="center"/>
      <protection locked="0"/>
    </xf>
    <xf numFmtId="169" fontId="61" fillId="15" borderId="0" xfId="14" applyFont="1" applyFill="1"/>
    <xf numFmtId="169" fontId="62" fillId="14" borderId="0" xfId="14" applyFont="1" applyFill="1" applyBorder="1"/>
    <xf numFmtId="169" fontId="55" fillId="14" borderId="0" xfId="14" applyFont="1" applyFill="1" applyAlignment="1"/>
    <xf numFmtId="169" fontId="63" fillId="14" borderId="0" xfId="14" applyFont="1" applyFill="1"/>
    <xf numFmtId="169" fontId="55" fillId="14" borderId="0" xfId="14" applyFont="1" applyFill="1"/>
    <xf numFmtId="169" fontId="55" fillId="14" borderId="86" xfId="14" applyFont="1" applyFill="1" applyBorder="1"/>
    <xf numFmtId="169" fontId="55" fillId="14" borderId="0" xfId="14" applyFont="1" applyFill="1" applyBorder="1"/>
    <xf numFmtId="169" fontId="51" fillId="14" borderId="86" xfId="14" applyFont="1" applyFill="1" applyBorder="1" applyAlignment="1"/>
    <xf numFmtId="169" fontId="47" fillId="15" borderId="0" xfId="14" applyFont="1" applyFill="1" applyBorder="1" applyAlignment="1">
      <alignment wrapText="1"/>
    </xf>
    <xf numFmtId="169" fontId="57" fillId="14" borderId="0" xfId="14" applyFont="1" applyFill="1" applyBorder="1"/>
    <xf numFmtId="169" fontId="55" fillId="0" borderId="0" xfId="13" applyFont="1"/>
    <xf numFmtId="169" fontId="47" fillId="16" borderId="87" xfId="14" applyFont="1" applyFill="1" applyBorder="1" applyAlignment="1" applyProtection="1">
      <alignment horizontal="center" vertical="center" wrapText="1"/>
      <protection locked="0"/>
    </xf>
    <xf numFmtId="169" fontId="47" fillId="16" borderId="89" xfId="14" applyFont="1" applyFill="1" applyBorder="1" applyAlignment="1" applyProtection="1">
      <alignment vertical="center" wrapText="1"/>
    </xf>
    <xf numFmtId="169" fontId="47" fillId="16" borderId="87" xfId="14" applyFont="1" applyFill="1" applyBorder="1" applyAlignment="1" applyProtection="1">
      <alignment horizontal="left" vertical="center" wrapText="1"/>
    </xf>
    <xf numFmtId="169" fontId="47" fillId="16" borderId="87" xfId="14" applyFont="1" applyFill="1" applyBorder="1" applyAlignment="1" applyProtection="1">
      <alignment horizontal="center" vertical="center" wrapText="1"/>
    </xf>
    <xf numFmtId="169" fontId="47" fillId="16" borderId="88" xfId="14" applyFont="1" applyFill="1" applyBorder="1" applyAlignment="1" applyProtection="1">
      <alignment horizontal="center" vertical="center" wrapText="1"/>
    </xf>
    <xf numFmtId="169" fontId="47" fillId="16" borderId="87" xfId="14" applyFont="1" applyFill="1" applyBorder="1" applyAlignment="1" applyProtection="1">
      <alignment horizontal="center" wrapText="1"/>
    </xf>
    <xf numFmtId="169" fontId="47" fillId="16" borderId="89" xfId="14" applyFont="1" applyFill="1" applyBorder="1" applyAlignment="1" applyProtection="1">
      <alignment horizontal="center" wrapText="1"/>
    </xf>
    <xf numFmtId="169" fontId="47" fillId="16" borderId="90" xfId="14" applyFont="1" applyFill="1" applyBorder="1" applyAlignment="1" applyProtection="1">
      <alignment horizontal="center" vertical="center" wrapText="1"/>
    </xf>
    <xf numFmtId="169" fontId="47" fillId="16" borderId="86" xfId="14" applyFont="1" applyFill="1" applyBorder="1" applyAlignment="1" applyProtection="1">
      <alignment horizontal="center" vertical="center" wrapText="1"/>
    </xf>
    <xf numFmtId="169" fontId="47" fillId="16" borderId="87" xfId="14" applyFont="1" applyFill="1" applyBorder="1" applyAlignment="1">
      <alignment vertical="center" wrapText="1"/>
    </xf>
    <xf numFmtId="169" fontId="47" fillId="16" borderId="91" xfId="14" applyFont="1" applyFill="1" applyBorder="1" applyAlignment="1">
      <alignment vertical="center" wrapText="1"/>
    </xf>
    <xf numFmtId="169" fontId="64" fillId="0" borderId="92" xfId="14" applyFont="1" applyFill="1" applyBorder="1" applyAlignment="1">
      <alignment vertical="center" wrapText="1"/>
    </xf>
    <xf numFmtId="169" fontId="64" fillId="0" borderId="89" xfId="14" applyFont="1" applyFill="1" applyBorder="1" applyAlignment="1">
      <alignment vertical="center" wrapText="1"/>
    </xf>
    <xf numFmtId="169" fontId="55" fillId="14" borderId="0" xfId="14" applyFont="1" applyFill="1" applyBorder="1" applyAlignment="1">
      <alignment vertical="center" wrapText="1"/>
    </xf>
    <xf numFmtId="169" fontId="65" fillId="16" borderId="93" xfId="14" applyFont="1" applyFill="1" applyBorder="1" applyAlignment="1" applyProtection="1">
      <alignment horizontal="center" vertical="center" wrapText="1"/>
    </xf>
    <xf numFmtId="169" fontId="47" fillId="16" borderId="94" xfId="14" applyFont="1" applyFill="1" applyBorder="1" applyAlignment="1">
      <alignment vertical="center"/>
    </xf>
    <xf numFmtId="169" fontId="47" fillId="16" borderId="95" xfId="14" applyFont="1" applyFill="1" applyBorder="1" applyAlignment="1">
      <alignment wrapText="1"/>
    </xf>
    <xf numFmtId="169" fontId="47" fillId="16" borderId="95" xfId="14" applyFont="1" applyFill="1" applyBorder="1"/>
    <xf numFmtId="169" fontId="47" fillId="16" borderId="95" xfId="14" applyFont="1" applyFill="1" applyBorder="1" applyAlignment="1" applyProtection="1">
      <alignment horizontal="center" wrapText="1"/>
    </xf>
    <xf numFmtId="169" fontId="47" fillId="16" borderId="96" xfId="14" applyFont="1" applyFill="1" applyBorder="1" applyAlignment="1" applyProtection="1">
      <alignment horizontal="center" wrapText="1"/>
    </xf>
    <xf numFmtId="169" fontId="55" fillId="16" borderId="97" xfId="14" applyFont="1" applyFill="1" applyBorder="1"/>
    <xf numFmtId="169" fontId="55" fillId="16" borderId="98" xfId="14" applyFont="1" applyFill="1" applyBorder="1"/>
    <xf numFmtId="169" fontId="47" fillId="16" borderId="94" xfId="14" applyFont="1" applyFill="1" applyBorder="1" applyAlignment="1" applyProtection="1">
      <alignment horizontal="center" wrapText="1"/>
    </xf>
    <xf numFmtId="169" fontId="47" fillId="16" borderId="0" xfId="14" applyFont="1" applyFill="1" applyBorder="1"/>
    <xf numFmtId="169" fontId="55" fillId="16" borderId="0" xfId="14" applyFont="1" applyFill="1" applyBorder="1"/>
    <xf numFmtId="169" fontId="55" fillId="16" borderId="0" xfId="14" applyFill="1" applyBorder="1"/>
    <xf numFmtId="169" fontId="55" fillId="16" borderId="0" xfId="14" applyFont="1" applyFill="1" applyBorder="1" applyAlignment="1" applyProtection="1">
      <alignment horizontal="left" vertical="center"/>
    </xf>
    <xf numFmtId="169" fontId="55" fillId="16" borderId="98" xfId="14" applyFill="1" applyBorder="1"/>
    <xf numFmtId="169" fontId="55" fillId="0" borderId="97" xfId="14" applyFill="1" applyBorder="1"/>
    <xf numFmtId="169" fontId="55" fillId="0" borderId="0" xfId="14" applyFill="1" applyBorder="1"/>
    <xf numFmtId="169" fontId="55" fillId="0" borderId="98" xfId="14" applyFill="1" applyBorder="1"/>
    <xf numFmtId="169" fontId="60" fillId="16" borderId="99" xfId="14" applyFont="1" applyFill="1" applyBorder="1" applyAlignment="1" applyProtection="1">
      <alignment horizontal="center" vertical="center"/>
    </xf>
    <xf numFmtId="169" fontId="55" fillId="16" borderId="0" xfId="14" applyFont="1" applyFill="1" applyBorder="1" applyAlignment="1" applyProtection="1">
      <alignment vertical="center"/>
    </xf>
    <xf numFmtId="169" fontId="55" fillId="16" borderId="0" xfId="14" applyFont="1" applyFill="1" applyBorder="1" applyAlignment="1">
      <alignment wrapText="1"/>
    </xf>
    <xf numFmtId="169" fontId="63" fillId="16" borderId="0" xfId="14" applyFont="1" applyFill="1" applyBorder="1" applyAlignment="1" applyProtection="1">
      <alignment horizontal="center" wrapText="1"/>
    </xf>
    <xf numFmtId="169" fontId="47" fillId="16" borderId="0" xfId="14" applyFont="1" applyFill="1" applyBorder="1" applyAlignment="1" applyProtection="1">
      <alignment horizontal="center" wrapText="1"/>
    </xf>
    <xf numFmtId="169" fontId="47" fillId="16" borderId="98" xfId="14" applyFont="1" applyFill="1" applyBorder="1" applyAlignment="1" applyProtection="1">
      <alignment horizontal="center" wrapText="1"/>
    </xf>
    <xf numFmtId="169" fontId="66" fillId="16" borderId="97" xfId="14" applyFont="1" applyFill="1" applyBorder="1" applyAlignment="1" applyProtection="1">
      <alignment horizontal="left" wrapText="1"/>
    </xf>
    <xf numFmtId="169" fontId="47" fillId="16" borderId="98" xfId="14" applyFont="1" applyFill="1" applyBorder="1"/>
    <xf numFmtId="169" fontId="47" fillId="0" borderId="0" xfId="14" applyFont="1" applyFill="1" applyBorder="1"/>
    <xf numFmtId="169" fontId="47" fillId="0" borderId="100" xfId="14" applyFont="1" applyFill="1" applyBorder="1"/>
    <xf numFmtId="2" fontId="31" fillId="0" borderId="8" xfId="16" applyNumberFormat="1" applyFont="1" applyFill="1" applyBorder="1" applyAlignment="1" applyProtection="1">
      <alignment horizontal="center" vertical="center"/>
      <protection locked="0"/>
    </xf>
    <xf numFmtId="1" fontId="3" fillId="0" borderId="6" xfId="16" applyNumberFormat="1" applyFont="1" applyFill="1" applyBorder="1" applyAlignment="1" applyProtection="1">
      <alignment horizontal="center" vertical="center"/>
      <protection locked="0"/>
    </xf>
    <xf numFmtId="49" fontId="3" fillId="0" borderId="6" xfId="16" applyNumberFormat="1" applyFont="1" applyFill="1" applyBorder="1" applyAlignment="1" applyProtection="1">
      <alignment horizontal="center" vertical="center"/>
      <protection locked="0"/>
    </xf>
    <xf numFmtId="2" fontId="3" fillId="0" borderId="6" xfId="16" applyNumberFormat="1" applyFont="1" applyFill="1" applyBorder="1" applyAlignment="1" applyProtection="1">
      <alignment horizontal="center" vertical="center" wrapText="1"/>
      <protection locked="0"/>
    </xf>
    <xf numFmtId="2" fontId="3" fillId="0" borderId="6" xfId="16" applyNumberFormat="1" applyFont="1" applyFill="1" applyBorder="1" applyAlignment="1" applyProtection="1">
      <alignment horizontal="center" vertical="center"/>
      <protection locked="0"/>
    </xf>
    <xf numFmtId="167" fontId="3" fillId="0" borderId="6" xfId="16" applyNumberFormat="1" applyFont="1" applyFill="1" applyBorder="1" applyAlignment="1" applyProtection="1">
      <alignment horizontal="center" vertical="center"/>
      <protection locked="0"/>
    </xf>
    <xf numFmtId="2" fontId="3" fillId="3" borderId="6" xfId="16" applyNumberFormat="1" applyFont="1" applyFill="1" applyBorder="1" applyAlignment="1" applyProtection="1">
      <alignment horizontal="center" vertical="center"/>
      <protection locked="0"/>
    </xf>
    <xf numFmtId="168" fontId="3" fillId="3" borderId="6" xfId="16" applyNumberFormat="1" applyFont="1" applyFill="1" applyBorder="1" applyAlignment="1" applyProtection="1">
      <alignment horizontal="center" vertical="center"/>
      <protection locked="0"/>
    </xf>
    <xf numFmtId="2" fontId="3" fillId="3" borderId="50" xfId="16" applyNumberFormat="1" applyFont="1" applyFill="1" applyBorder="1" applyAlignment="1" applyProtection="1">
      <alignment horizontal="center" vertical="center"/>
      <protection locked="0"/>
    </xf>
    <xf numFmtId="1" fontId="3" fillId="11" borderId="8" xfId="16" applyNumberFormat="1" applyFont="1" applyFill="1" applyBorder="1" applyAlignment="1" applyProtection="1">
      <alignment horizontal="center" vertical="center"/>
      <protection locked="0"/>
    </xf>
    <xf numFmtId="0" fontId="3" fillId="0" borderId="8" xfId="16" applyFont="1" applyBorder="1" applyAlignment="1">
      <alignment horizontal="center" vertical="center" wrapText="1"/>
    </xf>
    <xf numFmtId="0" fontId="3" fillId="0" borderId="6" xfId="16" applyFont="1" applyBorder="1" applyAlignment="1">
      <alignment horizontal="center" vertical="center"/>
    </xf>
    <xf numFmtId="2" fontId="3" fillId="0" borderId="74" xfId="16" applyNumberFormat="1" applyFont="1" applyFill="1" applyBorder="1" applyAlignment="1" applyProtection="1">
      <alignment horizontal="center" vertical="center"/>
      <protection locked="0"/>
    </xf>
    <xf numFmtId="2" fontId="3" fillId="0" borderId="50" xfId="16" applyNumberFormat="1" applyFont="1" applyFill="1" applyBorder="1" applyAlignment="1" applyProtection="1">
      <alignment horizontal="center" vertical="center"/>
      <protection locked="0"/>
    </xf>
    <xf numFmtId="2" fontId="22" fillId="0" borderId="75" xfId="16" applyNumberFormat="1" applyFont="1" applyFill="1" applyBorder="1" applyAlignment="1">
      <alignment horizontal="center" vertical="center"/>
    </xf>
    <xf numFmtId="2" fontId="22" fillId="0" borderId="76" xfId="16" applyNumberFormat="1" applyFont="1" applyFill="1" applyBorder="1" applyAlignment="1">
      <alignment horizontal="center" vertical="center"/>
    </xf>
    <xf numFmtId="2" fontId="22" fillId="0" borderId="77" xfId="16" applyNumberFormat="1" applyFont="1" applyFill="1" applyBorder="1" applyAlignment="1">
      <alignment horizontal="center" vertical="center"/>
    </xf>
    <xf numFmtId="2" fontId="31" fillId="2" borderId="4" xfId="16" applyNumberFormat="1" applyFont="1" applyFill="1" applyBorder="1" applyAlignment="1" applyProtection="1">
      <alignment horizontal="center" vertical="center"/>
      <protection locked="0"/>
    </xf>
    <xf numFmtId="2" fontId="31" fillId="2" borderId="25" xfId="16" applyNumberFormat="1" applyFont="1" applyFill="1" applyBorder="1" applyAlignment="1" applyProtection="1">
      <alignment horizontal="center" vertical="center"/>
      <protection locked="0"/>
    </xf>
    <xf numFmtId="1" fontId="31" fillId="2" borderId="0" xfId="16" applyNumberFormat="1" applyFont="1" applyFill="1" applyBorder="1" applyAlignment="1" applyProtection="1">
      <alignment horizontal="center" vertical="center"/>
      <protection locked="0"/>
    </xf>
    <xf numFmtId="2" fontId="31" fillId="2" borderId="0" xfId="16" applyNumberFormat="1" applyFont="1" applyFill="1" applyBorder="1" applyAlignment="1" applyProtection="1">
      <alignment horizontal="center" vertical="center"/>
      <protection locked="0"/>
    </xf>
    <xf numFmtId="2" fontId="31" fillId="2" borderId="5" xfId="16" applyNumberFormat="1" applyFont="1" applyFill="1" applyBorder="1" applyAlignment="1" applyProtection="1">
      <alignment horizontal="center" vertical="center"/>
      <protection locked="0"/>
    </xf>
    <xf numFmtId="0" fontId="3" fillId="0" borderId="8" xfId="16" applyFont="1" applyBorder="1" applyAlignment="1">
      <alignment horizontal="center" vertical="center"/>
    </xf>
    <xf numFmtId="0" fontId="31" fillId="2" borderId="4" xfId="16" applyFont="1" applyFill="1" applyBorder="1" applyAlignment="1">
      <alignment horizontal="center" vertical="center"/>
    </xf>
    <xf numFmtId="0" fontId="31" fillId="2" borderId="25" xfId="16" applyFont="1" applyFill="1" applyBorder="1" applyAlignment="1">
      <alignment horizontal="center" vertical="center" wrapText="1"/>
    </xf>
    <xf numFmtId="0" fontId="31" fillId="2" borderId="0" xfId="16" applyFont="1" applyFill="1" applyBorder="1" applyAlignment="1">
      <alignment horizontal="center" vertical="center"/>
    </xf>
    <xf numFmtId="0" fontId="31" fillId="2" borderId="5" xfId="16" applyFont="1" applyFill="1" applyBorder="1" applyAlignment="1">
      <alignment horizontal="center" vertical="center"/>
    </xf>
    <xf numFmtId="0" fontId="3" fillId="2" borderId="4" xfId="16" applyFont="1" applyFill="1" applyBorder="1" applyAlignment="1">
      <alignment horizontal="center" vertical="center"/>
    </xf>
    <xf numFmtId="0" fontId="3" fillId="2" borderId="25" xfId="16" applyFont="1" applyFill="1" applyBorder="1" applyAlignment="1">
      <alignment horizontal="center" vertical="center" wrapText="1"/>
    </xf>
    <xf numFmtId="0" fontId="3" fillId="2" borderId="0" xfId="16" applyFont="1" applyFill="1" applyBorder="1" applyAlignment="1">
      <alignment horizontal="center" vertical="center"/>
    </xf>
    <xf numFmtId="0" fontId="3" fillId="2" borderId="5" xfId="16" applyFont="1" applyFill="1" applyBorder="1" applyAlignment="1">
      <alignment horizontal="center" vertical="center"/>
    </xf>
    <xf numFmtId="0" fontId="3" fillId="0" borderId="45" xfId="16" applyFont="1" applyBorder="1" applyAlignment="1">
      <alignment horizontal="center" vertical="center"/>
    </xf>
    <xf numFmtId="0" fontId="3" fillId="2" borderId="25" xfId="16" applyFont="1" applyFill="1" applyBorder="1" applyAlignment="1">
      <alignment horizontal="center" vertical="center"/>
    </xf>
    <xf numFmtId="0" fontId="3" fillId="2" borderId="8" xfId="16" applyFont="1" applyFill="1" applyBorder="1" applyAlignment="1">
      <alignment horizontal="center" vertical="center"/>
    </xf>
    <xf numFmtId="0" fontId="3" fillId="2" borderId="6" xfId="16" applyFont="1" applyFill="1" applyBorder="1" applyAlignment="1">
      <alignment horizontal="center" vertical="center"/>
    </xf>
    <xf numFmtId="0" fontId="3" fillId="2" borderId="4" xfId="16" applyFont="1" applyFill="1" applyBorder="1" applyAlignment="1" applyProtection="1">
      <alignment horizontal="center" vertical="center" wrapText="1"/>
    </xf>
    <xf numFmtId="0" fontId="3" fillId="0" borderId="68" xfId="16" applyFont="1" applyBorder="1" applyAlignment="1">
      <alignment horizontal="center" vertical="center"/>
    </xf>
    <xf numFmtId="0" fontId="17" fillId="2" borderId="9" xfId="16" applyFont="1" applyFill="1" applyBorder="1" applyAlignment="1" applyProtection="1">
      <alignment horizontal="center" vertical="center" wrapText="1"/>
    </xf>
    <xf numFmtId="0" fontId="17" fillId="2" borderId="67" xfId="16" applyFont="1" applyFill="1" applyBorder="1" applyAlignment="1">
      <alignment horizontal="center" vertical="center"/>
    </xf>
    <xf numFmtId="0" fontId="17" fillId="2" borderId="10" xfId="16" applyFont="1" applyFill="1" applyBorder="1" applyAlignment="1">
      <alignment horizontal="center" vertical="center"/>
    </xf>
    <xf numFmtId="0" fontId="17" fillId="2" borderId="11" xfId="16" applyFont="1" applyFill="1" applyBorder="1" applyAlignment="1">
      <alignment horizontal="center" vertical="center"/>
    </xf>
    <xf numFmtId="0" fontId="17" fillId="3" borderId="61" xfId="16" applyFont="1" applyFill="1" applyBorder="1" applyAlignment="1">
      <alignment horizontal="center" vertical="center"/>
    </xf>
    <xf numFmtId="0" fontId="17" fillId="3" borderId="62" xfId="16" applyFont="1" applyFill="1" applyBorder="1" applyAlignment="1">
      <alignment horizontal="center" vertical="center"/>
    </xf>
    <xf numFmtId="0" fontId="3" fillId="3" borderId="65" xfId="16" applyFont="1" applyFill="1" applyBorder="1" applyAlignment="1">
      <alignment horizontal="center" vertical="center"/>
    </xf>
    <xf numFmtId="2" fontId="3" fillId="3" borderId="62" xfId="16" applyNumberFormat="1" applyFont="1" applyFill="1" applyBorder="1" applyAlignment="1" applyProtection="1">
      <alignment horizontal="center" vertical="center"/>
      <protection locked="0"/>
    </xf>
    <xf numFmtId="2" fontId="3" fillId="3" borderId="63" xfId="16" applyNumberFormat="1" applyFont="1" applyFill="1" applyBorder="1" applyAlignment="1" applyProtection="1">
      <alignment horizontal="center" vertical="center"/>
      <protection locked="0"/>
    </xf>
    <xf numFmtId="2" fontId="41" fillId="0" borderId="10" xfId="16" applyNumberFormat="1" applyFont="1" applyFill="1" applyBorder="1" applyAlignment="1" applyProtection="1">
      <alignment horizontal="center" vertical="center"/>
      <protection locked="0"/>
    </xf>
    <xf numFmtId="2" fontId="41" fillId="0" borderId="78" xfId="16" applyNumberFormat="1" applyFont="1" applyFill="1" applyBorder="1" applyAlignment="1" applyProtection="1">
      <alignment horizontal="center" vertical="center"/>
      <protection locked="0"/>
    </xf>
    <xf numFmtId="2" fontId="41" fillId="0" borderId="79" xfId="16" applyNumberFormat="1" applyFont="1" applyFill="1" applyBorder="1" applyAlignment="1" applyProtection="1">
      <alignment horizontal="center" vertical="center"/>
      <protection locked="0"/>
    </xf>
    <xf numFmtId="169" fontId="55" fillId="16" borderId="97" xfId="14" applyFill="1" applyBorder="1"/>
    <xf numFmtId="169" fontId="47" fillId="0" borderId="98" xfId="14" applyFont="1" applyFill="1" applyBorder="1"/>
    <xf numFmtId="169" fontId="65" fillId="16" borderId="99" xfId="14" applyFont="1" applyFill="1" applyBorder="1" applyAlignment="1" applyProtection="1">
      <alignment horizontal="center" vertical="center" wrapText="1"/>
    </xf>
    <xf numFmtId="169" fontId="47" fillId="16" borderId="0" xfId="14" applyFont="1" applyFill="1" applyBorder="1" applyAlignment="1">
      <alignment vertical="center"/>
    </xf>
    <xf numFmtId="169" fontId="47" fillId="16" borderId="97" xfId="14" applyFont="1" applyFill="1" applyBorder="1" applyAlignment="1" applyProtection="1">
      <alignment horizontal="center" wrapText="1"/>
    </xf>
    <xf numFmtId="1" fontId="3" fillId="0" borderId="8" xfId="16" applyNumberFormat="1" applyFont="1" applyFill="1" applyBorder="1" applyAlignment="1" applyProtection="1">
      <alignment horizontal="center" vertical="center"/>
      <protection locked="0"/>
    </xf>
    <xf numFmtId="1" fontId="3" fillId="0" borderId="73" xfId="16" applyNumberFormat="1" applyFont="1" applyFill="1" applyBorder="1" applyAlignment="1" applyProtection="1">
      <alignment horizontal="center" vertical="center"/>
      <protection locked="0"/>
    </xf>
    <xf numFmtId="169" fontId="55" fillId="0" borderId="0" xfId="14" applyFill="1"/>
    <xf numFmtId="169" fontId="43" fillId="16" borderId="0" xfId="14" applyFont="1" applyFill="1" applyBorder="1"/>
    <xf numFmtId="169" fontId="43" fillId="16" borderId="98" xfId="14" applyFont="1" applyFill="1" applyBorder="1"/>
    <xf numFmtId="169" fontId="43" fillId="0" borderId="0" xfId="14" applyFont="1" applyFill="1" applyBorder="1"/>
    <xf numFmtId="169" fontId="43" fillId="0" borderId="98" xfId="14" applyFont="1" applyFill="1" applyBorder="1"/>
    <xf numFmtId="169" fontId="54" fillId="16" borderId="99" xfId="14" applyFont="1" applyFill="1" applyBorder="1" applyAlignment="1" applyProtection="1">
      <alignment horizontal="center" vertical="center"/>
    </xf>
    <xf numFmtId="169" fontId="55" fillId="16" borderId="0" xfId="14" applyFont="1" applyFill="1" applyBorder="1" applyAlignment="1" applyProtection="1">
      <alignment vertical="center"/>
      <protection locked="0"/>
    </xf>
    <xf numFmtId="2" fontId="28" fillId="2" borderId="25" xfId="16" applyNumberFormat="1" applyFont="1" applyFill="1" applyBorder="1" applyAlignment="1" applyProtection="1">
      <alignment horizontal="center" vertical="center" wrapText="1"/>
      <protection locked="0"/>
    </xf>
    <xf numFmtId="2" fontId="3" fillId="0" borderId="6" xfId="17" applyNumberFormat="1" applyFont="1" applyFill="1" applyBorder="1" applyAlignment="1" applyProtection="1">
      <alignment horizontal="center" vertical="center"/>
      <protection locked="0"/>
    </xf>
    <xf numFmtId="169" fontId="54" fillId="16" borderId="88" xfId="14" applyFont="1" applyFill="1" applyBorder="1" applyAlignment="1" applyProtection="1">
      <alignment horizontal="center" vertical="center"/>
    </xf>
    <xf numFmtId="169" fontId="55" fillId="16" borderId="86" xfId="14" applyFont="1" applyFill="1" applyBorder="1" applyAlignment="1" applyProtection="1">
      <alignment horizontal="left" vertical="center"/>
    </xf>
    <xf numFmtId="169" fontId="55" fillId="16" borderId="86" xfId="14" applyFill="1" applyBorder="1"/>
    <xf numFmtId="169" fontId="55" fillId="16" borderId="90" xfId="14" applyFill="1" applyBorder="1"/>
    <xf numFmtId="169" fontId="55" fillId="16" borderId="101" xfId="14" applyFill="1" applyBorder="1"/>
    <xf numFmtId="169" fontId="47" fillId="16" borderId="86" xfId="14" applyFont="1" applyFill="1" applyBorder="1"/>
    <xf numFmtId="169" fontId="47" fillId="16" borderId="90" xfId="14" applyFont="1" applyFill="1" applyBorder="1"/>
    <xf numFmtId="169" fontId="47" fillId="0" borderId="86" xfId="14" applyFont="1" applyFill="1" applyBorder="1"/>
    <xf numFmtId="169" fontId="47" fillId="0" borderId="90" xfId="14" applyFont="1" applyFill="1" applyBorder="1"/>
    <xf numFmtId="169" fontId="60" fillId="14" borderId="0" xfId="14" applyFont="1" applyFill="1" applyBorder="1" applyAlignment="1"/>
    <xf numFmtId="169" fontId="67" fillId="14" borderId="0" xfId="14" applyFont="1" applyFill="1" applyBorder="1"/>
    <xf numFmtId="172" fontId="47" fillId="14" borderId="94" xfId="14" applyNumberFormat="1" applyFont="1" applyFill="1" applyBorder="1" applyAlignment="1" applyProtection="1">
      <protection locked="0"/>
    </xf>
    <xf numFmtId="169" fontId="60" fillId="14" borderId="0" xfId="14" applyFont="1" applyFill="1" applyBorder="1"/>
    <xf numFmtId="169" fontId="47" fillId="14" borderId="0" xfId="14" applyFont="1" applyFill="1" applyBorder="1" applyAlignment="1" applyProtection="1">
      <protection locked="0"/>
    </xf>
    <xf numFmtId="169" fontId="55" fillId="14" borderId="0" xfId="14" applyFont="1" applyFill="1" applyBorder="1" applyProtection="1">
      <protection locked="0"/>
    </xf>
    <xf numFmtId="169" fontId="55" fillId="0" borderId="0" xfId="14" applyFont="1" applyFill="1"/>
    <xf numFmtId="169" fontId="47" fillId="0" borderId="0" xfId="14" applyFont="1" applyFill="1"/>
    <xf numFmtId="171" fontId="55" fillId="0" borderId="0" xfId="14" applyNumberFormat="1" applyFont="1" applyFill="1"/>
    <xf numFmtId="1" fontId="3" fillId="6" borderId="39" xfId="1" applyNumberFormat="1" applyFont="1" applyFill="1" applyBorder="1" applyAlignment="1" applyProtection="1">
      <alignment horizontal="center"/>
    </xf>
    <xf numFmtId="1" fontId="17" fillId="6" borderId="39" xfId="1" applyNumberFormat="1" applyFont="1" applyFill="1" applyBorder="1" applyAlignment="1" applyProtection="1">
      <alignment horizontal="center"/>
    </xf>
    <xf numFmtId="1" fontId="3" fillId="0" borderId="53" xfId="1" applyNumberFormat="1" applyFont="1" applyFill="1" applyBorder="1" applyAlignment="1" applyProtection="1">
      <alignment horizontal="center" vertical="center"/>
      <protection locked="0"/>
    </xf>
    <xf numFmtId="1" fontId="10" fillId="2" borderId="0" xfId="1" applyNumberFormat="1" applyFont="1" applyFill="1" applyBorder="1" applyAlignment="1" applyProtection="1">
      <alignment horizontal="left" vertical="center"/>
      <protection locked="0"/>
    </xf>
    <xf numFmtId="171" fontId="47" fillId="14" borderId="94" xfId="14" applyNumberFormat="1" applyFont="1" applyFill="1" applyBorder="1" applyAlignment="1" applyProtection="1">
      <protection locked="0"/>
    </xf>
    <xf numFmtId="2" fontId="28" fillId="4" borderId="36" xfId="1" applyNumberFormat="1" applyFont="1" applyFill="1" applyBorder="1" applyAlignment="1" applyProtection="1">
      <alignment horizontal="center" vertical="center"/>
      <protection locked="0"/>
    </xf>
    <xf numFmtId="2" fontId="20" fillId="5" borderId="36" xfId="1" applyNumberFormat="1" applyFont="1" applyFill="1" applyBorder="1" applyAlignment="1" applyProtection="1">
      <alignment horizontal="center" vertical="center"/>
      <protection locked="0"/>
    </xf>
    <xf numFmtId="49" fontId="3" fillId="2" borderId="6" xfId="1" applyNumberFormat="1" applyFont="1" applyFill="1" applyBorder="1" applyAlignment="1" applyProtection="1">
      <alignment vertical="center" wrapText="1"/>
      <protection locked="0"/>
    </xf>
    <xf numFmtId="0" fontId="3" fillId="2" borderId="6" xfId="1" applyFont="1" applyFill="1" applyBorder="1" applyAlignment="1" applyProtection="1">
      <alignment horizontal="center" vertical="center"/>
      <protection locked="0"/>
    </xf>
    <xf numFmtId="14" fontId="0" fillId="0" borderId="0" xfId="0" applyNumberFormat="1"/>
    <xf numFmtId="0" fontId="0" fillId="0" borderId="0" xfId="0" applyFill="1"/>
    <xf numFmtId="0" fontId="9" fillId="0" borderId="0" xfId="1" applyFont="1" applyFill="1" applyBorder="1" applyAlignment="1" applyProtection="1">
      <alignment horizontal="center" vertical="center" wrapText="1"/>
      <protection locked="0"/>
    </xf>
    <xf numFmtId="0" fontId="9" fillId="2" borderId="0" xfId="1" applyFont="1" applyFill="1" applyBorder="1" applyAlignment="1" applyProtection="1">
      <alignment horizontal="center" vertical="center" wrapText="1"/>
      <protection locked="0"/>
    </xf>
    <xf numFmtId="14" fontId="10" fillId="0" borderId="0" xfId="1" applyNumberFormat="1" applyFont="1" applyFill="1" applyBorder="1" applyProtection="1">
      <protection locked="0"/>
    </xf>
    <xf numFmtId="0" fontId="10" fillId="0" borderId="0" xfId="1" applyFont="1" applyFill="1" applyBorder="1" applyProtection="1">
      <protection locked="0"/>
    </xf>
    <xf numFmtId="0" fontId="6" fillId="0" borderId="0" xfId="2" applyAlignment="1" applyProtection="1"/>
    <xf numFmtId="2" fontId="3" fillId="0" borderId="51" xfId="1" applyNumberFormat="1" applyFont="1" applyFill="1" applyBorder="1" applyAlignment="1" applyProtection="1">
      <alignment horizontal="center" vertical="center"/>
      <protection locked="0"/>
    </xf>
    <xf numFmtId="2" fontId="3" fillId="0" borderId="56" xfId="1" applyNumberFormat="1" applyFont="1" applyFill="1" applyBorder="1" applyAlignment="1" applyProtection="1">
      <alignment horizontal="center" vertical="center"/>
      <protection locked="0"/>
    </xf>
    <xf numFmtId="0" fontId="6" fillId="0" borderId="0" xfId="2" applyFill="1" applyAlignment="1" applyProtection="1"/>
    <xf numFmtId="2" fontId="3" fillId="0" borderId="0" xfId="1" applyNumberFormat="1" applyFont="1" applyFill="1" applyBorder="1" applyAlignment="1" applyProtection="1">
      <alignment vertical="center"/>
      <protection locked="0"/>
    </xf>
    <xf numFmtId="2" fontId="71" fillId="5" borderId="6" xfId="1" applyNumberFormat="1" applyFont="1" applyFill="1" applyBorder="1" applyAlignment="1" applyProtection="1">
      <alignment horizontal="center" vertical="center"/>
      <protection locked="0"/>
    </xf>
    <xf numFmtId="2" fontId="71" fillId="5" borderId="51" xfId="1" applyNumberFormat="1" applyFont="1" applyFill="1" applyBorder="1" applyAlignment="1" applyProtection="1">
      <alignment horizontal="center" vertical="center"/>
      <protection locked="0"/>
    </xf>
    <xf numFmtId="165" fontId="71" fillId="5" borderId="6" xfId="1" applyNumberFormat="1" applyFont="1" applyFill="1" applyBorder="1" applyAlignment="1" applyProtection="1">
      <alignment horizontal="center" vertical="center"/>
      <protection locked="0"/>
    </xf>
    <xf numFmtId="2" fontId="71" fillId="5" borderId="62" xfId="1" applyNumberFormat="1" applyFont="1" applyFill="1" applyBorder="1" applyAlignment="1" applyProtection="1">
      <alignment horizontal="center" vertical="center"/>
      <protection locked="0"/>
    </xf>
    <xf numFmtId="2" fontId="71" fillId="5" borderId="41" xfId="1" applyNumberFormat="1" applyFont="1" applyFill="1" applyBorder="1" applyAlignment="1" applyProtection="1">
      <alignment horizontal="center" vertical="center"/>
      <protection locked="0"/>
    </xf>
    <xf numFmtId="165" fontId="71" fillId="5" borderId="40" xfId="1" applyNumberFormat="1" applyFont="1" applyFill="1" applyBorder="1" applyAlignment="1" applyProtection="1">
      <alignment horizontal="center" vertical="center"/>
      <protection locked="0"/>
    </xf>
    <xf numFmtId="165" fontId="71" fillId="5" borderId="62" xfId="1" applyNumberFormat="1" applyFont="1" applyFill="1" applyBorder="1" applyAlignment="1" applyProtection="1">
      <alignment horizontal="center" vertical="center"/>
      <protection locked="0"/>
    </xf>
    <xf numFmtId="9" fontId="71" fillId="5" borderId="36" xfId="8" applyFont="1" applyFill="1" applyBorder="1" applyAlignment="1" applyProtection="1">
      <alignment horizontal="center" vertical="center"/>
      <protection locked="0"/>
    </xf>
    <xf numFmtId="9" fontId="71" fillId="5" borderId="58" xfId="8" applyFont="1" applyFill="1" applyBorder="1" applyAlignment="1" applyProtection="1">
      <alignment horizontal="center" vertical="center"/>
      <protection locked="0"/>
    </xf>
    <xf numFmtId="0" fontId="71" fillId="2" borderId="0" xfId="1" applyFont="1" applyFill="1"/>
    <xf numFmtId="0" fontId="71" fillId="2" borderId="0" xfId="1" applyFont="1" applyFill="1" applyBorder="1"/>
    <xf numFmtId="0" fontId="72" fillId="0" borderId="0" xfId="0" applyFont="1"/>
    <xf numFmtId="0" fontId="13" fillId="0" borderId="43" xfId="1" applyFont="1" applyFill="1" applyBorder="1" applyAlignment="1" applyProtection="1">
      <alignment horizontal="center" vertical="center"/>
      <protection locked="0"/>
    </xf>
    <xf numFmtId="0" fontId="13" fillId="0" borderId="6" xfId="1" applyFont="1" applyFill="1" applyBorder="1" applyAlignment="1" applyProtection="1">
      <alignment horizontal="left" vertical="center" wrapText="1"/>
      <protection locked="0"/>
    </xf>
    <xf numFmtId="0" fontId="13" fillId="0" borderId="61" xfId="1" applyFont="1" applyFill="1" applyBorder="1" applyAlignment="1" applyProtection="1">
      <alignment horizontal="center" vertical="center"/>
      <protection locked="0"/>
    </xf>
    <xf numFmtId="0" fontId="13" fillId="0" borderId="41" xfId="1" applyFont="1" applyFill="1" applyBorder="1" applyAlignment="1" applyProtection="1">
      <alignment horizontal="left" vertical="center"/>
    </xf>
    <xf numFmtId="0" fontId="13" fillId="0" borderId="6" xfId="1" applyFont="1" applyFill="1" applyBorder="1" applyAlignment="1" applyProtection="1">
      <alignment horizontal="left" vertical="center"/>
    </xf>
    <xf numFmtId="0" fontId="13" fillId="0" borderId="6" xfId="1" applyFont="1" applyFill="1" applyBorder="1" applyAlignment="1" applyProtection="1">
      <alignment horizontal="left" vertical="center" wrapText="1"/>
    </xf>
    <xf numFmtId="0" fontId="13" fillId="0" borderId="41" xfId="1" applyFont="1" applyFill="1" applyBorder="1" applyAlignment="1" applyProtection="1">
      <alignment vertical="center"/>
    </xf>
    <xf numFmtId="0" fontId="13" fillId="0" borderId="6" xfId="1" applyFont="1" applyFill="1" applyBorder="1" applyAlignment="1" applyProtection="1">
      <alignment vertical="center"/>
    </xf>
    <xf numFmtId="0" fontId="3" fillId="0" borderId="43" xfId="1" applyFont="1" applyFill="1" applyBorder="1" applyAlignment="1" applyProtection="1">
      <alignment horizontal="center" vertical="center"/>
    </xf>
    <xf numFmtId="0" fontId="53" fillId="0" borderId="0" xfId="12"/>
    <xf numFmtId="2" fontId="35" fillId="0" borderId="8" xfId="16" applyNumberFormat="1" applyFont="1" applyFill="1" applyBorder="1" applyAlignment="1" applyProtection="1">
      <alignment horizontal="center" vertical="center"/>
      <protection locked="0"/>
    </xf>
    <xf numFmtId="0" fontId="10" fillId="0" borderId="8" xfId="16" applyFont="1" applyBorder="1" applyAlignment="1">
      <alignment horizontal="left" vertical="center" wrapText="1"/>
    </xf>
    <xf numFmtId="0" fontId="10" fillId="0" borderId="6" xfId="16" applyFont="1" applyBorder="1" applyAlignment="1">
      <alignment horizontal="center" vertical="center"/>
    </xf>
    <xf numFmtId="0" fontId="10" fillId="0" borderId="6" xfId="16" applyFont="1" applyBorder="1" applyAlignment="1">
      <alignment horizontal="left" vertical="center"/>
    </xf>
    <xf numFmtId="165" fontId="3" fillId="0" borderId="6" xfId="16" applyNumberFormat="1" applyFont="1" applyFill="1" applyBorder="1" applyAlignment="1" applyProtection="1">
      <alignment horizontal="center" vertical="center"/>
      <protection locked="0"/>
    </xf>
    <xf numFmtId="165" fontId="10" fillId="0" borderId="6" xfId="16" applyNumberFormat="1" applyFont="1" applyFill="1" applyBorder="1" applyAlignment="1" applyProtection="1">
      <alignment horizontal="center" vertical="center"/>
      <protection locked="0"/>
    </xf>
    <xf numFmtId="165" fontId="10" fillId="0" borderId="74" xfId="16" applyNumberFormat="1" applyFont="1" applyFill="1" applyBorder="1" applyAlignment="1" applyProtection="1">
      <alignment horizontal="center" vertical="center"/>
      <protection locked="0"/>
    </xf>
    <xf numFmtId="165" fontId="10" fillId="0" borderId="50" xfId="16" applyNumberFormat="1" applyFont="1" applyFill="1" applyBorder="1" applyAlignment="1" applyProtection="1">
      <alignment horizontal="center" vertical="center"/>
      <protection locked="0"/>
    </xf>
    <xf numFmtId="165" fontId="22" fillId="0" borderId="75" xfId="16" applyNumberFormat="1" applyFont="1" applyFill="1" applyBorder="1"/>
    <xf numFmtId="165" fontId="22" fillId="0" borderId="76" xfId="16" applyNumberFormat="1" applyFont="1" applyFill="1" applyBorder="1"/>
    <xf numFmtId="165" fontId="22" fillId="0" borderId="77" xfId="16" applyNumberFormat="1" applyFont="1" applyFill="1" applyBorder="1"/>
    <xf numFmtId="0" fontId="3" fillId="0" borderId="0" xfId="16" applyFill="1" applyBorder="1"/>
    <xf numFmtId="2" fontId="35" fillId="2" borderId="4" xfId="16" applyNumberFormat="1" applyFont="1" applyFill="1" applyBorder="1" applyAlignment="1" applyProtection="1">
      <alignment horizontal="center" vertical="center"/>
      <protection locked="0"/>
    </xf>
    <xf numFmtId="0" fontId="10" fillId="0" borderId="8" xfId="16" applyFont="1" applyBorder="1" applyAlignment="1">
      <alignment horizontal="left" vertical="center"/>
    </xf>
    <xf numFmtId="0" fontId="31" fillId="2" borderId="4" xfId="16" applyFont="1" applyFill="1" applyBorder="1"/>
    <xf numFmtId="0" fontId="31" fillId="2" borderId="25" xfId="16" applyFont="1" applyFill="1" applyBorder="1" applyAlignment="1">
      <alignment wrapText="1"/>
    </xf>
    <xf numFmtId="0" fontId="31" fillId="2" borderId="0" xfId="16" applyFont="1" applyFill="1" applyBorder="1"/>
    <xf numFmtId="0" fontId="31" fillId="2" borderId="5" xfId="16" applyFont="1" applyFill="1" applyBorder="1"/>
    <xf numFmtId="0" fontId="3" fillId="2" borderId="4" xfId="16" applyFill="1" applyBorder="1"/>
    <xf numFmtId="0" fontId="3" fillId="2" borderId="25" xfId="16" applyFont="1" applyFill="1" applyBorder="1" applyAlignment="1">
      <alignment wrapText="1"/>
    </xf>
    <xf numFmtId="0" fontId="3" fillId="2" borderId="0" xfId="16" applyFont="1" applyFill="1" applyBorder="1"/>
    <xf numFmtId="0" fontId="3" fillId="2" borderId="5" xfId="16" applyFont="1" applyFill="1" applyBorder="1"/>
    <xf numFmtId="0" fontId="10" fillId="0" borderId="45" xfId="16" applyFont="1" applyBorder="1" applyAlignment="1">
      <alignment horizontal="left" vertical="center"/>
    </xf>
    <xf numFmtId="0" fontId="3" fillId="2" borderId="4" xfId="16" applyFill="1" applyBorder="1" applyAlignment="1">
      <alignment horizontal="left"/>
    </xf>
    <xf numFmtId="0" fontId="3" fillId="2" borderId="25" xfId="16" applyFill="1" applyBorder="1" applyAlignment="1">
      <alignment horizontal="left"/>
    </xf>
    <xf numFmtId="0" fontId="3" fillId="2" borderId="0" xfId="16" applyFill="1" applyBorder="1"/>
    <xf numFmtId="0" fontId="3" fillId="2" borderId="5" xfId="16" applyFill="1" applyBorder="1"/>
    <xf numFmtId="0" fontId="10" fillId="2" borderId="8" xfId="16" applyFont="1" applyFill="1" applyBorder="1" applyAlignment="1">
      <alignment vertical="center"/>
    </xf>
    <xf numFmtId="0" fontId="10" fillId="2" borderId="6" xfId="16" applyFont="1" applyFill="1" applyBorder="1" applyAlignment="1">
      <alignment horizontal="center" vertical="center"/>
    </xf>
    <xf numFmtId="0" fontId="3" fillId="2" borderId="4" xfId="16" applyFont="1" applyFill="1" applyBorder="1" applyAlignment="1" applyProtection="1">
      <alignment horizontal="left" wrapText="1"/>
    </xf>
    <xf numFmtId="0" fontId="10" fillId="0" borderId="68" xfId="16" applyFont="1" applyBorder="1" applyAlignment="1">
      <alignment horizontal="left" vertical="center"/>
    </xf>
    <xf numFmtId="165" fontId="10" fillId="0" borderId="51" xfId="16" applyNumberFormat="1" applyFont="1" applyFill="1" applyBorder="1" applyAlignment="1" applyProtection="1">
      <alignment horizontal="center" vertical="center"/>
      <protection locked="0"/>
    </xf>
    <xf numFmtId="165" fontId="10" fillId="0" borderId="18" xfId="16" applyNumberFormat="1" applyFont="1" applyFill="1" applyBorder="1" applyAlignment="1" applyProtection="1">
      <alignment horizontal="center" vertical="center"/>
      <protection locked="0"/>
    </xf>
    <xf numFmtId="165" fontId="10" fillId="0" borderId="56" xfId="16" applyNumberFormat="1" applyFont="1" applyFill="1" applyBorder="1" applyAlignment="1" applyProtection="1">
      <alignment horizontal="center" vertical="center"/>
      <protection locked="0"/>
    </xf>
    <xf numFmtId="0" fontId="17" fillId="2" borderId="9" xfId="16" applyFont="1" applyFill="1" applyBorder="1" applyAlignment="1" applyProtection="1">
      <alignment horizontal="left" wrapText="1"/>
    </xf>
    <xf numFmtId="0" fontId="17" fillId="2" borderId="67" xfId="16" applyFont="1" applyFill="1" applyBorder="1" applyAlignment="1">
      <alignment horizontal="left"/>
    </xf>
    <xf numFmtId="0" fontId="17" fillId="2" borderId="10" xfId="16" applyFont="1" applyFill="1" applyBorder="1"/>
    <xf numFmtId="0" fontId="17" fillId="2" borderId="11" xfId="16" applyFont="1" applyFill="1" applyBorder="1"/>
    <xf numFmtId="0" fontId="27" fillId="3" borderId="61" xfId="16" applyFont="1" applyFill="1" applyBorder="1" applyAlignment="1">
      <alignment horizontal="left" vertical="center"/>
    </xf>
    <xf numFmtId="0" fontId="27" fillId="3" borderId="62" xfId="16" applyFont="1" applyFill="1" applyBorder="1" applyAlignment="1">
      <alignment horizontal="center" vertical="center"/>
    </xf>
    <xf numFmtId="0" fontId="10" fillId="3" borderId="65" xfId="16" applyFont="1" applyFill="1" applyBorder="1" applyAlignment="1">
      <alignment horizontal="left" vertical="center"/>
    </xf>
    <xf numFmtId="2" fontId="10" fillId="3" borderId="62" xfId="16" applyNumberFormat="1" applyFont="1" applyFill="1" applyBorder="1" applyAlignment="1" applyProtection="1">
      <alignment horizontal="center" vertical="center"/>
      <protection locked="0"/>
    </xf>
    <xf numFmtId="2" fontId="10" fillId="3" borderId="63" xfId="16" applyNumberFormat="1" applyFont="1" applyFill="1" applyBorder="1" applyAlignment="1" applyProtection="1">
      <alignment horizontal="center" vertical="center"/>
      <protection locked="0"/>
    </xf>
    <xf numFmtId="1" fontId="3" fillId="0" borderId="6" xfId="16" applyNumberFormat="1" applyFont="1" applyFill="1" applyBorder="1" applyAlignment="1" applyProtection="1">
      <alignment horizontal="center" vertical="center"/>
      <protection locked="0"/>
    </xf>
    <xf numFmtId="2" fontId="3" fillId="0" borderId="6" xfId="16" applyNumberFormat="1" applyFont="1" applyFill="1" applyBorder="1" applyAlignment="1" applyProtection="1">
      <alignment horizontal="center" vertical="center"/>
      <protection locked="0"/>
    </xf>
    <xf numFmtId="167" fontId="3" fillId="0" borderId="6" xfId="16" applyNumberFormat="1" applyFont="1" applyFill="1" applyBorder="1" applyAlignment="1" applyProtection="1">
      <alignment horizontal="center" vertical="center"/>
      <protection locked="0"/>
    </xf>
    <xf numFmtId="49" fontId="3" fillId="0" borderId="6" xfId="16" applyNumberFormat="1" applyFont="1" applyFill="1" applyBorder="1" applyAlignment="1" applyProtection="1">
      <alignment horizontal="center" vertical="center"/>
      <protection locked="0"/>
    </xf>
    <xf numFmtId="2" fontId="3" fillId="0" borderId="6" xfId="16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1" applyFont="1" applyFill="1" applyBorder="1" applyProtection="1"/>
    <xf numFmtId="0" fontId="9" fillId="0" borderId="40" xfId="1" applyFont="1" applyBorder="1" applyAlignment="1" applyProtection="1">
      <alignment vertical="center" wrapText="1"/>
      <protection locked="0"/>
    </xf>
    <xf numFmtId="0" fontId="13" fillId="0" borderId="6" xfId="1" applyFont="1" applyFill="1" applyBorder="1" applyAlignment="1" applyProtection="1">
      <alignment horizontal="center" vertical="center"/>
    </xf>
    <xf numFmtId="0" fontId="13" fillId="2" borderId="6" xfId="1" applyFont="1" applyFill="1" applyBorder="1" applyAlignment="1" applyProtection="1">
      <alignment horizontal="left" vertical="center"/>
      <protection locked="0"/>
    </xf>
    <xf numFmtId="0" fontId="13" fillId="3" borderId="6" xfId="1" applyFont="1" applyFill="1" applyBorder="1" applyAlignment="1" applyProtection="1">
      <alignment horizontal="center" vertical="center"/>
    </xf>
    <xf numFmtId="0" fontId="13" fillId="0" borderId="6" xfId="1" applyFont="1" applyFill="1" applyBorder="1" applyAlignment="1" applyProtection="1">
      <alignment vertical="center"/>
      <protection locked="0"/>
    </xf>
    <xf numFmtId="0" fontId="13" fillId="2" borderId="41" xfId="1" applyFont="1" applyFill="1" applyBorder="1" applyAlignment="1" applyProtection="1">
      <alignment horizontal="left" vertical="center"/>
      <protection locked="0"/>
    </xf>
    <xf numFmtId="49" fontId="13" fillId="2" borderId="41" xfId="1" applyNumberFormat="1" applyFont="1" applyFill="1" applyBorder="1" applyAlignment="1" applyProtection="1">
      <alignment horizontal="left" vertical="center" wrapText="1"/>
      <protection locked="0"/>
    </xf>
    <xf numFmtId="0" fontId="13" fillId="3" borderId="68" xfId="1" applyFont="1" applyFill="1" applyBorder="1" applyAlignment="1" applyProtection="1">
      <alignment horizontal="center" vertical="center"/>
      <protection locked="0"/>
    </xf>
    <xf numFmtId="0" fontId="13" fillId="3" borderId="51" xfId="1" applyFont="1" applyFill="1" applyBorder="1" applyAlignment="1" applyProtection="1">
      <alignment horizontal="left" vertical="center"/>
      <protection locked="0"/>
    </xf>
    <xf numFmtId="49" fontId="13" fillId="3" borderId="51" xfId="1" applyNumberFormat="1" applyFont="1" applyFill="1" applyBorder="1" applyAlignment="1" applyProtection="1">
      <alignment vertical="center" wrapText="1"/>
      <protection locked="0"/>
    </xf>
    <xf numFmtId="0" fontId="13" fillId="3" borderId="51" xfId="1" applyFont="1" applyFill="1" applyBorder="1" applyAlignment="1" applyProtection="1">
      <alignment horizontal="center" vertical="center"/>
      <protection locked="0"/>
    </xf>
    <xf numFmtId="0" fontId="13" fillId="0" borderId="6" xfId="1" applyFont="1" applyFill="1" applyBorder="1" applyAlignment="1" applyProtection="1">
      <alignment horizontal="left" vertical="center"/>
      <protection locked="0"/>
    </xf>
    <xf numFmtId="0" fontId="13" fillId="3" borderId="43" xfId="1" applyFont="1" applyFill="1" applyBorder="1" applyAlignment="1" applyProtection="1">
      <alignment horizontal="center" vertical="center"/>
      <protection locked="0"/>
    </xf>
    <xf numFmtId="0" fontId="13" fillId="3" borderId="41" xfId="1" applyFont="1" applyFill="1" applyBorder="1" applyAlignment="1" applyProtection="1">
      <alignment horizontal="left" vertical="center"/>
      <protection locked="0"/>
    </xf>
    <xf numFmtId="49" fontId="13" fillId="3" borderId="41" xfId="1" applyNumberFormat="1" applyFont="1" applyFill="1" applyBorder="1" applyAlignment="1" applyProtection="1">
      <alignment vertical="center" wrapText="1"/>
      <protection locked="0"/>
    </xf>
    <xf numFmtId="0" fontId="13" fillId="3" borderId="41" xfId="1" applyFont="1" applyFill="1" applyBorder="1" applyAlignment="1" applyProtection="1">
      <alignment horizontal="center" vertical="center"/>
      <protection locked="0"/>
    </xf>
    <xf numFmtId="2" fontId="13" fillId="3" borderId="41" xfId="1" applyNumberFormat="1" applyFont="1" applyFill="1" applyBorder="1" applyAlignment="1" applyProtection="1">
      <alignment horizontal="center" vertical="center"/>
      <protection locked="0"/>
    </xf>
    <xf numFmtId="2" fontId="13" fillId="3" borderId="64" xfId="1" applyNumberFormat="1" applyFont="1" applyFill="1" applyBorder="1" applyAlignment="1" applyProtection="1">
      <alignment horizontal="center" vertical="center"/>
      <protection locked="0"/>
    </xf>
    <xf numFmtId="0" fontId="13" fillId="0" borderId="62" xfId="1" applyFont="1" applyFill="1" applyBorder="1" applyAlignment="1" applyProtection="1">
      <alignment horizontal="left" vertical="center"/>
      <protection locked="0"/>
    </xf>
    <xf numFmtId="49" fontId="13" fillId="2" borderId="62" xfId="1" applyNumberFormat="1" applyFont="1" applyFill="1" applyBorder="1" applyAlignment="1" applyProtection="1">
      <alignment vertical="center" wrapText="1"/>
      <protection locked="0"/>
    </xf>
    <xf numFmtId="49" fontId="9" fillId="0" borderId="40" xfId="1" applyNumberFormat="1" applyFont="1" applyBorder="1" applyAlignment="1" applyProtection="1">
      <alignment horizontal="center" vertical="center" wrapText="1"/>
      <protection locked="0"/>
    </xf>
    <xf numFmtId="49" fontId="13" fillId="3" borderId="6" xfId="1" applyNumberFormat="1" applyFont="1" applyFill="1" applyBorder="1" applyAlignment="1" applyProtection="1">
      <alignment horizontal="center" vertical="center" wrapText="1"/>
    </xf>
    <xf numFmtId="0" fontId="13" fillId="0" borderId="41" xfId="1" applyFont="1" applyFill="1" applyBorder="1" applyAlignment="1" applyProtection="1">
      <alignment horizontal="left" vertical="center" wrapText="1"/>
      <protection locked="0"/>
    </xf>
    <xf numFmtId="2" fontId="13" fillId="2" borderId="41" xfId="1" applyNumberFormat="1" applyFont="1" applyFill="1" applyBorder="1" applyAlignment="1" applyProtection="1">
      <alignment horizontal="center" vertical="center"/>
      <protection locked="0"/>
    </xf>
    <xf numFmtId="2" fontId="13" fillId="2" borderId="64" xfId="1" applyNumberFormat="1" applyFont="1" applyFill="1" applyBorder="1" applyAlignment="1" applyProtection="1">
      <alignment horizontal="center" vertical="center"/>
      <protection locked="0"/>
    </xf>
    <xf numFmtId="0" fontId="13" fillId="6" borderId="68" xfId="1" applyFont="1" applyFill="1" applyBorder="1" applyAlignment="1" applyProtection="1">
      <alignment horizontal="center" vertical="center"/>
      <protection locked="0"/>
    </xf>
    <xf numFmtId="0" fontId="13" fillId="6" borderId="51" xfId="1" applyFont="1" applyFill="1" applyBorder="1" applyAlignment="1" applyProtection="1">
      <alignment horizontal="left" vertical="center" wrapText="1"/>
      <protection locked="0"/>
    </xf>
    <xf numFmtId="49" fontId="13" fillId="6" borderId="51" xfId="1" quotePrefix="1" applyNumberFormat="1" applyFont="1" applyFill="1" applyBorder="1" applyAlignment="1" applyProtection="1">
      <alignment horizontal="center" vertical="center" wrapText="1"/>
    </xf>
    <xf numFmtId="0" fontId="13" fillId="6" borderId="51" xfId="1" applyFont="1" applyFill="1" applyBorder="1" applyAlignment="1" applyProtection="1">
      <alignment horizontal="center" vertical="center"/>
      <protection locked="0"/>
    </xf>
    <xf numFmtId="165" fontId="13" fillId="4" borderId="51" xfId="1" applyNumberFormat="1" applyFont="1" applyFill="1" applyBorder="1" applyAlignment="1" applyProtection="1">
      <alignment horizontal="center" vertical="center"/>
      <protection locked="0"/>
    </xf>
    <xf numFmtId="165" fontId="71" fillId="6" borderId="51" xfId="1" applyNumberFormat="1" applyFont="1" applyFill="1" applyBorder="1" applyAlignment="1" applyProtection="1">
      <alignment horizontal="center" vertical="center"/>
      <protection locked="0"/>
    </xf>
    <xf numFmtId="165" fontId="13" fillId="6" borderId="51" xfId="1" applyNumberFormat="1" applyFont="1" applyFill="1" applyBorder="1" applyAlignment="1" applyProtection="1">
      <alignment horizontal="center" vertical="center"/>
      <protection locked="0"/>
    </xf>
    <xf numFmtId="165" fontId="13" fillId="6" borderId="56" xfId="1" applyNumberFormat="1" applyFont="1" applyFill="1" applyBorder="1" applyAlignment="1" applyProtection="1">
      <alignment horizontal="center" vertical="center"/>
      <protection locked="0"/>
    </xf>
    <xf numFmtId="0" fontId="13" fillId="3" borderId="41" xfId="1" applyFont="1" applyFill="1" applyBorder="1" applyAlignment="1" applyProtection="1">
      <alignment horizontal="left" vertical="center" wrapText="1"/>
      <protection locked="0"/>
    </xf>
    <xf numFmtId="49" fontId="13" fillId="3" borderId="41" xfId="1" applyNumberFormat="1" applyFont="1" applyFill="1" applyBorder="1" applyAlignment="1" applyProtection="1">
      <alignment horizontal="center" vertical="center" wrapText="1"/>
    </xf>
    <xf numFmtId="165" fontId="13" fillId="4" borderId="41" xfId="1" applyNumberFormat="1" applyFont="1" applyFill="1" applyBorder="1" applyAlignment="1" applyProtection="1">
      <alignment horizontal="center" vertical="center"/>
      <protection locked="0"/>
    </xf>
    <xf numFmtId="165" fontId="71" fillId="5" borderId="41" xfId="1" applyNumberFormat="1" applyFont="1" applyFill="1" applyBorder="1" applyAlignment="1" applyProtection="1">
      <alignment horizontal="center" vertical="center"/>
      <protection locked="0"/>
    </xf>
    <xf numFmtId="165" fontId="13" fillId="3" borderId="41" xfId="1" applyNumberFormat="1" applyFont="1" applyFill="1" applyBorder="1" applyAlignment="1" applyProtection="1">
      <alignment horizontal="center" vertical="center"/>
      <protection locked="0"/>
    </xf>
    <xf numFmtId="165" fontId="13" fillId="3" borderId="64" xfId="1" applyNumberFormat="1" applyFont="1" applyFill="1" applyBorder="1" applyAlignment="1" applyProtection="1">
      <alignment horizontal="center" vertical="center"/>
      <protection locked="0"/>
    </xf>
    <xf numFmtId="165" fontId="13" fillId="3" borderId="50" xfId="1" applyNumberFormat="1" applyFont="1" applyFill="1" applyBorder="1" applyAlignment="1" applyProtection="1">
      <alignment horizontal="center" vertical="center"/>
      <protection locked="0"/>
    </xf>
    <xf numFmtId="0" fontId="13" fillId="0" borderId="68" xfId="1" applyFont="1" applyFill="1" applyBorder="1" applyAlignment="1" applyProtection="1">
      <alignment horizontal="center" vertical="center"/>
      <protection locked="0"/>
    </xf>
    <xf numFmtId="0" fontId="13" fillId="0" borderId="51" xfId="1" applyFont="1" applyFill="1" applyBorder="1" applyAlignment="1" applyProtection="1">
      <alignment horizontal="left" vertical="center" wrapText="1"/>
      <protection locked="0"/>
    </xf>
    <xf numFmtId="49" fontId="13" fillId="2" borderId="51" xfId="1" applyNumberFormat="1" applyFont="1" applyFill="1" applyBorder="1" applyAlignment="1" applyProtection="1">
      <alignment horizontal="center" vertical="center" wrapText="1"/>
      <protection locked="0"/>
    </xf>
    <xf numFmtId="49" fontId="13" fillId="3" borderId="6" xfId="1" applyNumberFormat="1" applyFont="1" applyFill="1" applyBorder="1" applyAlignment="1" applyProtection="1">
      <alignment horizontal="center" vertical="center"/>
      <protection locked="0"/>
    </xf>
    <xf numFmtId="0" fontId="13" fillId="3" borderId="51" xfId="1" applyFont="1" applyFill="1" applyBorder="1" applyAlignment="1" applyProtection="1">
      <alignment horizontal="left" vertical="center" wrapText="1"/>
      <protection locked="0"/>
    </xf>
    <xf numFmtId="49" fontId="13" fillId="3" borderId="51" xfId="1" applyNumberFormat="1" applyFont="1" applyFill="1" applyBorder="1" applyAlignment="1" applyProtection="1">
      <alignment horizontal="center" vertical="center"/>
      <protection locked="0"/>
    </xf>
    <xf numFmtId="1" fontId="13" fillId="3" borderId="51" xfId="1" applyNumberFormat="1" applyFont="1" applyFill="1" applyBorder="1" applyAlignment="1" applyProtection="1">
      <alignment horizontal="center" vertical="center"/>
      <protection locked="0"/>
    </xf>
    <xf numFmtId="1" fontId="13" fillId="3" borderId="56" xfId="1" applyNumberFormat="1" applyFont="1" applyFill="1" applyBorder="1" applyAlignment="1" applyProtection="1">
      <alignment horizontal="center" vertical="center"/>
      <protection locked="0"/>
    </xf>
    <xf numFmtId="0" fontId="13" fillId="3" borderId="6" xfId="1" applyFont="1" applyFill="1" applyBorder="1" applyAlignment="1" applyProtection="1">
      <alignment horizontal="left" vertical="center"/>
    </xf>
    <xf numFmtId="49" fontId="13" fillId="3" borderId="6" xfId="1" applyNumberFormat="1" applyFont="1" applyFill="1" applyBorder="1" applyAlignment="1" applyProtection="1">
      <alignment horizontal="center" vertical="center" wrapText="1"/>
      <protection locked="0"/>
    </xf>
    <xf numFmtId="0" fontId="13" fillId="3" borderId="51" xfId="1" applyFont="1" applyFill="1" applyBorder="1" applyAlignment="1" applyProtection="1">
      <alignment horizontal="left" vertical="center"/>
    </xf>
    <xf numFmtId="0" fontId="13" fillId="3" borderId="51" xfId="1" applyFont="1" applyFill="1" applyBorder="1" applyAlignment="1" applyProtection="1">
      <alignment horizontal="center" vertical="center"/>
    </xf>
    <xf numFmtId="0" fontId="13" fillId="3" borderId="80" xfId="1" applyFont="1" applyFill="1" applyBorder="1" applyAlignment="1" applyProtection="1">
      <alignment horizontal="center" vertical="center"/>
    </xf>
    <xf numFmtId="173" fontId="13" fillId="3" borderId="41" xfId="1" applyNumberFormat="1" applyFont="1" applyFill="1" applyBorder="1" applyAlignment="1" applyProtection="1">
      <alignment horizontal="center" vertical="center"/>
      <protection locked="0"/>
    </xf>
    <xf numFmtId="49" fontId="13" fillId="3" borderId="62" xfId="1" applyNumberFormat="1" applyFont="1" applyFill="1" applyBorder="1" applyAlignment="1" applyProtection="1">
      <alignment vertical="center"/>
      <protection locked="0"/>
    </xf>
    <xf numFmtId="49" fontId="3" fillId="3" borderId="6" xfId="1" applyNumberFormat="1" applyFont="1" applyFill="1" applyBorder="1" applyAlignment="1" applyProtection="1">
      <alignment horizontal="center" vertical="center" wrapText="1"/>
      <protection locked="0"/>
    </xf>
    <xf numFmtId="49" fontId="3" fillId="2" borderId="6" xfId="1" applyNumberFormat="1" applyFont="1" applyFill="1" applyBorder="1" applyAlignment="1" applyProtection="1">
      <alignment horizontal="center" vertical="center" wrapText="1"/>
    </xf>
    <xf numFmtId="0" fontId="3" fillId="3" borderId="41" xfId="1" applyFont="1" applyFill="1" applyBorder="1" applyAlignment="1" applyProtection="1">
      <alignment horizontal="left" vertical="center" wrapText="1"/>
    </xf>
    <xf numFmtId="49" fontId="3" fillId="3" borderId="4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41" xfId="1" applyFont="1" applyFill="1" applyBorder="1" applyAlignment="1" applyProtection="1">
      <alignment horizontal="center" vertical="center"/>
      <protection locked="0"/>
    </xf>
    <xf numFmtId="2" fontId="3" fillId="3" borderId="41" xfId="1" applyNumberFormat="1" applyFont="1" applyFill="1" applyBorder="1" applyAlignment="1" applyProtection="1">
      <alignment horizontal="center" vertical="center"/>
      <protection locked="0"/>
    </xf>
    <xf numFmtId="2" fontId="3" fillId="3" borderId="64" xfId="1" applyNumberFormat="1" applyFont="1" applyFill="1" applyBorder="1" applyAlignment="1" applyProtection="1">
      <alignment horizontal="center" vertical="center"/>
      <protection locked="0"/>
    </xf>
    <xf numFmtId="0" fontId="3" fillId="0" borderId="68" xfId="1" applyFont="1" applyFill="1" applyBorder="1" applyAlignment="1" applyProtection="1">
      <alignment horizontal="center" vertical="center"/>
      <protection locked="0"/>
    </xf>
    <xf numFmtId="0" fontId="3" fillId="2" borderId="51" xfId="1" applyFont="1" applyFill="1" applyBorder="1" applyAlignment="1" applyProtection="1">
      <alignment horizontal="center" vertical="center" wrapText="1"/>
      <protection locked="0"/>
    </xf>
    <xf numFmtId="49" fontId="3" fillId="2" borderId="51" xfId="1" applyNumberFormat="1" applyFont="1" applyFill="1" applyBorder="1" applyAlignment="1" applyProtection="1">
      <alignment horizontal="center" vertical="center"/>
      <protection locked="0"/>
    </xf>
    <xf numFmtId="0" fontId="42" fillId="2" borderId="51" xfId="1" applyFont="1" applyFill="1" applyBorder="1" applyAlignment="1" applyProtection="1">
      <alignment horizontal="center" vertical="center"/>
      <protection locked="0"/>
    </xf>
    <xf numFmtId="0" fontId="3" fillId="3" borderId="6" xfId="1" applyFont="1" applyFill="1" applyBorder="1" applyAlignment="1" applyProtection="1">
      <alignment horizontal="center" vertical="center" wrapText="1"/>
      <protection locked="0"/>
    </xf>
    <xf numFmtId="0" fontId="3" fillId="3" borderId="41" xfId="1" applyFont="1" applyFill="1" applyBorder="1" applyAlignment="1" applyProtection="1">
      <alignment horizontal="left" vertical="center" wrapText="1"/>
      <protection locked="0"/>
    </xf>
    <xf numFmtId="49" fontId="9" fillId="2" borderId="40" xfId="1" applyNumberFormat="1" applyFont="1" applyFill="1" applyBorder="1" applyAlignment="1" applyProtection="1">
      <alignment horizontal="center" vertical="center" wrapText="1"/>
    </xf>
    <xf numFmtId="0" fontId="3" fillId="6" borderId="6" xfId="1" applyFont="1" applyFill="1" applyBorder="1" applyAlignment="1" applyProtection="1">
      <alignment horizontal="center" vertical="center"/>
    </xf>
    <xf numFmtId="165" fontId="22" fillId="6" borderId="6" xfId="1" applyNumberFormat="1" applyFont="1" applyFill="1" applyBorder="1" applyAlignment="1" applyProtection="1">
      <alignment horizontal="center" vertical="center"/>
      <protection locked="0"/>
    </xf>
    <xf numFmtId="165" fontId="3" fillId="6" borderId="6" xfId="1" applyNumberFormat="1" applyFont="1" applyFill="1" applyBorder="1" applyAlignment="1" applyProtection="1">
      <alignment horizontal="center" vertical="center"/>
      <protection locked="0"/>
    </xf>
    <xf numFmtId="0" fontId="3" fillId="6" borderId="68" xfId="1" applyFont="1" applyFill="1" applyBorder="1" applyAlignment="1" applyProtection="1">
      <alignment horizontal="center" vertical="center"/>
      <protection locked="0"/>
    </xf>
    <xf numFmtId="0" fontId="3" fillId="6" borderId="51" xfId="1" applyFont="1" applyFill="1" applyBorder="1" applyAlignment="1" applyProtection="1">
      <alignment horizontal="left" vertical="center" wrapText="1"/>
      <protection locked="0"/>
    </xf>
    <xf numFmtId="49" fontId="3" fillId="6" borderId="51" xfId="1" applyNumberFormat="1" applyFont="1" applyFill="1" applyBorder="1" applyAlignment="1" applyProtection="1">
      <alignment horizontal="center" vertical="center" wrapText="1"/>
    </xf>
    <xf numFmtId="0" fontId="3" fillId="6" borderId="51" xfId="1" applyFont="1" applyFill="1" applyBorder="1" applyAlignment="1" applyProtection="1">
      <alignment horizontal="center" vertical="center"/>
    </xf>
    <xf numFmtId="165" fontId="3" fillId="4" borderId="51" xfId="1" applyNumberFormat="1" applyFont="1" applyFill="1" applyBorder="1" applyAlignment="1" applyProtection="1">
      <alignment horizontal="center" vertical="center"/>
      <protection locked="0"/>
    </xf>
    <xf numFmtId="165" fontId="22" fillId="6" borderId="51" xfId="1" applyNumberFormat="1" applyFont="1" applyFill="1" applyBorder="1" applyAlignment="1" applyProtection="1">
      <alignment horizontal="center" vertical="center"/>
      <protection locked="0"/>
    </xf>
    <xf numFmtId="165" fontId="3" fillId="6" borderId="51" xfId="1" applyNumberFormat="1" applyFont="1" applyFill="1" applyBorder="1" applyAlignment="1" applyProtection="1">
      <alignment horizontal="center" vertical="center"/>
      <protection locked="0"/>
    </xf>
    <xf numFmtId="165" fontId="3" fillId="6" borderId="56" xfId="1" applyNumberFormat="1" applyFont="1" applyFill="1" applyBorder="1" applyAlignment="1" applyProtection="1">
      <alignment horizontal="center" vertical="center"/>
      <protection locked="0"/>
    </xf>
    <xf numFmtId="0" fontId="3" fillId="3" borderId="6" xfId="1" applyFont="1" applyFill="1" applyBorder="1" applyAlignment="1" applyProtection="1">
      <alignment horizontal="center" vertical="center"/>
    </xf>
    <xf numFmtId="165" fontId="22" fillId="5" borderId="6" xfId="1" applyNumberFormat="1" applyFont="1" applyFill="1" applyBorder="1" applyAlignment="1" applyProtection="1">
      <alignment horizontal="center" vertical="center"/>
      <protection locked="0"/>
    </xf>
    <xf numFmtId="49" fontId="3" fillId="0" borderId="6" xfId="1" applyNumberFormat="1" applyFont="1" applyFill="1" applyBorder="1" applyAlignment="1" applyProtection="1">
      <alignment horizontal="center" vertical="center" wrapText="1"/>
    </xf>
    <xf numFmtId="165" fontId="3" fillId="2" borderId="6" xfId="1" applyNumberFormat="1" applyFont="1" applyFill="1" applyBorder="1" applyAlignment="1" applyProtection="1">
      <alignment horizontal="center" vertical="center"/>
      <protection locked="0"/>
    </xf>
    <xf numFmtId="165" fontId="3" fillId="0" borderId="6" xfId="1" applyNumberFormat="1" applyFont="1" applyFill="1" applyBorder="1" applyAlignment="1" applyProtection="1">
      <alignment horizontal="center" vertical="center"/>
      <protection locked="0"/>
    </xf>
    <xf numFmtId="49" fontId="3" fillId="3" borderId="41" xfId="1" applyNumberFormat="1" applyFont="1" applyFill="1" applyBorder="1" applyAlignment="1" applyProtection="1">
      <alignment horizontal="center" vertical="center" wrapText="1"/>
    </xf>
    <xf numFmtId="165" fontId="3" fillId="4" borderId="41" xfId="1" applyNumberFormat="1" applyFont="1" applyFill="1" applyBorder="1" applyAlignment="1" applyProtection="1">
      <alignment horizontal="center" vertical="center"/>
      <protection locked="0"/>
    </xf>
    <xf numFmtId="165" fontId="22" fillId="5" borderId="41" xfId="1" applyNumberFormat="1" applyFont="1" applyFill="1" applyBorder="1" applyAlignment="1" applyProtection="1">
      <alignment horizontal="center" vertical="center"/>
      <protection locked="0"/>
    </xf>
    <xf numFmtId="165" fontId="3" fillId="3" borderId="41" xfId="1" applyNumberFormat="1" applyFont="1" applyFill="1" applyBorder="1" applyAlignment="1" applyProtection="1">
      <alignment horizontal="center" vertical="center"/>
      <protection locked="0"/>
    </xf>
    <xf numFmtId="165" fontId="3" fillId="3" borderId="50" xfId="1" applyNumberFormat="1" applyFont="1" applyFill="1" applyBorder="1" applyAlignment="1" applyProtection="1">
      <alignment horizontal="center" vertical="center"/>
      <protection locked="0"/>
    </xf>
    <xf numFmtId="165" fontId="3" fillId="3" borderId="63" xfId="1" applyNumberFormat="1" applyFont="1" applyFill="1" applyBorder="1" applyAlignment="1" applyProtection="1">
      <alignment horizontal="center" vertical="center"/>
      <protection locked="0"/>
    </xf>
    <xf numFmtId="0" fontId="3" fillId="3" borderId="68" xfId="1" applyFont="1" applyFill="1" applyBorder="1" applyAlignment="1" applyProtection="1">
      <alignment horizontal="center" vertical="center"/>
      <protection locked="0"/>
    </xf>
    <xf numFmtId="0" fontId="3" fillId="3" borderId="51" xfId="1" applyFont="1" applyFill="1" applyBorder="1" applyAlignment="1" applyProtection="1">
      <alignment horizontal="left" vertical="center" wrapText="1"/>
      <protection locked="0"/>
    </xf>
    <xf numFmtId="49" fontId="3" fillId="3" borderId="5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51" xfId="1" applyFont="1" applyFill="1" applyBorder="1" applyAlignment="1" applyProtection="1">
      <alignment horizontal="center" vertical="center"/>
      <protection locked="0"/>
    </xf>
    <xf numFmtId="165" fontId="22" fillId="5" borderId="51" xfId="1" applyNumberFormat="1" applyFont="1" applyFill="1" applyBorder="1" applyAlignment="1" applyProtection="1">
      <alignment horizontal="center" vertical="center"/>
      <protection locked="0"/>
    </xf>
    <xf numFmtId="165" fontId="3" fillId="3" borderId="51" xfId="1" applyNumberFormat="1" applyFont="1" applyFill="1" applyBorder="1" applyAlignment="1" applyProtection="1">
      <alignment horizontal="center" vertical="center"/>
      <protection locked="0"/>
    </xf>
    <xf numFmtId="165" fontId="3" fillId="3" borderId="56" xfId="1" applyNumberFormat="1" applyFont="1" applyFill="1" applyBorder="1" applyAlignment="1" applyProtection="1">
      <alignment horizontal="center" vertical="center"/>
      <protection locked="0"/>
    </xf>
    <xf numFmtId="49" fontId="3" fillId="3" borderId="6" xfId="1" applyNumberFormat="1" applyFont="1" applyFill="1" applyBorder="1" applyAlignment="1" applyProtection="1">
      <alignment horizontal="center" vertical="center"/>
      <protection locked="0"/>
    </xf>
    <xf numFmtId="49" fontId="3" fillId="3" borderId="51" xfId="1" applyNumberFormat="1" applyFont="1" applyFill="1" applyBorder="1" applyAlignment="1" applyProtection="1">
      <alignment horizontal="center" vertical="center"/>
      <protection locked="0"/>
    </xf>
    <xf numFmtId="2" fontId="3" fillId="3" borderId="51" xfId="1" applyNumberFormat="1" applyFont="1" applyFill="1" applyBorder="1" applyAlignment="1" applyProtection="1">
      <alignment horizontal="center" vertical="center"/>
      <protection locked="0"/>
    </xf>
    <xf numFmtId="2" fontId="3" fillId="3" borderId="56" xfId="1" applyNumberFormat="1" applyFont="1" applyFill="1" applyBorder="1" applyAlignment="1" applyProtection="1">
      <alignment horizontal="center" vertical="center"/>
      <protection locked="0"/>
    </xf>
    <xf numFmtId="2" fontId="3" fillId="3" borderId="6" xfId="1" applyNumberFormat="1" applyFont="1" applyFill="1" applyBorder="1" applyAlignment="1" applyProtection="1">
      <alignment horizontal="center" vertical="center"/>
    </xf>
    <xf numFmtId="2" fontId="3" fillId="3" borderId="6" xfId="1" applyNumberFormat="1" applyFont="1" applyFill="1" applyBorder="1" applyAlignment="1" applyProtection="1">
      <alignment horizontal="left" vertical="center"/>
    </xf>
    <xf numFmtId="1" fontId="3" fillId="3" borderId="6" xfId="1" applyNumberFormat="1" applyFont="1" applyFill="1" applyBorder="1" applyAlignment="1" applyProtection="1">
      <alignment horizontal="center" vertical="center"/>
    </xf>
    <xf numFmtId="0" fontId="3" fillId="0" borderId="41" xfId="1" applyFont="1" applyFill="1" applyBorder="1" applyAlignment="1" applyProtection="1">
      <alignment horizontal="left" vertical="center"/>
    </xf>
    <xf numFmtId="49" fontId="3" fillId="2" borderId="41" xfId="1" applyNumberFormat="1" applyFont="1" applyFill="1" applyBorder="1" applyAlignment="1" applyProtection="1">
      <alignment horizontal="left" vertical="center" wrapText="1"/>
      <protection locked="0"/>
    </xf>
    <xf numFmtId="2" fontId="3" fillId="3" borderId="8" xfId="1" applyNumberFormat="1" applyFont="1" applyFill="1" applyBorder="1" applyAlignment="1" applyProtection="1">
      <alignment horizontal="center" vertical="center"/>
    </xf>
    <xf numFmtId="0" fontId="3" fillId="3" borderId="51" xfId="1" applyFont="1" applyFill="1" applyBorder="1" applyAlignment="1" applyProtection="1">
      <alignment horizontal="left" vertical="center"/>
    </xf>
    <xf numFmtId="49" fontId="3" fillId="3" borderId="51" xfId="1" applyNumberFormat="1" applyFont="1" applyFill="1" applyBorder="1" applyAlignment="1" applyProtection="1">
      <alignment horizontal="center" vertical="center" wrapText="1"/>
    </xf>
    <xf numFmtId="0" fontId="3" fillId="3" borderId="51" xfId="1" applyFont="1" applyFill="1" applyBorder="1" applyAlignment="1" applyProtection="1">
      <alignment horizontal="center" vertical="center"/>
    </xf>
    <xf numFmtId="0" fontId="3" fillId="3" borderId="54" xfId="1" applyFont="1" applyFill="1" applyBorder="1" applyAlignment="1" applyProtection="1">
      <alignment horizontal="center" vertical="center"/>
    </xf>
    <xf numFmtId="0" fontId="3" fillId="3" borderId="36" xfId="1" applyFont="1" applyFill="1" applyBorder="1" applyAlignment="1" applyProtection="1">
      <alignment horizontal="left" vertical="center"/>
    </xf>
    <xf numFmtId="9" fontId="3" fillId="3" borderId="48" xfId="8" applyFont="1" applyFill="1" applyBorder="1" applyAlignment="1" applyProtection="1">
      <alignment horizontal="center" vertical="center"/>
      <protection locked="0"/>
    </xf>
    <xf numFmtId="0" fontId="3" fillId="3" borderId="40" xfId="1" applyFont="1" applyFill="1" applyBorder="1" applyAlignment="1" applyProtection="1">
      <alignment horizontal="center" vertical="center"/>
    </xf>
    <xf numFmtId="0" fontId="3" fillId="3" borderId="41" xfId="1" applyFont="1" applyFill="1" applyBorder="1" applyAlignment="1" applyProtection="1">
      <alignment horizontal="left" vertical="center"/>
      <protection locked="0"/>
    </xf>
    <xf numFmtId="165" fontId="3" fillId="0" borderId="6" xfId="16" applyNumberFormat="1" applyFont="1" applyFill="1" applyBorder="1" applyAlignment="1" applyProtection="1">
      <alignment horizontal="center" vertical="center"/>
      <protection locked="0"/>
    </xf>
    <xf numFmtId="165" fontId="10" fillId="0" borderId="6" xfId="16" applyNumberFormat="1" applyFont="1" applyFill="1" applyBorder="1" applyAlignment="1" applyProtection="1">
      <alignment horizontal="center" vertical="center"/>
      <protection locked="0"/>
    </xf>
    <xf numFmtId="165" fontId="10" fillId="0" borderId="74" xfId="16" applyNumberFormat="1" applyFont="1" applyFill="1" applyBorder="1" applyAlignment="1" applyProtection="1">
      <alignment horizontal="center" vertical="center"/>
      <protection locked="0"/>
    </xf>
    <xf numFmtId="165" fontId="10" fillId="0" borderId="50" xfId="16" applyNumberFormat="1" applyFont="1" applyFill="1" applyBorder="1" applyAlignment="1" applyProtection="1">
      <alignment horizontal="center" vertical="center"/>
      <protection locked="0"/>
    </xf>
    <xf numFmtId="165" fontId="10" fillId="0" borderId="51" xfId="16" applyNumberFormat="1" applyFont="1" applyFill="1" applyBorder="1" applyAlignment="1" applyProtection="1">
      <alignment horizontal="center" vertical="center"/>
      <protection locked="0"/>
    </xf>
    <xf numFmtId="165" fontId="10" fillId="0" borderId="18" xfId="16" applyNumberFormat="1" applyFont="1" applyFill="1" applyBorder="1" applyAlignment="1" applyProtection="1">
      <alignment horizontal="center" vertical="center"/>
      <protection locked="0"/>
    </xf>
    <xf numFmtId="165" fontId="10" fillId="0" borderId="56" xfId="16" applyNumberFormat="1" applyFont="1" applyFill="1" applyBorder="1" applyAlignment="1" applyProtection="1">
      <alignment horizontal="center" vertical="center"/>
      <protection locked="0"/>
    </xf>
    <xf numFmtId="0" fontId="4" fillId="0" borderId="82" xfId="1" applyFont="1" applyBorder="1" applyAlignment="1" applyProtection="1">
      <alignment horizontal="center"/>
    </xf>
    <xf numFmtId="0" fontId="4" fillId="0" borderId="83" xfId="1" applyFont="1" applyBorder="1" applyAlignment="1" applyProtection="1">
      <alignment horizontal="center"/>
    </xf>
    <xf numFmtId="0" fontId="4" fillId="0" borderId="84" xfId="1" applyFont="1" applyBorder="1" applyAlignment="1" applyProtection="1">
      <alignment horizontal="center"/>
    </xf>
    <xf numFmtId="0" fontId="5" fillId="17" borderId="4" xfId="1" applyFont="1" applyFill="1" applyBorder="1" applyAlignment="1" applyProtection="1">
      <alignment horizontal="center"/>
    </xf>
    <xf numFmtId="0" fontId="5" fillId="17" borderId="0" xfId="1" applyFont="1" applyFill="1" applyBorder="1" applyAlignment="1" applyProtection="1">
      <alignment horizontal="center"/>
    </xf>
    <xf numFmtId="0" fontId="5" fillId="17" borderId="5" xfId="1" applyFont="1" applyFill="1" applyBorder="1" applyAlignment="1" applyProtection="1">
      <alignment horizontal="center"/>
    </xf>
    <xf numFmtId="0" fontId="5" fillId="0" borderId="4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horizontal="center" vertical="center"/>
    </xf>
    <xf numFmtId="0" fontId="6" fillId="0" borderId="4" xfId="2" applyBorder="1" applyAlignment="1" applyProtection="1">
      <alignment horizontal="center" vertical="center"/>
    </xf>
    <xf numFmtId="0" fontId="6" fillId="0" borderId="0" xfId="2" applyBorder="1" applyAlignment="1" applyProtection="1">
      <alignment horizontal="center" vertical="center"/>
    </xf>
    <xf numFmtId="0" fontId="6" fillId="0" borderId="5" xfId="2" applyBorder="1" applyAlignment="1" applyProtection="1">
      <alignment horizontal="center" vertical="center"/>
    </xf>
    <xf numFmtId="2" fontId="13" fillId="2" borderId="21" xfId="1" applyNumberFormat="1" applyFont="1" applyFill="1" applyBorder="1" applyAlignment="1" applyProtection="1">
      <alignment horizontal="left"/>
    </xf>
    <xf numFmtId="2" fontId="13" fillId="2" borderId="19" xfId="1" applyNumberFormat="1" applyFont="1" applyFill="1" applyBorder="1" applyAlignment="1" applyProtection="1">
      <alignment horizontal="left"/>
    </xf>
    <xf numFmtId="2" fontId="13" fillId="2" borderId="22" xfId="1" applyNumberFormat="1" applyFont="1" applyFill="1" applyBorder="1" applyAlignment="1" applyProtection="1">
      <alignment horizontal="left"/>
    </xf>
    <xf numFmtId="2" fontId="13" fillId="2" borderId="26" xfId="1" applyNumberFormat="1" applyFont="1" applyFill="1" applyBorder="1" applyAlignment="1" applyProtection="1">
      <alignment horizontal="left"/>
    </xf>
    <xf numFmtId="2" fontId="13" fillId="2" borderId="0" xfId="1" applyNumberFormat="1" applyFont="1" applyFill="1" applyBorder="1" applyAlignment="1" applyProtection="1">
      <alignment horizontal="left"/>
    </xf>
    <xf numFmtId="2" fontId="13" fillId="2" borderId="27" xfId="1" applyNumberFormat="1" applyFont="1" applyFill="1" applyBorder="1" applyAlignment="1" applyProtection="1">
      <alignment horizontal="left"/>
    </xf>
    <xf numFmtId="1" fontId="13" fillId="2" borderId="26" xfId="1" applyNumberFormat="1" applyFont="1" applyFill="1" applyBorder="1" applyAlignment="1" applyProtection="1">
      <alignment horizontal="left"/>
    </xf>
    <xf numFmtId="1" fontId="13" fillId="2" borderId="0" xfId="1" applyNumberFormat="1" applyFont="1" applyFill="1" applyBorder="1" applyAlignment="1" applyProtection="1">
      <alignment horizontal="left"/>
    </xf>
    <xf numFmtId="1" fontId="13" fillId="2" borderId="27" xfId="1" applyNumberFormat="1" applyFont="1" applyFill="1" applyBorder="1" applyAlignment="1" applyProtection="1">
      <alignment horizontal="left"/>
    </xf>
    <xf numFmtId="0" fontId="13" fillId="2" borderId="0" xfId="1" applyFont="1" applyFill="1" applyBorder="1" applyAlignment="1" applyProtection="1">
      <alignment horizontal="center" vertical="center"/>
      <protection locked="0"/>
    </xf>
    <xf numFmtId="0" fontId="13" fillId="2" borderId="10" xfId="1" applyFont="1" applyFill="1" applyBorder="1" applyAlignment="1" applyProtection="1">
      <alignment horizontal="center" vertical="center"/>
      <protection locked="0"/>
    </xf>
    <xf numFmtId="0" fontId="28" fillId="2" borderId="4" xfId="1" applyFont="1" applyFill="1" applyBorder="1" applyAlignment="1" applyProtection="1">
      <alignment horizontal="center" vertical="center" textRotation="90"/>
    </xf>
    <xf numFmtId="0" fontId="28" fillId="2" borderId="9" xfId="1" applyFont="1" applyFill="1" applyBorder="1" applyAlignment="1" applyProtection="1">
      <alignment horizontal="center" vertical="center" textRotation="90"/>
    </xf>
    <xf numFmtId="0" fontId="26" fillId="2" borderId="1" xfId="1" applyFont="1" applyFill="1" applyBorder="1" applyAlignment="1" applyProtection="1">
      <alignment horizontal="center" vertical="center" textRotation="90" wrapText="1" readingOrder="1"/>
      <protection locked="0"/>
    </xf>
    <xf numFmtId="0" fontId="26" fillId="2" borderId="4" xfId="1" applyFont="1" applyFill="1" applyBorder="1" applyAlignment="1" applyProtection="1">
      <alignment horizontal="center" vertical="center" textRotation="90" wrapText="1" readingOrder="1"/>
      <protection locked="0"/>
    </xf>
    <xf numFmtId="0" fontId="26" fillId="2" borderId="9" xfId="1" applyFont="1" applyFill="1" applyBorder="1" applyAlignment="1" applyProtection="1">
      <alignment horizontal="center" vertical="center" textRotation="90" wrapText="1" readingOrder="1"/>
      <protection locked="0"/>
    </xf>
    <xf numFmtId="0" fontId="70" fillId="0" borderId="0" xfId="0" applyFont="1" applyAlignment="1">
      <alignment horizontal="center" wrapText="1"/>
    </xf>
    <xf numFmtId="0" fontId="26" fillId="0" borderId="42" xfId="1" applyFont="1" applyBorder="1" applyAlignment="1">
      <alignment horizontal="center" vertical="center" textRotation="90"/>
    </xf>
    <xf numFmtId="0" fontId="26" fillId="0" borderId="52" xfId="1" applyFont="1" applyBorder="1" applyAlignment="1">
      <alignment horizontal="center" vertical="center" textRotation="90"/>
    </xf>
    <xf numFmtId="0" fontId="26" fillId="0" borderId="4" xfId="1" applyFont="1" applyBorder="1" applyAlignment="1">
      <alignment horizontal="center" vertical="center" textRotation="90"/>
    </xf>
    <xf numFmtId="0" fontId="26" fillId="0" borderId="9" xfId="1" applyFont="1" applyBorder="1" applyAlignment="1">
      <alignment horizontal="center" vertical="center" textRotation="90"/>
    </xf>
    <xf numFmtId="166" fontId="13" fillId="2" borderId="0" xfId="1" applyNumberFormat="1" applyFont="1" applyFill="1" applyBorder="1" applyAlignment="1" applyProtection="1">
      <alignment horizontal="center" vertical="center"/>
      <protection locked="0"/>
    </xf>
    <xf numFmtId="0" fontId="26" fillId="2" borderId="1" xfId="1" applyFont="1" applyFill="1" applyBorder="1" applyAlignment="1" applyProtection="1">
      <alignment horizontal="center" vertical="center" textRotation="90"/>
    </xf>
    <xf numFmtId="0" fontId="26" fillId="2" borderId="4" xfId="1" applyFont="1" applyFill="1" applyBorder="1" applyAlignment="1" applyProtection="1">
      <alignment horizontal="center" vertical="center" textRotation="90"/>
    </xf>
    <xf numFmtId="0" fontId="26" fillId="2" borderId="9" xfId="1" applyFont="1" applyFill="1" applyBorder="1" applyAlignment="1" applyProtection="1">
      <alignment horizontal="center" vertical="center" textRotation="90"/>
    </xf>
    <xf numFmtId="0" fontId="26" fillId="0" borderId="1" xfId="1" applyFont="1" applyBorder="1" applyAlignment="1">
      <alignment horizontal="center" vertical="center" textRotation="90"/>
    </xf>
    <xf numFmtId="0" fontId="10" fillId="0" borderId="4" xfId="1" applyFont="1" applyBorder="1" applyAlignment="1"/>
    <xf numFmtId="0" fontId="10" fillId="0" borderId="9" xfId="1" applyFont="1" applyBorder="1" applyAlignment="1"/>
    <xf numFmtId="0" fontId="3" fillId="0" borderId="4" xfId="1" applyBorder="1" applyAlignment="1"/>
    <xf numFmtId="0" fontId="3" fillId="0" borderId="9" xfId="1" applyBorder="1" applyAlignment="1"/>
    <xf numFmtId="0" fontId="26" fillId="2" borderId="1" xfId="1" applyFont="1" applyFill="1" applyBorder="1" applyAlignment="1" applyProtection="1">
      <alignment horizontal="center" vertical="center" textRotation="90" wrapText="1"/>
      <protection locked="0"/>
    </xf>
    <xf numFmtId="0" fontId="3" fillId="2" borderId="4" xfId="1" applyFill="1" applyBorder="1" applyAlignment="1" applyProtection="1">
      <alignment wrapText="1"/>
      <protection locked="0"/>
    </xf>
    <xf numFmtId="0" fontId="3" fillId="2" borderId="9" xfId="1" applyFill="1" applyBorder="1" applyAlignment="1" applyProtection="1">
      <alignment wrapText="1"/>
      <protection locked="0"/>
    </xf>
    <xf numFmtId="0" fontId="58" fillId="14" borderId="86" xfId="15" applyFill="1" applyBorder="1"/>
    <xf numFmtId="0" fontId="9" fillId="2" borderId="10" xfId="1" applyFont="1" applyFill="1" applyBorder="1" applyAlignment="1" applyProtection="1">
      <alignment horizontal="left" vertical="center" wrapText="1"/>
    </xf>
    <xf numFmtId="0" fontId="5" fillId="0" borderId="10" xfId="1" applyFont="1" applyBorder="1" applyAlignment="1">
      <alignment vertical="center"/>
    </xf>
    <xf numFmtId="0" fontId="26" fillId="0" borderId="1" xfId="1" applyFont="1" applyBorder="1" applyAlignment="1">
      <alignment horizontal="center" vertical="center" textRotation="90" wrapText="1"/>
    </xf>
    <xf numFmtId="0" fontId="26" fillId="0" borderId="4" xfId="1" applyFont="1" applyBorder="1" applyAlignment="1">
      <alignment horizontal="center" vertical="center" textRotation="90" wrapText="1"/>
    </xf>
    <xf numFmtId="0" fontId="28" fillId="0" borderId="4" xfId="1" applyFont="1" applyBorder="1" applyAlignment="1">
      <alignment horizontal="center" vertical="center" textRotation="90" wrapText="1"/>
    </xf>
    <xf numFmtId="0" fontId="26" fillId="2" borderId="4" xfId="1" applyFont="1" applyFill="1" applyBorder="1" applyAlignment="1" applyProtection="1">
      <alignment horizontal="center" textRotation="90" wrapText="1"/>
      <protection locked="0"/>
    </xf>
    <xf numFmtId="0" fontId="3" fillId="0" borderId="9" xfId="1" applyBorder="1" applyAlignment="1">
      <alignment horizontal="center" textRotation="90" wrapText="1"/>
    </xf>
    <xf numFmtId="0" fontId="28" fillId="2" borderId="1" xfId="1" applyFont="1" applyFill="1" applyBorder="1" applyAlignment="1" applyProtection="1">
      <alignment horizontal="center" vertical="center" textRotation="90" wrapText="1"/>
      <protection locked="0"/>
    </xf>
    <xf numFmtId="0" fontId="13" fillId="0" borderId="4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3" fillId="7" borderId="49" xfId="1" applyFont="1" applyFill="1" applyBorder="1" applyAlignment="1">
      <alignment horizontal="left" vertical="center" wrapText="1"/>
    </xf>
    <xf numFmtId="0" fontId="3" fillId="0" borderId="73" xfId="1" applyFont="1" applyFill="1" applyBorder="1" applyAlignment="1">
      <alignment vertical="center" wrapText="1"/>
    </xf>
    <xf numFmtId="0" fontId="3" fillId="0" borderId="45" xfId="1" applyFont="1" applyFill="1" applyBorder="1" applyAlignment="1">
      <alignment vertical="center" wrapText="1"/>
    </xf>
    <xf numFmtId="0" fontId="3" fillId="7" borderId="6" xfId="1" applyFont="1" applyFill="1" applyBorder="1" applyAlignment="1">
      <alignment horizontal="left" vertical="top" wrapText="1"/>
    </xf>
    <xf numFmtId="0" fontId="3" fillId="7" borderId="6" xfId="1" applyFont="1" applyFill="1" applyBorder="1" applyAlignment="1">
      <alignment horizontal="left" vertical="top"/>
    </xf>
    <xf numFmtId="0" fontId="3" fillId="7" borderId="50" xfId="1" applyFont="1" applyFill="1" applyBorder="1" applyAlignment="1">
      <alignment horizontal="left" vertical="top"/>
    </xf>
    <xf numFmtId="0" fontId="3" fillId="0" borderId="6" xfId="1" applyFont="1" applyFill="1" applyBorder="1" applyAlignment="1"/>
    <xf numFmtId="0" fontId="3" fillId="0" borderId="50" xfId="1" applyFont="1" applyFill="1" applyBorder="1" applyAlignment="1"/>
    <xf numFmtId="0" fontId="3" fillId="0" borderId="62" xfId="1" applyFont="1" applyFill="1" applyBorder="1" applyAlignment="1"/>
    <xf numFmtId="0" fontId="3" fillId="0" borderId="63" xfId="1" applyFont="1" applyFill="1" applyBorder="1" applyAlignment="1"/>
    <xf numFmtId="0" fontId="3" fillId="7" borderId="72" xfId="1" applyFont="1" applyFill="1" applyBorder="1" applyAlignment="1">
      <alignment horizontal="left" vertical="center" wrapText="1"/>
    </xf>
    <xf numFmtId="0" fontId="3" fillId="0" borderId="19" xfId="1" applyFont="1" applyFill="1" applyBorder="1" applyAlignment="1">
      <alignment wrapText="1"/>
    </xf>
    <xf numFmtId="0" fontId="3" fillId="0" borderId="37" xfId="1" applyFont="1" applyFill="1" applyBorder="1" applyAlignment="1">
      <alignment wrapText="1"/>
    </xf>
    <xf numFmtId="0" fontId="3" fillId="0" borderId="4" xfId="1" applyFont="1" applyFill="1" applyBorder="1" applyAlignment="1">
      <alignment wrapText="1"/>
    </xf>
    <xf numFmtId="0" fontId="3" fillId="0" borderId="0" xfId="1" applyFont="1" applyFill="1" applyBorder="1" applyAlignment="1">
      <alignment wrapText="1"/>
    </xf>
    <xf numFmtId="0" fontId="3" fillId="0" borderId="38" xfId="1" applyFont="1" applyFill="1" applyBorder="1" applyAlignment="1">
      <alignment wrapText="1"/>
    </xf>
    <xf numFmtId="0" fontId="3" fillId="0" borderId="9" xfId="1" applyFont="1" applyFill="1" applyBorder="1" applyAlignment="1">
      <alignment wrapText="1"/>
    </xf>
    <xf numFmtId="0" fontId="3" fillId="0" borderId="10" xfId="1" applyFont="1" applyFill="1" applyBorder="1" applyAlignment="1">
      <alignment wrapText="1"/>
    </xf>
    <xf numFmtId="0" fontId="3" fillId="0" borderId="66" xfId="1" applyFont="1" applyFill="1" applyBorder="1" applyAlignment="1">
      <alignment wrapText="1"/>
    </xf>
    <xf numFmtId="2" fontId="3" fillId="8" borderId="0" xfId="1" applyNumberFormat="1" applyFont="1" applyFill="1" applyBorder="1" applyAlignment="1">
      <alignment horizontal="center" vertical="center"/>
    </xf>
    <xf numFmtId="0" fontId="28" fillId="11" borderId="0" xfId="1" quotePrefix="1" applyFont="1" applyFill="1" applyBorder="1" applyAlignment="1">
      <alignment horizontal="center" vertical="center" wrapText="1"/>
    </xf>
    <xf numFmtId="0" fontId="44" fillId="9" borderId="70" xfId="1" applyFont="1" applyFill="1" applyBorder="1" applyAlignment="1">
      <alignment horizontal="center" vertical="center"/>
    </xf>
    <xf numFmtId="0" fontId="44" fillId="9" borderId="71" xfId="1" applyFont="1" applyFill="1" applyBorder="1" applyAlignment="1">
      <alignment horizontal="center" vertical="center"/>
    </xf>
    <xf numFmtId="0" fontId="44" fillId="9" borderId="44" xfId="1" applyFont="1" applyFill="1" applyBorder="1" applyAlignment="1">
      <alignment horizontal="center" vertical="center"/>
    </xf>
    <xf numFmtId="0" fontId="3" fillId="0" borderId="73" xfId="1" applyFont="1" applyFill="1" applyBorder="1" applyAlignment="1">
      <alignment vertical="center"/>
    </xf>
    <xf numFmtId="0" fontId="3" fillId="0" borderId="45" xfId="1" applyFont="1" applyFill="1" applyBorder="1" applyAlignment="1">
      <alignment vertical="center"/>
    </xf>
    <xf numFmtId="0" fontId="3" fillId="7" borderId="74" xfId="1" applyFont="1" applyFill="1" applyBorder="1" applyAlignment="1">
      <alignment horizontal="left" vertical="center" wrapText="1"/>
    </xf>
    <xf numFmtId="0" fontId="3" fillId="0" borderId="73" xfId="1" applyFont="1" applyFill="1" applyBorder="1" applyAlignment="1"/>
    <xf numFmtId="0" fontId="3" fillId="0" borderId="85" xfId="1" applyFont="1" applyFill="1" applyBorder="1" applyAlignment="1"/>
    <xf numFmtId="0" fontId="28" fillId="7" borderId="68" xfId="1" applyFont="1" applyFill="1" applyBorder="1" applyAlignment="1">
      <alignment horizontal="center" vertical="center" wrapText="1"/>
    </xf>
    <xf numFmtId="0" fontId="28" fillId="7" borderId="55" xfId="1" applyFont="1" applyFill="1" applyBorder="1" applyAlignment="1">
      <alignment horizontal="center" vertical="center" wrapText="1"/>
    </xf>
    <xf numFmtId="0" fontId="28" fillId="7" borderId="57" xfId="1" applyFont="1" applyFill="1" applyBorder="1" applyAlignment="1">
      <alignment horizontal="center" vertical="center" wrapText="1"/>
    </xf>
    <xf numFmtId="0" fontId="28" fillId="7" borderId="0" xfId="1" applyFont="1" applyFill="1" applyBorder="1" applyAlignment="1">
      <alignment horizontal="left" vertical="center"/>
    </xf>
    <xf numFmtId="0" fontId="9" fillId="7" borderId="82" xfId="1" applyFont="1" applyFill="1" applyBorder="1" applyAlignment="1">
      <alignment horizontal="center" vertical="center"/>
    </xf>
    <xf numFmtId="0" fontId="28" fillId="7" borderId="83" xfId="1" applyFont="1" applyFill="1" applyBorder="1" applyAlignment="1">
      <alignment horizontal="center" vertical="center"/>
    </xf>
    <xf numFmtId="0" fontId="28" fillId="7" borderId="84" xfId="1" applyFont="1" applyFill="1" applyBorder="1" applyAlignment="1">
      <alignment horizontal="center" vertical="center"/>
    </xf>
    <xf numFmtId="0" fontId="47" fillId="7" borderId="82" xfId="1" applyFont="1" applyFill="1" applyBorder="1" applyAlignment="1">
      <alignment horizontal="center" vertical="center"/>
    </xf>
    <xf numFmtId="0" fontId="47" fillId="7" borderId="83" xfId="1" applyFont="1" applyFill="1" applyBorder="1" applyAlignment="1">
      <alignment horizontal="center" vertical="center"/>
    </xf>
    <xf numFmtId="0" fontId="47" fillId="7" borderId="84" xfId="1" applyFont="1" applyFill="1" applyBorder="1" applyAlignment="1">
      <alignment horizontal="center" vertical="center"/>
    </xf>
    <xf numFmtId="0" fontId="47" fillId="7" borderId="69" xfId="1" applyFont="1" applyFill="1" applyBorder="1" applyAlignment="1">
      <alignment horizontal="center" vertical="center" wrapText="1"/>
    </xf>
    <xf numFmtId="0" fontId="47" fillId="7" borderId="44" xfId="1" applyFont="1" applyFill="1" applyBorder="1" applyAlignment="1">
      <alignment horizontal="center" vertical="center" wrapText="1"/>
    </xf>
    <xf numFmtId="0" fontId="28" fillId="12" borderId="41" xfId="1" applyFont="1" applyFill="1" applyBorder="1" applyAlignment="1">
      <alignment horizontal="center" vertical="center" wrapText="1"/>
    </xf>
    <xf numFmtId="0" fontId="28" fillId="12" borderId="41" xfId="1" applyFont="1" applyFill="1" applyBorder="1" applyAlignment="1">
      <alignment horizontal="center" vertical="center"/>
    </xf>
    <xf numFmtId="0" fontId="28" fillId="12" borderId="47" xfId="1" applyFont="1" applyFill="1" applyBorder="1" applyAlignment="1">
      <alignment horizontal="center" vertical="center" wrapText="1"/>
    </xf>
    <xf numFmtId="0" fontId="28" fillId="12" borderId="7" xfId="1" applyFont="1" applyFill="1" applyBorder="1" applyAlignment="1">
      <alignment horizontal="center" vertical="center" wrapText="1"/>
    </xf>
    <xf numFmtId="0" fontId="28" fillId="12" borderId="39" xfId="1" applyFont="1" applyFill="1" applyBorder="1" applyAlignment="1">
      <alignment horizontal="center" vertical="center" wrapText="1"/>
    </xf>
    <xf numFmtId="0" fontId="28" fillId="12" borderId="29" xfId="1" applyFont="1" applyFill="1" applyBorder="1" applyAlignment="1">
      <alignment horizontal="center" vertical="center" wrapText="1"/>
    </xf>
    <xf numFmtId="0" fontId="28" fillId="12" borderId="46" xfId="1" applyFont="1" applyFill="1" applyBorder="1" applyAlignment="1">
      <alignment horizontal="center" vertical="center" wrapText="1"/>
    </xf>
  </cellXfs>
  <cellStyles count="21">
    <cellStyle name="Currency 2" xfId="17"/>
    <cellStyle name="Hyperlink" xfId="2" builtinId="8"/>
    <cellStyle name="Hyperlink 2" xfId="9"/>
    <cellStyle name="Normal" xfId="0" builtinId="0"/>
    <cellStyle name="Normal 10" xfId="20"/>
    <cellStyle name="Normal 2" xfId="1"/>
    <cellStyle name="Normal 2 2" xfId="3"/>
    <cellStyle name="Normal 2 2 15" xfId="16"/>
    <cellStyle name="Normal 2 2 2" xfId="14"/>
    <cellStyle name="Normal 2 2_5. Feasible Options" xfId="10"/>
    <cellStyle name="Normal 3" xfId="4"/>
    <cellStyle name="Normal 3 2" xfId="12"/>
    <cellStyle name="Normal 3 2 2" xfId="13"/>
    <cellStyle name="Normal 3_5. Feasible Options" xfId="11"/>
    <cellStyle name="Normal 4" xfId="5"/>
    <cellStyle name="Normal 5" xfId="6"/>
    <cellStyle name="Normal 6" xfId="7"/>
    <cellStyle name="Normal 7" xfId="15"/>
    <cellStyle name="Normal 8" xfId="18"/>
    <cellStyle name="Normal 9" xfId="19"/>
    <cellStyle name="Percent 2" xfId="8"/>
  </cellStyles>
  <dxfs count="11">
    <dxf>
      <fill>
        <patternFill>
          <bgColor rgb="FF70AD47"/>
        </patternFill>
      </fill>
    </dxf>
    <dxf>
      <fill>
        <patternFill>
          <bgColor rgb="FFA5A5A5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Baseline Water Supply-Demand Balance and Components of Demand</a:t>
            </a:r>
          </a:p>
        </c:rich>
      </c:tx>
      <c:layout>
        <c:manualLayout>
          <c:xMode val="edge"/>
          <c:yMode val="edge"/>
          <c:x val="0.20958094702002655"/>
          <c:y val="2.90136937302726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343266856694813E-2"/>
          <c:y val="0.10444884139344435"/>
          <c:w val="0.89146608097046665"/>
          <c:h val="0.57482108106981478"/>
        </c:manualLayout>
      </c:layout>
      <c:areaChart>
        <c:grouping val="stacked"/>
        <c:varyColors val="0"/>
        <c:ser>
          <c:idx val="6"/>
          <c:order val="0"/>
          <c:tx>
            <c:v>Measured household consumption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summary'!$H$10:$AF$10</c:f>
              <c:numCache>
                <c:formatCode>0.00</c:formatCode>
                <c:ptCount val="25"/>
                <c:pt idx="0">
                  <c:v>0.36529147387272087</c:v>
                </c:pt>
                <c:pt idx="1">
                  <c:v>0.37888881557467424</c:v>
                </c:pt>
                <c:pt idx="2">
                  <c:v>0.39244945444548329</c:v>
                </c:pt>
                <c:pt idx="3">
                  <c:v>0.40579053703538898</c:v>
                </c:pt>
                <c:pt idx="4">
                  <c:v>0.41896541418493372</c:v>
                </c:pt>
                <c:pt idx="5">
                  <c:v>0.43203686547769871</c:v>
                </c:pt>
                <c:pt idx="6">
                  <c:v>0.44439496170362064</c:v>
                </c:pt>
                <c:pt idx="7">
                  <c:v>0.45668343893091379</c:v>
                </c:pt>
                <c:pt idx="8">
                  <c:v>0.46880859944888936</c:v>
                </c:pt>
                <c:pt idx="9">
                  <c:v>0.48085828746251563</c:v>
                </c:pt>
                <c:pt idx="10">
                  <c:v>0.49063935746444043</c:v>
                </c:pt>
                <c:pt idx="11">
                  <c:v>0.50019361547746199</c:v>
                </c:pt>
                <c:pt idx="12">
                  <c:v>0.50947713357376745</c:v>
                </c:pt>
                <c:pt idx="13">
                  <c:v>0.51856450671490539</c:v>
                </c:pt>
                <c:pt idx="14">
                  <c:v>0.52729722484619068</c:v>
                </c:pt>
                <c:pt idx="15">
                  <c:v>0.53626333575401497</c:v>
                </c:pt>
                <c:pt idx="16">
                  <c:v>0.54524139489834056</c:v>
                </c:pt>
                <c:pt idx="17">
                  <c:v>0.55395434218203576</c:v>
                </c:pt>
                <c:pt idx="18">
                  <c:v>0.56230979831781835</c:v>
                </c:pt>
                <c:pt idx="19">
                  <c:v>0.57057890064494987</c:v>
                </c:pt>
                <c:pt idx="20">
                  <c:v>0.57858382212850656</c:v>
                </c:pt>
                <c:pt idx="21">
                  <c:v>0.586367155070179</c:v>
                </c:pt>
                <c:pt idx="22">
                  <c:v>0.59403825838552282</c:v>
                </c:pt>
                <c:pt idx="23">
                  <c:v>0.60149600168035033</c:v>
                </c:pt>
                <c:pt idx="24">
                  <c:v>0.6089537355922483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6FA-45CB-B4F1-DA4D493BFF65}"/>
            </c:ext>
          </c:extLst>
        </c:ser>
        <c:ser>
          <c:idx val="0"/>
          <c:order val="1"/>
          <c:tx>
            <c:v>Unmeasured household consumption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summary'!$H$8:$AF$8</c:f>
              <c:numCache>
                <c:formatCode>0.00</c:formatCode>
                <c:ptCount val="25"/>
                <c:pt idx="0">
                  <c:v>0.44404611783686965</c:v>
                </c:pt>
                <c:pt idx="1">
                  <c:v>0.43203719608343449</c:v>
                </c:pt>
                <c:pt idx="2">
                  <c:v>0.42055846730193952</c:v>
                </c:pt>
                <c:pt idx="3">
                  <c:v>0.40940207980946053</c:v>
                </c:pt>
                <c:pt idx="4">
                  <c:v>0.39859424523904219</c:v>
                </c:pt>
                <c:pt idx="5">
                  <c:v>0.3881672205351922</c:v>
                </c:pt>
                <c:pt idx="6">
                  <c:v>0.37837305319783515</c:v>
                </c:pt>
                <c:pt idx="7">
                  <c:v>0.36889466319900294</c:v>
                </c:pt>
                <c:pt idx="8">
                  <c:v>0.3596492002627758</c:v>
                </c:pt>
                <c:pt idx="9">
                  <c:v>0.35068253167445129</c:v>
                </c:pt>
                <c:pt idx="10">
                  <c:v>0.34180525585516214</c:v>
                </c:pt>
                <c:pt idx="11">
                  <c:v>0.33321365415914489</c:v>
                </c:pt>
                <c:pt idx="12">
                  <c:v>0.32486163498631554</c:v>
                </c:pt>
                <c:pt idx="13">
                  <c:v>0.31677845301984969</c:v>
                </c:pt>
                <c:pt idx="14">
                  <c:v>0.30886379441135559</c:v>
                </c:pt>
                <c:pt idx="15">
                  <c:v>0.30140344783663281</c:v>
                </c:pt>
                <c:pt idx="16">
                  <c:v>0.29413450031364013</c:v>
                </c:pt>
                <c:pt idx="17">
                  <c:v>0.28704021036513944</c:v>
                </c:pt>
                <c:pt idx="18">
                  <c:v>0.28007278566103605</c:v>
                </c:pt>
                <c:pt idx="19">
                  <c:v>0.27334761473093933</c:v>
                </c:pt>
                <c:pt idx="20">
                  <c:v>0.26677653918625893</c:v>
                </c:pt>
                <c:pt idx="21">
                  <c:v>0.26037137653400527</c:v>
                </c:pt>
                <c:pt idx="22">
                  <c:v>0.2541667100867962</c:v>
                </c:pt>
                <c:pt idx="23">
                  <c:v>0.24811574277182979</c:v>
                </c:pt>
                <c:pt idx="24">
                  <c:v>0.24206513689470549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6FA-45CB-B4F1-DA4D493BFF65}"/>
            </c:ext>
          </c:extLst>
        </c:ser>
        <c:ser>
          <c:idx val="1"/>
          <c:order val="2"/>
          <c:tx>
            <c:v>Non-household consumption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summary'!$H$12:$AF$12</c:f>
              <c:numCache>
                <c:formatCode>0.00</c:formatCode>
                <c:ptCount val="25"/>
                <c:pt idx="0">
                  <c:v>0.46221235970134972</c:v>
                </c:pt>
                <c:pt idx="1">
                  <c:v>0.46401261914429898</c:v>
                </c:pt>
                <c:pt idx="2">
                  <c:v>0.46516190910405458</c:v>
                </c:pt>
                <c:pt idx="3">
                  <c:v>0.46618983615118526</c:v>
                </c:pt>
                <c:pt idx="4">
                  <c:v>0.46547900156396677</c:v>
                </c:pt>
                <c:pt idx="5">
                  <c:v>0.46668497542198017</c:v>
                </c:pt>
                <c:pt idx="6">
                  <c:v>0.46660428564369105</c:v>
                </c:pt>
                <c:pt idx="7">
                  <c:v>0.46648511973376267</c:v>
                </c:pt>
                <c:pt idx="8">
                  <c:v>0.46512616532904161</c:v>
                </c:pt>
                <c:pt idx="9">
                  <c:v>0.46619959021160101</c:v>
                </c:pt>
                <c:pt idx="10">
                  <c:v>0.46610560719959587</c:v>
                </c:pt>
                <c:pt idx="11">
                  <c:v>0.46601545974606123</c:v>
                </c:pt>
                <c:pt idx="12">
                  <c:v>0.46462515254106929</c:v>
                </c:pt>
                <c:pt idx="13">
                  <c:v>0.46561819483698996</c:v>
                </c:pt>
                <c:pt idx="14">
                  <c:v>0.46527232447370154</c:v>
                </c:pt>
                <c:pt idx="15">
                  <c:v>0.46482242473298374</c:v>
                </c:pt>
                <c:pt idx="16">
                  <c:v>0.4630181032691022</c:v>
                </c:pt>
                <c:pt idx="17">
                  <c:v>0.46389210832202588</c:v>
                </c:pt>
                <c:pt idx="18">
                  <c:v>0.46359154190562935</c:v>
                </c:pt>
                <c:pt idx="19">
                  <c:v>0.46329734540059392</c:v>
                </c:pt>
                <c:pt idx="20">
                  <c:v>0.46177349878302276</c:v>
                </c:pt>
                <c:pt idx="21">
                  <c:v>0.4627315866163848</c:v>
                </c:pt>
                <c:pt idx="22">
                  <c:v>0.46246047697466081</c:v>
                </c:pt>
                <c:pt idx="23">
                  <c:v>0.46219251665936539</c:v>
                </c:pt>
                <c:pt idx="24">
                  <c:v>0.46069606419884501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6FA-45CB-B4F1-DA4D493BFF65}"/>
            </c:ext>
          </c:extLst>
        </c:ser>
        <c:ser>
          <c:idx val="2"/>
          <c:order val="3"/>
          <c:tx>
            <c:v>Total leakage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summary'!$H$14:$AF$14</c:f>
              <c:numCache>
                <c:formatCode>0.00</c:formatCode>
                <c:ptCount val="25"/>
                <c:pt idx="0">
                  <c:v>0.58020082292550934</c:v>
                </c:pt>
                <c:pt idx="1">
                  <c:v>0.58024673564535167</c:v>
                </c:pt>
                <c:pt idx="2">
                  <c:v>0.58029175994465776</c:v>
                </c:pt>
                <c:pt idx="3">
                  <c:v>0.58033588237588085</c:v>
                </c:pt>
                <c:pt idx="4">
                  <c:v>0.58037914836757576</c:v>
                </c:pt>
                <c:pt idx="5">
                  <c:v>0.58042156125513056</c:v>
                </c:pt>
                <c:pt idx="6">
                  <c:v>0.58046314469964688</c:v>
                </c:pt>
                <c:pt idx="7">
                  <c:v>0.58050391841921656</c:v>
                </c:pt>
                <c:pt idx="8">
                  <c:v>0.58054388828650938</c:v>
                </c:pt>
                <c:pt idx="9">
                  <c:v>0.58058309811927156</c:v>
                </c:pt>
                <c:pt idx="10">
                  <c:v>0.5806215300544979</c:v>
                </c:pt>
                <c:pt idx="11">
                  <c:v>0.58065922780606671</c:v>
                </c:pt>
                <c:pt idx="12">
                  <c:v>0.58069621114808978</c:v>
                </c:pt>
                <c:pt idx="13">
                  <c:v>0.58073247960930496</c:v>
                </c:pt>
                <c:pt idx="14">
                  <c:v>0.58076805555077637</c:v>
                </c:pt>
                <c:pt idx="15">
                  <c:v>0.58080294002144073</c:v>
                </c:pt>
                <c:pt idx="16">
                  <c:v>0.58083715523575274</c:v>
                </c:pt>
                <c:pt idx="17">
                  <c:v>0.58087070387937101</c:v>
                </c:pt>
                <c:pt idx="18">
                  <c:v>0.58090360804380059</c:v>
                </c:pt>
                <c:pt idx="19">
                  <c:v>0.58093591094627572</c:v>
                </c:pt>
                <c:pt idx="20">
                  <c:v>0.58096759216481519</c:v>
                </c:pt>
                <c:pt idx="21">
                  <c:v>0.58141001035313611</c:v>
                </c:pt>
                <c:pt idx="22">
                  <c:v>0.58184443861217439</c:v>
                </c:pt>
                <c:pt idx="23">
                  <c:v>0.58227100577297641</c:v>
                </c:pt>
                <c:pt idx="24">
                  <c:v>0.58268988288034329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6FA-45CB-B4F1-DA4D493BFF65}"/>
            </c:ext>
          </c:extLst>
        </c:ser>
        <c:ser>
          <c:idx val="3"/>
          <c:order val="4"/>
          <c:tx>
            <c:v>Other components of demand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summary'!$H$16:$AF$16</c:f>
              <c:numCache>
                <c:formatCode>0.00</c:formatCode>
                <c:ptCount val="25"/>
                <c:pt idx="0">
                  <c:v>5.8079576942839717E-2</c:v>
                </c:pt>
                <c:pt idx="1">
                  <c:v>5.8079576942839384E-2</c:v>
                </c:pt>
                <c:pt idx="2">
                  <c:v>5.8079576942839495E-2</c:v>
                </c:pt>
                <c:pt idx="3">
                  <c:v>5.8079576942839717E-2</c:v>
                </c:pt>
                <c:pt idx="4">
                  <c:v>5.8079576942839495E-2</c:v>
                </c:pt>
                <c:pt idx="5">
                  <c:v>5.8079576942839606E-2</c:v>
                </c:pt>
                <c:pt idx="6">
                  <c:v>5.8079576942839495E-2</c:v>
                </c:pt>
                <c:pt idx="7">
                  <c:v>5.8079576942839606E-2</c:v>
                </c:pt>
                <c:pt idx="8">
                  <c:v>5.8079576942839384E-2</c:v>
                </c:pt>
                <c:pt idx="9">
                  <c:v>5.8079576942839384E-2</c:v>
                </c:pt>
                <c:pt idx="10">
                  <c:v>5.8079576942839717E-2</c:v>
                </c:pt>
                <c:pt idx="11">
                  <c:v>5.8079576942839495E-2</c:v>
                </c:pt>
                <c:pt idx="12">
                  <c:v>5.8079576942839495E-2</c:v>
                </c:pt>
                <c:pt idx="13">
                  <c:v>5.8079576942839717E-2</c:v>
                </c:pt>
                <c:pt idx="14">
                  <c:v>5.8079576942839717E-2</c:v>
                </c:pt>
                <c:pt idx="15">
                  <c:v>5.8079576942839495E-2</c:v>
                </c:pt>
                <c:pt idx="16">
                  <c:v>5.8079576942839495E-2</c:v>
                </c:pt>
                <c:pt idx="17">
                  <c:v>5.8079576942839495E-2</c:v>
                </c:pt>
                <c:pt idx="18">
                  <c:v>5.8079576942839273E-2</c:v>
                </c:pt>
                <c:pt idx="19">
                  <c:v>5.8079576942839717E-2</c:v>
                </c:pt>
                <c:pt idx="20">
                  <c:v>5.8079576942839495E-2</c:v>
                </c:pt>
                <c:pt idx="21">
                  <c:v>5.8079576942839717E-2</c:v>
                </c:pt>
                <c:pt idx="22">
                  <c:v>5.8079576942839717E-2</c:v>
                </c:pt>
                <c:pt idx="23">
                  <c:v>5.8079576942839384E-2</c:v>
                </c:pt>
                <c:pt idx="24">
                  <c:v>5.8079576942839495E-2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6FA-45CB-B4F1-DA4D493BF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939400"/>
        <c:axId val="173943712"/>
      </c:areaChart>
      <c:lineChart>
        <c:grouping val="standard"/>
        <c:varyColors val="0"/>
        <c:ser>
          <c:idx val="4"/>
          <c:order val="5"/>
          <c:tx>
            <c:v>Total water available for use</c:v>
          </c:tx>
          <c:marker>
            <c:symbol val="none"/>
          </c:marke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summary'!$H$5:$AF$5</c:f>
              <c:numCache>
                <c:formatCode>0.00</c:formatCode>
                <c:ptCount val="25"/>
                <c:pt idx="0">
                  <c:v>4.8800000000000008</c:v>
                </c:pt>
                <c:pt idx="1">
                  <c:v>4.8800000000000008</c:v>
                </c:pt>
                <c:pt idx="2">
                  <c:v>4.8800000000000008</c:v>
                </c:pt>
                <c:pt idx="3">
                  <c:v>4.8800000000000008</c:v>
                </c:pt>
                <c:pt idx="4">
                  <c:v>4.8800000000000008</c:v>
                </c:pt>
                <c:pt idx="5">
                  <c:v>4.8800000000000008</c:v>
                </c:pt>
                <c:pt idx="6">
                  <c:v>4.8800000000000008</c:v>
                </c:pt>
                <c:pt idx="7">
                  <c:v>4.8800000000000008</c:v>
                </c:pt>
                <c:pt idx="8">
                  <c:v>4.8800000000000008</c:v>
                </c:pt>
                <c:pt idx="9">
                  <c:v>4.8800000000000008</c:v>
                </c:pt>
                <c:pt idx="10">
                  <c:v>4.8800000000000008</c:v>
                </c:pt>
                <c:pt idx="11">
                  <c:v>4.8800000000000008</c:v>
                </c:pt>
                <c:pt idx="12">
                  <c:v>4.8800000000000008</c:v>
                </c:pt>
                <c:pt idx="13">
                  <c:v>4.8800000000000008</c:v>
                </c:pt>
                <c:pt idx="14">
                  <c:v>4.8800000000000008</c:v>
                </c:pt>
                <c:pt idx="15">
                  <c:v>4.4200000000000008</c:v>
                </c:pt>
                <c:pt idx="16">
                  <c:v>4.4200000000000008</c:v>
                </c:pt>
                <c:pt idx="17">
                  <c:v>4.4200000000000008</c:v>
                </c:pt>
                <c:pt idx="18">
                  <c:v>4.4200000000000008</c:v>
                </c:pt>
                <c:pt idx="19">
                  <c:v>4.4200000000000008</c:v>
                </c:pt>
                <c:pt idx="20">
                  <c:v>4.4200000000000008</c:v>
                </c:pt>
                <c:pt idx="21">
                  <c:v>4.4200000000000008</c:v>
                </c:pt>
                <c:pt idx="22">
                  <c:v>4.4200000000000008</c:v>
                </c:pt>
                <c:pt idx="23">
                  <c:v>4.4200000000000008</c:v>
                </c:pt>
                <c:pt idx="24">
                  <c:v>4.4200000000000008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16FA-45CB-B4F1-DA4D493BFF65}"/>
            </c:ext>
          </c:extLst>
        </c:ser>
        <c:ser>
          <c:idx val="5"/>
          <c:order val="6"/>
          <c:tx>
            <c:v>Total demand + target headroom (baseline)</c:v>
          </c:tx>
          <c:marker>
            <c:symbol val="none"/>
          </c:marke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summary'!$H$18:$AF$18</c:f>
              <c:numCache>
                <c:formatCode>0.00</c:formatCode>
                <c:ptCount val="25"/>
                <c:pt idx="0">
                  <c:v>2.0772331421781471</c:v>
                </c:pt>
                <c:pt idx="1">
                  <c:v>2.0817718633338287</c:v>
                </c:pt>
                <c:pt idx="2">
                  <c:v>2.0823369989972287</c:v>
                </c:pt>
                <c:pt idx="3">
                  <c:v>2.0831484748808653</c:v>
                </c:pt>
                <c:pt idx="4">
                  <c:v>2.0809908398078938</c:v>
                </c:pt>
                <c:pt idx="5">
                  <c:v>2.0518062482780555</c:v>
                </c:pt>
                <c:pt idx="6">
                  <c:v>2.0522528321888673</c:v>
                </c:pt>
                <c:pt idx="7">
                  <c:v>2.0531501496476356</c:v>
                </c:pt>
                <c:pt idx="8">
                  <c:v>2.0545522406664736</c:v>
                </c:pt>
                <c:pt idx="9">
                  <c:v>2.0607007493067195</c:v>
                </c:pt>
                <c:pt idx="10">
                  <c:v>2.06060404343883</c:v>
                </c:pt>
                <c:pt idx="11">
                  <c:v>2.0592795043643215</c:v>
                </c:pt>
                <c:pt idx="12">
                  <c:v>2.0578356464611467</c:v>
                </c:pt>
                <c:pt idx="13">
                  <c:v>2.0597541924318419</c:v>
                </c:pt>
                <c:pt idx="14">
                  <c:v>2.0630975494890551</c:v>
                </c:pt>
                <c:pt idx="15">
                  <c:v>2.0641007463981076</c:v>
                </c:pt>
                <c:pt idx="16">
                  <c:v>2.0666508940495842</c:v>
                </c:pt>
                <c:pt idx="17">
                  <c:v>2.0686771679464093</c:v>
                </c:pt>
                <c:pt idx="18">
                  <c:v>2.0717770500555237</c:v>
                </c:pt>
                <c:pt idx="19">
                  <c:v>2.0697869153021053</c:v>
                </c:pt>
                <c:pt idx="20">
                  <c:v>2.0725160430786249</c:v>
                </c:pt>
                <c:pt idx="21">
                  <c:v>2.0771295630972171</c:v>
                </c:pt>
                <c:pt idx="22">
                  <c:v>2.0782723794305089</c:v>
                </c:pt>
                <c:pt idx="23">
                  <c:v>2.0792835600921094</c:v>
                </c:pt>
                <c:pt idx="24">
                  <c:v>2.0799969382336707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16FA-45CB-B4F1-DA4D493BF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939400"/>
        <c:axId val="173943712"/>
      </c:lineChart>
      <c:catAx>
        <c:axId val="173939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39437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73943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Ml/d</a:t>
                </a:r>
              </a:p>
            </c:rich>
          </c:tx>
          <c:layout>
            <c:manualLayout>
              <c:xMode val="edge"/>
              <c:yMode val="edge"/>
              <c:x val="2.0359337875782993E-2"/>
              <c:y val="0.398585287336320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39394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16452269470774322"/>
          <c:y val="0.82158446545736585"/>
          <c:w val="0.7156398695723647"/>
          <c:h val="0.1640291227007700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644" r="0.75000000000000644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Final Planning Water Supply-Demand Balance and Components of Demand</a:t>
            </a:r>
          </a:p>
        </c:rich>
      </c:tx>
      <c:layout>
        <c:manualLayout>
          <c:xMode val="edge"/>
          <c:yMode val="edge"/>
          <c:x val="0.25139146883447561"/>
          <c:y val="3.10078267243621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073946134444595E-2"/>
          <c:y val="0.13443854749105721"/>
          <c:w val="0.89767565444686215"/>
          <c:h val="0.5966861559877048"/>
        </c:manualLayout>
      </c:layout>
      <c:areaChart>
        <c:grouping val="stacked"/>
        <c:varyColors val="0"/>
        <c:ser>
          <c:idx val="2"/>
          <c:order val="0"/>
          <c:tx>
            <c:v>Measured household consumption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summary'!$H$11:$AF$11</c:f>
              <c:numCache>
                <c:formatCode>0.00</c:formatCode>
                <c:ptCount val="25"/>
                <c:pt idx="0">
                  <c:v>0.36529147387272087</c:v>
                </c:pt>
                <c:pt idx="1">
                  <c:v>0.37888881557467424</c:v>
                </c:pt>
                <c:pt idx="2">
                  <c:v>0.39244945444548329</c:v>
                </c:pt>
                <c:pt idx="3">
                  <c:v>0.40579053703538898</c:v>
                </c:pt>
                <c:pt idx="4">
                  <c:v>0.41896541418493372</c:v>
                </c:pt>
                <c:pt idx="5">
                  <c:v>0.43203686547769871</c:v>
                </c:pt>
                <c:pt idx="6">
                  <c:v>0.44439496170362064</c:v>
                </c:pt>
                <c:pt idx="7">
                  <c:v>0.45668343893091379</c:v>
                </c:pt>
                <c:pt idx="8">
                  <c:v>0.46880859944888936</c:v>
                </c:pt>
                <c:pt idx="9">
                  <c:v>0.82047256596952178</c:v>
                </c:pt>
                <c:pt idx="10">
                  <c:v>0.82126408773408632</c:v>
                </c:pt>
                <c:pt idx="11">
                  <c:v>0.81308590422069238</c:v>
                </c:pt>
                <c:pt idx="12">
                  <c:v>0.81385260506145141</c:v>
                </c:pt>
                <c:pt idx="13">
                  <c:v>0.82466511443277013</c:v>
                </c:pt>
                <c:pt idx="14">
                  <c:v>0.82149463981641069</c:v>
                </c:pt>
                <c:pt idx="15">
                  <c:v>0.80987010780698454</c:v>
                </c:pt>
                <c:pt idx="16">
                  <c:v>0.81259547818061673</c:v>
                </c:pt>
                <c:pt idx="17">
                  <c:v>0.81420790251066122</c:v>
                </c:pt>
                <c:pt idx="18">
                  <c:v>0.81557207541275079</c:v>
                </c:pt>
                <c:pt idx="19">
                  <c:v>0.81806306690279529</c:v>
                </c:pt>
                <c:pt idx="20">
                  <c:v>0.8194237963961396</c:v>
                </c:pt>
                <c:pt idx="21">
                  <c:v>0.82070756995078376</c:v>
                </c:pt>
                <c:pt idx="22">
                  <c:v>0.82305495646363935</c:v>
                </c:pt>
                <c:pt idx="23">
                  <c:v>0.83726478617499711</c:v>
                </c:pt>
                <c:pt idx="24">
                  <c:v>0.85731235879748324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EC3-44DF-A77E-67A01594E43A}"/>
            </c:ext>
          </c:extLst>
        </c:ser>
        <c:ser>
          <c:idx val="4"/>
          <c:order val="1"/>
          <c:tx>
            <c:v>Unmeasured household consumption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summary'!$H$9:$AF$9</c:f>
              <c:numCache>
                <c:formatCode>0.00</c:formatCode>
                <c:ptCount val="25"/>
                <c:pt idx="0">
                  <c:v>0.44404611783686965</c:v>
                </c:pt>
                <c:pt idx="1">
                  <c:v>0.43203719608343449</c:v>
                </c:pt>
                <c:pt idx="2">
                  <c:v>0.42055846730193952</c:v>
                </c:pt>
                <c:pt idx="3">
                  <c:v>0.40940207980946053</c:v>
                </c:pt>
                <c:pt idx="4">
                  <c:v>0.39859424523904219</c:v>
                </c:pt>
                <c:pt idx="5">
                  <c:v>0.3881672205351922</c:v>
                </c:pt>
                <c:pt idx="6">
                  <c:v>0.37837305319783515</c:v>
                </c:pt>
                <c:pt idx="7">
                  <c:v>0.36889466319900294</c:v>
                </c:pt>
                <c:pt idx="8">
                  <c:v>0.3596492002627758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EC3-44DF-A77E-67A01594E43A}"/>
            </c:ext>
          </c:extLst>
        </c:ser>
        <c:ser>
          <c:idx val="5"/>
          <c:order val="2"/>
          <c:tx>
            <c:v>Non-household consumption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summary'!$H$13:$AF$13</c:f>
              <c:numCache>
                <c:formatCode>0.00</c:formatCode>
                <c:ptCount val="25"/>
                <c:pt idx="0">
                  <c:v>0.46221235970134972</c:v>
                </c:pt>
                <c:pt idx="1">
                  <c:v>0.46401261914429898</c:v>
                </c:pt>
                <c:pt idx="2">
                  <c:v>0.46516190910405458</c:v>
                </c:pt>
                <c:pt idx="3">
                  <c:v>0.46618983615118526</c:v>
                </c:pt>
                <c:pt idx="4">
                  <c:v>0.46547900156396677</c:v>
                </c:pt>
                <c:pt idx="5">
                  <c:v>0.46668497542198017</c:v>
                </c:pt>
                <c:pt idx="6">
                  <c:v>0.46660428564369105</c:v>
                </c:pt>
                <c:pt idx="7">
                  <c:v>0.46648511973376267</c:v>
                </c:pt>
                <c:pt idx="8">
                  <c:v>0.46512616532904161</c:v>
                </c:pt>
                <c:pt idx="9">
                  <c:v>0.46619959021160101</c:v>
                </c:pt>
                <c:pt idx="10">
                  <c:v>0.46610560719959587</c:v>
                </c:pt>
                <c:pt idx="11">
                  <c:v>0.46601545974606123</c:v>
                </c:pt>
                <c:pt idx="12">
                  <c:v>0.46462515254106929</c:v>
                </c:pt>
                <c:pt idx="13">
                  <c:v>0.46561819483698996</c:v>
                </c:pt>
                <c:pt idx="14">
                  <c:v>0.46527232447370154</c:v>
                </c:pt>
                <c:pt idx="15">
                  <c:v>0.46482242473298374</c:v>
                </c:pt>
                <c:pt idx="16">
                  <c:v>0.4630181032691022</c:v>
                </c:pt>
                <c:pt idx="17">
                  <c:v>0.46389210832202588</c:v>
                </c:pt>
                <c:pt idx="18">
                  <c:v>0.46359154190562935</c:v>
                </c:pt>
                <c:pt idx="19">
                  <c:v>0.46329734540059392</c:v>
                </c:pt>
                <c:pt idx="20">
                  <c:v>0.46177349878302276</c:v>
                </c:pt>
                <c:pt idx="21">
                  <c:v>0.4627315866163848</c:v>
                </c:pt>
                <c:pt idx="22">
                  <c:v>0.46246047697466081</c:v>
                </c:pt>
                <c:pt idx="23">
                  <c:v>0.46219251665936539</c:v>
                </c:pt>
                <c:pt idx="24">
                  <c:v>0.46069606419884501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EC3-44DF-A77E-67A01594E43A}"/>
            </c:ext>
          </c:extLst>
        </c:ser>
        <c:ser>
          <c:idx val="6"/>
          <c:order val="3"/>
          <c:tx>
            <c:v>Total leakage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summary'!$H$15:$AF$15</c:f>
              <c:numCache>
                <c:formatCode>0.00</c:formatCode>
                <c:ptCount val="25"/>
                <c:pt idx="0">
                  <c:v>0.57999999999999996</c:v>
                </c:pt>
                <c:pt idx="1">
                  <c:v>0.57999999999999996</c:v>
                </c:pt>
                <c:pt idx="2">
                  <c:v>0.57999999999999996</c:v>
                </c:pt>
                <c:pt idx="3">
                  <c:v>0.57999999999999996</c:v>
                </c:pt>
                <c:pt idx="4">
                  <c:v>0.57999999999999996</c:v>
                </c:pt>
                <c:pt idx="5">
                  <c:v>0.56259999999999999</c:v>
                </c:pt>
                <c:pt idx="6">
                  <c:v>0.54520000000000002</c:v>
                </c:pt>
                <c:pt idx="7">
                  <c:v>0.52780000000000005</c:v>
                </c:pt>
                <c:pt idx="8">
                  <c:v>0.51040000000000008</c:v>
                </c:pt>
                <c:pt idx="9">
                  <c:v>0.49299999999999999</c:v>
                </c:pt>
                <c:pt idx="10">
                  <c:v>0.47821000000000002</c:v>
                </c:pt>
                <c:pt idx="11">
                  <c:v>0.46342000000000005</c:v>
                </c:pt>
                <c:pt idx="12">
                  <c:v>0.44863000000000008</c:v>
                </c:pt>
                <c:pt idx="13">
                  <c:v>0.43384000000000011</c:v>
                </c:pt>
                <c:pt idx="14">
                  <c:v>0.41905000000000003</c:v>
                </c:pt>
                <c:pt idx="15">
                  <c:v>0.41066900000000001</c:v>
                </c:pt>
                <c:pt idx="16">
                  <c:v>0.40228799999999998</c:v>
                </c:pt>
                <c:pt idx="17">
                  <c:v>0.39390699999999995</c:v>
                </c:pt>
                <c:pt idx="18">
                  <c:v>0.38552599999999992</c:v>
                </c:pt>
                <c:pt idx="19">
                  <c:v>0.37714500000000001</c:v>
                </c:pt>
                <c:pt idx="20">
                  <c:v>0.36960209999999999</c:v>
                </c:pt>
                <c:pt idx="21">
                  <c:v>0.36205919999999991</c:v>
                </c:pt>
                <c:pt idx="22">
                  <c:v>0.35451629999999995</c:v>
                </c:pt>
                <c:pt idx="23">
                  <c:v>0.34697339999999993</c:v>
                </c:pt>
                <c:pt idx="24">
                  <c:v>0.33943050000000002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EC3-44DF-A77E-67A01594E43A}"/>
            </c:ext>
          </c:extLst>
        </c:ser>
        <c:ser>
          <c:idx val="7"/>
          <c:order val="4"/>
          <c:tx>
            <c:v>Other components of demand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summary'!$H$17:$AF$17</c:f>
              <c:numCache>
                <c:formatCode>0.00</c:formatCode>
                <c:ptCount val="25"/>
                <c:pt idx="0">
                  <c:v>5.8079576942839606E-2</c:v>
                </c:pt>
                <c:pt idx="1">
                  <c:v>5.8079576942839606E-2</c:v>
                </c:pt>
                <c:pt idx="2">
                  <c:v>5.8079576942839384E-2</c:v>
                </c:pt>
                <c:pt idx="3">
                  <c:v>5.8079576942839606E-2</c:v>
                </c:pt>
                <c:pt idx="4">
                  <c:v>5.8079576942839606E-2</c:v>
                </c:pt>
                <c:pt idx="5">
                  <c:v>5.8079576942839495E-2</c:v>
                </c:pt>
                <c:pt idx="6">
                  <c:v>5.8079576942839606E-2</c:v>
                </c:pt>
                <c:pt idx="7">
                  <c:v>5.8079576942839495E-2</c:v>
                </c:pt>
                <c:pt idx="8">
                  <c:v>5.8079576942839606E-2</c:v>
                </c:pt>
                <c:pt idx="9">
                  <c:v>5.8079576942839606E-2</c:v>
                </c:pt>
                <c:pt idx="10">
                  <c:v>5.8079576942839717E-2</c:v>
                </c:pt>
                <c:pt idx="11">
                  <c:v>5.8079576942839384E-2</c:v>
                </c:pt>
                <c:pt idx="12">
                  <c:v>5.8079576942839273E-2</c:v>
                </c:pt>
                <c:pt idx="13">
                  <c:v>5.8079576942839384E-2</c:v>
                </c:pt>
                <c:pt idx="14">
                  <c:v>5.8079576942839606E-2</c:v>
                </c:pt>
                <c:pt idx="15">
                  <c:v>5.8079576942839661E-2</c:v>
                </c:pt>
                <c:pt idx="16">
                  <c:v>5.8079576942839717E-2</c:v>
                </c:pt>
                <c:pt idx="17">
                  <c:v>5.807957694283955E-2</c:v>
                </c:pt>
                <c:pt idx="18">
                  <c:v>5.8079576942839606E-2</c:v>
                </c:pt>
                <c:pt idx="19">
                  <c:v>5.807957694283955E-2</c:v>
                </c:pt>
                <c:pt idx="20">
                  <c:v>5.807957694283955E-2</c:v>
                </c:pt>
                <c:pt idx="21">
                  <c:v>5.8079576942839606E-2</c:v>
                </c:pt>
                <c:pt idx="22">
                  <c:v>5.8079576942839772E-2</c:v>
                </c:pt>
                <c:pt idx="23">
                  <c:v>5.8079576942839328E-2</c:v>
                </c:pt>
                <c:pt idx="24">
                  <c:v>5.8079576942839661E-2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EC3-44DF-A77E-67A01594E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940576"/>
        <c:axId val="173944496"/>
      </c:areaChart>
      <c:lineChart>
        <c:grouping val="standard"/>
        <c:varyColors val="0"/>
        <c:ser>
          <c:idx val="0"/>
          <c:order val="5"/>
          <c:tx>
            <c:v>Total water available for use</c:v>
          </c:tx>
          <c:marker>
            <c:symbol val="none"/>
          </c:marke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summary'!$H$6:$AF$6</c:f>
              <c:numCache>
                <c:formatCode>0.00</c:formatCode>
                <c:ptCount val="25"/>
                <c:pt idx="0">
                  <c:v>4.8800000000000008</c:v>
                </c:pt>
                <c:pt idx="1">
                  <c:v>4.8800000000000008</c:v>
                </c:pt>
                <c:pt idx="2">
                  <c:v>4.8800000000000008</c:v>
                </c:pt>
                <c:pt idx="3">
                  <c:v>4.8800000000000008</c:v>
                </c:pt>
                <c:pt idx="4">
                  <c:v>4.8800000000000008</c:v>
                </c:pt>
                <c:pt idx="5">
                  <c:v>4.8800000000000008</c:v>
                </c:pt>
                <c:pt idx="6">
                  <c:v>4.8800000000000008</c:v>
                </c:pt>
                <c:pt idx="7">
                  <c:v>4.8800000000000008</c:v>
                </c:pt>
                <c:pt idx="8">
                  <c:v>4.8800000000000008</c:v>
                </c:pt>
                <c:pt idx="9">
                  <c:v>4.8800000000000008</c:v>
                </c:pt>
                <c:pt idx="10">
                  <c:v>4.8800000000000008</c:v>
                </c:pt>
                <c:pt idx="11">
                  <c:v>4.8800000000000008</c:v>
                </c:pt>
                <c:pt idx="12">
                  <c:v>4.8800000000000008</c:v>
                </c:pt>
                <c:pt idx="13">
                  <c:v>4.8800000000000008</c:v>
                </c:pt>
                <c:pt idx="14">
                  <c:v>4.8800000000000008</c:v>
                </c:pt>
                <c:pt idx="15">
                  <c:v>4.4200000000000008</c:v>
                </c:pt>
                <c:pt idx="16">
                  <c:v>4.4200000000000008</c:v>
                </c:pt>
                <c:pt idx="17">
                  <c:v>4.4200000000000008</c:v>
                </c:pt>
                <c:pt idx="18">
                  <c:v>4.4200000000000008</c:v>
                </c:pt>
                <c:pt idx="19">
                  <c:v>4.4200000000000008</c:v>
                </c:pt>
                <c:pt idx="20">
                  <c:v>4.4200000000000008</c:v>
                </c:pt>
                <c:pt idx="21">
                  <c:v>4.4200000000000008</c:v>
                </c:pt>
                <c:pt idx="22">
                  <c:v>4.4200000000000008</c:v>
                </c:pt>
                <c:pt idx="23">
                  <c:v>4.4200000000000008</c:v>
                </c:pt>
                <c:pt idx="24">
                  <c:v>4.4200000000000008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FEC3-44DF-A77E-67A01594E43A}"/>
            </c:ext>
          </c:extLst>
        </c:ser>
        <c:ser>
          <c:idx val="1"/>
          <c:order val="6"/>
          <c:tx>
            <c:v>Total demand + target headroom (final plan)</c:v>
          </c:tx>
          <c:marker>
            <c:symbol val="none"/>
          </c:marke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summary'!$H$19:$AF$19</c:f>
              <c:numCache>
                <c:formatCode>0.00</c:formatCode>
                <c:ptCount val="25"/>
                <c:pt idx="0">
                  <c:v>2.0770323192526376</c:v>
                </c:pt>
                <c:pt idx="1">
                  <c:v>2.0815251276884772</c:v>
                </c:pt>
                <c:pt idx="2">
                  <c:v>2.082045239052571</c:v>
                </c:pt>
                <c:pt idx="3">
                  <c:v>2.0828125925049843</c:v>
                </c:pt>
                <c:pt idx="4">
                  <c:v>2.0806116914403181</c:v>
                </c:pt>
                <c:pt idx="5">
                  <c:v>2.0339846870229246</c:v>
                </c:pt>
                <c:pt idx="6">
                  <c:v>2.0169896874892199</c:v>
                </c:pt>
                <c:pt idx="7">
                  <c:v>2.0004462312284188</c:v>
                </c:pt>
                <c:pt idx="8">
                  <c:v>1.9844083523799645</c:v>
                </c:pt>
                <c:pt idx="9">
                  <c:v>1.9620493980200033</c:v>
                </c:pt>
                <c:pt idx="10">
                  <c:v>1.9470119877988159</c:v>
                </c:pt>
                <c:pt idx="11">
                  <c:v>1.9217189111423401</c:v>
                </c:pt>
                <c:pt idx="12">
                  <c:v>1.9052832718144252</c:v>
                </c:pt>
                <c:pt idx="13">
                  <c:v>1.9021838675205516</c:v>
                </c:pt>
                <c:pt idx="14">
                  <c:v>1.8867131144971427</c:v>
                </c:pt>
                <c:pt idx="15">
                  <c:v>1.8661701305930039</c:v>
                </c:pt>
                <c:pt idx="16">
                  <c:v>1.8613213217824676</c:v>
                </c:pt>
                <c:pt idx="17">
                  <c:v>1.8549268140305244</c:v>
                </c:pt>
                <c:pt idx="18">
                  <c:v>1.8495889334456195</c:v>
                </c:pt>
                <c:pt idx="19">
                  <c:v>1.8401325558827357</c:v>
                </c:pt>
                <c:pt idx="20">
                  <c:v>1.8352139859951839</c:v>
                </c:pt>
                <c:pt idx="21">
                  <c:v>1.8317477910906801</c:v>
                </c:pt>
                <c:pt idx="22">
                  <c:v>1.8257942288096549</c:v>
                </c:pt>
                <c:pt idx="23">
                  <c:v>1.8316389960419499</c:v>
                </c:pt>
                <c:pt idx="24">
                  <c:v>1.8430310416638569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FEC3-44DF-A77E-67A01594E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940576"/>
        <c:axId val="173944496"/>
      </c:lineChart>
      <c:catAx>
        <c:axId val="17394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39444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7394449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Ml/d</a:t>
                </a:r>
              </a:p>
            </c:rich>
          </c:tx>
          <c:layout>
            <c:manualLayout>
              <c:xMode val="edge"/>
              <c:yMode val="edge"/>
              <c:x val="2.2727258843268032E-2"/>
              <c:y val="0.4009439360620463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39405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160461976251572"/>
          <c:y val="0.8535580838704635"/>
          <c:w val="0.65132029756728005"/>
          <c:h val="0.1269179503794317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644" r="0.75000000000000644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88900</xdr:colOff>
      <xdr:row>2</xdr:row>
      <xdr:rowOff>17408</xdr:rowOff>
    </xdr:from>
    <xdr:to>
      <xdr:col>5</xdr:col>
      <xdr:colOff>1397000</xdr:colOff>
      <xdr:row>6</xdr:row>
      <xdr:rowOff>76200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93" t="8223" b="11890"/>
        <a:stretch/>
      </xdr:blipFill>
      <xdr:spPr bwMode="auto">
        <a:xfrm>
          <a:off x="5194300" y="563508"/>
          <a:ext cx="2895600" cy="960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1269999</xdr:colOff>
      <xdr:row>2</xdr:row>
      <xdr:rowOff>141783</xdr:rowOff>
    </xdr:from>
    <xdr:to>
      <xdr:col>10</xdr:col>
      <xdr:colOff>685800</xdr:colOff>
      <xdr:row>6</xdr:row>
      <xdr:rowOff>92075</xdr:rowOff>
    </xdr:to>
    <xdr:pic>
      <xdr:nvPicPr>
        <xdr:cNvPr id="5" name="Picture 4" descr="http://www.monmouthshiregreenweb.co.uk/wordpress/wp-content/uploads/2014/08/NRW-logo.jp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879"/>
        <a:stretch/>
      </xdr:blipFill>
      <xdr:spPr bwMode="auto">
        <a:xfrm>
          <a:off x="7962899" y="687883"/>
          <a:ext cx="3149601" cy="851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1316182</xdr:colOff>
      <xdr:row>30</xdr:row>
      <xdr:rowOff>55418</xdr:rowOff>
    </xdr:from>
    <xdr:to>
      <xdr:col>19</xdr:col>
      <xdr:colOff>303414</xdr:colOff>
      <xdr:row>57</xdr:row>
      <xdr:rowOff>63037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1108364</xdr:colOff>
      <xdr:row>65</xdr:row>
      <xdr:rowOff>69273</xdr:rowOff>
    </xdr:from>
    <xdr:to>
      <xdr:col>19</xdr:col>
      <xdr:colOff>95596</xdr:colOff>
      <xdr:row>93</xdr:row>
      <xdr:rowOff>57496</xdr:rowOff>
    </xdr:to>
    <xdr:graphicFrame macro="">
      <xdr:nvGraphicFramePr>
        <xdr:cNvPr id="3" name="Chart 13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44"/>
  <sheetViews>
    <sheetView showGridLines="0" tabSelected="1" zoomScale="80" zoomScaleNormal="80" workbookViewId="0">
      <selection activeCell="D20" sqref="D20"/>
    </sheetView>
  </sheetViews>
  <sheetFormatPr defaultColWidth="8.88671875" defaultRowHeight="15" x14ac:dyDescent="0.2"/>
  <cols>
    <col min="1" max="1" width="2.5546875" customWidth="1"/>
    <col min="2" max="2" width="22.5546875" customWidth="1"/>
    <col min="3" max="3" width="7.77734375" customWidth="1"/>
    <col min="4" max="4" width="79.44140625" bestFit="1" customWidth="1"/>
    <col min="5" max="5" width="18.5546875" customWidth="1"/>
    <col min="6" max="6" width="17.77734375" customWidth="1"/>
    <col min="7" max="7" width="2.44140625" customWidth="1"/>
    <col min="8" max="8" width="7.5546875" customWidth="1"/>
    <col min="9" max="9" width="13.33203125" customWidth="1"/>
    <col min="10" max="10" width="2.33203125" customWidth="1"/>
    <col min="13" max="13" width="8.21875" bestFit="1" customWidth="1"/>
    <col min="257" max="257" width="2.5546875" customWidth="1"/>
    <col min="258" max="258" width="22.5546875" customWidth="1"/>
    <col min="259" max="259" width="7.77734375" customWidth="1"/>
    <col min="260" max="260" width="26.6640625" customWidth="1"/>
    <col min="261" max="261" width="18.5546875" customWidth="1"/>
    <col min="262" max="262" width="17.77734375" customWidth="1"/>
    <col min="263" max="263" width="2.44140625" customWidth="1"/>
    <col min="264" max="264" width="7.5546875" customWidth="1"/>
    <col min="265" max="265" width="13.33203125" customWidth="1"/>
    <col min="266" max="266" width="2.33203125" customWidth="1"/>
    <col min="269" max="269" width="8.21875" bestFit="1" customWidth="1"/>
    <col min="513" max="513" width="2.5546875" customWidth="1"/>
    <col min="514" max="514" width="22.5546875" customWidth="1"/>
    <col min="515" max="515" width="7.77734375" customWidth="1"/>
    <col min="516" max="516" width="26.6640625" customWidth="1"/>
    <col min="517" max="517" width="18.5546875" customWidth="1"/>
    <col min="518" max="518" width="17.77734375" customWidth="1"/>
    <col min="519" max="519" width="2.44140625" customWidth="1"/>
    <col min="520" max="520" width="7.5546875" customWidth="1"/>
    <col min="521" max="521" width="13.33203125" customWidth="1"/>
    <col min="522" max="522" width="2.33203125" customWidth="1"/>
    <col min="525" max="525" width="8.21875" bestFit="1" customWidth="1"/>
    <col min="769" max="769" width="2.5546875" customWidth="1"/>
    <col min="770" max="770" width="22.5546875" customWidth="1"/>
    <col min="771" max="771" width="7.77734375" customWidth="1"/>
    <col min="772" max="772" width="26.6640625" customWidth="1"/>
    <col min="773" max="773" width="18.5546875" customWidth="1"/>
    <col min="774" max="774" width="17.77734375" customWidth="1"/>
    <col min="775" max="775" width="2.44140625" customWidth="1"/>
    <col min="776" max="776" width="7.5546875" customWidth="1"/>
    <col min="777" max="777" width="13.33203125" customWidth="1"/>
    <col min="778" max="778" width="2.33203125" customWidth="1"/>
    <col min="781" max="781" width="8.21875" bestFit="1" customWidth="1"/>
    <col min="1025" max="1025" width="2.5546875" customWidth="1"/>
    <col min="1026" max="1026" width="22.5546875" customWidth="1"/>
    <col min="1027" max="1027" width="7.77734375" customWidth="1"/>
    <col min="1028" max="1028" width="26.6640625" customWidth="1"/>
    <col min="1029" max="1029" width="18.5546875" customWidth="1"/>
    <col min="1030" max="1030" width="17.77734375" customWidth="1"/>
    <col min="1031" max="1031" width="2.44140625" customWidth="1"/>
    <col min="1032" max="1032" width="7.5546875" customWidth="1"/>
    <col min="1033" max="1033" width="13.33203125" customWidth="1"/>
    <col min="1034" max="1034" width="2.33203125" customWidth="1"/>
    <col min="1037" max="1037" width="8.21875" bestFit="1" customWidth="1"/>
    <col min="1281" max="1281" width="2.5546875" customWidth="1"/>
    <col min="1282" max="1282" width="22.5546875" customWidth="1"/>
    <col min="1283" max="1283" width="7.77734375" customWidth="1"/>
    <col min="1284" max="1284" width="26.6640625" customWidth="1"/>
    <col min="1285" max="1285" width="18.5546875" customWidth="1"/>
    <col min="1286" max="1286" width="17.77734375" customWidth="1"/>
    <col min="1287" max="1287" width="2.44140625" customWidth="1"/>
    <col min="1288" max="1288" width="7.5546875" customWidth="1"/>
    <col min="1289" max="1289" width="13.33203125" customWidth="1"/>
    <col min="1290" max="1290" width="2.33203125" customWidth="1"/>
    <col min="1293" max="1293" width="8.21875" bestFit="1" customWidth="1"/>
    <col min="1537" max="1537" width="2.5546875" customWidth="1"/>
    <col min="1538" max="1538" width="22.5546875" customWidth="1"/>
    <col min="1539" max="1539" width="7.77734375" customWidth="1"/>
    <col min="1540" max="1540" width="26.6640625" customWidth="1"/>
    <col min="1541" max="1541" width="18.5546875" customWidth="1"/>
    <col min="1542" max="1542" width="17.77734375" customWidth="1"/>
    <col min="1543" max="1543" width="2.44140625" customWidth="1"/>
    <col min="1544" max="1544" width="7.5546875" customWidth="1"/>
    <col min="1545" max="1545" width="13.33203125" customWidth="1"/>
    <col min="1546" max="1546" width="2.33203125" customWidth="1"/>
    <col min="1549" max="1549" width="8.21875" bestFit="1" customWidth="1"/>
    <col min="1793" max="1793" width="2.5546875" customWidth="1"/>
    <col min="1794" max="1794" width="22.5546875" customWidth="1"/>
    <col min="1795" max="1795" width="7.77734375" customWidth="1"/>
    <col min="1796" max="1796" width="26.6640625" customWidth="1"/>
    <col min="1797" max="1797" width="18.5546875" customWidth="1"/>
    <col min="1798" max="1798" width="17.77734375" customWidth="1"/>
    <col min="1799" max="1799" width="2.44140625" customWidth="1"/>
    <col min="1800" max="1800" width="7.5546875" customWidth="1"/>
    <col min="1801" max="1801" width="13.33203125" customWidth="1"/>
    <col min="1802" max="1802" width="2.33203125" customWidth="1"/>
    <col min="1805" max="1805" width="8.21875" bestFit="1" customWidth="1"/>
    <col min="2049" max="2049" width="2.5546875" customWidth="1"/>
    <col min="2050" max="2050" width="22.5546875" customWidth="1"/>
    <col min="2051" max="2051" width="7.77734375" customWidth="1"/>
    <col min="2052" max="2052" width="26.6640625" customWidth="1"/>
    <col min="2053" max="2053" width="18.5546875" customWidth="1"/>
    <col min="2054" max="2054" width="17.77734375" customWidth="1"/>
    <col min="2055" max="2055" width="2.44140625" customWidth="1"/>
    <col min="2056" max="2056" width="7.5546875" customWidth="1"/>
    <col min="2057" max="2057" width="13.33203125" customWidth="1"/>
    <col min="2058" max="2058" width="2.33203125" customWidth="1"/>
    <col min="2061" max="2061" width="8.21875" bestFit="1" customWidth="1"/>
    <col min="2305" max="2305" width="2.5546875" customWidth="1"/>
    <col min="2306" max="2306" width="22.5546875" customWidth="1"/>
    <col min="2307" max="2307" width="7.77734375" customWidth="1"/>
    <col min="2308" max="2308" width="26.6640625" customWidth="1"/>
    <col min="2309" max="2309" width="18.5546875" customWidth="1"/>
    <col min="2310" max="2310" width="17.77734375" customWidth="1"/>
    <col min="2311" max="2311" width="2.44140625" customWidth="1"/>
    <col min="2312" max="2312" width="7.5546875" customWidth="1"/>
    <col min="2313" max="2313" width="13.33203125" customWidth="1"/>
    <col min="2314" max="2314" width="2.33203125" customWidth="1"/>
    <col min="2317" max="2317" width="8.21875" bestFit="1" customWidth="1"/>
    <col min="2561" max="2561" width="2.5546875" customWidth="1"/>
    <col min="2562" max="2562" width="22.5546875" customWidth="1"/>
    <col min="2563" max="2563" width="7.77734375" customWidth="1"/>
    <col min="2564" max="2564" width="26.6640625" customWidth="1"/>
    <col min="2565" max="2565" width="18.5546875" customWidth="1"/>
    <col min="2566" max="2566" width="17.77734375" customWidth="1"/>
    <col min="2567" max="2567" width="2.44140625" customWidth="1"/>
    <col min="2568" max="2568" width="7.5546875" customWidth="1"/>
    <col min="2569" max="2569" width="13.33203125" customWidth="1"/>
    <col min="2570" max="2570" width="2.33203125" customWidth="1"/>
    <col min="2573" max="2573" width="8.21875" bestFit="1" customWidth="1"/>
    <col min="2817" max="2817" width="2.5546875" customWidth="1"/>
    <col min="2818" max="2818" width="22.5546875" customWidth="1"/>
    <col min="2819" max="2819" width="7.77734375" customWidth="1"/>
    <col min="2820" max="2820" width="26.6640625" customWidth="1"/>
    <col min="2821" max="2821" width="18.5546875" customWidth="1"/>
    <col min="2822" max="2822" width="17.77734375" customWidth="1"/>
    <col min="2823" max="2823" width="2.44140625" customWidth="1"/>
    <col min="2824" max="2824" width="7.5546875" customWidth="1"/>
    <col min="2825" max="2825" width="13.33203125" customWidth="1"/>
    <col min="2826" max="2826" width="2.33203125" customWidth="1"/>
    <col min="2829" max="2829" width="8.21875" bestFit="1" customWidth="1"/>
    <col min="3073" max="3073" width="2.5546875" customWidth="1"/>
    <col min="3074" max="3074" width="22.5546875" customWidth="1"/>
    <col min="3075" max="3075" width="7.77734375" customWidth="1"/>
    <col min="3076" max="3076" width="26.6640625" customWidth="1"/>
    <col min="3077" max="3077" width="18.5546875" customWidth="1"/>
    <col min="3078" max="3078" width="17.77734375" customWidth="1"/>
    <col min="3079" max="3079" width="2.44140625" customWidth="1"/>
    <col min="3080" max="3080" width="7.5546875" customWidth="1"/>
    <col min="3081" max="3081" width="13.33203125" customWidth="1"/>
    <col min="3082" max="3082" width="2.33203125" customWidth="1"/>
    <col min="3085" max="3085" width="8.21875" bestFit="1" customWidth="1"/>
    <col min="3329" max="3329" width="2.5546875" customWidth="1"/>
    <col min="3330" max="3330" width="22.5546875" customWidth="1"/>
    <col min="3331" max="3331" width="7.77734375" customWidth="1"/>
    <col min="3332" max="3332" width="26.6640625" customWidth="1"/>
    <col min="3333" max="3333" width="18.5546875" customWidth="1"/>
    <col min="3334" max="3334" width="17.77734375" customWidth="1"/>
    <col min="3335" max="3335" width="2.44140625" customWidth="1"/>
    <col min="3336" max="3336" width="7.5546875" customWidth="1"/>
    <col min="3337" max="3337" width="13.33203125" customWidth="1"/>
    <col min="3338" max="3338" width="2.33203125" customWidth="1"/>
    <col min="3341" max="3341" width="8.21875" bestFit="1" customWidth="1"/>
    <col min="3585" max="3585" width="2.5546875" customWidth="1"/>
    <col min="3586" max="3586" width="22.5546875" customWidth="1"/>
    <col min="3587" max="3587" width="7.77734375" customWidth="1"/>
    <col min="3588" max="3588" width="26.6640625" customWidth="1"/>
    <col min="3589" max="3589" width="18.5546875" customWidth="1"/>
    <col min="3590" max="3590" width="17.77734375" customWidth="1"/>
    <col min="3591" max="3591" width="2.44140625" customWidth="1"/>
    <col min="3592" max="3592" width="7.5546875" customWidth="1"/>
    <col min="3593" max="3593" width="13.33203125" customWidth="1"/>
    <col min="3594" max="3594" width="2.33203125" customWidth="1"/>
    <col min="3597" max="3597" width="8.21875" bestFit="1" customWidth="1"/>
    <col min="3841" max="3841" width="2.5546875" customWidth="1"/>
    <col min="3842" max="3842" width="22.5546875" customWidth="1"/>
    <col min="3843" max="3843" width="7.77734375" customWidth="1"/>
    <col min="3844" max="3844" width="26.6640625" customWidth="1"/>
    <col min="3845" max="3845" width="18.5546875" customWidth="1"/>
    <col min="3846" max="3846" width="17.77734375" customWidth="1"/>
    <col min="3847" max="3847" width="2.44140625" customWidth="1"/>
    <col min="3848" max="3848" width="7.5546875" customWidth="1"/>
    <col min="3849" max="3849" width="13.33203125" customWidth="1"/>
    <col min="3850" max="3850" width="2.33203125" customWidth="1"/>
    <col min="3853" max="3853" width="8.21875" bestFit="1" customWidth="1"/>
    <col min="4097" max="4097" width="2.5546875" customWidth="1"/>
    <col min="4098" max="4098" width="22.5546875" customWidth="1"/>
    <col min="4099" max="4099" width="7.77734375" customWidth="1"/>
    <col min="4100" max="4100" width="26.6640625" customWidth="1"/>
    <col min="4101" max="4101" width="18.5546875" customWidth="1"/>
    <col min="4102" max="4102" width="17.77734375" customWidth="1"/>
    <col min="4103" max="4103" width="2.44140625" customWidth="1"/>
    <col min="4104" max="4104" width="7.5546875" customWidth="1"/>
    <col min="4105" max="4105" width="13.33203125" customWidth="1"/>
    <col min="4106" max="4106" width="2.33203125" customWidth="1"/>
    <col min="4109" max="4109" width="8.21875" bestFit="1" customWidth="1"/>
    <col min="4353" max="4353" width="2.5546875" customWidth="1"/>
    <col min="4354" max="4354" width="22.5546875" customWidth="1"/>
    <col min="4355" max="4355" width="7.77734375" customWidth="1"/>
    <col min="4356" max="4356" width="26.6640625" customWidth="1"/>
    <col min="4357" max="4357" width="18.5546875" customWidth="1"/>
    <col min="4358" max="4358" width="17.77734375" customWidth="1"/>
    <col min="4359" max="4359" width="2.44140625" customWidth="1"/>
    <col min="4360" max="4360" width="7.5546875" customWidth="1"/>
    <col min="4361" max="4361" width="13.33203125" customWidth="1"/>
    <col min="4362" max="4362" width="2.33203125" customWidth="1"/>
    <col min="4365" max="4365" width="8.21875" bestFit="1" customWidth="1"/>
    <col min="4609" max="4609" width="2.5546875" customWidth="1"/>
    <col min="4610" max="4610" width="22.5546875" customWidth="1"/>
    <col min="4611" max="4611" width="7.77734375" customWidth="1"/>
    <col min="4612" max="4612" width="26.6640625" customWidth="1"/>
    <col min="4613" max="4613" width="18.5546875" customWidth="1"/>
    <col min="4614" max="4614" width="17.77734375" customWidth="1"/>
    <col min="4615" max="4615" width="2.44140625" customWidth="1"/>
    <col min="4616" max="4616" width="7.5546875" customWidth="1"/>
    <col min="4617" max="4617" width="13.33203125" customWidth="1"/>
    <col min="4618" max="4618" width="2.33203125" customWidth="1"/>
    <col min="4621" max="4621" width="8.21875" bestFit="1" customWidth="1"/>
    <col min="4865" max="4865" width="2.5546875" customWidth="1"/>
    <col min="4866" max="4866" width="22.5546875" customWidth="1"/>
    <col min="4867" max="4867" width="7.77734375" customWidth="1"/>
    <col min="4868" max="4868" width="26.6640625" customWidth="1"/>
    <col min="4869" max="4869" width="18.5546875" customWidth="1"/>
    <col min="4870" max="4870" width="17.77734375" customWidth="1"/>
    <col min="4871" max="4871" width="2.44140625" customWidth="1"/>
    <col min="4872" max="4872" width="7.5546875" customWidth="1"/>
    <col min="4873" max="4873" width="13.33203125" customWidth="1"/>
    <col min="4874" max="4874" width="2.33203125" customWidth="1"/>
    <col min="4877" max="4877" width="8.21875" bestFit="1" customWidth="1"/>
    <col min="5121" max="5121" width="2.5546875" customWidth="1"/>
    <col min="5122" max="5122" width="22.5546875" customWidth="1"/>
    <col min="5123" max="5123" width="7.77734375" customWidth="1"/>
    <col min="5124" max="5124" width="26.6640625" customWidth="1"/>
    <col min="5125" max="5125" width="18.5546875" customWidth="1"/>
    <col min="5126" max="5126" width="17.77734375" customWidth="1"/>
    <col min="5127" max="5127" width="2.44140625" customWidth="1"/>
    <col min="5128" max="5128" width="7.5546875" customWidth="1"/>
    <col min="5129" max="5129" width="13.33203125" customWidth="1"/>
    <col min="5130" max="5130" width="2.33203125" customWidth="1"/>
    <col min="5133" max="5133" width="8.21875" bestFit="1" customWidth="1"/>
    <col min="5377" max="5377" width="2.5546875" customWidth="1"/>
    <col min="5378" max="5378" width="22.5546875" customWidth="1"/>
    <col min="5379" max="5379" width="7.77734375" customWidth="1"/>
    <col min="5380" max="5380" width="26.6640625" customWidth="1"/>
    <col min="5381" max="5381" width="18.5546875" customWidth="1"/>
    <col min="5382" max="5382" width="17.77734375" customWidth="1"/>
    <col min="5383" max="5383" width="2.44140625" customWidth="1"/>
    <col min="5384" max="5384" width="7.5546875" customWidth="1"/>
    <col min="5385" max="5385" width="13.33203125" customWidth="1"/>
    <col min="5386" max="5386" width="2.33203125" customWidth="1"/>
    <col min="5389" max="5389" width="8.21875" bestFit="1" customWidth="1"/>
    <col min="5633" max="5633" width="2.5546875" customWidth="1"/>
    <col min="5634" max="5634" width="22.5546875" customWidth="1"/>
    <col min="5635" max="5635" width="7.77734375" customWidth="1"/>
    <col min="5636" max="5636" width="26.6640625" customWidth="1"/>
    <col min="5637" max="5637" width="18.5546875" customWidth="1"/>
    <col min="5638" max="5638" width="17.77734375" customWidth="1"/>
    <col min="5639" max="5639" width="2.44140625" customWidth="1"/>
    <col min="5640" max="5640" width="7.5546875" customWidth="1"/>
    <col min="5641" max="5641" width="13.33203125" customWidth="1"/>
    <col min="5642" max="5642" width="2.33203125" customWidth="1"/>
    <col min="5645" max="5645" width="8.21875" bestFit="1" customWidth="1"/>
    <col min="5889" max="5889" width="2.5546875" customWidth="1"/>
    <col min="5890" max="5890" width="22.5546875" customWidth="1"/>
    <col min="5891" max="5891" width="7.77734375" customWidth="1"/>
    <col min="5892" max="5892" width="26.6640625" customWidth="1"/>
    <col min="5893" max="5893" width="18.5546875" customWidth="1"/>
    <col min="5894" max="5894" width="17.77734375" customWidth="1"/>
    <col min="5895" max="5895" width="2.44140625" customWidth="1"/>
    <col min="5896" max="5896" width="7.5546875" customWidth="1"/>
    <col min="5897" max="5897" width="13.33203125" customWidth="1"/>
    <col min="5898" max="5898" width="2.33203125" customWidth="1"/>
    <col min="5901" max="5901" width="8.21875" bestFit="1" customWidth="1"/>
    <col min="6145" max="6145" width="2.5546875" customWidth="1"/>
    <col min="6146" max="6146" width="22.5546875" customWidth="1"/>
    <col min="6147" max="6147" width="7.77734375" customWidth="1"/>
    <col min="6148" max="6148" width="26.6640625" customWidth="1"/>
    <col min="6149" max="6149" width="18.5546875" customWidth="1"/>
    <col min="6150" max="6150" width="17.77734375" customWidth="1"/>
    <col min="6151" max="6151" width="2.44140625" customWidth="1"/>
    <col min="6152" max="6152" width="7.5546875" customWidth="1"/>
    <col min="6153" max="6153" width="13.33203125" customWidth="1"/>
    <col min="6154" max="6154" width="2.33203125" customWidth="1"/>
    <col min="6157" max="6157" width="8.21875" bestFit="1" customWidth="1"/>
    <col min="6401" max="6401" width="2.5546875" customWidth="1"/>
    <col min="6402" max="6402" width="22.5546875" customWidth="1"/>
    <col min="6403" max="6403" width="7.77734375" customWidth="1"/>
    <col min="6404" max="6404" width="26.6640625" customWidth="1"/>
    <col min="6405" max="6405" width="18.5546875" customWidth="1"/>
    <col min="6406" max="6406" width="17.77734375" customWidth="1"/>
    <col min="6407" max="6407" width="2.44140625" customWidth="1"/>
    <col min="6408" max="6408" width="7.5546875" customWidth="1"/>
    <col min="6409" max="6409" width="13.33203125" customWidth="1"/>
    <col min="6410" max="6410" width="2.33203125" customWidth="1"/>
    <col min="6413" max="6413" width="8.21875" bestFit="1" customWidth="1"/>
    <col min="6657" max="6657" width="2.5546875" customWidth="1"/>
    <col min="6658" max="6658" width="22.5546875" customWidth="1"/>
    <col min="6659" max="6659" width="7.77734375" customWidth="1"/>
    <col min="6660" max="6660" width="26.6640625" customWidth="1"/>
    <col min="6661" max="6661" width="18.5546875" customWidth="1"/>
    <col min="6662" max="6662" width="17.77734375" customWidth="1"/>
    <col min="6663" max="6663" width="2.44140625" customWidth="1"/>
    <col min="6664" max="6664" width="7.5546875" customWidth="1"/>
    <col min="6665" max="6665" width="13.33203125" customWidth="1"/>
    <col min="6666" max="6666" width="2.33203125" customWidth="1"/>
    <col min="6669" max="6669" width="8.21875" bestFit="1" customWidth="1"/>
    <col min="6913" max="6913" width="2.5546875" customWidth="1"/>
    <col min="6914" max="6914" width="22.5546875" customWidth="1"/>
    <col min="6915" max="6915" width="7.77734375" customWidth="1"/>
    <col min="6916" max="6916" width="26.6640625" customWidth="1"/>
    <col min="6917" max="6917" width="18.5546875" customWidth="1"/>
    <col min="6918" max="6918" width="17.77734375" customWidth="1"/>
    <col min="6919" max="6919" width="2.44140625" customWidth="1"/>
    <col min="6920" max="6920" width="7.5546875" customWidth="1"/>
    <col min="6921" max="6921" width="13.33203125" customWidth="1"/>
    <col min="6922" max="6922" width="2.33203125" customWidth="1"/>
    <col min="6925" max="6925" width="8.21875" bestFit="1" customWidth="1"/>
    <col min="7169" max="7169" width="2.5546875" customWidth="1"/>
    <col min="7170" max="7170" width="22.5546875" customWidth="1"/>
    <col min="7171" max="7171" width="7.77734375" customWidth="1"/>
    <col min="7172" max="7172" width="26.6640625" customWidth="1"/>
    <col min="7173" max="7173" width="18.5546875" customWidth="1"/>
    <col min="7174" max="7174" width="17.77734375" customWidth="1"/>
    <col min="7175" max="7175" width="2.44140625" customWidth="1"/>
    <col min="7176" max="7176" width="7.5546875" customWidth="1"/>
    <col min="7177" max="7177" width="13.33203125" customWidth="1"/>
    <col min="7178" max="7178" width="2.33203125" customWidth="1"/>
    <col min="7181" max="7181" width="8.21875" bestFit="1" customWidth="1"/>
    <col min="7425" max="7425" width="2.5546875" customWidth="1"/>
    <col min="7426" max="7426" width="22.5546875" customWidth="1"/>
    <col min="7427" max="7427" width="7.77734375" customWidth="1"/>
    <col min="7428" max="7428" width="26.6640625" customWidth="1"/>
    <col min="7429" max="7429" width="18.5546875" customWidth="1"/>
    <col min="7430" max="7430" width="17.77734375" customWidth="1"/>
    <col min="7431" max="7431" width="2.44140625" customWidth="1"/>
    <col min="7432" max="7432" width="7.5546875" customWidth="1"/>
    <col min="7433" max="7433" width="13.33203125" customWidth="1"/>
    <col min="7434" max="7434" width="2.33203125" customWidth="1"/>
    <col min="7437" max="7437" width="8.21875" bestFit="1" customWidth="1"/>
    <col min="7681" max="7681" width="2.5546875" customWidth="1"/>
    <col min="7682" max="7682" width="22.5546875" customWidth="1"/>
    <col min="7683" max="7683" width="7.77734375" customWidth="1"/>
    <col min="7684" max="7684" width="26.6640625" customWidth="1"/>
    <col min="7685" max="7685" width="18.5546875" customWidth="1"/>
    <col min="7686" max="7686" width="17.77734375" customWidth="1"/>
    <col min="7687" max="7687" width="2.44140625" customWidth="1"/>
    <col min="7688" max="7688" width="7.5546875" customWidth="1"/>
    <col min="7689" max="7689" width="13.33203125" customWidth="1"/>
    <col min="7690" max="7690" width="2.33203125" customWidth="1"/>
    <col min="7693" max="7693" width="8.21875" bestFit="1" customWidth="1"/>
    <col min="7937" max="7937" width="2.5546875" customWidth="1"/>
    <col min="7938" max="7938" width="22.5546875" customWidth="1"/>
    <col min="7939" max="7939" width="7.77734375" customWidth="1"/>
    <col min="7940" max="7940" width="26.6640625" customWidth="1"/>
    <col min="7941" max="7941" width="18.5546875" customWidth="1"/>
    <col min="7942" max="7942" width="17.77734375" customWidth="1"/>
    <col min="7943" max="7943" width="2.44140625" customWidth="1"/>
    <col min="7944" max="7944" width="7.5546875" customWidth="1"/>
    <col min="7945" max="7945" width="13.33203125" customWidth="1"/>
    <col min="7946" max="7946" width="2.33203125" customWidth="1"/>
    <col min="7949" max="7949" width="8.21875" bestFit="1" customWidth="1"/>
    <col min="8193" max="8193" width="2.5546875" customWidth="1"/>
    <col min="8194" max="8194" width="22.5546875" customWidth="1"/>
    <col min="8195" max="8195" width="7.77734375" customWidth="1"/>
    <col min="8196" max="8196" width="26.6640625" customWidth="1"/>
    <col min="8197" max="8197" width="18.5546875" customWidth="1"/>
    <col min="8198" max="8198" width="17.77734375" customWidth="1"/>
    <col min="8199" max="8199" width="2.44140625" customWidth="1"/>
    <col min="8200" max="8200" width="7.5546875" customWidth="1"/>
    <col min="8201" max="8201" width="13.33203125" customWidth="1"/>
    <col min="8202" max="8202" width="2.33203125" customWidth="1"/>
    <col min="8205" max="8205" width="8.21875" bestFit="1" customWidth="1"/>
    <col min="8449" max="8449" width="2.5546875" customWidth="1"/>
    <col min="8450" max="8450" width="22.5546875" customWidth="1"/>
    <col min="8451" max="8451" width="7.77734375" customWidth="1"/>
    <col min="8452" max="8452" width="26.6640625" customWidth="1"/>
    <col min="8453" max="8453" width="18.5546875" customWidth="1"/>
    <col min="8454" max="8454" width="17.77734375" customWidth="1"/>
    <col min="8455" max="8455" width="2.44140625" customWidth="1"/>
    <col min="8456" max="8456" width="7.5546875" customWidth="1"/>
    <col min="8457" max="8457" width="13.33203125" customWidth="1"/>
    <col min="8458" max="8458" width="2.33203125" customWidth="1"/>
    <col min="8461" max="8461" width="8.21875" bestFit="1" customWidth="1"/>
    <col min="8705" max="8705" width="2.5546875" customWidth="1"/>
    <col min="8706" max="8706" width="22.5546875" customWidth="1"/>
    <col min="8707" max="8707" width="7.77734375" customWidth="1"/>
    <col min="8708" max="8708" width="26.6640625" customWidth="1"/>
    <col min="8709" max="8709" width="18.5546875" customWidth="1"/>
    <col min="8710" max="8710" width="17.77734375" customWidth="1"/>
    <col min="8711" max="8711" width="2.44140625" customWidth="1"/>
    <col min="8712" max="8712" width="7.5546875" customWidth="1"/>
    <col min="8713" max="8713" width="13.33203125" customWidth="1"/>
    <col min="8714" max="8714" width="2.33203125" customWidth="1"/>
    <col min="8717" max="8717" width="8.21875" bestFit="1" customWidth="1"/>
    <col min="8961" max="8961" width="2.5546875" customWidth="1"/>
    <col min="8962" max="8962" width="22.5546875" customWidth="1"/>
    <col min="8963" max="8963" width="7.77734375" customWidth="1"/>
    <col min="8964" max="8964" width="26.6640625" customWidth="1"/>
    <col min="8965" max="8965" width="18.5546875" customWidth="1"/>
    <col min="8966" max="8966" width="17.77734375" customWidth="1"/>
    <col min="8967" max="8967" width="2.44140625" customWidth="1"/>
    <col min="8968" max="8968" width="7.5546875" customWidth="1"/>
    <col min="8969" max="8969" width="13.33203125" customWidth="1"/>
    <col min="8970" max="8970" width="2.33203125" customWidth="1"/>
    <col min="8973" max="8973" width="8.21875" bestFit="1" customWidth="1"/>
    <col min="9217" max="9217" width="2.5546875" customWidth="1"/>
    <col min="9218" max="9218" width="22.5546875" customWidth="1"/>
    <col min="9219" max="9219" width="7.77734375" customWidth="1"/>
    <col min="9220" max="9220" width="26.6640625" customWidth="1"/>
    <col min="9221" max="9221" width="18.5546875" customWidth="1"/>
    <col min="9222" max="9222" width="17.77734375" customWidth="1"/>
    <col min="9223" max="9223" width="2.44140625" customWidth="1"/>
    <col min="9224" max="9224" width="7.5546875" customWidth="1"/>
    <col min="9225" max="9225" width="13.33203125" customWidth="1"/>
    <col min="9226" max="9226" width="2.33203125" customWidth="1"/>
    <col min="9229" max="9229" width="8.21875" bestFit="1" customWidth="1"/>
    <col min="9473" max="9473" width="2.5546875" customWidth="1"/>
    <col min="9474" max="9474" width="22.5546875" customWidth="1"/>
    <col min="9475" max="9475" width="7.77734375" customWidth="1"/>
    <col min="9476" max="9476" width="26.6640625" customWidth="1"/>
    <col min="9477" max="9477" width="18.5546875" customWidth="1"/>
    <col min="9478" max="9478" width="17.77734375" customWidth="1"/>
    <col min="9479" max="9479" width="2.44140625" customWidth="1"/>
    <col min="9480" max="9480" width="7.5546875" customWidth="1"/>
    <col min="9481" max="9481" width="13.33203125" customWidth="1"/>
    <col min="9482" max="9482" width="2.33203125" customWidth="1"/>
    <col min="9485" max="9485" width="8.21875" bestFit="1" customWidth="1"/>
    <col min="9729" max="9729" width="2.5546875" customWidth="1"/>
    <col min="9730" max="9730" width="22.5546875" customWidth="1"/>
    <col min="9731" max="9731" width="7.77734375" customWidth="1"/>
    <col min="9732" max="9732" width="26.6640625" customWidth="1"/>
    <col min="9733" max="9733" width="18.5546875" customWidth="1"/>
    <col min="9734" max="9734" width="17.77734375" customWidth="1"/>
    <col min="9735" max="9735" width="2.44140625" customWidth="1"/>
    <col min="9736" max="9736" width="7.5546875" customWidth="1"/>
    <col min="9737" max="9737" width="13.33203125" customWidth="1"/>
    <col min="9738" max="9738" width="2.33203125" customWidth="1"/>
    <col min="9741" max="9741" width="8.21875" bestFit="1" customWidth="1"/>
    <col min="9985" max="9985" width="2.5546875" customWidth="1"/>
    <col min="9986" max="9986" width="22.5546875" customWidth="1"/>
    <col min="9987" max="9987" width="7.77734375" customWidth="1"/>
    <col min="9988" max="9988" width="26.6640625" customWidth="1"/>
    <col min="9989" max="9989" width="18.5546875" customWidth="1"/>
    <col min="9990" max="9990" width="17.77734375" customWidth="1"/>
    <col min="9991" max="9991" width="2.44140625" customWidth="1"/>
    <col min="9992" max="9992" width="7.5546875" customWidth="1"/>
    <col min="9993" max="9993" width="13.33203125" customWidth="1"/>
    <col min="9994" max="9994" width="2.33203125" customWidth="1"/>
    <col min="9997" max="9997" width="8.21875" bestFit="1" customWidth="1"/>
    <col min="10241" max="10241" width="2.5546875" customWidth="1"/>
    <col min="10242" max="10242" width="22.5546875" customWidth="1"/>
    <col min="10243" max="10243" width="7.77734375" customWidth="1"/>
    <col min="10244" max="10244" width="26.6640625" customWidth="1"/>
    <col min="10245" max="10245" width="18.5546875" customWidth="1"/>
    <col min="10246" max="10246" width="17.77734375" customWidth="1"/>
    <col min="10247" max="10247" width="2.44140625" customWidth="1"/>
    <col min="10248" max="10248" width="7.5546875" customWidth="1"/>
    <col min="10249" max="10249" width="13.33203125" customWidth="1"/>
    <col min="10250" max="10250" width="2.33203125" customWidth="1"/>
    <col min="10253" max="10253" width="8.21875" bestFit="1" customWidth="1"/>
    <col min="10497" max="10497" width="2.5546875" customWidth="1"/>
    <col min="10498" max="10498" width="22.5546875" customWidth="1"/>
    <col min="10499" max="10499" width="7.77734375" customWidth="1"/>
    <col min="10500" max="10500" width="26.6640625" customWidth="1"/>
    <col min="10501" max="10501" width="18.5546875" customWidth="1"/>
    <col min="10502" max="10502" width="17.77734375" customWidth="1"/>
    <col min="10503" max="10503" width="2.44140625" customWidth="1"/>
    <col min="10504" max="10504" width="7.5546875" customWidth="1"/>
    <col min="10505" max="10505" width="13.33203125" customWidth="1"/>
    <col min="10506" max="10506" width="2.33203125" customWidth="1"/>
    <col min="10509" max="10509" width="8.21875" bestFit="1" customWidth="1"/>
    <col min="10753" max="10753" width="2.5546875" customWidth="1"/>
    <col min="10754" max="10754" width="22.5546875" customWidth="1"/>
    <col min="10755" max="10755" width="7.77734375" customWidth="1"/>
    <col min="10756" max="10756" width="26.6640625" customWidth="1"/>
    <col min="10757" max="10757" width="18.5546875" customWidth="1"/>
    <col min="10758" max="10758" width="17.77734375" customWidth="1"/>
    <col min="10759" max="10759" width="2.44140625" customWidth="1"/>
    <col min="10760" max="10760" width="7.5546875" customWidth="1"/>
    <col min="10761" max="10761" width="13.33203125" customWidth="1"/>
    <col min="10762" max="10762" width="2.33203125" customWidth="1"/>
    <col min="10765" max="10765" width="8.21875" bestFit="1" customWidth="1"/>
    <col min="11009" max="11009" width="2.5546875" customWidth="1"/>
    <col min="11010" max="11010" width="22.5546875" customWidth="1"/>
    <col min="11011" max="11011" width="7.77734375" customWidth="1"/>
    <col min="11012" max="11012" width="26.6640625" customWidth="1"/>
    <col min="11013" max="11013" width="18.5546875" customWidth="1"/>
    <col min="11014" max="11014" width="17.77734375" customWidth="1"/>
    <col min="11015" max="11015" width="2.44140625" customWidth="1"/>
    <col min="11016" max="11016" width="7.5546875" customWidth="1"/>
    <col min="11017" max="11017" width="13.33203125" customWidth="1"/>
    <col min="11018" max="11018" width="2.33203125" customWidth="1"/>
    <col min="11021" max="11021" width="8.21875" bestFit="1" customWidth="1"/>
    <col min="11265" max="11265" width="2.5546875" customWidth="1"/>
    <col min="11266" max="11266" width="22.5546875" customWidth="1"/>
    <col min="11267" max="11267" width="7.77734375" customWidth="1"/>
    <col min="11268" max="11268" width="26.6640625" customWidth="1"/>
    <col min="11269" max="11269" width="18.5546875" customWidth="1"/>
    <col min="11270" max="11270" width="17.77734375" customWidth="1"/>
    <col min="11271" max="11271" width="2.44140625" customWidth="1"/>
    <col min="11272" max="11272" width="7.5546875" customWidth="1"/>
    <col min="11273" max="11273" width="13.33203125" customWidth="1"/>
    <col min="11274" max="11274" width="2.33203125" customWidth="1"/>
    <col min="11277" max="11277" width="8.21875" bestFit="1" customWidth="1"/>
    <col min="11521" max="11521" width="2.5546875" customWidth="1"/>
    <col min="11522" max="11522" width="22.5546875" customWidth="1"/>
    <col min="11523" max="11523" width="7.77734375" customWidth="1"/>
    <col min="11524" max="11524" width="26.6640625" customWidth="1"/>
    <col min="11525" max="11525" width="18.5546875" customWidth="1"/>
    <col min="11526" max="11526" width="17.77734375" customWidth="1"/>
    <col min="11527" max="11527" width="2.44140625" customWidth="1"/>
    <col min="11528" max="11528" width="7.5546875" customWidth="1"/>
    <col min="11529" max="11529" width="13.33203125" customWidth="1"/>
    <col min="11530" max="11530" width="2.33203125" customWidth="1"/>
    <col min="11533" max="11533" width="8.21875" bestFit="1" customWidth="1"/>
    <col min="11777" max="11777" width="2.5546875" customWidth="1"/>
    <col min="11778" max="11778" width="22.5546875" customWidth="1"/>
    <col min="11779" max="11779" width="7.77734375" customWidth="1"/>
    <col min="11780" max="11780" width="26.6640625" customWidth="1"/>
    <col min="11781" max="11781" width="18.5546875" customWidth="1"/>
    <col min="11782" max="11782" width="17.77734375" customWidth="1"/>
    <col min="11783" max="11783" width="2.44140625" customWidth="1"/>
    <col min="11784" max="11784" width="7.5546875" customWidth="1"/>
    <col min="11785" max="11785" width="13.33203125" customWidth="1"/>
    <col min="11786" max="11786" width="2.33203125" customWidth="1"/>
    <col min="11789" max="11789" width="8.21875" bestFit="1" customWidth="1"/>
    <col min="12033" max="12033" width="2.5546875" customWidth="1"/>
    <col min="12034" max="12034" width="22.5546875" customWidth="1"/>
    <col min="12035" max="12035" width="7.77734375" customWidth="1"/>
    <col min="12036" max="12036" width="26.6640625" customWidth="1"/>
    <col min="12037" max="12037" width="18.5546875" customWidth="1"/>
    <col min="12038" max="12038" width="17.77734375" customWidth="1"/>
    <col min="12039" max="12039" width="2.44140625" customWidth="1"/>
    <col min="12040" max="12040" width="7.5546875" customWidth="1"/>
    <col min="12041" max="12041" width="13.33203125" customWidth="1"/>
    <col min="12042" max="12042" width="2.33203125" customWidth="1"/>
    <col min="12045" max="12045" width="8.21875" bestFit="1" customWidth="1"/>
    <col min="12289" max="12289" width="2.5546875" customWidth="1"/>
    <col min="12290" max="12290" width="22.5546875" customWidth="1"/>
    <col min="12291" max="12291" width="7.77734375" customWidth="1"/>
    <col min="12292" max="12292" width="26.6640625" customWidth="1"/>
    <col min="12293" max="12293" width="18.5546875" customWidth="1"/>
    <col min="12294" max="12294" width="17.77734375" customWidth="1"/>
    <col min="12295" max="12295" width="2.44140625" customWidth="1"/>
    <col min="12296" max="12296" width="7.5546875" customWidth="1"/>
    <col min="12297" max="12297" width="13.33203125" customWidth="1"/>
    <col min="12298" max="12298" width="2.33203125" customWidth="1"/>
    <col min="12301" max="12301" width="8.21875" bestFit="1" customWidth="1"/>
    <col min="12545" max="12545" width="2.5546875" customWidth="1"/>
    <col min="12546" max="12546" width="22.5546875" customWidth="1"/>
    <col min="12547" max="12547" width="7.77734375" customWidth="1"/>
    <col min="12548" max="12548" width="26.6640625" customWidth="1"/>
    <col min="12549" max="12549" width="18.5546875" customWidth="1"/>
    <col min="12550" max="12550" width="17.77734375" customWidth="1"/>
    <col min="12551" max="12551" width="2.44140625" customWidth="1"/>
    <col min="12552" max="12552" width="7.5546875" customWidth="1"/>
    <col min="12553" max="12553" width="13.33203125" customWidth="1"/>
    <col min="12554" max="12554" width="2.33203125" customWidth="1"/>
    <col min="12557" max="12557" width="8.21875" bestFit="1" customWidth="1"/>
    <col min="12801" max="12801" width="2.5546875" customWidth="1"/>
    <col min="12802" max="12802" width="22.5546875" customWidth="1"/>
    <col min="12803" max="12803" width="7.77734375" customWidth="1"/>
    <col min="12804" max="12804" width="26.6640625" customWidth="1"/>
    <col min="12805" max="12805" width="18.5546875" customWidth="1"/>
    <col min="12806" max="12806" width="17.77734375" customWidth="1"/>
    <col min="12807" max="12807" width="2.44140625" customWidth="1"/>
    <col min="12808" max="12808" width="7.5546875" customWidth="1"/>
    <col min="12809" max="12809" width="13.33203125" customWidth="1"/>
    <col min="12810" max="12810" width="2.33203125" customWidth="1"/>
    <col min="12813" max="12813" width="8.21875" bestFit="1" customWidth="1"/>
    <col min="13057" max="13057" width="2.5546875" customWidth="1"/>
    <col min="13058" max="13058" width="22.5546875" customWidth="1"/>
    <col min="13059" max="13059" width="7.77734375" customWidth="1"/>
    <col min="13060" max="13060" width="26.6640625" customWidth="1"/>
    <col min="13061" max="13061" width="18.5546875" customWidth="1"/>
    <col min="13062" max="13062" width="17.77734375" customWidth="1"/>
    <col min="13063" max="13063" width="2.44140625" customWidth="1"/>
    <col min="13064" max="13064" width="7.5546875" customWidth="1"/>
    <col min="13065" max="13065" width="13.33203125" customWidth="1"/>
    <col min="13066" max="13066" width="2.33203125" customWidth="1"/>
    <col min="13069" max="13069" width="8.21875" bestFit="1" customWidth="1"/>
    <col min="13313" max="13313" width="2.5546875" customWidth="1"/>
    <col min="13314" max="13314" width="22.5546875" customWidth="1"/>
    <col min="13315" max="13315" width="7.77734375" customWidth="1"/>
    <col min="13316" max="13316" width="26.6640625" customWidth="1"/>
    <col min="13317" max="13317" width="18.5546875" customWidth="1"/>
    <col min="13318" max="13318" width="17.77734375" customWidth="1"/>
    <col min="13319" max="13319" width="2.44140625" customWidth="1"/>
    <col min="13320" max="13320" width="7.5546875" customWidth="1"/>
    <col min="13321" max="13321" width="13.33203125" customWidth="1"/>
    <col min="13322" max="13322" width="2.33203125" customWidth="1"/>
    <col min="13325" max="13325" width="8.21875" bestFit="1" customWidth="1"/>
    <col min="13569" max="13569" width="2.5546875" customWidth="1"/>
    <col min="13570" max="13570" width="22.5546875" customWidth="1"/>
    <col min="13571" max="13571" width="7.77734375" customWidth="1"/>
    <col min="13572" max="13572" width="26.6640625" customWidth="1"/>
    <col min="13573" max="13573" width="18.5546875" customWidth="1"/>
    <col min="13574" max="13574" width="17.77734375" customWidth="1"/>
    <col min="13575" max="13575" width="2.44140625" customWidth="1"/>
    <col min="13576" max="13576" width="7.5546875" customWidth="1"/>
    <col min="13577" max="13577" width="13.33203125" customWidth="1"/>
    <col min="13578" max="13578" width="2.33203125" customWidth="1"/>
    <col min="13581" max="13581" width="8.21875" bestFit="1" customWidth="1"/>
    <col min="13825" max="13825" width="2.5546875" customWidth="1"/>
    <col min="13826" max="13826" width="22.5546875" customWidth="1"/>
    <col min="13827" max="13827" width="7.77734375" customWidth="1"/>
    <col min="13828" max="13828" width="26.6640625" customWidth="1"/>
    <col min="13829" max="13829" width="18.5546875" customWidth="1"/>
    <col min="13830" max="13830" width="17.77734375" customWidth="1"/>
    <col min="13831" max="13831" width="2.44140625" customWidth="1"/>
    <col min="13832" max="13832" width="7.5546875" customWidth="1"/>
    <col min="13833" max="13833" width="13.33203125" customWidth="1"/>
    <col min="13834" max="13834" width="2.33203125" customWidth="1"/>
    <col min="13837" max="13837" width="8.21875" bestFit="1" customWidth="1"/>
    <col min="14081" max="14081" width="2.5546875" customWidth="1"/>
    <col min="14082" max="14082" width="22.5546875" customWidth="1"/>
    <col min="14083" max="14083" width="7.77734375" customWidth="1"/>
    <col min="14084" max="14084" width="26.6640625" customWidth="1"/>
    <col min="14085" max="14085" width="18.5546875" customWidth="1"/>
    <col min="14086" max="14086" width="17.77734375" customWidth="1"/>
    <col min="14087" max="14087" width="2.44140625" customWidth="1"/>
    <col min="14088" max="14088" width="7.5546875" customWidth="1"/>
    <col min="14089" max="14089" width="13.33203125" customWidth="1"/>
    <col min="14090" max="14090" width="2.33203125" customWidth="1"/>
    <col min="14093" max="14093" width="8.21875" bestFit="1" customWidth="1"/>
    <col min="14337" max="14337" width="2.5546875" customWidth="1"/>
    <col min="14338" max="14338" width="22.5546875" customWidth="1"/>
    <col min="14339" max="14339" width="7.77734375" customWidth="1"/>
    <col min="14340" max="14340" width="26.6640625" customWidth="1"/>
    <col min="14341" max="14341" width="18.5546875" customWidth="1"/>
    <col min="14342" max="14342" width="17.77734375" customWidth="1"/>
    <col min="14343" max="14343" width="2.44140625" customWidth="1"/>
    <col min="14344" max="14344" width="7.5546875" customWidth="1"/>
    <col min="14345" max="14345" width="13.33203125" customWidth="1"/>
    <col min="14346" max="14346" width="2.33203125" customWidth="1"/>
    <col min="14349" max="14349" width="8.21875" bestFit="1" customWidth="1"/>
    <col min="14593" max="14593" width="2.5546875" customWidth="1"/>
    <col min="14594" max="14594" width="22.5546875" customWidth="1"/>
    <col min="14595" max="14595" width="7.77734375" customWidth="1"/>
    <col min="14596" max="14596" width="26.6640625" customWidth="1"/>
    <col min="14597" max="14597" width="18.5546875" customWidth="1"/>
    <col min="14598" max="14598" width="17.77734375" customWidth="1"/>
    <col min="14599" max="14599" width="2.44140625" customWidth="1"/>
    <col min="14600" max="14600" width="7.5546875" customWidth="1"/>
    <col min="14601" max="14601" width="13.33203125" customWidth="1"/>
    <col min="14602" max="14602" width="2.33203125" customWidth="1"/>
    <col min="14605" max="14605" width="8.21875" bestFit="1" customWidth="1"/>
    <col min="14849" max="14849" width="2.5546875" customWidth="1"/>
    <col min="14850" max="14850" width="22.5546875" customWidth="1"/>
    <col min="14851" max="14851" width="7.77734375" customWidth="1"/>
    <col min="14852" max="14852" width="26.6640625" customWidth="1"/>
    <col min="14853" max="14853" width="18.5546875" customWidth="1"/>
    <col min="14854" max="14854" width="17.77734375" customWidth="1"/>
    <col min="14855" max="14855" width="2.44140625" customWidth="1"/>
    <col min="14856" max="14856" width="7.5546875" customWidth="1"/>
    <col min="14857" max="14857" width="13.33203125" customWidth="1"/>
    <col min="14858" max="14858" width="2.33203125" customWidth="1"/>
    <col min="14861" max="14861" width="8.21875" bestFit="1" customWidth="1"/>
    <col min="15105" max="15105" width="2.5546875" customWidth="1"/>
    <col min="15106" max="15106" width="22.5546875" customWidth="1"/>
    <col min="15107" max="15107" width="7.77734375" customWidth="1"/>
    <col min="15108" max="15108" width="26.6640625" customWidth="1"/>
    <col min="15109" max="15109" width="18.5546875" customWidth="1"/>
    <col min="15110" max="15110" width="17.77734375" customWidth="1"/>
    <col min="15111" max="15111" width="2.44140625" customWidth="1"/>
    <col min="15112" max="15112" width="7.5546875" customWidth="1"/>
    <col min="15113" max="15113" width="13.33203125" customWidth="1"/>
    <col min="15114" max="15114" width="2.33203125" customWidth="1"/>
    <col min="15117" max="15117" width="8.21875" bestFit="1" customWidth="1"/>
    <col min="15361" max="15361" width="2.5546875" customWidth="1"/>
    <col min="15362" max="15362" width="22.5546875" customWidth="1"/>
    <col min="15363" max="15363" width="7.77734375" customWidth="1"/>
    <col min="15364" max="15364" width="26.6640625" customWidth="1"/>
    <col min="15365" max="15365" width="18.5546875" customWidth="1"/>
    <col min="15366" max="15366" width="17.77734375" customWidth="1"/>
    <col min="15367" max="15367" width="2.44140625" customWidth="1"/>
    <col min="15368" max="15368" width="7.5546875" customWidth="1"/>
    <col min="15369" max="15369" width="13.33203125" customWidth="1"/>
    <col min="15370" max="15370" width="2.33203125" customWidth="1"/>
    <col min="15373" max="15373" width="8.21875" bestFit="1" customWidth="1"/>
    <col min="15617" max="15617" width="2.5546875" customWidth="1"/>
    <col min="15618" max="15618" width="22.5546875" customWidth="1"/>
    <col min="15619" max="15619" width="7.77734375" customWidth="1"/>
    <col min="15620" max="15620" width="26.6640625" customWidth="1"/>
    <col min="15621" max="15621" width="18.5546875" customWidth="1"/>
    <col min="15622" max="15622" width="17.77734375" customWidth="1"/>
    <col min="15623" max="15623" width="2.44140625" customWidth="1"/>
    <col min="15624" max="15624" width="7.5546875" customWidth="1"/>
    <col min="15625" max="15625" width="13.33203125" customWidth="1"/>
    <col min="15626" max="15626" width="2.33203125" customWidth="1"/>
    <col min="15629" max="15629" width="8.21875" bestFit="1" customWidth="1"/>
    <col min="15873" max="15873" width="2.5546875" customWidth="1"/>
    <col min="15874" max="15874" width="22.5546875" customWidth="1"/>
    <col min="15875" max="15875" width="7.77734375" customWidth="1"/>
    <col min="15876" max="15876" width="26.6640625" customWidth="1"/>
    <col min="15877" max="15877" width="18.5546875" customWidth="1"/>
    <col min="15878" max="15878" width="17.77734375" customWidth="1"/>
    <col min="15879" max="15879" width="2.44140625" customWidth="1"/>
    <col min="15880" max="15880" width="7.5546875" customWidth="1"/>
    <col min="15881" max="15881" width="13.33203125" customWidth="1"/>
    <col min="15882" max="15882" width="2.33203125" customWidth="1"/>
    <col min="15885" max="15885" width="8.21875" bestFit="1" customWidth="1"/>
    <col min="16129" max="16129" width="2.5546875" customWidth="1"/>
    <col min="16130" max="16130" width="22.5546875" customWidth="1"/>
    <col min="16131" max="16131" width="7.77734375" customWidth="1"/>
    <col min="16132" max="16132" width="26.6640625" customWidth="1"/>
    <col min="16133" max="16133" width="18.5546875" customWidth="1"/>
    <col min="16134" max="16134" width="17.77734375" customWidth="1"/>
    <col min="16135" max="16135" width="2.44140625" customWidth="1"/>
    <col min="16136" max="16136" width="7.5546875" customWidth="1"/>
    <col min="16137" max="16137" width="13.33203125" customWidth="1"/>
    <col min="16138" max="16138" width="2.33203125" customWidth="1"/>
    <col min="16141" max="16141" width="8.21875" bestFit="1" customWidth="1"/>
  </cols>
  <sheetData>
    <row r="1" spans="1:12" ht="10.5" customHeight="1" thickBo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7" customHeight="1" thickBot="1" x14ac:dyDescent="0.45">
      <c r="A2" s="2"/>
      <c r="B2" s="964" t="s">
        <v>0</v>
      </c>
      <c r="C2" s="965"/>
      <c r="D2" s="965"/>
      <c r="E2" s="965"/>
      <c r="F2" s="965"/>
      <c r="G2" s="965"/>
      <c r="H2" s="965"/>
      <c r="I2" s="965"/>
      <c r="J2" s="965"/>
      <c r="K2" s="966"/>
      <c r="L2" s="2"/>
    </row>
    <row r="3" spans="1:12" ht="26.25" x14ac:dyDescent="0.4">
      <c r="A3" s="2"/>
      <c r="B3" s="421"/>
      <c r="C3" s="422"/>
      <c r="D3" s="422"/>
      <c r="E3" s="419"/>
      <c r="F3" s="3"/>
      <c r="G3" s="3"/>
      <c r="H3" s="3"/>
      <c r="I3" s="3"/>
      <c r="J3" s="3"/>
      <c r="K3" s="4"/>
      <c r="L3" s="2"/>
    </row>
    <row r="4" spans="1:12" x14ac:dyDescent="0.2">
      <c r="A4" s="2"/>
      <c r="B4" s="967" t="s">
        <v>825</v>
      </c>
      <c r="C4" s="968"/>
      <c r="D4" s="969"/>
      <c r="E4" s="34"/>
      <c r="F4" s="5"/>
      <c r="G4" s="5"/>
      <c r="H4" s="5"/>
      <c r="J4" s="5"/>
      <c r="K4" s="6"/>
      <c r="L4" s="2"/>
    </row>
    <row r="5" spans="1:12" x14ac:dyDescent="0.2">
      <c r="A5" s="2"/>
      <c r="B5" s="970" t="s">
        <v>1</v>
      </c>
      <c r="C5" s="971"/>
      <c r="D5" s="972"/>
      <c r="E5" s="418"/>
      <c r="F5" s="7"/>
      <c r="G5" s="7"/>
      <c r="H5" s="7"/>
      <c r="I5" s="7"/>
      <c r="J5" s="5"/>
      <c r="K5" s="6"/>
      <c r="L5" s="2"/>
    </row>
    <row r="6" spans="1:12" x14ac:dyDescent="0.2">
      <c r="A6" s="2"/>
      <c r="B6" s="973" t="s">
        <v>2</v>
      </c>
      <c r="C6" s="974"/>
      <c r="D6" s="975"/>
      <c r="E6" s="418"/>
      <c r="F6" s="7"/>
      <c r="G6" s="7"/>
      <c r="H6" s="7"/>
      <c r="I6" s="7"/>
      <c r="J6" s="5"/>
      <c r="K6" s="6"/>
      <c r="L6" s="2"/>
    </row>
    <row r="7" spans="1:12" ht="7.5" customHeight="1" thickBot="1" x14ac:dyDescent="0.25">
      <c r="A7" s="2"/>
      <c r="B7" s="423"/>
      <c r="C7" s="7"/>
      <c r="D7" s="7"/>
      <c r="E7" s="420"/>
      <c r="F7" s="7"/>
      <c r="G7" s="7"/>
      <c r="H7" s="7"/>
      <c r="I7" s="7"/>
      <c r="J7" s="5"/>
      <c r="K7" s="6"/>
      <c r="L7" s="2"/>
    </row>
    <row r="8" spans="1:12" ht="15.75" x14ac:dyDescent="0.2">
      <c r="A8" s="2"/>
      <c r="B8" s="8" t="s">
        <v>3</v>
      </c>
      <c r="C8" s="3"/>
      <c r="D8" s="3"/>
      <c r="E8" s="3"/>
      <c r="F8" s="3"/>
      <c r="G8" s="3"/>
      <c r="H8" s="3"/>
      <c r="I8" s="3"/>
      <c r="J8" s="3"/>
      <c r="K8" s="4"/>
      <c r="L8" s="2"/>
    </row>
    <row r="9" spans="1:12" ht="15.75" x14ac:dyDescent="0.25">
      <c r="A9" s="9"/>
      <c r="B9" s="10" t="s">
        <v>4</v>
      </c>
      <c r="C9" s="11"/>
      <c r="D9" s="12" t="s">
        <v>786</v>
      </c>
      <c r="E9" s="13"/>
      <c r="F9" s="14"/>
      <c r="G9" s="14"/>
      <c r="H9" s="14"/>
      <c r="I9" s="14"/>
      <c r="J9" s="14"/>
      <c r="K9" s="15"/>
      <c r="L9" s="16"/>
    </row>
    <row r="10" spans="1:12" ht="15.75" x14ac:dyDescent="0.25">
      <c r="A10" s="9"/>
      <c r="B10" s="10" t="s">
        <v>5</v>
      </c>
      <c r="C10" s="11"/>
      <c r="D10" s="12" t="s">
        <v>787</v>
      </c>
      <c r="E10" s="13"/>
      <c r="F10" s="14"/>
      <c r="G10" s="14"/>
      <c r="H10" s="14"/>
      <c r="I10" s="14"/>
      <c r="J10" s="14"/>
      <c r="K10" s="15"/>
      <c r="L10" s="417" t="s">
        <v>774</v>
      </c>
    </row>
    <row r="11" spans="1:12" ht="15.75" x14ac:dyDescent="0.25">
      <c r="A11" s="9"/>
      <c r="B11" s="10" t="s">
        <v>6</v>
      </c>
      <c r="C11" s="11"/>
      <c r="D11" s="17">
        <v>1</v>
      </c>
      <c r="E11" s="13"/>
      <c r="F11" s="14"/>
      <c r="G11" s="14"/>
      <c r="H11" s="14"/>
      <c r="I11" s="14"/>
      <c r="J11" s="14"/>
      <c r="K11" s="15"/>
      <c r="L11" s="417" t="s">
        <v>775</v>
      </c>
    </row>
    <row r="12" spans="1:12" ht="15.75" x14ac:dyDescent="0.25">
      <c r="A12" s="9"/>
      <c r="B12" s="18" t="s">
        <v>7</v>
      </c>
      <c r="C12" s="416"/>
      <c r="D12" s="12" t="s">
        <v>775</v>
      </c>
      <c r="E12" s="19" t="str">
        <f>IF(D12="Dry Year Annual Average","DYAA ",IF(D12="dry year critical period","DYCP ",0))</f>
        <v xml:space="preserve">DYAA </v>
      </c>
      <c r="F12" s="19" t="str">
        <f>IF(D12="Dry Year Annual Average","Normal Year Annual Average ",IF(D12="dry year critical period","Normal Year Critical Period ",0))</f>
        <v xml:space="preserve">Normal Year Annual Average </v>
      </c>
      <c r="G12" s="14"/>
      <c r="H12" s="14"/>
      <c r="I12" s="14"/>
      <c r="J12" s="14"/>
      <c r="K12" s="15"/>
      <c r="L12" s="417" t="s">
        <v>776</v>
      </c>
    </row>
    <row r="13" spans="1:12" ht="15.75" x14ac:dyDescent="0.25">
      <c r="A13" s="9"/>
      <c r="B13" s="10" t="s">
        <v>8</v>
      </c>
      <c r="C13" s="20"/>
      <c r="D13" s="21" t="s">
        <v>820</v>
      </c>
      <c r="E13" s="13"/>
      <c r="F13" s="14"/>
      <c r="G13" s="14"/>
      <c r="H13" s="14"/>
      <c r="I13" s="14"/>
      <c r="J13" s="14"/>
      <c r="K13" s="15"/>
      <c r="L13" s="417" t="s">
        <v>777</v>
      </c>
    </row>
    <row r="14" spans="1:12" ht="15.75" x14ac:dyDescent="0.25">
      <c r="A14" s="9"/>
      <c r="B14" s="10" t="s">
        <v>9</v>
      </c>
      <c r="C14" s="20"/>
      <c r="D14" s="22" t="s">
        <v>788</v>
      </c>
      <c r="E14" s="13"/>
      <c r="F14" s="14"/>
      <c r="G14" s="14"/>
      <c r="H14" s="14"/>
      <c r="I14" s="14"/>
      <c r="J14" s="14"/>
      <c r="K14" s="15"/>
      <c r="L14" s="417" t="s">
        <v>778</v>
      </c>
    </row>
    <row r="15" spans="1:12" ht="15.75" x14ac:dyDescent="0.25">
      <c r="A15" s="14"/>
      <c r="B15" s="10" t="s">
        <v>10</v>
      </c>
      <c r="C15" s="20"/>
      <c r="D15" s="12" t="s">
        <v>789</v>
      </c>
      <c r="E15" s="20" t="s">
        <v>11</v>
      </c>
      <c r="F15" s="23" t="s">
        <v>789</v>
      </c>
      <c r="G15" s="24"/>
      <c r="H15" s="20" t="s">
        <v>12</v>
      </c>
      <c r="I15" s="25"/>
      <c r="J15" s="14"/>
      <c r="K15" s="15"/>
    </row>
    <row r="16" spans="1:12" ht="15.75" x14ac:dyDescent="0.25">
      <c r="A16" s="14"/>
      <c r="B16" s="10"/>
      <c r="C16" s="20"/>
      <c r="D16" s="26"/>
      <c r="E16" s="24"/>
      <c r="F16" s="24"/>
      <c r="G16" s="24"/>
      <c r="H16" s="20"/>
      <c r="I16" s="24"/>
      <c r="J16" s="14"/>
      <c r="K16" s="15"/>
      <c r="L16" s="415"/>
    </row>
    <row r="17" spans="1:12" ht="15.75" x14ac:dyDescent="0.25">
      <c r="A17" s="27"/>
      <c r="B17" s="10" t="s">
        <v>13</v>
      </c>
      <c r="C17" s="14"/>
      <c r="D17" s="12">
        <v>1</v>
      </c>
      <c r="E17" s="14"/>
      <c r="F17" s="28" t="s">
        <v>14</v>
      </c>
      <c r="G17" s="14"/>
      <c r="H17" s="14"/>
      <c r="I17" s="14"/>
      <c r="J17" s="14"/>
      <c r="K17" s="15"/>
      <c r="L17" s="415"/>
    </row>
    <row r="18" spans="1:12" ht="15.75" thickBot="1" x14ac:dyDescent="0.25">
      <c r="A18" s="2"/>
      <c r="B18" s="29"/>
      <c r="C18" s="5"/>
      <c r="D18" s="2"/>
      <c r="E18" s="5"/>
      <c r="F18" s="5"/>
      <c r="G18" s="5"/>
      <c r="H18" s="5"/>
      <c r="I18" s="5"/>
      <c r="J18" s="5"/>
      <c r="K18" s="6"/>
      <c r="L18" s="30"/>
    </row>
    <row r="19" spans="1:12" ht="26.25" x14ac:dyDescent="0.4">
      <c r="A19" s="31"/>
      <c r="B19" s="8" t="s">
        <v>15</v>
      </c>
      <c r="C19" s="32"/>
      <c r="D19" s="32"/>
      <c r="E19" s="33"/>
      <c r="F19" s="33"/>
      <c r="G19" s="32"/>
      <c r="H19" s="32"/>
      <c r="I19" s="32"/>
      <c r="J19" s="3"/>
      <c r="K19" s="4"/>
      <c r="L19" s="2"/>
    </row>
    <row r="20" spans="1:12" ht="26.25" x14ac:dyDescent="0.4">
      <c r="A20" s="31"/>
      <c r="B20" s="34"/>
      <c r="C20" s="5"/>
      <c r="D20" s="5"/>
      <c r="E20" s="5"/>
      <c r="F20" s="5"/>
      <c r="G20" s="5"/>
      <c r="H20" s="5"/>
      <c r="I20" s="5"/>
      <c r="J20" s="5"/>
      <c r="K20" s="6"/>
      <c r="L20" s="2"/>
    </row>
    <row r="21" spans="1:12" x14ac:dyDescent="0.2">
      <c r="A21" s="2"/>
      <c r="B21" s="35"/>
      <c r="C21" s="36" t="s">
        <v>16</v>
      </c>
      <c r="D21" s="36"/>
      <c r="E21" s="36"/>
      <c r="F21" s="37"/>
      <c r="G21" s="37"/>
      <c r="H21" s="37"/>
      <c r="I21" s="37"/>
      <c r="J21" s="37"/>
      <c r="K21" s="6"/>
      <c r="L21" s="2"/>
    </row>
    <row r="22" spans="1:12" ht="18.600000000000001" customHeight="1" x14ac:dyDescent="0.4">
      <c r="A22" s="31"/>
      <c r="B22" s="34"/>
      <c r="C22" s="37"/>
      <c r="D22" s="37"/>
      <c r="E22" s="37"/>
      <c r="F22" s="37"/>
      <c r="G22" s="37"/>
      <c r="H22" s="37"/>
      <c r="I22" s="37"/>
      <c r="J22" s="37"/>
      <c r="K22" s="6"/>
      <c r="L22" s="2"/>
    </row>
    <row r="23" spans="1:12" ht="18" x14ac:dyDescent="0.25">
      <c r="A23" s="38"/>
      <c r="B23" s="39"/>
      <c r="C23" s="36" t="s">
        <v>17</v>
      </c>
      <c r="D23" s="36"/>
      <c r="E23" s="36"/>
      <c r="F23" s="37"/>
      <c r="G23" s="37"/>
      <c r="H23" s="37"/>
      <c r="I23" s="37"/>
      <c r="J23" s="37"/>
      <c r="K23" s="6"/>
      <c r="L23" s="2"/>
    </row>
    <row r="24" spans="1:12" x14ac:dyDescent="0.2">
      <c r="A24" s="2"/>
      <c r="B24" s="40"/>
      <c r="C24" s="36"/>
      <c r="D24" s="36"/>
      <c r="E24" s="36"/>
      <c r="F24" s="37"/>
      <c r="G24" s="37"/>
      <c r="H24" s="37"/>
      <c r="I24" s="37"/>
      <c r="J24" s="37"/>
      <c r="K24" s="6"/>
      <c r="L24" s="2"/>
    </row>
    <row r="25" spans="1:12" x14ac:dyDescent="0.2">
      <c r="A25" s="2"/>
      <c r="B25" s="41"/>
      <c r="C25" s="36" t="s">
        <v>18</v>
      </c>
      <c r="D25" s="36"/>
      <c r="E25" s="36"/>
      <c r="F25" s="37"/>
      <c r="G25" s="37"/>
      <c r="H25" s="37"/>
      <c r="I25" s="37"/>
      <c r="J25" s="37"/>
      <c r="K25" s="6"/>
      <c r="L25" s="2"/>
    </row>
    <row r="26" spans="1:12" x14ac:dyDescent="0.2">
      <c r="A26" s="2"/>
      <c r="B26" s="40"/>
      <c r="C26" s="36"/>
      <c r="D26" s="36"/>
      <c r="E26" s="36"/>
      <c r="F26" s="37"/>
      <c r="G26" s="37"/>
      <c r="H26" s="37"/>
      <c r="I26" s="37"/>
      <c r="J26" s="37"/>
      <c r="K26" s="6"/>
      <c r="L26" s="2"/>
    </row>
    <row r="27" spans="1:12" x14ac:dyDescent="0.2">
      <c r="A27" s="2"/>
      <c r="B27" s="42"/>
      <c r="C27" s="36" t="s">
        <v>19</v>
      </c>
      <c r="D27" s="36"/>
      <c r="E27" s="36"/>
      <c r="F27" s="37"/>
      <c r="G27" s="37"/>
      <c r="H27" s="37"/>
      <c r="I27" s="37"/>
      <c r="J27" s="37"/>
      <c r="K27" s="6"/>
      <c r="L27" s="2"/>
    </row>
    <row r="28" spans="1:12" x14ac:dyDescent="0.2">
      <c r="A28" s="2"/>
      <c r="B28" s="40"/>
      <c r="C28" s="36"/>
      <c r="D28" s="36"/>
      <c r="E28" s="36"/>
      <c r="F28" s="37"/>
      <c r="G28" s="37"/>
      <c r="H28" s="37"/>
      <c r="I28" s="37"/>
      <c r="J28" s="37"/>
      <c r="K28" s="6"/>
      <c r="L28" s="2"/>
    </row>
    <row r="29" spans="1:12" x14ac:dyDescent="0.2">
      <c r="A29" s="2"/>
      <c r="B29" s="43"/>
      <c r="C29" s="36" t="s">
        <v>20</v>
      </c>
      <c r="D29" s="36"/>
      <c r="E29" s="36"/>
      <c r="F29" s="37"/>
      <c r="G29" s="37"/>
      <c r="H29" s="37"/>
      <c r="I29" s="37"/>
      <c r="J29" s="37"/>
      <c r="K29" s="6"/>
      <c r="L29" s="2"/>
    </row>
    <row r="30" spans="1:12" ht="15.75" thickBot="1" x14ac:dyDescent="0.25">
      <c r="A30" s="2"/>
      <c r="B30" s="44"/>
      <c r="C30" s="45"/>
      <c r="D30" s="45"/>
      <c r="E30" s="45"/>
      <c r="F30" s="45"/>
      <c r="G30" s="46"/>
      <c r="H30" s="46"/>
      <c r="I30" s="46"/>
      <c r="J30" s="46"/>
      <c r="K30" s="47"/>
      <c r="L30" s="2"/>
    </row>
    <row r="31" spans="1:12" ht="15.75" x14ac:dyDescent="0.25">
      <c r="A31" s="2"/>
      <c r="B31" s="8" t="s">
        <v>21</v>
      </c>
      <c r="C31" s="48"/>
      <c r="D31" s="49" t="s">
        <v>22</v>
      </c>
      <c r="E31" s="3"/>
      <c r="F31" s="3"/>
      <c r="G31" s="3"/>
      <c r="H31" s="3"/>
      <c r="I31" s="50"/>
      <c r="J31" s="3"/>
      <c r="K31" s="4"/>
      <c r="L31" s="30"/>
    </row>
    <row r="32" spans="1:12" ht="15.75" x14ac:dyDescent="0.25">
      <c r="A32" s="2"/>
      <c r="B32" s="51" t="s">
        <v>23</v>
      </c>
      <c r="C32" s="5"/>
      <c r="D32" s="14" t="s">
        <v>24</v>
      </c>
      <c r="E32" s="14"/>
      <c r="F32" s="14"/>
      <c r="G32" s="14"/>
      <c r="H32" s="14"/>
      <c r="I32" s="52"/>
      <c r="J32" s="14"/>
      <c r="K32" s="15"/>
      <c r="L32" s="30"/>
    </row>
    <row r="33" spans="1:12" ht="15.75" x14ac:dyDescent="0.25">
      <c r="A33" s="2"/>
      <c r="B33" s="51" t="s">
        <v>25</v>
      </c>
      <c r="C33" s="5"/>
      <c r="D33" s="53" t="s">
        <v>26</v>
      </c>
      <c r="E33" s="14"/>
      <c r="F33" s="5"/>
      <c r="G33" s="14"/>
      <c r="H33" s="14"/>
      <c r="I33" s="54"/>
      <c r="J33" s="14"/>
      <c r="K33" s="15"/>
      <c r="L33" s="30"/>
    </row>
    <row r="34" spans="1:12" ht="15.75" x14ac:dyDescent="0.25">
      <c r="A34" s="2"/>
      <c r="B34" s="51" t="s">
        <v>27</v>
      </c>
      <c r="C34" s="5"/>
      <c r="D34" s="53" t="s">
        <v>28</v>
      </c>
      <c r="E34" s="14"/>
      <c r="F34" s="5"/>
      <c r="G34" s="14"/>
      <c r="H34" s="14"/>
      <c r="I34" s="54"/>
      <c r="J34" s="14"/>
      <c r="K34" s="15"/>
      <c r="L34" s="30"/>
    </row>
    <row r="35" spans="1:12" ht="15.75" x14ac:dyDescent="0.25">
      <c r="A35" s="2"/>
      <c r="B35" s="51" t="s">
        <v>29</v>
      </c>
      <c r="C35" s="5"/>
      <c r="D35" s="36" t="s">
        <v>30</v>
      </c>
      <c r="E35" s="14"/>
      <c r="F35" s="5"/>
      <c r="G35" s="14"/>
      <c r="H35" s="14"/>
      <c r="I35" s="54"/>
      <c r="J35" s="14"/>
      <c r="K35" s="15"/>
      <c r="L35" s="2"/>
    </row>
    <row r="36" spans="1:12" ht="15.75" x14ac:dyDescent="0.25">
      <c r="A36" s="2"/>
      <c r="B36" s="51" t="s">
        <v>31</v>
      </c>
      <c r="C36" s="5"/>
      <c r="D36" s="36" t="s">
        <v>32</v>
      </c>
      <c r="E36" s="14"/>
      <c r="F36" s="5"/>
      <c r="G36" s="14"/>
      <c r="H36" s="14"/>
      <c r="I36" s="52"/>
      <c r="J36" s="14"/>
      <c r="K36" s="15"/>
      <c r="L36" s="2"/>
    </row>
    <row r="37" spans="1:12" ht="15.75" x14ac:dyDescent="0.25">
      <c r="A37" s="2"/>
      <c r="B37" s="51" t="s">
        <v>33</v>
      </c>
      <c r="C37" s="5"/>
      <c r="D37" s="36" t="s">
        <v>34</v>
      </c>
      <c r="E37" s="14"/>
      <c r="F37" s="5"/>
      <c r="G37" s="14"/>
      <c r="H37" s="14"/>
      <c r="I37" s="52"/>
      <c r="J37" s="14"/>
      <c r="K37" s="15"/>
      <c r="L37" s="2"/>
    </row>
    <row r="38" spans="1:12" ht="15.75" x14ac:dyDescent="0.25">
      <c r="A38" s="2"/>
      <c r="B38" s="51" t="s">
        <v>35</v>
      </c>
      <c r="C38" s="5"/>
      <c r="D38" s="53" t="s">
        <v>36</v>
      </c>
      <c r="E38" s="14"/>
      <c r="F38" s="5"/>
      <c r="G38" s="14"/>
      <c r="H38" s="14"/>
      <c r="I38" s="52"/>
      <c r="J38" s="14"/>
      <c r="K38" s="15"/>
      <c r="L38" s="2"/>
    </row>
    <row r="39" spans="1:12" ht="15.75" x14ac:dyDescent="0.25">
      <c r="A39" s="2"/>
      <c r="B39" s="51" t="s">
        <v>37</v>
      </c>
      <c r="C39" s="5"/>
      <c r="D39" s="53" t="s">
        <v>38</v>
      </c>
      <c r="E39" s="14"/>
      <c r="F39" s="5"/>
      <c r="G39" s="14"/>
      <c r="H39" s="14"/>
      <c r="I39" s="52"/>
      <c r="J39" s="14"/>
      <c r="K39" s="15"/>
      <c r="L39" s="2"/>
    </row>
    <row r="40" spans="1:12" ht="15.75" x14ac:dyDescent="0.25">
      <c r="A40" s="2"/>
      <c r="B40" s="51" t="s">
        <v>39</v>
      </c>
      <c r="C40" s="5"/>
      <c r="D40" s="53" t="s">
        <v>40</v>
      </c>
      <c r="E40" s="14"/>
      <c r="F40" s="5"/>
      <c r="G40" s="14"/>
      <c r="H40" s="14"/>
      <c r="I40" s="52"/>
      <c r="J40" s="14"/>
      <c r="K40" s="15"/>
      <c r="L40" s="2"/>
    </row>
    <row r="41" spans="1:12" ht="15.75" x14ac:dyDescent="0.25">
      <c r="A41" s="2"/>
      <c r="B41" s="51" t="s">
        <v>41</v>
      </c>
      <c r="C41" s="5"/>
      <c r="D41" s="53" t="s">
        <v>42</v>
      </c>
      <c r="E41" s="14"/>
      <c r="F41" s="5"/>
      <c r="G41" s="14"/>
      <c r="H41" s="14"/>
      <c r="I41" s="52"/>
      <c r="J41" s="14"/>
      <c r="K41" s="15"/>
      <c r="L41" s="2"/>
    </row>
    <row r="42" spans="1:12" ht="15.75" x14ac:dyDescent="0.25">
      <c r="A42" s="2"/>
      <c r="B42" s="51" t="s">
        <v>43</v>
      </c>
      <c r="C42" s="5"/>
      <c r="D42" s="53" t="s">
        <v>44</v>
      </c>
      <c r="E42" s="14"/>
      <c r="F42" s="5"/>
      <c r="G42" s="14"/>
      <c r="H42" s="14"/>
      <c r="I42" s="52"/>
      <c r="J42" s="14"/>
      <c r="K42" s="15"/>
      <c r="L42" s="2"/>
    </row>
    <row r="43" spans="1:12" ht="16.5" thickBot="1" x14ac:dyDescent="0.3">
      <c r="A43" s="2"/>
      <c r="B43" s="55" t="s">
        <v>45</v>
      </c>
      <c r="C43" s="56"/>
      <c r="D43" s="57" t="s">
        <v>46</v>
      </c>
      <c r="E43" s="58"/>
      <c r="F43" s="59"/>
      <c r="G43" s="58"/>
      <c r="H43" s="58"/>
      <c r="I43" s="60"/>
      <c r="J43" s="58"/>
      <c r="K43" s="61"/>
      <c r="L43" s="2"/>
    </row>
    <row r="44" spans="1:12" ht="15.75" x14ac:dyDescent="0.25">
      <c r="A44" s="2"/>
      <c r="B44" s="62"/>
      <c r="C44" s="62"/>
      <c r="D44" s="14"/>
      <c r="E44" s="14"/>
      <c r="F44" s="14"/>
      <c r="G44" s="14"/>
      <c r="H44" s="14"/>
      <c r="I44" s="14"/>
      <c r="J44" s="14"/>
      <c r="K44" s="14"/>
      <c r="L44" s="2"/>
    </row>
  </sheetData>
  <sheetProtection algorithmName="SHA-512" hashValue="vrtCxR3pJHOjcED2rpJA0MpfGfmjW5/wmJ8dk1QhhuBZUE6vpvFb0M4+EfKg6U4BPym+npBn/ZCRvcYlDeAUtw==" saltValue="iPNUIuuyehsZAoeKIMLV1Q==" spinCount="100000" sheet="1" objects="1" scenarios="1" selectLockedCells="1" selectUnlockedCells="1"/>
  <mergeCells count="4">
    <mergeCell ref="B2:K2"/>
    <mergeCell ref="B4:D4"/>
    <mergeCell ref="B5:D5"/>
    <mergeCell ref="B6:D6"/>
  </mergeCells>
  <dataValidations count="1">
    <dataValidation type="list" allowBlank="1" showInputMessage="1" showErrorMessage="1" sqref="D12">
      <formula1>$L$11:$L$14</formula1>
    </dataValidation>
  </dataValidations>
  <pageMargins left="0.7" right="0.7" top="0.75" bottom="0.75" header="0.3" footer="0.3"/>
  <pageSetup paperSize="9" orientation="portrait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AJ69"/>
  <sheetViews>
    <sheetView zoomScale="80" zoomScaleNormal="80" workbookViewId="0">
      <selection activeCell="K39" sqref="K39"/>
    </sheetView>
  </sheetViews>
  <sheetFormatPr defaultColWidth="8.88671875" defaultRowHeight="15" x14ac:dyDescent="0.2"/>
  <cols>
    <col min="1" max="1" width="4.109375" customWidth="1"/>
    <col min="2" max="3" width="6.88671875" customWidth="1"/>
    <col min="4" max="4" width="36.88671875" customWidth="1"/>
    <col min="5" max="5" width="39.21875" customWidth="1"/>
    <col min="6" max="6" width="6.88671875" customWidth="1"/>
    <col min="7" max="7" width="8.21875" bestFit="1" customWidth="1"/>
    <col min="8" max="36" width="11.44140625" customWidth="1"/>
    <col min="253" max="253" width="4.109375" customWidth="1"/>
    <col min="254" max="255" width="6.88671875" customWidth="1"/>
    <col min="256" max="256" width="36.88671875" customWidth="1"/>
    <col min="257" max="257" width="39.21875" customWidth="1"/>
    <col min="258" max="258" width="6.88671875" customWidth="1"/>
    <col min="259" max="259" width="8.21875" bestFit="1" customWidth="1"/>
    <col min="260" max="288" width="11.44140625" customWidth="1"/>
    <col min="509" max="509" width="4.109375" customWidth="1"/>
    <col min="510" max="511" width="6.88671875" customWidth="1"/>
    <col min="512" max="512" width="36.88671875" customWidth="1"/>
    <col min="513" max="513" width="39.21875" customWidth="1"/>
    <col min="514" max="514" width="6.88671875" customWidth="1"/>
    <col min="515" max="515" width="8.21875" bestFit="1" customWidth="1"/>
    <col min="516" max="544" width="11.44140625" customWidth="1"/>
    <col min="765" max="765" width="4.109375" customWidth="1"/>
    <col min="766" max="767" width="6.88671875" customWidth="1"/>
    <col min="768" max="768" width="36.88671875" customWidth="1"/>
    <col min="769" max="769" width="39.21875" customWidth="1"/>
    <col min="770" max="770" width="6.88671875" customWidth="1"/>
    <col min="771" max="771" width="8.21875" bestFit="1" customWidth="1"/>
    <col min="772" max="800" width="11.44140625" customWidth="1"/>
    <col min="1021" max="1021" width="4.109375" customWidth="1"/>
    <col min="1022" max="1023" width="6.88671875" customWidth="1"/>
    <col min="1024" max="1024" width="36.88671875" customWidth="1"/>
    <col min="1025" max="1025" width="39.21875" customWidth="1"/>
    <col min="1026" max="1026" width="6.88671875" customWidth="1"/>
    <col min="1027" max="1027" width="8.21875" bestFit="1" customWidth="1"/>
    <col min="1028" max="1056" width="11.44140625" customWidth="1"/>
    <col min="1277" max="1277" width="4.109375" customWidth="1"/>
    <col min="1278" max="1279" width="6.88671875" customWidth="1"/>
    <col min="1280" max="1280" width="36.88671875" customWidth="1"/>
    <col min="1281" max="1281" width="39.21875" customWidth="1"/>
    <col min="1282" max="1282" width="6.88671875" customWidth="1"/>
    <col min="1283" max="1283" width="8.21875" bestFit="1" customWidth="1"/>
    <col min="1284" max="1312" width="11.44140625" customWidth="1"/>
    <col min="1533" max="1533" width="4.109375" customWidth="1"/>
    <col min="1534" max="1535" width="6.88671875" customWidth="1"/>
    <col min="1536" max="1536" width="36.88671875" customWidth="1"/>
    <col min="1537" max="1537" width="39.21875" customWidth="1"/>
    <col min="1538" max="1538" width="6.88671875" customWidth="1"/>
    <col min="1539" max="1539" width="8.21875" bestFit="1" customWidth="1"/>
    <col min="1540" max="1568" width="11.44140625" customWidth="1"/>
    <col min="1789" max="1789" width="4.109375" customWidth="1"/>
    <col min="1790" max="1791" width="6.88671875" customWidth="1"/>
    <col min="1792" max="1792" width="36.88671875" customWidth="1"/>
    <col min="1793" max="1793" width="39.21875" customWidth="1"/>
    <col min="1794" max="1794" width="6.88671875" customWidth="1"/>
    <col min="1795" max="1795" width="8.21875" bestFit="1" customWidth="1"/>
    <col min="1796" max="1824" width="11.44140625" customWidth="1"/>
    <col min="2045" max="2045" width="4.109375" customWidth="1"/>
    <col min="2046" max="2047" width="6.88671875" customWidth="1"/>
    <col min="2048" max="2048" width="36.88671875" customWidth="1"/>
    <col min="2049" max="2049" width="39.21875" customWidth="1"/>
    <col min="2050" max="2050" width="6.88671875" customWidth="1"/>
    <col min="2051" max="2051" width="8.21875" bestFit="1" customWidth="1"/>
    <col min="2052" max="2080" width="11.44140625" customWidth="1"/>
    <col min="2301" max="2301" width="4.109375" customWidth="1"/>
    <col min="2302" max="2303" width="6.88671875" customWidth="1"/>
    <col min="2304" max="2304" width="36.88671875" customWidth="1"/>
    <col min="2305" max="2305" width="39.21875" customWidth="1"/>
    <col min="2306" max="2306" width="6.88671875" customWidth="1"/>
    <col min="2307" max="2307" width="8.21875" bestFit="1" customWidth="1"/>
    <col min="2308" max="2336" width="11.44140625" customWidth="1"/>
    <col min="2557" max="2557" width="4.109375" customWidth="1"/>
    <col min="2558" max="2559" width="6.88671875" customWidth="1"/>
    <col min="2560" max="2560" width="36.88671875" customWidth="1"/>
    <col min="2561" max="2561" width="39.21875" customWidth="1"/>
    <col min="2562" max="2562" width="6.88671875" customWidth="1"/>
    <col min="2563" max="2563" width="8.21875" bestFit="1" customWidth="1"/>
    <col min="2564" max="2592" width="11.44140625" customWidth="1"/>
    <col min="2813" max="2813" width="4.109375" customWidth="1"/>
    <col min="2814" max="2815" width="6.88671875" customWidth="1"/>
    <col min="2816" max="2816" width="36.88671875" customWidth="1"/>
    <col min="2817" max="2817" width="39.21875" customWidth="1"/>
    <col min="2818" max="2818" width="6.88671875" customWidth="1"/>
    <col min="2819" max="2819" width="8.21875" bestFit="1" customWidth="1"/>
    <col min="2820" max="2848" width="11.44140625" customWidth="1"/>
    <col min="3069" max="3069" width="4.109375" customWidth="1"/>
    <col min="3070" max="3071" width="6.88671875" customWidth="1"/>
    <col min="3072" max="3072" width="36.88671875" customWidth="1"/>
    <col min="3073" max="3073" width="39.21875" customWidth="1"/>
    <col min="3074" max="3074" width="6.88671875" customWidth="1"/>
    <col min="3075" max="3075" width="8.21875" bestFit="1" customWidth="1"/>
    <col min="3076" max="3104" width="11.44140625" customWidth="1"/>
    <col min="3325" max="3325" width="4.109375" customWidth="1"/>
    <col min="3326" max="3327" width="6.88671875" customWidth="1"/>
    <col min="3328" max="3328" width="36.88671875" customWidth="1"/>
    <col min="3329" max="3329" width="39.21875" customWidth="1"/>
    <col min="3330" max="3330" width="6.88671875" customWidth="1"/>
    <col min="3331" max="3331" width="8.21875" bestFit="1" customWidth="1"/>
    <col min="3332" max="3360" width="11.44140625" customWidth="1"/>
    <col min="3581" max="3581" width="4.109375" customWidth="1"/>
    <col min="3582" max="3583" width="6.88671875" customWidth="1"/>
    <col min="3584" max="3584" width="36.88671875" customWidth="1"/>
    <col min="3585" max="3585" width="39.21875" customWidth="1"/>
    <col min="3586" max="3586" width="6.88671875" customWidth="1"/>
    <col min="3587" max="3587" width="8.21875" bestFit="1" customWidth="1"/>
    <col min="3588" max="3616" width="11.44140625" customWidth="1"/>
    <col min="3837" max="3837" width="4.109375" customWidth="1"/>
    <col min="3838" max="3839" width="6.88671875" customWidth="1"/>
    <col min="3840" max="3840" width="36.88671875" customWidth="1"/>
    <col min="3841" max="3841" width="39.21875" customWidth="1"/>
    <col min="3842" max="3842" width="6.88671875" customWidth="1"/>
    <col min="3843" max="3843" width="8.21875" bestFit="1" customWidth="1"/>
    <col min="3844" max="3872" width="11.44140625" customWidth="1"/>
    <col min="4093" max="4093" width="4.109375" customWidth="1"/>
    <col min="4094" max="4095" width="6.88671875" customWidth="1"/>
    <col min="4096" max="4096" width="36.88671875" customWidth="1"/>
    <col min="4097" max="4097" width="39.21875" customWidth="1"/>
    <col min="4098" max="4098" width="6.88671875" customWidth="1"/>
    <col min="4099" max="4099" width="8.21875" bestFit="1" customWidth="1"/>
    <col min="4100" max="4128" width="11.44140625" customWidth="1"/>
    <col min="4349" max="4349" width="4.109375" customWidth="1"/>
    <col min="4350" max="4351" width="6.88671875" customWidth="1"/>
    <col min="4352" max="4352" width="36.88671875" customWidth="1"/>
    <col min="4353" max="4353" width="39.21875" customWidth="1"/>
    <col min="4354" max="4354" width="6.88671875" customWidth="1"/>
    <col min="4355" max="4355" width="8.21875" bestFit="1" customWidth="1"/>
    <col min="4356" max="4384" width="11.44140625" customWidth="1"/>
    <col min="4605" max="4605" width="4.109375" customWidth="1"/>
    <col min="4606" max="4607" width="6.88671875" customWidth="1"/>
    <col min="4608" max="4608" width="36.88671875" customWidth="1"/>
    <col min="4609" max="4609" width="39.21875" customWidth="1"/>
    <col min="4610" max="4610" width="6.88671875" customWidth="1"/>
    <col min="4611" max="4611" width="8.21875" bestFit="1" customWidth="1"/>
    <col min="4612" max="4640" width="11.44140625" customWidth="1"/>
    <col min="4861" max="4861" width="4.109375" customWidth="1"/>
    <col min="4862" max="4863" width="6.88671875" customWidth="1"/>
    <col min="4864" max="4864" width="36.88671875" customWidth="1"/>
    <col min="4865" max="4865" width="39.21875" customWidth="1"/>
    <col min="4866" max="4866" width="6.88671875" customWidth="1"/>
    <col min="4867" max="4867" width="8.21875" bestFit="1" customWidth="1"/>
    <col min="4868" max="4896" width="11.44140625" customWidth="1"/>
    <col min="5117" max="5117" width="4.109375" customWidth="1"/>
    <col min="5118" max="5119" width="6.88671875" customWidth="1"/>
    <col min="5120" max="5120" width="36.88671875" customWidth="1"/>
    <col min="5121" max="5121" width="39.21875" customWidth="1"/>
    <col min="5122" max="5122" width="6.88671875" customWidth="1"/>
    <col min="5123" max="5123" width="8.21875" bestFit="1" customWidth="1"/>
    <col min="5124" max="5152" width="11.44140625" customWidth="1"/>
    <col min="5373" max="5373" width="4.109375" customWidth="1"/>
    <col min="5374" max="5375" width="6.88671875" customWidth="1"/>
    <col min="5376" max="5376" width="36.88671875" customWidth="1"/>
    <col min="5377" max="5377" width="39.21875" customWidth="1"/>
    <col min="5378" max="5378" width="6.88671875" customWidth="1"/>
    <col min="5379" max="5379" width="8.21875" bestFit="1" customWidth="1"/>
    <col min="5380" max="5408" width="11.44140625" customWidth="1"/>
    <col min="5629" max="5629" width="4.109375" customWidth="1"/>
    <col min="5630" max="5631" width="6.88671875" customWidth="1"/>
    <col min="5632" max="5632" width="36.88671875" customWidth="1"/>
    <col min="5633" max="5633" width="39.21875" customWidth="1"/>
    <col min="5634" max="5634" width="6.88671875" customWidth="1"/>
    <col min="5635" max="5635" width="8.21875" bestFit="1" customWidth="1"/>
    <col min="5636" max="5664" width="11.44140625" customWidth="1"/>
    <col min="5885" max="5885" width="4.109375" customWidth="1"/>
    <col min="5886" max="5887" width="6.88671875" customWidth="1"/>
    <col min="5888" max="5888" width="36.88671875" customWidth="1"/>
    <col min="5889" max="5889" width="39.21875" customWidth="1"/>
    <col min="5890" max="5890" width="6.88671875" customWidth="1"/>
    <col min="5891" max="5891" width="8.21875" bestFit="1" customWidth="1"/>
    <col min="5892" max="5920" width="11.44140625" customWidth="1"/>
    <col min="6141" max="6141" width="4.109375" customWidth="1"/>
    <col min="6142" max="6143" width="6.88671875" customWidth="1"/>
    <col min="6144" max="6144" width="36.88671875" customWidth="1"/>
    <col min="6145" max="6145" width="39.21875" customWidth="1"/>
    <col min="6146" max="6146" width="6.88671875" customWidth="1"/>
    <col min="6147" max="6147" width="8.21875" bestFit="1" customWidth="1"/>
    <col min="6148" max="6176" width="11.44140625" customWidth="1"/>
    <col min="6397" max="6397" width="4.109375" customWidth="1"/>
    <col min="6398" max="6399" width="6.88671875" customWidth="1"/>
    <col min="6400" max="6400" width="36.88671875" customWidth="1"/>
    <col min="6401" max="6401" width="39.21875" customWidth="1"/>
    <col min="6402" max="6402" width="6.88671875" customWidth="1"/>
    <col min="6403" max="6403" width="8.21875" bestFit="1" customWidth="1"/>
    <col min="6404" max="6432" width="11.44140625" customWidth="1"/>
    <col min="6653" max="6653" width="4.109375" customWidth="1"/>
    <col min="6654" max="6655" width="6.88671875" customWidth="1"/>
    <col min="6656" max="6656" width="36.88671875" customWidth="1"/>
    <col min="6657" max="6657" width="39.21875" customWidth="1"/>
    <col min="6658" max="6658" width="6.88671875" customWidth="1"/>
    <col min="6659" max="6659" width="8.21875" bestFit="1" customWidth="1"/>
    <col min="6660" max="6688" width="11.44140625" customWidth="1"/>
    <col min="6909" max="6909" width="4.109375" customWidth="1"/>
    <col min="6910" max="6911" width="6.88671875" customWidth="1"/>
    <col min="6912" max="6912" width="36.88671875" customWidth="1"/>
    <col min="6913" max="6913" width="39.21875" customWidth="1"/>
    <col min="6914" max="6914" width="6.88671875" customWidth="1"/>
    <col min="6915" max="6915" width="8.21875" bestFit="1" customWidth="1"/>
    <col min="6916" max="6944" width="11.44140625" customWidth="1"/>
    <col min="7165" max="7165" width="4.109375" customWidth="1"/>
    <col min="7166" max="7167" width="6.88671875" customWidth="1"/>
    <col min="7168" max="7168" width="36.88671875" customWidth="1"/>
    <col min="7169" max="7169" width="39.21875" customWidth="1"/>
    <col min="7170" max="7170" width="6.88671875" customWidth="1"/>
    <col min="7171" max="7171" width="8.21875" bestFit="1" customWidth="1"/>
    <col min="7172" max="7200" width="11.44140625" customWidth="1"/>
    <col min="7421" max="7421" width="4.109375" customWidth="1"/>
    <col min="7422" max="7423" width="6.88671875" customWidth="1"/>
    <col min="7424" max="7424" width="36.88671875" customWidth="1"/>
    <col min="7425" max="7425" width="39.21875" customWidth="1"/>
    <col min="7426" max="7426" width="6.88671875" customWidth="1"/>
    <col min="7427" max="7427" width="8.21875" bestFit="1" customWidth="1"/>
    <col min="7428" max="7456" width="11.44140625" customWidth="1"/>
    <col min="7677" max="7677" width="4.109375" customWidth="1"/>
    <col min="7678" max="7679" width="6.88671875" customWidth="1"/>
    <col min="7680" max="7680" width="36.88671875" customWidth="1"/>
    <col min="7681" max="7681" width="39.21875" customWidth="1"/>
    <col min="7682" max="7682" width="6.88671875" customWidth="1"/>
    <col min="7683" max="7683" width="8.21875" bestFit="1" customWidth="1"/>
    <col min="7684" max="7712" width="11.44140625" customWidth="1"/>
    <col min="7933" max="7933" width="4.109375" customWidth="1"/>
    <col min="7934" max="7935" width="6.88671875" customWidth="1"/>
    <col min="7936" max="7936" width="36.88671875" customWidth="1"/>
    <col min="7937" max="7937" width="39.21875" customWidth="1"/>
    <col min="7938" max="7938" width="6.88671875" customWidth="1"/>
    <col min="7939" max="7939" width="8.21875" bestFit="1" customWidth="1"/>
    <col min="7940" max="7968" width="11.44140625" customWidth="1"/>
    <col min="8189" max="8189" width="4.109375" customWidth="1"/>
    <col min="8190" max="8191" width="6.88671875" customWidth="1"/>
    <col min="8192" max="8192" width="36.88671875" customWidth="1"/>
    <col min="8193" max="8193" width="39.21875" customWidth="1"/>
    <col min="8194" max="8194" width="6.88671875" customWidth="1"/>
    <col min="8195" max="8195" width="8.21875" bestFit="1" customWidth="1"/>
    <col min="8196" max="8224" width="11.44140625" customWidth="1"/>
    <col min="8445" max="8445" width="4.109375" customWidth="1"/>
    <col min="8446" max="8447" width="6.88671875" customWidth="1"/>
    <col min="8448" max="8448" width="36.88671875" customWidth="1"/>
    <col min="8449" max="8449" width="39.21875" customWidth="1"/>
    <col min="8450" max="8450" width="6.88671875" customWidth="1"/>
    <col min="8451" max="8451" width="8.21875" bestFit="1" customWidth="1"/>
    <col min="8452" max="8480" width="11.44140625" customWidth="1"/>
    <col min="8701" max="8701" width="4.109375" customWidth="1"/>
    <col min="8702" max="8703" width="6.88671875" customWidth="1"/>
    <col min="8704" max="8704" width="36.88671875" customWidth="1"/>
    <col min="8705" max="8705" width="39.21875" customWidth="1"/>
    <col min="8706" max="8706" width="6.88671875" customWidth="1"/>
    <col min="8707" max="8707" width="8.21875" bestFit="1" customWidth="1"/>
    <col min="8708" max="8736" width="11.44140625" customWidth="1"/>
    <col min="8957" max="8957" width="4.109375" customWidth="1"/>
    <col min="8958" max="8959" width="6.88671875" customWidth="1"/>
    <col min="8960" max="8960" width="36.88671875" customWidth="1"/>
    <col min="8961" max="8961" width="39.21875" customWidth="1"/>
    <col min="8962" max="8962" width="6.88671875" customWidth="1"/>
    <col min="8963" max="8963" width="8.21875" bestFit="1" customWidth="1"/>
    <col min="8964" max="8992" width="11.44140625" customWidth="1"/>
    <col min="9213" max="9213" width="4.109375" customWidth="1"/>
    <col min="9214" max="9215" width="6.88671875" customWidth="1"/>
    <col min="9216" max="9216" width="36.88671875" customWidth="1"/>
    <col min="9217" max="9217" width="39.21875" customWidth="1"/>
    <col min="9218" max="9218" width="6.88671875" customWidth="1"/>
    <col min="9219" max="9219" width="8.21875" bestFit="1" customWidth="1"/>
    <col min="9220" max="9248" width="11.44140625" customWidth="1"/>
    <col min="9469" max="9469" width="4.109375" customWidth="1"/>
    <col min="9470" max="9471" width="6.88671875" customWidth="1"/>
    <col min="9472" max="9472" width="36.88671875" customWidth="1"/>
    <col min="9473" max="9473" width="39.21875" customWidth="1"/>
    <col min="9474" max="9474" width="6.88671875" customWidth="1"/>
    <col min="9475" max="9475" width="8.21875" bestFit="1" customWidth="1"/>
    <col min="9476" max="9504" width="11.44140625" customWidth="1"/>
    <col min="9725" max="9725" width="4.109375" customWidth="1"/>
    <col min="9726" max="9727" width="6.88671875" customWidth="1"/>
    <col min="9728" max="9728" width="36.88671875" customWidth="1"/>
    <col min="9729" max="9729" width="39.21875" customWidth="1"/>
    <col min="9730" max="9730" width="6.88671875" customWidth="1"/>
    <col min="9731" max="9731" width="8.21875" bestFit="1" customWidth="1"/>
    <col min="9732" max="9760" width="11.44140625" customWidth="1"/>
    <col min="9981" max="9981" width="4.109375" customWidth="1"/>
    <col min="9982" max="9983" width="6.88671875" customWidth="1"/>
    <col min="9984" max="9984" width="36.88671875" customWidth="1"/>
    <col min="9985" max="9985" width="39.21875" customWidth="1"/>
    <col min="9986" max="9986" width="6.88671875" customWidth="1"/>
    <col min="9987" max="9987" width="8.21875" bestFit="1" customWidth="1"/>
    <col min="9988" max="10016" width="11.44140625" customWidth="1"/>
    <col min="10237" max="10237" width="4.109375" customWidth="1"/>
    <col min="10238" max="10239" width="6.88671875" customWidth="1"/>
    <col min="10240" max="10240" width="36.88671875" customWidth="1"/>
    <col min="10241" max="10241" width="39.21875" customWidth="1"/>
    <col min="10242" max="10242" width="6.88671875" customWidth="1"/>
    <col min="10243" max="10243" width="8.21875" bestFit="1" customWidth="1"/>
    <col min="10244" max="10272" width="11.44140625" customWidth="1"/>
    <col min="10493" max="10493" width="4.109375" customWidth="1"/>
    <col min="10494" max="10495" width="6.88671875" customWidth="1"/>
    <col min="10496" max="10496" width="36.88671875" customWidth="1"/>
    <col min="10497" max="10497" width="39.21875" customWidth="1"/>
    <col min="10498" max="10498" width="6.88671875" customWidth="1"/>
    <col min="10499" max="10499" width="8.21875" bestFit="1" customWidth="1"/>
    <col min="10500" max="10528" width="11.44140625" customWidth="1"/>
    <col min="10749" max="10749" width="4.109375" customWidth="1"/>
    <col min="10750" max="10751" width="6.88671875" customWidth="1"/>
    <col min="10752" max="10752" width="36.88671875" customWidth="1"/>
    <col min="10753" max="10753" width="39.21875" customWidth="1"/>
    <col min="10754" max="10754" width="6.88671875" customWidth="1"/>
    <col min="10755" max="10755" width="8.21875" bestFit="1" customWidth="1"/>
    <col min="10756" max="10784" width="11.44140625" customWidth="1"/>
    <col min="11005" max="11005" width="4.109375" customWidth="1"/>
    <col min="11006" max="11007" width="6.88671875" customWidth="1"/>
    <col min="11008" max="11008" width="36.88671875" customWidth="1"/>
    <col min="11009" max="11009" width="39.21875" customWidth="1"/>
    <col min="11010" max="11010" width="6.88671875" customWidth="1"/>
    <col min="11011" max="11011" width="8.21875" bestFit="1" customWidth="1"/>
    <col min="11012" max="11040" width="11.44140625" customWidth="1"/>
    <col min="11261" max="11261" width="4.109375" customWidth="1"/>
    <col min="11262" max="11263" width="6.88671875" customWidth="1"/>
    <col min="11264" max="11264" width="36.88671875" customWidth="1"/>
    <col min="11265" max="11265" width="39.21875" customWidth="1"/>
    <col min="11266" max="11266" width="6.88671875" customWidth="1"/>
    <col min="11267" max="11267" width="8.21875" bestFit="1" customWidth="1"/>
    <col min="11268" max="11296" width="11.44140625" customWidth="1"/>
    <col min="11517" max="11517" width="4.109375" customWidth="1"/>
    <col min="11518" max="11519" width="6.88671875" customWidth="1"/>
    <col min="11520" max="11520" width="36.88671875" customWidth="1"/>
    <col min="11521" max="11521" width="39.21875" customWidth="1"/>
    <col min="11522" max="11522" width="6.88671875" customWidth="1"/>
    <col min="11523" max="11523" width="8.21875" bestFit="1" customWidth="1"/>
    <col min="11524" max="11552" width="11.44140625" customWidth="1"/>
    <col min="11773" max="11773" width="4.109375" customWidth="1"/>
    <col min="11774" max="11775" width="6.88671875" customWidth="1"/>
    <col min="11776" max="11776" width="36.88671875" customWidth="1"/>
    <col min="11777" max="11777" width="39.21875" customWidth="1"/>
    <col min="11778" max="11778" width="6.88671875" customWidth="1"/>
    <col min="11779" max="11779" width="8.21875" bestFit="1" customWidth="1"/>
    <col min="11780" max="11808" width="11.44140625" customWidth="1"/>
    <col min="12029" max="12029" width="4.109375" customWidth="1"/>
    <col min="12030" max="12031" width="6.88671875" customWidth="1"/>
    <col min="12032" max="12032" width="36.88671875" customWidth="1"/>
    <col min="12033" max="12033" width="39.21875" customWidth="1"/>
    <col min="12034" max="12034" width="6.88671875" customWidth="1"/>
    <col min="12035" max="12035" width="8.21875" bestFit="1" customWidth="1"/>
    <col min="12036" max="12064" width="11.44140625" customWidth="1"/>
    <col min="12285" max="12285" width="4.109375" customWidth="1"/>
    <col min="12286" max="12287" width="6.88671875" customWidth="1"/>
    <col min="12288" max="12288" width="36.88671875" customWidth="1"/>
    <col min="12289" max="12289" width="39.21875" customWidth="1"/>
    <col min="12290" max="12290" width="6.88671875" customWidth="1"/>
    <col min="12291" max="12291" width="8.21875" bestFit="1" customWidth="1"/>
    <col min="12292" max="12320" width="11.44140625" customWidth="1"/>
    <col min="12541" max="12541" width="4.109375" customWidth="1"/>
    <col min="12542" max="12543" width="6.88671875" customWidth="1"/>
    <col min="12544" max="12544" width="36.88671875" customWidth="1"/>
    <col min="12545" max="12545" width="39.21875" customWidth="1"/>
    <col min="12546" max="12546" width="6.88671875" customWidth="1"/>
    <col min="12547" max="12547" width="8.21875" bestFit="1" customWidth="1"/>
    <col min="12548" max="12576" width="11.44140625" customWidth="1"/>
    <col min="12797" max="12797" width="4.109375" customWidth="1"/>
    <col min="12798" max="12799" width="6.88671875" customWidth="1"/>
    <col min="12800" max="12800" width="36.88671875" customWidth="1"/>
    <col min="12801" max="12801" width="39.21875" customWidth="1"/>
    <col min="12802" max="12802" width="6.88671875" customWidth="1"/>
    <col min="12803" max="12803" width="8.21875" bestFit="1" customWidth="1"/>
    <col min="12804" max="12832" width="11.44140625" customWidth="1"/>
    <col min="13053" max="13053" width="4.109375" customWidth="1"/>
    <col min="13054" max="13055" width="6.88671875" customWidth="1"/>
    <col min="13056" max="13056" width="36.88671875" customWidth="1"/>
    <col min="13057" max="13057" width="39.21875" customWidth="1"/>
    <col min="13058" max="13058" width="6.88671875" customWidth="1"/>
    <col min="13059" max="13059" width="8.21875" bestFit="1" customWidth="1"/>
    <col min="13060" max="13088" width="11.44140625" customWidth="1"/>
    <col min="13309" max="13309" width="4.109375" customWidth="1"/>
    <col min="13310" max="13311" width="6.88671875" customWidth="1"/>
    <col min="13312" max="13312" width="36.88671875" customWidth="1"/>
    <col min="13313" max="13313" width="39.21875" customWidth="1"/>
    <col min="13314" max="13314" width="6.88671875" customWidth="1"/>
    <col min="13315" max="13315" width="8.21875" bestFit="1" customWidth="1"/>
    <col min="13316" max="13344" width="11.44140625" customWidth="1"/>
    <col min="13565" max="13565" width="4.109375" customWidth="1"/>
    <col min="13566" max="13567" width="6.88671875" customWidth="1"/>
    <col min="13568" max="13568" width="36.88671875" customWidth="1"/>
    <col min="13569" max="13569" width="39.21875" customWidth="1"/>
    <col min="13570" max="13570" width="6.88671875" customWidth="1"/>
    <col min="13571" max="13571" width="8.21875" bestFit="1" customWidth="1"/>
    <col min="13572" max="13600" width="11.44140625" customWidth="1"/>
    <col min="13821" max="13821" width="4.109375" customWidth="1"/>
    <col min="13822" max="13823" width="6.88671875" customWidth="1"/>
    <col min="13824" max="13824" width="36.88671875" customWidth="1"/>
    <col min="13825" max="13825" width="39.21875" customWidth="1"/>
    <col min="13826" max="13826" width="6.88671875" customWidth="1"/>
    <col min="13827" max="13827" width="8.21875" bestFit="1" customWidth="1"/>
    <col min="13828" max="13856" width="11.44140625" customWidth="1"/>
    <col min="14077" max="14077" width="4.109375" customWidth="1"/>
    <col min="14078" max="14079" width="6.88671875" customWidth="1"/>
    <col min="14080" max="14080" width="36.88671875" customWidth="1"/>
    <col min="14081" max="14081" width="39.21875" customWidth="1"/>
    <col min="14082" max="14082" width="6.88671875" customWidth="1"/>
    <col min="14083" max="14083" width="8.21875" bestFit="1" customWidth="1"/>
    <col min="14084" max="14112" width="11.44140625" customWidth="1"/>
    <col min="14333" max="14333" width="4.109375" customWidth="1"/>
    <col min="14334" max="14335" width="6.88671875" customWidth="1"/>
    <col min="14336" max="14336" width="36.88671875" customWidth="1"/>
    <col min="14337" max="14337" width="39.21875" customWidth="1"/>
    <col min="14338" max="14338" width="6.88671875" customWidth="1"/>
    <col min="14339" max="14339" width="8.21875" bestFit="1" customWidth="1"/>
    <col min="14340" max="14368" width="11.44140625" customWidth="1"/>
    <col min="14589" max="14589" width="4.109375" customWidth="1"/>
    <col min="14590" max="14591" width="6.88671875" customWidth="1"/>
    <col min="14592" max="14592" width="36.88671875" customWidth="1"/>
    <col min="14593" max="14593" width="39.21875" customWidth="1"/>
    <col min="14594" max="14594" width="6.88671875" customWidth="1"/>
    <col min="14595" max="14595" width="8.21875" bestFit="1" customWidth="1"/>
    <col min="14596" max="14624" width="11.44140625" customWidth="1"/>
    <col min="14845" max="14845" width="4.109375" customWidth="1"/>
    <col min="14846" max="14847" width="6.88671875" customWidth="1"/>
    <col min="14848" max="14848" width="36.88671875" customWidth="1"/>
    <col min="14849" max="14849" width="39.21875" customWidth="1"/>
    <col min="14850" max="14850" width="6.88671875" customWidth="1"/>
    <col min="14851" max="14851" width="8.21875" bestFit="1" customWidth="1"/>
    <col min="14852" max="14880" width="11.44140625" customWidth="1"/>
    <col min="15101" max="15101" width="4.109375" customWidth="1"/>
    <col min="15102" max="15103" width="6.88671875" customWidth="1"/>
    <col min="15104" max="15104" width="36.88671875" customWidth="1"/>
    <col min="15105" max="15105" width="39.21875" customWidth="1"/>
    <col min="15106" max="15106" width="6.88671875" customWidth="1"/>
    <col min="15107" max="15107" width="8.21875" bestFit="1" customWidth="1"/>
    <col min="15108" max="15136" width="11.44140625" customWidth="1"/>
    <col min="15357" max="15357" width="4.109375" customWidth="1"/>
    <col min="15358" max="15359" width="6.88671875" customWidth="1"/>
    <col min="15360" max="15360" width="36.88671875" customWidth="1"/>
    <col min="15361" max="15361" width="39.21875" customWidth="1"/>
    <col min="15362" max="15362" width="6.88671875" customWidth="1"/>
    <col min="15363" max="15363" width="8.21875" bestFit="1" customWidth="1"/>
    <col min="15364" max="15392" width="11.44140625" customWidth="1"/>
    <col min="15613" max="15613" width="4.109375" customWidth="1"/>
    <col min="15614" max="15615" width="6.88671875" customWidth="1"/>
    <col min="15616" max="15616" width="36.88671875" customWidth="1"/>
    <col min="15617" max="15617" width="39.21875" customWidth="1"/>
    <col min="15618" max="15618" width="6.88671875" customWidth="1"/>
    <col min="15619" max="15619" width="8.21875" bestFit="1" customWidth="1"/>
    <col min="15620" max="15648" width="11.44140625" customWidth="1"/>
    <col min="15869" max="15869" width="4.109375" customWidth="1"/>
    <col min="15870" max="15871" width="6.88671875" customWidth="1"/>
    <col min="15872" max="15872" width="36.88671875" customWidth="1"/>
    <col min="15873" max="15873" width="39.21875" customWidth="1"/>
    <col min="15874" max="15874" width="6.88671875" customWidth="1"/>
    <col min="15875" max="15875" width="8.21875" bestFit="1" customWidth="1"/>
    <col min="15876" max="15904" width="11.44140625" customWidth="1"/>
    <col min="16125" max="16125" width="4.109375" customWidth="1"/>
    <col min="16126" max="16127" width="6.88671875" customWidth="1"/>
    <col min="16128" max="16128" width="36.88671875" customWidth="1"/>
    <col min="16129" max="16129" width="39.21875" customWidth="1"/>
    <col min="16130" max="16130" width="6.88671875" customWidth="1"/>
    <col min="16131" max="16131" width="8.21875" bestFit="1" customWidth="1"/>
    <col min="16132" max="16160" width="11.44140625" customWidth="1"/>
  </cols>
  <sheetData>
    <row r="1" spans="1:36" ht="18.75" thickBot="1" x14ac:dyDescent="0.25">
      <c r="A1" s="186"/>
      <c r="B1" s="178"/>
      <c r="C1" s="179" t="s">
        <v>649</v>
      </c>
      <c r="D1" s="180"/>
      <c r="E1" s="287"/>
      <c r="F1" s="182"/>
      <c r="G1" s="182"/>
      <c r="H1" s="182"/>
      <c r="I1" s="182"/>
      <c r="J1" s="183"/>
      <c r="K1" s="183"/>
      <c r="L1" s="262"/>
      <c r="M1" s="183"/>
      <c r="N1" s="183"/>
      <c r="O1" s="183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6"/>
      <c r="AI1" s="184"/>
      <c r="AJ1" s="184"/>
    </row>
    <row r="2" spans="1:36" ht="32.25" thickBot="1" x14ac:dyDescent="0.25">
      <c r="A2" s="188"/>
      <c r="B2" s="188"/>
      <c r="C2" s="263" t="s">
        <v>595</v>
      </c>
      <c r="D2" s="189" t="s">
        <v>140</v>
      </c>
      <c r="E2" s="909" t="s">
        <v>650</v>
      </c>
      <c r="F2" s="189" t="s">
        <v>141</v>
      </c>
      <c r="G2" s="189" t="s">
        <v>190</v>
      </c>
      <c r="H2" s="211" t="str">
        <f>'TITLE PAGE'!D14</f>
        <v>2016-17</v>
      </c>
      <c r="I2" s="265" t="str">
        <f>'WRZ summary'!E3</f>
        <v>For info 2017-18</v>
      </c>
      <c r="J2" s="265" t="str">
        <f>'WRZ summary'!F3</f>
        <v>For info 2018-19</v>
      </c>
      <c r="K2" s="265" t="str">
        <f>'WRZ summary'!G3</f>
        <v>For info 2019-20</v>
      </c>
      <c r="L2" s="212" t="str">
        <f>'WRZ summary'!H3</f>
        <v>2020-21</v>
      </c>
      <c r="M2" s="212" t="str">
        <f>'WRZ summary'!I3</f>
        <v>2021-22</v>
      </c>
      <c r="N2" s="212" t="str">
        <f>'WRZ summary'!J3</f>
        <v>2022-23</v>
      </c>
      <c r="O2" s="212" t="str">
        <f>'WRZ summary'!K3</f>
        <v>2023-24</v>
      </c>
      <c r="P2" s="212" t="str">
        <f>'WRZ summary'!L3</f>
        <v>2024-25</v>
      </c>
      <c r="Q2" s="212" t="str">
        <f>'WRZ summary'!M3</f>
        <v>2025-26</v>
      </c>
      <c r="R2" s="212" t="str">
        <f>'WRZ summary'!N3</f>
        <v>2026-27</v>
      </c>
      <c r="S2" s="212" t="str">
        <f>'WRZ summary'!O3</f>
        <v>2027-28</v>
      </c>
      <c r="T2" s="212" t="str">
        <f>'WRZ summary'!P3</f>
        <v>2028-29</v>
      </c>
      <c r="U2" s="212" t="str">
        <f>'WRZ summary'!Q3</f>
        <v>2029-30</v>
      </c>
      <c r="V2" s="212" t="str">
        <f>'WRZ summary'!R3</f>
        <v>2030-31</v>
      </c>
      <c r="W2" s="212" t="str">
        <f>'WRZ summary'!S3</f>
        <v>2031-32</v>
      </c>
      <c r="X2" s="212" t="str">
        <f>'WRZ summary'!T3</f>
        <v>2032-33</v>
      </c>
      <c r="Y2" s="212" t="str">
        <f>'WRZ summary'!U3</f>
        <v>2033-34</v>
      </c>
      <c r="Z2" s="212" t="str">
        <f>'WRZ summary'!V3</f>
        <v>2034-35</v>
      </c>
      <c r="AA2" s="212" t="str">
        <f>'WRZ summary'!W3</f>
        <v>2035-36</v>
      </c>
      <c r="AB2" s="212" t="str">
        <f>'WRZ summary'!X3</f>
        <v>2036-37</v>
      </c>
      <c r="AC2" s="212" t="str">
        <f>'WRZ summary'!Y3</f>
        <v>2037-38</v>
      </c>
      <c r="AD2" s="212" t="str">
        <f>'WRZ summary'!Z3</f>
        <v>2038-39</v>
      </c>
      <c r="AE2" s="212" t="str">
        <f>'WRZ summary'!AA3</f>
        <v>2039-40</v>
      </c>
      <c r="AF2" s="212" t="str">
        <f>'WRZ summary'!AB3</f>
        <v>2040-41</v>
      </c>
      <c r="AG2" s="212" t="str">
        <f>'WRZ summary'!AC3</f>
        <v>2041-42</v>
      </c>
      <c r="AH2" s="212" t="str">
        <f>'WRZ summary'!AD3</f>
        <v>2042-43</v>
      </c>
      <c r="AI2" s="212" t="str">
        <f>'WRZ summary'!AE3</f>
        <v>2043-44</v>
      </c>
      <c r="AJ2" s="213" t="str">
        <f>'WRZ summary'!AF3</f>
        <v>2044-45</v>
      </c>
    </row>
    <row r="3" spans="1:36" x14ac:dyDescent="0.2">
      <c r="A3" s="288"/>
      <c r="B3" s="998" t="s">
        <v>191</v>
      </c>
      <c r="C3" s="530" t="s">
        <v>651</v>
      </c>
      <c r="D3" s="908" t="s">
        <v>652</v>
      </c>
      <c r="E3" s="899" t="s">
        <v>653</v>
      </c>
      <c r="F3" s="900" t="s">
        <v>75</v>
      </c>
      <c r="G3" s="900">
        <v>2</v>
      </c>
      <c r="H3" s="531">
        <f>'3. BL Demand'!H3+SUM('6. Preferred (Scenario Yr)'!H45)</f>
        <v>0.45862993693686516</v>
      </c>
      <c r="I3" s="322">
        <f>'3. BL Demand'!I3+SUM('6. Preferred (Scenario Yr)'!I45)</f>
        <v>0.46078987883427125</v>
      </c>
      <c r="J3" s="322">
        <f>'3. BL Demand'!J3+SUM('6. Preferred (Scenario Yr)'!J45)</f>
        <v>0.46115035348328443</v>
      </c>
      <c r="K3" s="322">
        <f>'3. BL Demand'!K3+SUM('6. Preferred (Scenario Yr)'!K45)</f>
        <v>0.46162631437197421</v>
      </c>
      <c r="L3" s="901">
        <f>'3. BL Demand'!L3+SUM('6. Preferred (Scenario Yr)'!L45)</f>
        <v>0.46066221013962949</v>
      </c>
      <c r="M3" s="901">
        <f>'3. BL Demand'!M3+SUM('6. Preferred (Scenario Yr)'!M45)</f>
        <v>0.46246246958257875</v>
      </c>
      <c r="N3" s="901">
        <f>'3. BL Demand'!N3+SUM('6. Preferred (Scenario Yr)'!N45)</f>
        <v>0.46361175954233436</v>
      </c>
      <c r="O3" s="901">
        <f>'3. BL Demand'!O3+SUM('6. Preferred (Scenario Yr)'!O45)</f>
        <v>0.46463968658946503</v>
      </c>
      <c r="P3" s="901">
        <f>'3. BL Demand'!P3+SUM('6. Preferred (Scenario Yr)'!P45)</f>
        <v>0.46392885200224654</v>
      </c>
      <c r="Q3" s="901">
        <f>'3. BL Demand'!Q3+SUM('6. Preferred (Scenario Yr)'!Q45)</f>
        <v>0.46513482586025995</v>
      </c>
      <c r="R3" s="901">
        <f>'3. BL Demand'!R3+SUM('6. Preferred (Scenario Yr)'!R45)</f>
        <v>0.46505413608197083</v>
      </c>
      <c r="S3" s="901">
        <f>'3. BL Demand'!S3+SUM('6. Preferred (Scenario Yr)'!S45)</f>
        <v>0.46493497017204244</v>
      </c>
      <c r="T3" s="901">
        <f>'3. BL Demand'!T3+SUM('6. Preferred (Scenario Yr)'!T45)</f>
        <v>0.46357601576732138</v>
      </c>
      <c r="U3" s="901">
        <f>'3. BL Demand'!U3+SUM('6. Preferred (Scenario Yr)'!U45)</f>
        <v>0.46464944064988078</v>
      </c>
      <c r="V3" s="901">
        <f>'3. BL Demand'!V3+SUM('6. Preferred (Scenario Yr)'!V45)</f>
        <v>0.46455545763787565</v>
      </c>
      <c r="W3" s="901">
        <f>'3. BL Demand'!W3+SUM('6. Preferred (Scenario Yr)'!W45)</f>
        <v>0.46446531018434101</v>
      </c>
      <c r="X3" s="901">
        <f>'3. BL Demand'!X3+SUM('6. Preferred (Scenario Yr)'!X45)</f>
        <v>0.46307500297934906</v>
      </c>
      <c r="Y3" s="901">
        <f>'3. BL Demand'!Y3+SUM('6. Preferred (Scenario Yr)'!Y45)</f>
        <v>0.46406804527526974</v>
      </c>
      <c r="Z3" s="901">
        <f>'3. BL Demand'!Z3+SUM('6. Preferred (Scenario Yr)'!Z45)</f>
        <v>0.46372217491198131</v>
      </c>
      <c r="AA3" s="901">
        <f>'3. BL Demand'!AA3+SUM('6. Preferred (Scenario Yr)'!AA45)</f>
        <v>0.46327227517126351</v>
      </c>
      <c r="AB3" s="901">
        <f>'3. BL Demand'!AB3+SUM('6. Preferred (Scenario Yr)'!AB45)</f>
        <v>0.46146795370738197</v>
      </c>
      <c r="AC3" s="901">
        <f>'3. BL Demand'!AC3+SUM('6. Preferred (Scenario Yr)'!AC45)</f>
        <v>0.46234195876030565</v>
      </c>
      <c r="AD3" s="901">
        <f>'3. BL Demand'!AD3+SUM('6. Preferred (Scenario Yr)'!AD45)</f>
        <v>0.46204139234390912</v>
      </c>
      <c r="AE3" s="901">
        <f>'3. BL Demand'!AE3+SUM('6. Preferred (Scenario Yr)'!AE45)</f>
        <v>0.46174719583887369</v>
      </c>
      <c r="AF3" s="901">
        <f>'3. BL Demand'!AF3+SUM('6. Preferred (Scenario Yr)'!AF45)</f>
        <v>0.46022334922130254</v>
      </c>
      <c r="AG3" s="901">
        <f>'3. BL Demand'!AG3+SUM('6. Preferred (Scenario Yr)'!AG45)</f>
        <v>0.46118143705466458</v>
      </c>
      <c r="AH3" s="901">
        <f>'3. BL Demand'!AH3+SUM('6. Preferred (Scenario Yr)'!AH45)</f>
        <v>0.46091032741294058</v>
      </c>
      <c r="AI3" s="901">
        <f>'3. BL Demand'!AI3+SUM('6. Preferred (Scenario Yr)'!AI45)</f>
        <v>0.46064236709764517</v>
      </c>
      <c r="AJ3" s="902">
        <f>'3. BL Demand'!AJ3+SUM('6. Preferred (Scenario Yr)'!AJ45)</f>
        <v>0.45914591463712479</v>
      </c>
    </row>
    <row r="4" spans="1:36" x14ac:dyDescent="0.2">
      <c r="A4" s="288"/>
      <c r="B4" s="999"/>
      <c r="C4" s="532" t="s">
        <v>654</v>
      </c>
      <c r="D4" s="537" t="s">
        <v>655</v>
      </c>
      <c r="E4" s="896" t="s">
        <v>653</v>
      </c>
      <c r="F4" s="543" t="s">
        <v>75</v>
      </c>
      <c r="G4" s="543">
        <v>2</v>
      </c>
      <c r="H4" s="502">
        <f>'3. BL Demand'!H4+'6. Preferred (Scenario Yr)'!H48</f>
        <v>1.143762815676703E-2</v>
      </c>
      <c r="I4" s="321">
        <f>'3. BL Demand'!I4+'6. Preferred (Scenario Yr)'!I48</f>
        <v>1.143762815676703E-2</v>
      </c>
      <c r="J4" s="321">
        <f>'3. BL Demand'!J4+'6. Preferred (Scenario Yr)'!J48</f>
        <v>1.143762815676703E-2</v>
      </c>
      <c r="K4" s="321">
        <f>'3. BL Demand'!K4+'6. Preferred (Scenario Yr)'!K48</f>
        <v>1.143762815676703E-2</v>
      </c>
      <c r="L4" s="495">
        <f>'3. BL Demand'!L4+'6. Preferred (Scenario Yr)'!L48</f>
        <v>1.143762815676703E-2</v>
      </c>
      <c r="M4" s="495">
        <f>'3. BL Demand'!M4+'6. Preferred (Scenario Yr)'!M48</f>
        <v>1.143762815676703E-2</v>
      </c>
      <c r="N4" s="495">
        <f>'3. BL Demand'!N4+'6. Preferred (Scenario Yr)'!N48</f>
        <v>1.143762815676703E-2</v>
      </c>
      <c r="O4" s="495">
        <f>'3. BL Demand'!O4+'6. Preferred (Scenario Yr)'!O48</f>
        <v>1.143762815676703E-2</v>
      </c>
      <c r="P4" s="495">
        <f>'3. BL Demand'!P4+'6. Preferred (Scenario Yr)'!P48</f>
        <v>1.143762815676703E-2</v>
      </c>
      <c r="Q4" s="495">
        <f>'3. BL Demand'!Q4+'6. Preferred (Scenario Yr)'!Q48</f>
        <v>1.143762815676703E-2</v>
      </c>
      <c r="R4" s="495">
        <f>'3. BL Demand'!R4+'6. Preferred (Scenario Yr)'!R48</f>
        <v>1.143762815676703E-2</v>
      </c>
      <c r="S4" s="495">
        <f>'3. BL Demand'!S4+'6. Preferred (Scenario Yr)'!S48</f>
        <v>1.143762815676703E-2</v>
      </c>
      <c r="T4" s="495">
        <f>'3. BL Demand'!T4+'6. Preferred (Scenario Yr)'!T48</f>
        <v>1.143762815676703E-2</v>
      </c>
      <c r="U4" s="495">
        <f>'3. BL Demand'!U4+'6. Preferred (Scenario Yr)'!U48</f>
        <v>1.143762815676703E-2</v>
      </c>
      <c r="V4" s="495">
        <f>'3. BL Demand'!V4+'6. Preferred (Scenario Yr)'!V48</f>
        <v>1.143762815676703E-2</v>
      </c>
      <c r="W4" s="495">
        <f>'3. BL Demand'!W4+'6. Preferred (Scenario Yr)'!W48</f>
        <v>1.143762815676703E-2</v>
      </c>
      <c r="X4" s="495">
        <f>'3. BL Demand'!X4+'6. Preferred (Scenario Yr)'!X48</f>
        <v>1.143762815676703E-2</v>
      </c>
      <c r="Y4" s="495">
        <f>'3. BL Demand'!Y4+'6. Preferred (Scenario Yr)'!Y48</f>
        <v>1.143762815676703E-2</v>
      </c>
      <c r="Z4" s="495">
        <f>'3. BL Demand'!Z4+'6. Preferred (Scenario Yr)'!Z48</f>
        <v>1.143762815676703E-2</v>
      </c>
      <c r="AA4" s="495">
        <f>'3. BL Demand'!AA4+'6. Preferred (Scenario Yr)'!AA48</f>
        <v>1.143762815676703E-2</v>
      </c>
      <c r="AB4" s="495">
        <f>'3. BL Demand'!AB4+'6. Preferred (Scenario Yr)'!AB48</f>
        <v>1.143762815676703E-2</v>
      </c>
      <c r="AC4" s="495">
        <f>'3. BL Demand'!AC4+'6. Preferred (Scenario Yr)'!AC48</f>
        <v>1.143762815676703E-2</v>
      </c>
      <c r="AD4" s="495">
        <f>'3. BL Demand'!AD4+'6. Preferred (Scenario Yr)'!AD48</f>
        <v>1.143762815676703E-2</v>
      </c>
      <c r="AE4" s="495">
        <f>'3. BL Demand'!AE4+'6. Preferred (Scenario Yr)'!AE48</f>
        <v>1.143762815676703E-2</v>
      </c>
      <c r="AF4" s="495">
        <f>'3. BL Demand'!AF4+'6. Preferred (Scenario Yr)'!AF48</f>
        <v>1.143762815676703E-2</v>
      </c>
      <c r="AG4" s="495">
        <f>'3. BL Demand'!AG4+'6. Preferred (Scenario Yr)'!AG48</f>
        <v>1.143762815676703E-2</v>
      </c>
      <c r="AH4" s="495">
        <f>'3. BL Demand'!AH4+'6. Preferred (Scenario Yr)'!AH48</f>
        <v>1.143762815676703E-2</v>
      </c>
      <c r="AI4" s="495">
        <f>'3. BL Demand'!AI4+'6. Preferred (Scenario Yr)'!AI48</f>
        <v>1.143762815676703E-2</v>
      </c>
      <c r="AJ4" s="583">
        <f>'3. BL Demand'!AJ4+'6. Preferred (Scenario Yr)'!AJ48</f>
        <v>1.143762815676703E-2</v>
      </c>
    </row>
    <row r="5" spans="1:36" x14ac:dyDescent="0.2">
      <c r="A5" s="288"/>
      <c r="B5" s="999"/>
      <c r="C5" s="532" t="s">
        <v>656</v>
      </c>
      <c r="D5" s="537" t="s">
        <v>657</v>
      </c>
      <c r="E5" s="896" t="s">
        <v>653</v>
      </c>
      <c r="F5" s="543" t="s">
        <v>75</v>
      </c>
      <c r="G5" s="543">
        <v>2</v>
      </c>
      <c r="H5" s="502">
        <f>'3. BL Demand'!H5+'6. Preferred (Scenario Yr)'!H51+'6. Preferred (Scenario Yr)'!H67</f>
        <v>0.33686395102248617</v>
      </c>
      <c r="I5" s="321">
        <f>'3. BL Demand'!I5+'6. Preferred (Scenario Yr)'!I51+'6. Preferred (Scenario Yr)'!I67</f>
        <v>0.35102417593400548</v>
      </c>
      <c r="J5" s="321">
        <f>'3. BL Demand'!J5+'6. Preferred (Scenario Yr)'!J51+'6. Preferred (Scenario Yr)'!J67</f>
        <v>0.36524342321261383</v>
      </c>
      <c r="K5" s="321">
        <f>'3. BL Demand'!K5+'6. Preferred (Scenario Yr)'!K51+'6. Preferred (Scenario Yr)'!K67</f>
        <v>0.37978996487146111</v>
      </c>
      <c r="L5" s="495">
        <f>'3. BL Demand'!L5+'6. Preferred (Scenario Yr)'!L51+'6. Preferred (Scenario Yr)'!L67</f>
        <v>0.39336986241656791</v>
      </c>
      <c r="M5" s="495">
        <f>'3. BL Demand'!M5+'6. Preferred (Scenario Yr)'!M51+'6. Preferred (Scenario Yr)'!M67</f>
        <v>0.40758147509022796</v>
      </c>
      <c r="N5" s="495">
        <f>'3. BL Demand'!N5+'6. Preferred (Scenario Yr)'!N51+'6. Preferred (Scenario Yr)'!N67</f>
        <v>0.42174456224341772</v>
      </c>
      <c r="O5" s="495">
        <f>'3. BL Demand'!O5+'6. Preferred (Scenario Yr)'!O51+'6. Preferred (Scenario Yr)'!O67</f>
        <v>0.43567649350801957</v>
      </c>
      <c r="P5" s="495">
        <f>'3. BL Demand'!P5+'6. Preferred (Scenario Yr)'!P51+'6. Preferred (Scenario Yr)'!P67</f>
        <v>0.44943086363718604</v>
      </c>
      <c r="Q5" s="495">
        <f>'3. BL Demand'!Q5+'6. Preferred (Scenario Yr)'!Q51+'6. Preferred (Scenario Yr)'!Q67</f>
        <v>0.46307067318181533</v>
      </c>
      <c r="R5" s="495">
        <f>'3. BL Demand'!R5+'6. Preferred (Scenario Yr)'!R51+'6. Preferred (Scenario Yr)'!R67</f>
        <v>0.47598619339081194</v>
      </c>
      <c r="S5" s="495">
        <f>'3. BL Demand'!S5+'6. Preferred (Scenario Yr)'!S51+'6. Preferred (Scenario Yr)'!S67</f>
        <v>0.48882139686157811</v>
      </c>
      <c r="T5" s="495">
        <f>'3. BL Demand'!T5+'6. Preferred (Scenario Yr)'!T51+'6. Preferred (Scenario Yr)'!T67</f>
        <v>0.50148278436748062</v>
      </c>
      <c r="U5" s="495">
        <f>'3. BL Demand'!U5+'6. Preferred (Scenario Yr)'!U51+'6. Preferred (Scenario Yr)'!U67</f>
        <v>0.87981971973955642</v>
      </c>
      <c r="V5" s="495">
        <f>'3. BL Demand'!V5+'6. Preferred (Scenario Yr)'!V51+'6. Preferred (Scenario Yr)'!V67</f>
        <v>0.88011832553559699</v>
      </c>
      <c r="W5" s="495">
        <f>'3. BL Demand'!W5+'6. Preferred (Scenario Yr)'!W51+'6. Preferred (Scenario Yr)'!W67</f>
        <v>0.8718322970114214</v>
      </c>
      <c r="X5" s="495">
        <f>'3. BL Demand'!X5+'6. Preferred (Scenario Yr)'!X51+'6. Preferred (Scenario Yr)'!X67</f>
        <v>0.87249216412367592</v>
      </c>
      <c r="Y5" s="495">
        <f>'3. BL Demand'!Y5+'6. Preferred (Scenario Yr)'!Y51+'6. Preferred (Scenario Yr)'!Y67</f>
        <v>0.88319883291902079</v>
      </c>
      <c r="Z5" s="495">
        <f>'3. BL Demand'!Z5+'6. Preferred (Scenario Yr)'!Z51+'6. Preferred (Scenario Yr)'!Z67</f>
        <v>0.87992349057505115</v>
      </c>
      <c r="AA5" s="495">
        <f>'3. BL Demand'!AA5+'6. Preferred (Scenario Yr)'!AA51+'6. Preferred (Scenario Yr)'!AA67</f>
        <v>0.86819504563141503</v>
      </c>
      <c r="AB5" s="495">
        <f>'3. BL Demand'!AB5+'6. Preferred (Scenario Yr)'!AB51+'6. Preferred (Scenario Yr)'!AB67</f>
        <v>0.87081743983638793</v>
      </c>
      <c r="AC5" s="495">
        <f>'3. BL Demand'!AC5+'6. Preferred (Scenario Yr)'!AC51+'6. Preferred (Scenario Yr)'!AC67</f>
        <v>0.87232780658442222</v>
      </c>
      <c r="AD5" s="495">
        <f>'3. BL Demand'!AD5+'6. Preferred (Scenario Yr)'!AD51+'6. Preferred (Scenario Yr)'!AD67</f>
        <v>0.87359082251936193</v>
      </c>
      <c r="AE5" s="495">
        <f>'3. BL Demand'!AE5+'6. Preferred (Scenario Yr)'!AE51+'6. Preferred (Scenario Yr)'!AE67</f>
        <v>0.87598153971156345</v>
      </c>
      <c r="AF5" s="495">
        <f>'3. BL Demand'!AF5+'6. Preferred (Scenario Yr)'!AF51+'6. Preferred (Scenario Yr)'!AF67</f>
        <v>0.87724286186560796</v>
      </c>
      <c r="AG5" s="495">
        <f>'3. BL Demand'!AG5+'6. Preferred (Scenario Yr)'!AG51+'6. Preferred (Scenario Yr)'!AG67</f>
        <v>0.87845357690232995</v>
      </c>
      <c r="AH5" s="495">
        <f>'3. BL Demand'!AH5+'6. Preferred (Scenario Yr)'!AH51+'6. Preferred (Scenario Yr)'!AH67</f>
        <v>0.88072873828950649</v>
      </c>
      <c r="AI5" s="495">
        <f>'3. BL Demand'!AI5+'6. Preferred (Scenario Yr)'!AI51+'6. Preferred (Scenario Yr)'!AI67</f>
        <v>0.89486716282966272</v>
      </c>
      <c r="AJ5" s="583">
        <f>'3. BL Demand'!AJ5+'6. Preferred (Scenario Yr)'!AJ51+'6. Preferred (Scenario Yr)'!AJ67</f>
        <v>0.91484413239454032</v>
      </c>
    </row>
    <row r="6" spans="1:36" x14ac:dyDescent="0.2">
      <c r="A6" s="288"/>
      <c r="B6" s="999"/>
      <c r="C6" s="532" t="s">
        <v>658</v>
      </c>
      <c r="D6" s="537" t="s">
        <v>659</v>
      </c>
      <c r="E6" s="896" t="s">
        <v>653</v>
      </c>
      <c r="F6" s="543" t="s">
        <v>75</v>
      </c>
      <c r="G6" s="543">
        <v>2</v>
      </c>
      <c r="H6" s="502">
        <f>'3. BL Demand'!H6+'6. Preferred (Scenario Yr)'!H55+'6. Preferred (Scenario Yr)'!H70</f>
        <v>0.53309339564397706</v>
      </c>
      <c r="I6" s="321">
        <f>'3. BL Demand'!I6+'6. Preferred (Scenario Yr)'!I55+'6. Preferred (Scenario Yr)'!I70</f>
        <v>0.51887087742667082</v>
      </c>
      <c r="J6" s="321">
        <f>'3. BL Demand'!J6+'6. Preferred (Scenario Yr)'!J55+'6. Preferred (Scenario Yr)'!J70</f>
        <v>0.50513170885876346</v>
      </c>
      <c r="K6" s="321">
        <f>'3. BL Demand'!K6+'6. Preferred (Scenario Yr)'!K55+'6. Preferred (Scenario Yr)'!K70</f>
        <v>0.49213711304172181</v>
      </c>
      <c r="L6" s="495">
        <f>'3. BL Demand'!L6+'6. Preferred (Scenario Yr)'!L55+'6. Preferred (Scenario Yr)'!L70</f>
        <v>0.47907202524005471</v>
      </c>
      <c r="M6" s="495">
        <f>'3. BL Demand'!M6+'6. Preferred (Scenario Yr)'!M55+'6. Preferred (Scenario Yr)'!M70</f>
        <v>0.46632968931224572</v>
      </c>
      <c r="N6" s="495">
        <f>'3. BL Demand'!N6+'6. Preferred (Scenario Yr)'!N55+'6. Preferred (Scenario Yr)'!N70</f>
        <v>0.45413060221526291</v>
      </c>
      <c r="O6" s="495">
        <f>'3. BL Demand'!O6+'6. Preferred (Scenario Yr)'!O55+'6. Preferred (Scenario Yr)'!O70</f>
        <v>0.44226666591593533</v>
      </c>
      <c r="P6" s="495">
        <f>'3. BL Demand'!P6+'6. Preferred (Scenario Yr)'!P55+'6. Preferred (Scenario Yr)'!P70</f>
        <v>0.43076382269331132</v>
      </c>
      <c r="Q6" s="495">
        <f>'3. BL Demand'!Q6+'6. Preferred (Scenario Yr)'!Q55+'6. Preferred (Scenario Yr)'!Q70</f>
        <v>0.41965408547651184</v>
      </c>
      <c r="R6" s="495">
        <f>'3. BL Demand'!R6+'6. Preferred (Scenario Yr)'!R55+'6. Preferred (Scenario Yr)'!R70</f>
        <v>0.40918928039755387</v>
      </c>
      <c r="S6" s="495">
        <f>'3. BL Demand'!S6+'6. Preferred (Scenario Yr)'!S55+'6. Preferred (Scenario Yr)'!S70</f>
        <v>0.39905206622802553</v>
      </c>
      <c r="T6" s="495">
        <f>'3. BL Demand'!T6+'6. Preferred (Scenario Yr)'!T55+'6. Preferred (Scenario Yr)'!T70</f>
        <v>0.38915937350500573</v>
      </c>
      <c r="U6" s="495">
        <f>'3. BL Demand'!U6+'6. Preferred (Scenario Yr)'!U55+'6. Preferred (Scenario Yr)'!U70</f>
        <v>0</v>
      </c>
      <c r="V6" s="495">
        <f>'3. BL Demand'!V6+'6. Preferred (Scenario Yr)'!V55+'6. Preferred (Scenario Yr)'!V70</f>
        <v>0</v>
      </c>
      <c r="W6" s="495">
        <f>'3. BL Demand'!W6+'6. Preferred (Scenario Yr)'!W55+'6. Preferred (Scenario Yr)'!W70</f>
        <v>0</v>
      </c>
      <c r="X6" s="495">
        <f>'3. BL Demand'!X6+'6. Preferred (Scenario Yr)'!X55+'6. Preferred (Scenario Yr)'!X70</f>
        <v>0</v>
      </c>
      <c r="Y6" s="495">
        <f>'3. BL Demand'!Y6+'6. Preferred (Scenario Yr)'!Y55+'6. Preferred (Scenario Yr)'!Y70</f>
        <v>0</v>
      </c>
      <c r="Z6" s="495">
        <f>'3. BL Demand'!Z6+'6. Preferred (Scenario Yr)'!Z55+'6. Preferred (Scenario Yr)'!Z70</f>
        <v>0</v>
      </c>
      <c r="AA6" s="495">
        <f>'3. BL Demand'!AA6+'6. Preferred (Scenario Yr)'!AA55+'6. Preferred (Scenario Yr)'!AA70</f>
        <v>0</v>
      </c>
      <c r="AB6" s="495">
        <f>'3. BL Demand'!AB6+'6. Preferred (Scenario Yr)'!AB55+'6. Preferred (Scenario Yr)'!AB70</f>
        <v>0</v>
      </c>
      <c r="AC6" s="495">
        <f>'3. BL Demand'!AC6+'6. Preferred (Scenario Yr)'!AC55+'6. Preferred (Scenario Yr)'!AC70</f>
        <v>0</v>
      </c>
      <c r="AD6" s="495">
        <f>'3. BL Demand'!AD6+'6. Preferred (Scenario Yr)'!AD55+'6. Preferred (Scenario Yr)'!AD70</f>
        <v>0</v>
      </c>
      <c r="AE6" s="495">
        <f>'3. BL Demand'!AE6+'6. Preferred (Scenario Yr)'!AE55+'6. Preferred (Scenario Yr)'!AE70</f>
        <v>0</v>
      </c>
      <c r="AF6" s="495">
        <f>'3. BL Demand'!AF6+'6. Preferred (Scenario Yr)'!AF55+'6. Preferred (Scenario Yr)'!AF70</f>
        <v>0</v>
      </c>
      <c r="AG6" s="495">
        <f>'3. BL Demand'!AG6+'6. Preferred (Scenario Yr)'!AG55+'6. Preferred (Scenario Yr)'!AG70</f>
        <v>0</v>
      </c>
      <c r="AH6" s="495">
        <f>'3. BL Demand'!AH6+'6. Preferred (Scenario Yr)'!AH55+'6. Preferred (Scenario Yr)'!AH70</f>
        <v>0</v>
      </c>
      <c r="AI6" s="495">
        <f>'3. BL Demand'!AI6+'6. Preferred (Scenario Yr)'!AI55+'6. Preferred (Scenario Yr)'!AI70</f>
        <v>0</v>
      </c>
      <c r="AJ6" s="583">
        <f>'3. BL Demand'!AJ6+'6. Preferred (Scenario Yr)'!AJ55+'6. Preferred (Scenario Yr)'!AJ70</f>
        <v>0</v>
      </c>
    </row>
    <row r="7" spans="1:36" x14ac:dyDescent="0.2">
      <c r="A7" s="288"/>
      <c r="B7" s="999"/>
      <c r="C7" s="532" t="s">
        <v>660</v>
      </c>
      <c r="D7" s="537" t="s">
        <v>201</v>
      </c>
      <c r="E7" s="569" t="s">
        <v>661</v>
      </c>
      <c r="F7" s="543" t="s">
        <v>75</v>
      </c>
      <c r="G7" s="543">
        <v>2</v>
      </c>
      <c r="H7" s="502">
        <f t="shared" ref="H7:AJ7" si="0">H3-H32</f>
        <v>0.44906294463813812</v>
      </c>
      <c r="I7" s="321">
        <f t="shared" si="0"/>
        <v>0.45122288653554421</v>
      </c>
      <c r="J7" s="321">
        <f t="shared" si="0"/>
        <v>0.45158336118455739</v>
      </c>
      <c r="K7" s="321">
        <f t="shared" si="0"/>
        <v>0.45205932207324717</v>
      </c>
      <c r="L7" s="495">
        <f t="shared" si="0"/>
        <v>0.45109521784090245</v>
      </c>
      <c r="M7" s="495">
        <f t="shared" si="0"/>
        <v>0.45289547728385171</v>
      </c>
      <c r="N7" s="495">
        <f t="shared" si="0"/>
        <v>0.45404476724360732</v>
      </c>
      <c r="O7" s="495">
        <f t="shared" si="0"/>
        <v>0.45507269429073799</v>
      </c>
      <c r="P7" s="495">
        <f t="shared" si="0"/>
        <v>0.4543618597035195</v>
      </c>
      <c r="Q7" s="495">
        <f t="shared" si="0"/>
        <v>0.45556783356153291</v>
      </c>
      <c r="R7" s="495">
        <f t="shared" si="0"/>
        <v>0.45548714378324379</v>
      </c>
      <c r="S7" s="495">
        <f t="shared" si="0"/>
        <v>0.4553679778733154</v>
      </c>
      <c r="T7" s="495">
        <f t="shared" si="0"/>
        <v>0.45400902346859434</v>
      </c>
      <c r="U7" s="495">
        <f t="shared" si="0"/>
        <v>0.45508244835115375</v>
      </c>
      <c r="V7" s="495">
        <f t="shared" si="0"/>
        <v>0.45498846533914861</v>
      </c>
      <c r="W7" s="495">
        <f t="shared" si="0"/>
        <v>0.45489831788561397</v>
      </c>
      <c r="X7" s="495">
        <f t="shared" si="0"/>
        <v>0.45350801068062202</v>
      </c>
      <c r="Y7" s="495">
        <f t="shared" si="0"/>
        <v>0.4545010529765427</v>
      </c>
      <c r="Z7" s="495">
        <f t="shared" si="0"/>
        <v>0.45415518261325427</v>
      </c>
      <c r="AA7" s="495">
        <f t="shared" si="0"/>
        <v>0.45370528287253648</v>
      </c>
      <c r="AB7" s="495">
        <f t="shared" si="0"/>
        <v>0.45190096140865493</v>
      </c>
      <c r="AC7" s="495">
        <f t="shared" si="0"/>
        <v>0.45277496646157861</v>
      </c>
      <c r="AD7" s="495">
        <f t="shared" si="0"/>
        <v>0.45247440004518208</v>
      </c>
      <c r="AE7" s="495">
        <f t="shared" si="0"/>
        <v>0.45218020354014665</v>
      </c>
      <c r="AF7" s="495">
        <f t="shared" si="0"/>
        <v>0.4506563569225755</v>
      </c>
      <c r="AG7" s="495">
        <f t="shared" si="0"/>
        <v>0.45161444475593754</v>
      </c>
      <c r="AH7" s="495">
        <f t="shared" si="0"/>
        <v>0.45134333511421354</v>
      </c>
      <c r="AI7" s="495">
        <f t="shared" si="0"/>
        <v>0.45107537479891813</v>
      </c>
      <c r="AJ7" s="583">
        <f t="shared" si="0"/>
        <v>0.44957892233839775</v>
      </c>
    </row>
    <row r="8" spans="1:36" x14ac:dyDescent="0.2">
      <c r="A8" s="288"/>
      <c r="B8" s="999"/>
      <c r="C8" s="532" t="s">
        <v>662</v>
      </c>
      <c r="D8" s="537" t="s">
        <v>204</v>
      </c>
      <c r="E8" s="569" t="s">
        <v>663</v>
      </c>
      <c r="F8" s="543" t="s">
        <v>75</v>
      </c>
      <c r="G8" s="543">
        <v>2</v>
      </c>
      <c r="H8" s="502">
        <f t="shared" ref="H8:AJ8" si="1">H4-H33</f>
        <v>1.1117141860447263E-2</v>
      </c>
      <c r="I8" s="321">
        <f t="shared" si="1"/>
        <v>1.1117141860447263E-2</v>
      </c>
      <c r="J8" s="321">
        <f t="shared" si="1"/>
        <v>1.1117141860447263E-2</v>
      </c>
      <c r="K8" s="321">
        <f t="shared" si="1"/>
        <v>1.1117141860447263E-2</v>
      </c>
      <c r="L8" s="495">
        <f t="shared" si="1"/>
        <v>1.1117141860447263E-2</v>
      </c>
      <c r="M8" s="495">
        <f t="shared" si="1"/>
        <v>1.1117141860447263E-2</v>
      </c>
      <c r="N8" s="495">
        <f t="shared" si="1"/>
        <v>1.1117141860447263E-2</v>
      </c>
      <c r="O8" s="495">
        <f t="shared" si="1"/>
        <v>1.1117141860447263E-2</v>
      </c>
      <c r="P8" s="495">
        <f t="shared" si="1"/>
        <v>1.1117141860447263E-2</v>
      </c>
      <c r="Q8" s="495">
        <f t="shared" si="1"/>
        <v>1.1117141860447263E-2</v>
      </c>
      <c r="R8" s="495">
        <f t="shared" si="1"/>
        <v>1.1117141860447263E-2</v>
      </c>
      <c r="S8" s="495">
        <f t="shared" si="1"/>
        <v>1.1117141860447263E-2</v>
      </c>
      <c r="T8" s="495">
        <f t="shared" si="1"/>
        <v>1.1117141860447263E-2</v>
      </c>
      <c r="U8" s="495">
        <f t="shared" si="1"/>
        <v>1.1117141860447263E-2</v>
      </c>
      <c r="V8" s="495">
        <f t="shared" si="1"/>
        <v>1.1117141860447263E-2</v>
      </c>
      <c r="W8" s="495">
        <f t="shared" si="1"/>
        <v>1.1117141860447263E-2</v>
      </c>
      <c r="X8" s="495">
        <f t="shared" si="1"/>
        <v>1.1117141860447263E-2</v>
      </c>
      <c r="Y8" s="495">
        <f t="shared" si="1"/>
        <v>1.1117141860447263E-2</v>
      </c>
      <c r="Z8" s="495">
        <f t="shared" si="1"/>
        <v>1.1117141860447263E-2</v>
      </c>
      <c r="AA8" s="495">
        <f t="shared" si="1"/>
        <v>1.1117141860447263E-2</v>
      </c>
      <c r="AB8" s="495">
        <f t="shared" si="1"/>
        <v>1.1117141860447263E-2</v>
      </c>
      <c r="AC8" s="495">
        <f t="shared" si="1"/>
        <v>1.1117141860447263E-2</v>
      </c>
      <c r="AD8" s="495">
        <f t="shared" si="1"/>
        <v>1.1117141860447263E-2</v>
      </c>
      <c r="AE8" s="495">
        <f t="shared" si="1"/>
        <v>1.1117141860447263E-2</v>
      </c>
      <c r="AF8" s="495">
        <f t="shared" si="1"/>
        <v>1.1117141860447263E-2</v>
      </c>
      <c r="AG8" s="495">
        <f t="shared" si="1"/>
        <v>1.1117141860447263E-2</v>
      </c>
      <c r="AH8" s="495">
        <f t="shared" si="1"/>
        <v>1.1117141860447263E-2</v>
      </c>
      <c r="AI8" s="495">
        <f t="shared" si="1"/>
        <v>1.1117141860447263E-2</v>
      </c>
      <c r="AJ8" s="583">
        <f t="shared" si="1"/>
        <v>1.1117141860447263E-2</v>
      </c>
    </row>
    <row r="9" spans="1:36" x14ac:dyDescent="0.2">
      <c r="A9" s="288"/>
      <c r="B9" s="999"/>
      <c r="C9" s="532" t="s">
        <v>83</v>
      </c>
      <c r="D9" s="537" t="s">
        <v>206</v>
      </c>
      <c r="E9" s="569" t="s">
        <v>664</v>
      </c>
      <c r="F9" s="543" t="s">
        <v>75</v>
      </c>
      <c r="G9" s="543">
        <v>2</v>
      </c>
      <c r="H9" s="502">
        <f>'3. BL Demand'!H9+'6. Preferred (Scenario Yr)'!H51</f>
        <v>0.31137344631255381</v>
      </c>
      <c r="I9" s="321">
        <f>'3. BL Demand'!I9+'6. Preferred (Scenario Yr)'!I51</f>
        <v>0.32487970765812202</v>
      </c>
      <c r="J9" s="321">
        <f>'3. BL Demand'!J9+'6. Preferred (Scenario Yr)'!J51</f>
        <v>0.33844511580878422</v>
      </c>
      <c r="K9" s="321">
        <f>'3. BL Demand'!K9+'6. Preferred (Scenario Yr)'!K51</f>
        <v>0.35233793649377382</v>
      </c>
      <c r="L9" s="495">
        <f>'3. BL Demand'!L9+'6. Preferred (Scenario Yr)'!L51</f>
        <v>0.36529147387272087</v>
      </c>
      <c r="M9" s="495">
        <f>'3. BL Demand'!M9+'6. Preferred (Scenario Yr)'!M51</f>
        <v>0.37888881557467424</v>
      </c>
      <c r="N9" s="495">
        <f>'3. BL Demand'!N9+'6. Preferred (Scenario Yr)'!N51</f>
        <v>0.39244945444548329</v>
      </c>
      <c r="O9" s="495">
        <f>'3. BL Demand'!O9+'6. Preferred (Scenario Yr)'!O51</f>
        <v>0.40579053703538898</v>
      </c>
      <c r="P9" s="495">
        <f>'3. BL Demand'!P9+'6. Preferred (Scenario Yr)'!P51</f>
        <v>0.41896541418493372</v>
      </c>
      <c r="Q9" s="495">
        <f>'3. BL Demand'!Q9+'6. Preferred (Scenario Yr)'!Q51</f>
        <v>0.43203686547769871</v>
      </c>
      <c r="R9" s="495">
        <f>'3. BL Demand'!R9+'6. Preferred (Scenario Yr)'!R51</f>
        <v>0.44439496170362064</v>
      </c>
      <c r="S9" s="495">
        <f>'3. BL Demand'!S9+'6. Preferred (Scenario Yr)'!S51</f>
        <v>0.45668343893091379</v>
      </c>
      <c r="T9" s="495">
        <f>'3. BL Demand'!T9+'6. Preferred (Scenario Yr)'!T51</f>
        <v>0.46880859944888936</v>
      </c>
      <c r="U9" s="495">
        <f>'3. BL Demand'!U9+'6. Preferred (Scenario Yr)'!U51</f>
        <v>0.82047256596952178</v>
      </c>
      <c r="V9" s="495">
        <f>'3. BL Demand'!V9+'6. Preferred (Scenario Yr)'!V51</f>
        <v>0.82126408773408632</v>
      </c>
      <c r="W9" s="495">
        <f>'3. BL Demand'!W9+'6. Preferred (Scenario Yr)'!W51</f>
        <v>0.81308590422069238</v>
      </c>
      <c r="X9" s="495">
        <f>'3. BL Demand'!X9+'6. Preferred (Scenario Yr)'!X51</f>
        <v>0.81385260506145141</v>
      </c>
      <c r="Y9" s="495">
        <f>'3. BL Demand'!Y9+'6. Preferred (Scenario Yr)'!Y51</f>
        <v>0.82466511443277013</v>
      </c>
      <c r="Z9" s="495">
        <f>'3. BL Demand'!Z9+'6. Preferred (Scenario Yr)'!Z51</f>
        <v>0.82149463981641069</v>
      </c>
      <c r="AA9" s="495">
        <f>'3. BL Demand'!AA9+'6. Preferred (Scenario Yr)'!AA51</f>
        <v>0.80987010780698454</v>
      </c>
      <c r="AB9" s="495">
        <f>'3. BL Demand'!AB9+'6. Preferred (Scenario Yr)'!AB51</f>
        <v>0.81259547818061673</v>
      </c>
      <c r="AC9" s="495">
        <f>'3. BL Demand'!AC9+'6. Preferred (Scenario Yr)'!AC51</f>
        <v>0.81420790251066122</v>
      </c>
      <c r="AD9" s="495">
        <f>'3. BL Demand'!AD9+'6. Preferred (Scenario Yr)'!AD51</f>
        <v>0.81557207541275079</v>
      </c>
      <c r="AE9" s="495">
        <f>'3. BL Demand'!AE9+'6. Preferred (Scenario Yr)'!AE51</f>
        <v>0.81806306690279529</v>
      </c>
      <c r="AF9" s="495">
        <f>'3. BL Demand'!AF9+'6. Preferred (Scenario Yr)'!AF51</f>
        <v>0.8194237963961396</v>
      </c>
      <c r="AG9" s="495">
        <f>'3. BL Demand'!AG9+'6. Preferred (Scenario Yr)'!AG51</f>
        <v>0.82070756995078376</v>
      </c>
      <c r="AH9" s="495">
        <f>'3. BL Demand'!AH9+'6. Preferred (Scenario Yr)'!AH51</f>
        <v>0.82305495646363935</v>
      </c>
      <c r="AI9" s="495">
        <f>'3. BL Demand'!AI9+'6. Preferred (Scenario Yr)'!AI51</f>
        <v>0.83726478617499711</v>
      </c>
      <c r="AJ9" s="583">
        <f>'3. BL Demand'!AJ9+'6. Preferred (Scenario Yr)'!AJ51</f>
        <v>0.85731235879748324</v>
      </c>
    </row>
    <row r="10" spans="1:36" x14ac:dyDescent="0.2">
      <c r="A10" s="288"/>
      <c r="B10" s="999"/>
      <c r="C10" s="532" t="s">
        <v>80</v>
      </c>
      <c r="D10" s="537" t="s">
        <v>208</v>
      </c>
      <c r="E10" s="569" t="s">
        <v>665</v>
      </c>
      <c r="F10" s="543" t="s">
        <v>75</v>
      </c>
      <c r="G10" s="543">
        <v>2</v>
      </c>
      <c r="H10" s="502">
        <f>'3. BL Demand'!H10+'6. Preferred (Scenario Yr)'!H55</f>
        <v>0.49498938846402996</v>
      </c>
      <c r="I10" s="321">
        <f>'3. BL Demand'!I10+'6. Preferred (Scenario Yr)'!I55</f>
        <v>0.48154411716464524</v>
      </c>
      <c r="J10" s="321">
        <f>'3. BL Demand'!J10+'6. Preferred (Scenario Yr)'!J55</f>
        <v>0.46858205809710668</v>
      </c>
      <c r="K10" s="321">
        <f>'3. BL Demand'!K10+'6. Preferred (Scenario Yr)'!K55</f>
        <v>0.45636444130224374</v>
      </c>
      <c r="L10" s="495">
        <f>'3. BL Demand'!L10+'6. Preferred (Scenario Yr)'!L55</f>
        <v>0.44404611783686965</v>
      </c>
      <c r="M10" s="495">
        <f>'3. BL Demand'!M10+'6. Preferred (Scenario Yr)'!M55</f>
        <v>0.43203719608343449</v>
      </c>
      <c r="N10" s="495">
        <f>'3. BL Demand'!N10+'6. Preferred (Scenario Yr)'!N55</f>
        <v>0.42055846730193952</v>
      </c>
      <c r="O10" s="495">
        <f>'3. BL Demand'!O10+'6. Preferred (Scenario Yr)'!O55</f>
        <v>0.40940207980946053</v>
      </c>
      <c r="P10" s="495">
        <f>'3. BL Demand'!P10+'6. Preferred (Scenario Yr)'!P55</f>
        <v>0.39859424523904219</v>
      </c>
      <c r="Q10" s="495">
        <f>'3. BL Demand'!Q10+'6. Preferred (Scenario Yr)'!Q55</f>
        <v>0.3881672205351922</v>
      </c>
      <c r="R10" s="495">
        <f>'3. BL Demand'!R10+'6. Preferred (Scenario Yr)'!R55</f>
        <v>0.37837305319783515</v>
      </c>
      <c r="S10" s="495">
        <f>'3. BL Demand'!S10+'6. Preferred (Scenario Yr)'!S55</f>
        <v>0.36889466319900294</v>
      </c>
      <c r="T10" s="495">
        <f>'3. BL Demand'!T10+'6. Preferred (Scenario Yr)'!T55</f>
        <v>0.3596492002627758</v>
      </c>
      <c r="U10" s="495">
        <f>'3. BL Demand'!U10+'6. Preferred (Scenario Yr)'!U55</f>
        <v>0</v>
      </c>
      <c r="V10" s="495">
        <f>'3. BL Demand'!V10+'6. Preferred (Scenario Yr)'!V55</f>
        <v>0</v>
      </c>
      <c r="W10" s="495">
        <f>'3. BL Demand'!W10+'6. Preferred (Scenario Yr)'!W55</f>
        <v>0</v>
      </c>
      <c r="X10" s="495">
        <f>'3. BL Demand'!X10+'6. Preferred (Scenario Yr)'!X55</f>
        <v>0</v>
      </c>
      <c r="Y10" s="495">
        <f>'3. BL Demand'!Y10+'6. Preferred (Scenario Yr)'!Y55</f>
        <v>0</v>
      </c>
      <c r="Z10" s="495">
        <f>'3. BL Demand'!Z10+'6. Preferred (Scenario Yr)'!Z55</f>
        <v>0</v>
      </c>
      <c r="AA10" s="495">
        <f>'3. BL Demand'!AA10+'6. Preferred (Scenario Yr)'!AA55</f>
        <v>0</v>
      </c>
      <c r="AB10" s="495">
        <f>'3. BL Demand'!AB10+'6. Preferred (Scenario Yr)'!AB55</f>
        <v>0</v>
      </c>
      <c r="AC10" s="495">
        <f>'3. BL Demand'!AC10+'6. Preferred (Scenario Yr)'!AC55</f>
        <v>0</v>
      </c>
      <c r="AD10" s="495">
        <f>'3. BL Demand'!AD10+'6. Preferred (Scenario Yr)'!AD55</f>
        <v>0</v>
      </c>
      <c r="AE10" s="495">
        <f>'3. BL Demand'!AE10+'6. Preferred (Scenario Yr)'!AE55</f>
        <v>0</v>
      </c>
      <c r="AF10" s="495">
        <f>'3. BL Demand'!AF10+'6. Preferred (Scenario Yr)'!AF55</f>
        <v>0</v>
      </c>
      <c r="AG10" s="495">
        <f>'3. BL Demand'!AG10+'6. Preferred (Scenario Yr)'!AG55</f>
        <v>0</v>
      </c>
      <c r="AH10" s="495">
        <f>'3. BL Demand'!AH10+'6. Preferred (Scenario Yr)'!AH55</f>
        <v>0</v>
      </c>
      <c r="AI10" s="495">
        <f>'3. BL Demand'!AI10+'6. Preferred (Scenario Yr)'!AI55</f>
        <v>0</v>
      </c>
      <c r="AJ10" s="583">
        <f>'3. BL Demand'!AJ10+'6. Preferred (Scenario Yr)'!AJ55</f>
        <v>0</v>
      </c>
    </row>
    <row r="11" spans="1:36" x14ac:dyDescent="0.2">
      <c r="A11" s="288"/>
      <c r="B11" s="999"/>
      <c r="C11" s="544" t="s">
        <v>666</v>
      </c>
      <c r="D11" s="545" t="s">
        <v>211</v>
      </c>
      <c r="E11" s="546" t="s">
        <v>667</v>
      </c>
      <c r="F11" s="910" t="s">
        <v>668</v>
      </c>
      <c r="G11" s="910">
        <v>1</v>
      </c>
      <c r="H11" s="551" t="s">
        <v>123</v>
      </c>
      <c r="I11" s="911" t="s">
        <v>123</v>
      </c>
      <c r="J11" s="911" t="s">
        <v>123</v>
      </c>
      <c r="K11" s="911" t="s">
        <v>123</v>
      </c>
      <c r="L11" s="912" t="s">
        <v>123</v>
      </c>
      <c r="M11" s="912" t="s">
        <v>123</v>
      </c>
      <c r="N11" s="912" t="s">
        <v>123</v>
      </c>
      <c r="O11" s="912" t="s">
        <v>123</v>
      </c>
      <c r="P11" s="912" t="s">
        <v>123</v>
      </c>
      <c r="Q11" s="912" t="s">
        <v>123</v>
      </c>
      <c r="R11" s="912" t="s">
        <v>123</v>
      </c>
      <c r="S11" s="912" t="s">
        <v>123</v>
      </c>
      <c r="T11" s="912" t="s">
        <v>123</v>
      </c>
      <c r="U11" s="912" t="s">
        <v>123</v>
      </c>
      <c r="V11" s="912" t="s">
        <v>123</v>
      </c>
      <c r="W11" s="912" t="s">
        <v>123</v>
      </c>
      <c r="X11" s="912" t="s">
        <v>123</v>
      </c>
      <c r="Y11" s="912" t="s">
        <v>123</v>
      </c>
      <c r="Z11" s="912" t="s">
        <v>123</v>
      </c>
      <c r="AA11" s="912" t="s">
        <v>123</v>
      </c>
      <c r="AB11" s="912" t="s">
        <v>123</v>
      </c>
      <c r="AC11" s="912" t="s">
        <v>123</v>
      </c>
      <c r="AD11" s="912" t="s">
        <v>123</v>
      </c>
      <c r="AE11" s="912" t="s">
        <v>123</v>
      </c>
      <c r="AF11" s="912" t="s">
        <v>123</v>
      </c>
      <c r="AG11" s="912" t="s">
        <v>123</v>
      </c>
      <c r="AH11" s="912" t="s">
        <v>123</v>
      </c>
      <c r="AI11" s="912" t="s">
        <v>123</v>
      </c>
      <c r="AJ11" s="547" t="s">
        <v>123</v>
      </c>
    </row>
    <row r="12" spans="1:36" ht="15.75" thickBot="1" x14ac:dyDescent="0.25">
      <c r="A12" s="288"/>
      <c r="B12" s="999"/>
      <c r="C12" s="913" t="s">
        <v>669</v>
      </c>
      <c r="D12" s="914" t="s">
        <v>214</v>
      </c>
      <c r="E12" s="915" t="s">
        <v>667</v>
      </c>
      <c r="F12" s="916" t="s">
        <v>123</v>
      </c>
      <c r="G12" s="916">
        <v>1</v>
      </c>
      <c r="H12" s="917" t="s">
        <v>643</v>
      </c>
      <c r="I12" s="918" t="s">
        <v>123</v>
      </c>
      <c r="J12" s="918" t="s">
        <v>123</v>
      </c>
      <c r="K12" s="918" t="s">
        <v>123</v>
      </c>
      <c r="L12" s="919" t="s">
        <v>123</v>
      </c>
      <c r="M12" s="919" t="s">
        <v>123</v>
      </c>
      <c r="N12" s="919" t="s">
        <v>123</v>
      </c>
      <c r="O12" s="919" t="s">
        <v>123</v>
      </c>
      <c r="P12" s="919" t="s">
        <v>123</v>
      </c>
      <c r="Q12" s="919" t="s">
        <v>123</v>
      </c>
      <c r="R12" s="919" t="s">
        <v>123</v>
      </c>
      <c r="S12" s="919" t="s">
        <v>123</v>
      </c>
      <c r="T12" s="919" t="s">
        <v>123</v>
      </c>
      <c r="U12" s="919" t="s">
        <v>123</v>
      </c>
      <c r="V12" s="919" t="s">
        <v>123</v>
      </c>
      <c r="W12" s="919" t="s">
        <v>123</v>
      </c>
      <c r="X12" s="919" t="s">
        <v>123</v>
      </c>
      <c r="Y12" s="919" t="s">
        <v>123</v>
      </c>
      <c r="Z12" s="919" t="s">
        <v>123</v>
      </c>
      <c r="AA12" s="919" t="s">
        <v>123</v>
      </c>
      <c r="AB12" s="919" t="s">
        <v>123</v>
      </c>
      <c r="AC12" s="919" t="s">
        <v>123</v>
      </c>
      <c r="AD12" s="919" t="s">
        <v>123</v>
      </c>
      <c r="AE12" s="919" t="s">
        <v>123</v>
      </c>
      <c r="AF12" s="919" t="s">
        <v>123</v>
      </c>
      <c r="AG12" s="919" t="s">
        <v>123</v>
      </c>
      <c r="AH12" s="919" t="s">
        <v>123</v>
      </c>
      <c r="AI12" s="919" t="s">
        <v>123</v>
      </c>
      <c r="AJ12" s="920" t="s">
        <v>123</v>
      </c>
    </row>
    <row r="13" spans="1:36" x14ac:dyDescent="0.2">
      <c r="A13" s="288"/>
      <c r="B13" s="998" t="s">
        <v>215</v>
      </c>
      <c r="C13" s="530" t="s">
        <v>670</v>
      </c>
      <c r="D13" s="908" t="s">
        <v>217</v>
      </c>
      <c r="E13" s="926" t="s">
        <v>671</v>
      </c>
      <c r="F13" s="577" t="s">
        <v>219</v>
      </c>
      <c r="G13" s="577">
        <v>1</v>
      </c>
      <c r="H13" s="927">
        <f>ROUND((H9*1000000)/(H56*1000),1)</f>
        <v>127.8</v>
      </c>
      <c r="I13" s="928">
        <f t="shared" ref="I13:AJ13" si="2">ROUND((I9*1000000)/(I56*1000),1)</f>
        <v>127.3</v>
      </c>
      <c r="J13" s="928">
        <f t="shared" si="2"/>
        <v>127</v>
      </c>
      <c r="K13" s="928">
        <f t="shared" si="2"/>
        <v>126.8</v>
      </c>
      <c r="L13" s="929">
        <f t="shared" si="2"/>
        <v>126.5</v>
      </c>
      <c r="M13" s="929">
        <f t="shared" si="2"/>
        <v>126.4</v>
      </c>
      <c r="N13" s="929">
        <f t="shared" si="2"/>
        <v>126.4</v>
      </c>
      <c r="O13" s="929">
        <f t="shared" si="2"/>
        <v>126.4</v>
      </c>
      <c r="P13" s="929">
        <f t="shared" si="2"/>
        <v>126.6</v>
      </c>
      <c r="Q13" s="929">
        <f t="shared" si="2"/>
        <v>126.7</v>
      </c>
      <c r="R13" s="929">
        <f t="shared" si="2"/>
        <v>127</v>
      </c>
      <c r="S13" s="929">
        <f t="shared" si="2"/>
        <v>127.2</v>
      </c>
      <c r="T13" s="929">
        <f t="shared" si="2"/>
        <v>127.5</v>
      </c>
      <c r="U13" s="929">
        <f t="shared" si="2"/>
        <v>131</v>
      </c>
      <c r="V13" s="929">
        <f t="shared" si="2"/>
        <v>130.80000000000001</v>
      </c>
      <c r="W13" s="929">
        <f t="shared" si="2"/>
        <v>129.1</v>
      </c>
      <c r="X13" s="929">
        <f t="shared" si="2"/>
        <v>128.9</v>
      </c>
      <c r="Y13" s="929">
        <f t="shared" si="2"/>
        <v>130.19999999999999</v>
      </c>
      <c r="Z13" s="929">
        <f t="shared" si="2"/>
        <v>129.4</v>
      </c>
      <c r="AA13" s="929">
        <f t="shared" si="2"/>
        <v>127.2</v>
      </c>
      <c r="AB13" s="929">
        <f t="shared" si="2"/>
        <v>127.4</v>
      </c>
      <c r="AC13" s="929">
        <f t="shared" si="2"/>
        <v>127.3</v>
      </c>
      <c r="AD13" s="929">
        <f t="shared" si="2"/>
        <v>127.3</v>
      </c>
      <c r="AE13" s="929">
        <f t="shared" si="2"/>
        <v>127.4</v>
      </c>
      <c r="AF13" s="929">
        <f t="shared" si="2"/>
        <v>127.3</v>
      </c>
      <c r="AG13" s="929">
        <f t="shared" si="2"/>
        <v>127.2</v>
      </c>
      <c r="AH13" s="929">
        <f t="shared" si="2"/>
        <v>127.3</v>
      </c>
      <c r="AI13" s="929">
        <f t="shared" si="2"/>
        <v>129.19999999999999</v>
      </c>
      <c r="AJ13" s="571">
        <f t="shared" si="2"/>
        <v>132</v>
      </c>
    </row>
    <row r="14" spans="1:36" x14ac:dyDescent="0.2">
      <c r="A14" s="288"/>
      <c r="B14" s="999"/>
      <c r="C14" s="533" t="s">
        <v>672</v>
      </c>
      <c r="D14" s="549" t="s">
        <v>221</v>
      </c>
      <c r="E14" s="923" t="s">
        <v>673</v>
      </c>
      <c r="F14" s="921" t="s">
        <v>219</v>
      </c>
      <c r="G14" s="921">
        <v>1</v>
      </c>
      <c r="H14" s="551">
        <v>29.075850464849331</v>
      </c>
      <c r="I14" s="922">
        <v>28.182331146676013</v>
      </c>
      <c r="J14" s="922">
        <v>27.354026010878059</v>
      </c>
      <c r="K14" s="922">
        <v>26.581626147011605</v>
      </c>
      <c r="L14" s="924">
        <v>25.862016443054848</v>
      </c>
      <c r="M14" s="924">
        <v>25.186731202396079</v>
      </c>
      <c r="N14" s="924">
        <v>24.55123697742119</v>
      </c>
      <c r="O14" s="924">
        <v>23.951224521111119</v>
      </c>
      <c r="P14" s="924">
        <v>23.382592928455718</v>
      </c>
      <c r="Q14" s="925">
        <v>22.841163593034636</v>
      </c>
      <c r="R14" s="925">
        <v>22.319797701866687</v>
      </c>
      <c r="S14" s="925">
        <v>21.817816372117793</v>
      </c>
      <c r="T14" s="925">
        <v>21.334996421620701</v>
      </c>
      <c r="U14" s="925">
        <v>21.67044769506921</v>
      </c>
      <c r="V14" s="925">
        <v>21.665798524700712</v>
      </c>
      <c r="W14" s="925">
        <v>21.659550444172879</v>
      </c>
      <c r="X14" s="925">
        <v>21.652539491868488</v>
      </c>
      <c r="Y14" s="925">
        <v>21.643855805815274</v>
      </c>
      <c r="Z14" s="925">
        <v>21.635618554807653</v>
      </c>
      <c r="AA14" s="925">
        <v>21.627663391313039</v>
      </c>
      <c r="AB14" s="925">
        <v>21.619304444355215</v>
      </c>
      <c r="AC14" s="925">
        <v>21.609867686084485</v>
      </c>
      <c r="AD14" s="925">
        <v>21.600246075374926</v>
      </c>
      <c r="AE14" s="925">
        <v>21.587797720682993</v>
      </c>
      <c r="AF14" s="925">
        <v>21.574446125983755</v>
      </c>
      <c r="AG14" s="925">
        <v>21.559818540317764</v>
      </c>
      <c r="AH14" s="925">
        <v>21.543626325889832</v>
      </c>
      <c r="AI14" s="925">
        <v>21.526198030171912</v>
      </c>
      <c r="AJ14" s="496">
        <v>21.507316952475428</v>
      </c>
    </row>
    <row r="15" spans="1:36" x14ac:dyDescent="0.2">
      <c r="A15" s="288"/>
      <c r="B15" s="999"/>
      <c r="C15" s="533" t="s">
        <v>674</v>
      </c>
      <c r="D15" s="549" t="s">
        <v>223</v>
      </c>
      <c r="E15" s="923" t="s">
        <v>673</v>
      </c>
      <c r="F15" s="921" t="s">
        <v>219</v>
      </c>
      <c r="G15" s="921">
        <v>1</v>
      </c>
      <c r="H15" s="551">
        <v>53.830698487648043</v>
      </c>
      <c r="I15" s="922">
        <v>54.879025971325312</v>
      </c>
      <c r="J15" s="922">
        <v>55.920529304622939</v>
      </c>
      <c r="K15" s="922">
        <v>56.955916012514777</v>
      </c>
      <c r="L15" s="924">
        <v>57.992175220185487</v>
      </c>
      <c r="M15" s="924">
        <v>59.051556157836622</v>
      </c>
      <c r="N15" s="924">
        <v>60.110502654994463</v>
      </c>
      <c r="O15" s="924">
        <v>61.171860848950381</v>
      </c>
      <c r="P15" s="924">
        <v>62.237209100394118</v>
      </c>
      <c r="Q15" s="925">
        <v>63.305930450172056</v>
      </c>
      <c r="R15" s="925">
        <v>64.359572744210766</v>
      </c>
      <c r="S15" s="925">
        <v>65.41574751231262</v>
      </c>
      <c r="T15" s="925">
        <v>66.48023511699229</v>
      </c>
      <c r="U15" s="925">
        <v>68.351248970115151</v>
      </c>
      <c r="V15" s="925">
        <v>68.471641935221299</v>
      </c>
      <c r="W15" s="925">
        <v>68.586862546334743</v>
      </c>
      <c r="X15" s="925">
        <v>68.699561795042115</v>
      </c>
      <c r="Y15" s="925">
        <v>68.806848012243734</v>
      </c>
      <c r="Z15" s="925">
        <v>68.915454594431353</v>
      </c>
      <c r="AA15" s="925">
        <v>69.024879350219294</v>
      </c>
      <c r="AB15" s="925">
        <v>69.133529660340045</v>
      </c>
      <c r="AC15" s="925">
        <v>69.238646739625807</v>
      </c>
      <c r="AD15" s="925">
        <v>69.343090564259853</v>
      </c>
      <c r="AE15" s="925">
        <v>69.438372935975025</v>
      </c>
      <c r="AF15" s="925">
        <v>69.530652418879299</v>
      </c>
      <c r="AG15" s="925">
        <v>69.618720499365622</v>
      </c>
      <c r="AH15" s="925">
        <v>69.701630996187632</v>
      </c>
      <c r="AI15" s="925">
        <v>69.780430735335457</v>
      </c>
      <c r="AJ15" s="496">
        <v>69.8544034348065</v>
      </c>
    </row>
    <row r="16" spans="1:36" x14ac:dyDescent="0.2">
      <c r="A16" s="288"/>
      <c r="B16" s="999"/>
      <c r="C16" s="533" t="s">
        <v>675</v>
      </c>
      <c r="D16" s="549" t="s">
        <v>225</v>
      </c>
      <c r="E16" s="923" t="s">
        <v>673</v>
      </c>
      <c r="F16" s="921" t="s">
        <v>219</v>
      </c>
      <c r="G16" s="921">
        <v>1</v>
      </c>
      <c r="H16" s="551">
        <v>15.867453845179847</v>
      </c>
      <c r="I16" s="922">
        <v>15.785123312511113</v>
      </c>
      <c r="J16" s="922">
        <v>15.707135141277773</v>
      </c>
      <c r="K16" s="922">
        <v>15.632777912254417</v>
      </c>
      <c r="L16" s="924">
        <v>15.563030405797559</v>
      </c>
      <c r="M16" s="924">
        <v>15.501581272089542</v>
      </c>
      <c r="N16" s="924">
        <v>15.443565197570496</v>
      </c>
      <c r="O16" s="924">
        <v>15.389174268767675</v>
      </c>
      <c r="P16" s="924">
        <v>15.338312430439963</v>
      </c>
      <c r="Q16" s="925">
        <v>15.290408567271601</v>
      </c>
      <c r="R16" s="925">
        <v>15.241054231848503</v>
      </c>
      <c r="S16" s="925">
        <v>15.193607856317756</v>
      </c>
      <c r="T16" s="925">
        <v>15.149192100311588</v>
      </c>
      <c r="U16" s="925">
        <v>15.520965442630636</v>
      </c>
      <c r="V16" s="925">
        <v>15.422102162895184</v>
      </c>
      <c r="W16" s="925">
        <v>15.321702367547443</v>
      </c>
      <c r="X16" s="925">
        <v>15.220379305345871</v>
      </c>
      <c r="Y16" s="925">
        <v>15.117509887019557</v>
      </c>
      <c r="Z16" s="925">
        <v>15.014589373637097</v>
      </c>
      <c r="AA16" s="925">
        <v>14.911500432647992</v>
      </c>
      <c r="AB16" s="925">
        <v>14.807856838121403</v>
      </c>
      <c r="AC16" s="925">
        <v>14.703116925699861</v>
      </c>
      <c r="AD16" s="925">
        <v>14.597900763336762</v>
      </c>
      <c r="AE16" s="925">
        <v>14.490439314317003</v>
      </c>
      <c r="AF16" s="925">
        <v>14.382055534834683</v>
      </c>
      <c r="AG16" s="925">
        <v>14.272516872342891</v>
      </c>
      <c r="AH16" s="925">
        <v>14.161652984311619</v>
      </c>
      <c r="AI16" s="925">
        <v>14.049701779839991</v>
      </c>
      <c r="AJ16" s="496">
        <v>13.936541767922629</v>
      </c>
    </row>
    <row r="17" spans="1:36" x14ac:dyDescent="0.2">
      <c r="A17" s="288"/>
      <c r="B17" s="999"/>
      <c r="C17" s="533" t="s">
        <v>676</v>
      </c>
      <c r="D17" s="549" t="s">
        <v>227</v>
      </c>
      <c r="E17" s="923" t="s">
        <v>673</v>
      </c>
      <c r="F17" s="921" t="s">
        <v>219</v>
      </c>
      <c r="G17" s="921">
        <v>1</v>
      </c>
      <c r="H17" s="551">
        <v>12.500864598563552</v>
      </c>
      <c r="I17" s="922">
        <v>12.5200846102168</v>
      </c>
      <c r="J17" s="922">
        <v>12.537881603255871</v>
      </c>
      <c r="K17" s="922">
        <v>12.554363220328003</v>
      </c>
      <c r="L17" s="924">
        <v>12.57098483992749</v>
      </c>
      <c r="M17" s="924">
        <v>12.592355509360733</v>
      </c>
      <c r="N17" s="924">
        <v>12.613455554503057</v>
      </c>
      <c r="O17" s="924">
        <v>12.634827128230613</v>
      </c>
      <c r="P17" s="924">
        <v>12.656730008671468</v>
      </c>
      <c r="Q17" s="925">
        <v>12.678975886078167</v>
      </c>
      <c r="R17" s="925">
        <v>12.69770777539776</v>
      </c>
      <c r="S17" s="925">
        <v>12.716565243535486</v>
      </c>
      <c r="T17" s="925">
        <v>12.736634457932158</v>
      </c>
      <c r="U17" s="925">
        <v>13.075974730498668</v>
      </c>
      <c r="V17" s="925">
        <v>13.087250254654494</v>
      </c>
      <c r="W17" s="925">
        <v>13.097515833038592</v>
      </c>
      <c r="X17" s="925">
        <v>13.107279150852538</v>
      </c>
      <c r="Y17" s="925">
        <v>13.115989774888702</v>
      </c>
      <c r="Z17" s="925">
        <v>13.124932355947909</v>
      </c>
      <c r="AA17" s="925">
        <v>13.134010185701703</v>
      </c>
      <c r="AB17" s="925">
        <v>13.14291032233694</v>
      </c>
      <c r="AC17" s="925">
        <v>13.151118654901097</v>
      </c>
      <c r="AD17" s="925">
        <v>13.15917926843435</v>
      </c>
      <c r="AE17" s="925">
        <v>13.165482713524831</v>
      </c>
      <c r="AF17" s="925">
        <v>13.171199847988341</v>
      </c>
      <c r="AG17" s="925">
        <v>13.176103067574997</v>
      </c>
      <c r="AH17" s="925">
        <v>13.180015202988892</v>
      </c>
      <c r="AI17" s="925">
        <v>13.18313625994249</v>
      </c>
      <c r="AJ17" s="496">
        <v>13.185332752901409</v>
      </c>
    </row>
    <row r="18" spans="1:36" x14ac:dyDescent="0.2">
      <c r="A18" s="288"/>
      <c r="B18" s="999"/>
      <c r="C18" s="533" t="s">
        <v>677</v>
      </c>
      <c r="D18" s="549" t="s">
        <v>229</v>
      </c>
      <c r="E18" s="923" t="s">
        <v>673</v>
      </c>
      <c r="F18" s="921" t="s">
        <v>219</v>
      </c>
      <c r="G18" s="921">
        <v>1</v>
      </c>
      <c r="H18" s="551">
        <v>15.033218246884298</v>
      </c>
      <c r="I18" s="922">
        <v>14.926767717592012</v>
      </c>
      <c r="J18" s="922">
        <v>14.831757406399966</v>
      </c>
      <c r="K18" s="922">
        <v>14.746540682090483</v>
      </c>
      <c r="L18" s="924">
        <v>14.672975383352995</v>
      </c>
      <c r="M18" s="924">
        <v>14.608368914821268</v>
      </c>
      <c r="N18" s="924">
        <v>14.551831456149621</v>
      </c>
      <c r="O18" s="924">
        <v>14.502906319716846</v>
      </c>
      <c r="P18" s="924">
        <v>14.460940926963044</v>
      </c>
      <c r="Q18" s="925">
        <v>14.424953225375267</v>
      </c>
      <c r="R18" s="925">
        <v>14.393960988960833</v>
      </c>
      <c r="S18" s="925">
        <v>14.36698996633211</v>
      </c>
      <c r="T18" s="925">
        <v>14.344865584937063</v>
      </c>
      <c r="U18" s="925">
        <v>14.151174993829455</v>
      </c>
      <c r="V18" s="925">
        <v>14.162127397189364</v>
      </c>
      <c r="W18" s="925">
        <v>14.172285645008827</v>
      </c>
      <c r="X18" s="925">
        <v>14.18218313298477</v>
      </c>
      <c r="Y18" s="925">
        <v>14.191216304392636</v>
      </c>
      <c r="Z18" s="925">
        <v>14.200767419405871</v>
      </c>
      <c r="AA18" s="925">
        <v>14.210724400445873</v>
      </c>
      <c r="AB18" s="925">
        <v>14.220384692347714</v>
      </c>
      <c r="AC18" s="925">
        <v>14.229555894607969</v>
      </c>
      <c r="AD18" s="925">
        <v>14.238819481866233</v>
      </c>
      <c r="AE18" s="925">
        <v>14.246426940264</v>
      </c>
      <c r="AF18" s="925">
        <v>14.25363833112881</v>
      </c>
      <c r="AG18" s="925">
        <v>14.260200731525684</v>
      </c>
      <c r="AH18" s="925">
        <v>14.265915913900628</v>
      </c>
      <c r="AI18" s="925">
        <v>14.270994032360496</v>
      </c>
      <c r="AJ18" s="496">
        <v>14.275284445824903</v>
      </c>
    </row>
    <row r="19" spans="1:36" x14ac:dyDescent="0.2">
      <c r="A19" s="288"/>
      <c r="B19" s="999"/>
      <c r="C19" s="533" t="s">
        <v>678</v>
      </c>
      <c r="D19" s="549" t="s">
        <v>231</v>
      </c>
      <c r="E19" s="923" t="s">
        <v>673</v>
      </c>
      <c r="F19" s="921" t="s">
        <v>219</v>
      </c>
      <c r="G19" s="921">
        <v>1</v>
      </c>
      <c r="H19" s="551">
        <v>1.4873314142115437</v>
      </c>
      <c r="I19" s="922">
        <v>1.5331934685949475</v>
      </c>
      <c r="J19" s="922">
        <v>1.5782448426542572</v>
      </c>
      <c r="K19" s="922">
        <v>1.6226285872252539</v>
      </c>
      <c r="L19" s="924">
        <v>1.6665696856844832</v>
      </c>
      <c r="M19" s="924">
        <v>1.7105524832615699</v>
      </c>
      <c r="N19" s="924">
        <v>1.7541544553176898</v>
      </c>
      <c r="O19" s="924">
        <v>1.79748709258219</v>
      </c>
      <c r="P19" s="924">
        <v>1.8406190157065876</v>
      </c>
      <c r="Q19" s="925">
        <v>1.883575412211957</v>
      </c>
      <c r="R19" s="925">
        <v>1.9262166351028867</v>
      </c>
      <c r="S19" s="925">
        <v>1.9687872330990053</v>
      </c>
      <c r="T19" s="925">
        <v>2.0113706081977503</v>
      </c>
      <c r="U19" s="925">
        <v>2.1538990745622604</v>
      </c>
      <c r="V19" s="925">
        <v>2.194157772152082</v>
      </c>
      <c r="W19" s="925">
        <v>2.2338404766378557</v>
      </c>
      <c r="X19" s="925">
        <v>2.2729675959402509</v>
      </c>
      <c r="Y19" s="925">
        <v>2.311523957149793</v>
      </c>
      <c r="Z19" s="925">
        <v>2.3495276579111453</v>
      </c>
      <c r="AA19" s="925">
        <v>2.3869496467481426</v>
      </c>
      <c r="AB19" s="925">
        <v>2.4237189105606882</v>
      </c>
      <c r="AC19" s="925">
        <v>2.4598715687786292</v>
      </c>
      <c r="AD19" s="925">
        <v>2.4953805930579516</v>
      </c>
      <c r="AE19" s="925">
        <v>2.5303062745225415</v>
      </c>
      <c r="AF19" s="925">
        <v>2.56460750859324</v>
      </c>
      <c r="AG19" s="925">
        <v>2.5982943727938306</v>
      </c>
      <c r="AH19" s="925">
        <v>2.6313861271507948</v>
      </c>
      <c r="AI19" s="925">
        <v>2.6638700675862657</v>
      </c>
      <c r="AJ19" s="496">
        <v>2.6957663914497902</v>
      </c>
    </row>
    <row r="20" spans="1:36" x14ac:dyDescent="0.2">
      <c r="A20" s="288"/>
      <c r="B20" s="999"/>
      <c r="C20" s="533" t="s">
        <v>831</v>
      </c>
      <c r="D20" s="549" t="s">
        <v>833</v>
      </c>
      <c r="E20" s="923" t="s">
        <v>673</v>
      </c>
      <c r="F20" s="921" t="s">
        <v>219</v>
      </c>
      <c r="G20" s="921">
        <v>1</v>
      </c>
      <c r="H20" s="551">
        <v>4.5829426633758885E-3</v>
      </c>
      <c r="I20" s="922">
        <v>-0.52652622691620365</v>
      </c>
      <c r="J20" s="922">
        <v>-0.92957430908886352</v>
      </c>
      <c r="K20" s="922">
        <v>-1.2938525614245435</v>
      </c>
      <c r="L20" s="924">
        <v>-1.8277519780028513</v>
      </c>
      <c r="M20" s="924">
        <v>-2.2511455397658153</v>
      </c>
      <c r="N20" s="924">
        <v>-2.6247462959564984</v>
      </c>
      <c r="O20" s="924">
        <v>-3.0474801793588142</v>
      </c>
      <c r="P20" s="924">
        <v>-3.316404410630895</v>
      </c>
      <c r="Q20" s="925">
        <v>-3.725007134143695</v>
      </c>
      <c r="R20" s="925">
        <v>-3.938310077387456</v>
      </c>
      <c r="S20" s="925">
        <v>-4.2795141837147384</v>
      </c>
      <c r="T20" s="925">
        <v>-4.5572942899915461</v>
      </c>
      <c r="U20" s="925">
        <v>-3.9237109067053666</v>
      </c>
      <c r="V20" s="925">
        <v>-4.2030780468131184</v>
      </c>
      <c r="W20" s="925">
        <v>-5.9717573127403512</v>
      </c>
      <c r="X20" s="925">
        <v>-6.2349104720340165</v>
      </c>
      <c r="Y20" s="925">
        <v>-4.9869437415097195</v>
      </c>
      <c r="Z20" s="925">
        <v>-5.8408899561410124</v>
      </c>
      <c r="AA20" s="925">
        <v>-8.0957274070760405</v>
      </c>
      <c r="AB20" s="925">
        <v>-7.9477048680620328</v>
      </c>
      <c r="AC20" s="925">
        <v>-8.0921774696978588</v>
      </c>
      <c r="AD20" s="925">
        <v>-8.1346167463300816</v>
      </c>
      <c r="AE20" s="925">
        <v>-8.0588258992863757</v>
      </c>
      <c r="AF20" s="925">
        <v>-8.1765997674081206</v>
      </c>
      <c r="AG20" s="925">
        <v>-8.2856540839207895</v>
      </c>
      <c r="AH20" s="925">
        <v>-8.1842275504294122</v>
      </c>
      <c r="AI20" s="925">
        <v>-6.2743309052366101</v>
      </c>
      <c r="AJ20" s="496">
        <v>-3.4546457453806454</v>
      </c>
    </row>
    <row r="21" spans="1:36" x14ac:dyDescent="0.2">
      <c r="A21" s="288"/>
      <c r="B21" s="999"/>
      <c r="C21" s="532" t="s">
        <v>679</v>
      </c>
      <c r="D21" s="537" t="s">
        <v>233</v>
      </c>
      <c r="E21" s="569" t="s">
        <v>680</v>
      </c>
      <c r="F21" s="921" t="s">
        <v>219</v>
      </c>
      <c r="G21" s="921">
        <v>1</v>
      </c>
      <c r="H21" s="551">
        <f>ROUND((H10*1000000)/(H57*1000),1)</f>
        <v>141.1</v>
      </c>
      <c r="I21" s="922">
        <f t="shared" ref="I21:T21" si="3">ROUND((I10*1000000)/(I57*1000),1)</f>
        <v>140.9</v>
      </c>
      <c r="J21" s="922">
        <f t="shared" si="3"/>
        <v>140.80000000000001</v>
      </c>
      <c r="K21" s="922">
        <f t="shared" si="3"/>
        <v>140.69999999999999</v>
      </c>
      <c r="L21" s="548">
        <f t="shared" si="3"/>
        <v>140.4</v>
      </c>
      <c r="M21" s="548">
        <f t="shared" si="3"/>
        <v>140.4</v>
      </c>
      <c r="N21" s="548">
        <f t="shared" si="3"/>
        <v>140.30000000000001</v>
      </c>
      <c r="O21" s="548">
        <f t="shared" si="3"/>
        <v>140.30000000000001</v>
      </c>
      <c r="P21" s="548">
        <f t="shared" si="3"/>
        <v>140.30000000000001</v>
      </c>
      <c r="Q21" s="548">
        <f t="shared" si="3"/>
        <v>140.30000000000001</v>
      </c>
      <c r="R21" s="548">
        <f t="shared" si="3"/>
        <v>140.19999999999999</v>
      </c>
      <c r="S21" s="548">
        <f t="shared" si="3"/>
        <v>140.19999999999999</v>
      </c>
      <c r="T21" s="548">
        <f t="shared" si="3"/>
        <v>140.19999999999999</v>
      </c>
      <c r="U21" s="548" t="s">
        <v>643</v>
      </c>
      <c r="V21" s="548" t="s">
        <v>643</v>
      </c>
      <c r="W21" s="548" t="s">
        <v>643</v>
      </c>
      <c r="X21" s="548" t="s">
        <v>643</v>
      </c>
      <c r="Y21" s="548" t="s">
        <v>643</v>
      </c>
      <c r="Z21" s="548" t="s">
        <v>643</v>
      </c>
      <c r="AA21" s="548" t="s">
        <v>643</v>
      </c>
      <c r="AB21" s="548" t="s">
        <v>643</v>
      </c>
      <c r="AC21" s="548" t="s">
        <v>643</v>
      </c>
      <c r="AD21" s="548" t="s">
        <v>643</v>
      </c>
      <c r="AE21" s="548" t="s">
        <v>643</v>
      </c>
      <c r="AF21" s="548" t="s">
        <v>643</v>
      </c>
      <c r="AG21" s="548" t="s">
        <v>643</v>
      </c>
      <c r="AH21" s="548" t="s">
        <v>643</v>
      </c>
      <c r="AI21" s="548" t="s">
        <v>643</v>
      </c>
      <c r="AJ21" s="930" t="s">
        <v>643</v>
      </c>
    </row>
    <row r="22" spans="1:36" x14ac:dyDescent="0.2">
      <c r="A22" s="288"/>
      <c r="B22" s="999"/>
      <c r="C22" s="533" t="s">
        <v>681</v>
      </c>
      <c r="D22" s="550" t="s">
        <v>236</v>
      </c>
      <c r="E22" s="923" t="s">
        <v>673</v>
      </c>
      <c r="F22" s="921" t="s">
        <v>219</v>
      </c>
      <c r="G22" s="921">
        <v>1</v>
      </c>
      <c r="H22" s="551">
        <v>32.560617808281158</v>
      </c>
      <c r="I22" s="922">
        <v>31.809709921836856</v>
      </c>
      <c r="J22" s="922">
        <v>31.047883847286325</v>
      </c>
      <c r="K22" s="922">
        <v>30.275807298068877</v>
      </c>
      <c r="L22" s="924">
        <v>29.498957518400189</v>
      </c>
      <c r="M22" s="924">
        <v>28.731237575919952</v>
      </c>
      <c r="N22" s="924">
        <v>27.956241716506501</v>
      </c>
      <c r="O22" s="924">
        <v>27.175621155711525</v>
      </c>
      <c r="P22" s="924">
        <v>26.390124685761165</v>
      </c>
      <c r="Q22" s="925">
        <v>25.599264865815449</v>
      </c>
      <c r="R22" s="925">
        <v>24.793140548946521</v>
      </c>
      <c r="S22" s="925">
        <v>23.982128616681393</v>
      </c>
      <c r="T22" s="925">
        <v>23.168830432789822</v>
      </c>
      <c r="U22" s="925" t="s">
        <v>643</v>
      </c>
      <c r="V22" s="925" t="s">
        <v>643</v>
      </c>
      <c r="W22" s="925" t="s">
        <v>643</v>
      </c>
      <c r="X22" s="925" t="s">
        <v>643</v>
      </c>
      <c r="Y22" s="925" t="s">
        <v>643</v>
      </c>
      <c r="Z22" s="925" t="s">
        <v>643</v>
      </c>
      <c r="AA22" s="925" t="s">
        <v>643</v>
      </c>
      <c r="AB22" s="925" t="s">
        <v>643</v>
      </c>
      <c r="AC22" s="925" t="s">
        <v>643</v>
      </c>
      <c r="AD22" s="925" t="s">
        <v>643</v>
      </c>
      <c r="AE22" s="925" t="s">
        <v>643</v>
      </c>
      <c r="AF22" s="925" t="s">
        <v>643</v>
      </c>
      <c r="AG22" s="925" t="s">
        <v>643</v>
      </c>
      <c r="AH22" s="925" t="s">
        <v>643</v>
      </c>
      <c r="AI22" s="925" t="s">
        <v>643</v>
      </c>
      <c r="AJ22" s="496" t="s">
        <v>643</v>
      </c>
    </row>
    <row r="23" spans="1:36" x14ac:dyDescent="0.2">
      <c r="A23" s="288"/>
      <c r="B23" s="999"/>
      <c r="C23" s="533" t="s">
        <v>682</v>
      </c>
      <c r="D23" s="550" t="s">
        <v>238</v>
      </c>
      <c r="E23" s="923" t="s">
        <v>673</v>
      </c>
      <c r="F23" s="921" t="s">
        <v>219</v>
      </c>
      <c r="G23" s="921">
        <v>1</v>
      </c>
      <c r="H23" s="551">
        <v>57.547117592745643</v>
      </c>
      <c r="I23" s="922">
        <v>58.552750413830275</v>
      </c>
      <c r="J23" s="922">
        <v>59.551232824766288</v>
      </c>
      <c r="K23" s="922">
        <v>60.542382647313289</v>
      </c>
      <c r="L23" s="924">
        <v>61.536106596276525</v>
      </c>
      <c r="M23" s="924">
        <v>62.562482572055821</v>
      </c>
      <c r="N23" s="924">
        <v>63.588022493273101</v>
      </c>
      <c r="O23" s="924">
        <v>64.615885060270685</v>
      </c>
      <c r="P23" s="924">
        <v>65.647609980848259</v>
      </c>
      <c r="Q23" s="925">
        <v>66.681824556080812</v>
      </c>
      <c r="R23" s="925">
        <v>67.691195584720759</v>
      </c>
      <c r="S23" s="925">
        <v>68.701112120353287</v>
      </c>
      <c r="T23" s="925">
        <v>69.718914385365167</v>
      </c>
      <c r="U23" s="925" t="s">
        <v>643</v>
      </c>
      <c r="V23" s="925" t="s">
        <v>643</v>
      </c>
      <c r="W23" s="925" t="s">
        <v>643</v>
      </c>
      <c r="X23" s="925" t="s">
        <v>643</v>
      </c>
      <c r="Y23" s="925" t="s">
        <v>643</v>
      </c>
      <c r="Z23" s="925" t="s">
        <v>643</v>
      </c>
      <c r="AA23" s="925" t="s">
        <v>643</v>
      </c>
      <c r="AB23" s="925" t="s">
        <v>643</v>
      </c>
      <c r="AC23" s="925" t="s">
        <v>643</v>
      </c>
      <c r="AD23" s="925" t="s">
        <v>643</v>
      </c>
      <c r="AE23" s="925" t="s">
        <v>643</v>
      </c>
      <c r="AF23" s="925" t="s">
        <v>643</v>
      </c>
      <c r="AG23" s="925" t="s">
        <v>643</v>
      </c>
      <c r="AH23" s="925" t="s">
        <v>643</v>
      </c>
      <c r="AI23" s="925" t="s">
        <v>643</v>
      </c>
      <c r="AJ23" s="496" t="s">
        <v>643</v>
      </c>
    </row>
    <row r="24" spans="1:36" x14ac:dyDescent="0.2">
      <c r="A24" s="288"/>
      <c r="B24" s="999"/>
      <c r="C24" s="533" t="s">
        <v>683</v>
      </c>
      <c r="D24" s="550" t="s">
        <v>240</v>
      </c>
      <c r="E24" s="923" t="s">
        <v>673</v>
      </c>
      <c r="F24" s="921" t="s">
        <v>219</v>
      </c>
      <c r="G24" s="921">
        <v>1</v>
      </c>
      <c r="H24" s="551">
        <v>16.959973012529556</v>
      </c>
      <c r="I24" s="922">
        <v>16.90527087059003</v>
      </c>
      <c r="J24" s="922">
        <v>16.846633423277975</v>
      </c>
      <c r="K24" s="922">
        <v>16.784212000340418</v>
      </c>
      <c r="L24" s="924">
        <v>16.720892194129085</v>
      </c>
      <c r="M24" s="924">
        <v>16.66470978470338</v>
      </c>
      <c r="N24" s="924">
        <v>16.606471504017506</v>
      </c>
      <c r="O24" s="924">
        <v>16.547072092218112</v>
      </c>
      <c r="P24" s="924">
        <v>16.486932770348108</v>
      </c>
      <c r="Q24" s="925">
        <v>16.425725918920037</v>
      </c>
      <c r="R24" s="925">
        <v>16.356876048525397</v>
      </c>
      <c r="S24" s="925">
        <v>16.286804808363971</v>
      </c>
      <c r="T24" s="925">
        <v>16.21726271244707</v>
      </c>
      <c r="U24" s="925" t="s">
        <v>643</v>
      </c>
      <c r="V24" s="925" t="s">
        <v>643</v>
      </c>
      <c r="W24" s="925" t="s">
        <v>643</v>
      </c>
      <c r="X24" s="925" t="s">
        <v>643</v>
      </c>
      <c r="Y24" s="925" t="s">
        <v>643</v>
      </c>
      <c r="Z24" s="925" t="s">
        <v>643</v>
      </c>
      <c r="AA24" s="925" t="s">
        <v>643</v>
      </c>
      <c r="AB24" s="925" t="s">
        <v>643</v>
      </c>
      <c r="AC24" s="925" t="s">
        <v>643</v>
      </c>
      <c r="AD24" s="925" t="s">
        <v>643</v>
      </c>
      <c r="AE24" s="925" t="s">
        <v>643</v>
      </c>
      <c r="AF24" s="925" t="s">
        <v>643</v>
      </c>
      <c r="AG24" s="925" t="s">
        <v>643</v>
      </c>
      <c r="AH24" s="925" t="s">
        <v>643</v>
      </c>
      <c r="AI24" s="925" t="s">
        <v>643</v>
      </c>
      <c r="AJ24" s="496" t="s">
        <v>643</v>
      </c>
    </row>
    <row r="25" spans="1:36" x14ac:dyDescent="0.2">
      <c r="A25" s="288"/>
      <c r="B25" s="999"/>
      <c r="C25" s="533" t="s">
        <v>684</v>
      </c>
      <c r="D25" s="550" t="s">
        <v>242</v>
      </c>
      <c r="E25" s="923" t="s">
        <v>673</v>
      </c>
      <c r="F25" s="921" t="s">
        <v>219</v>
      </c>
      <c r="G25" s="921">
        <v>1</v>
      </c>
      <c r="H25" s="551">
        <v>13.343365021978499</v>
      </c>
      <c r="I25" s="922">
        <v>13.369784835818226</v>
      </c>
      <c r="J25" s="922">
        <v>13.393470170365294</v>
      </c>
      <c r="K25" s="922">
        <v>13.414499524002396</v>
      </c>
      <c r="L25" s="924">
        <v>13.435149893157121</v>
      </c>
      <c r="M25" s="924">
        <v>13.461907411398546</v>
      </c>
      <c r="N25" s="924">
        <v>13.487405446545178</v>
      </c>
      <c r="O25" s="924">
        <v>13.512355097841628</v>
      </c>
      <c r="P25" s="924">
        <v>13.537094203921402</v>
      </c>
      <c r="Q25" s="925">
        <v>13.561349787298603</v>
      </c>
      <c r="R25" s="925">
        <v>13.579655736574679</v>
      </c>
      <c r="S25" s="925">
        <v>13.597274207991283</v>
      </c>
      <c r="T25" s="925">
        <v>13.615664089174688</v>
      </c>
      <c r="U25" s="925" t="s">
        <v>643</v>
      </c>
      <c r="V25" s="925" t="s">
        <v>643</v>
      </c>
      <c r="W25" s="925" t="s">
        <v>643</v>
      </c>
      <c r="X25" s="925" t="s">
        <v>643</v>
      </c>
      <c r="Y25" s="925" t="s">
        <v>643</v>
      </c>
      <c r="Z25" s="925" t="s">
        <v>643</v>
      </c>
      <c r="AA25" s="925" t="s">
        <v>643</v>
      </c>
      <c r="AB25" s="925" t="s">
        <v>643</v>
      </c>
      <c r="AC25" s="925" t="s">
        <v>643</v>
      </c>
      <c r="AD25" s="925" t="s">
        <v>643</v>
      </c>
      <c r="AE25" s="925" t="s">
        <v>643</v>
      </c>
      <c r="AF25" s="925" t="s">
        <v>643</v>
      </c>
      <c r="AG25" s="925" t="s">
        <v>643</v>
      </c>
      <c r="AH25" s="925" t="s">
        <v>643</v>
      </c>
      <c r="AI25" s="925" t="s">
        <v>643</v>
      </c>
      <c r="AJ25" s="496" t="s">
        <v>643</v>
      </c>
    </row>
    <row r="26" spans="1:36" x14ac:dyDescent="0.2">
      <c r="A26" s="288"/>
      <c r="B26" s="999"/>
      <c r="C26" s="533" t="s">
        <v>685</v>
      </c>
      <c r="D26" s="550" t="s">
        <v>244</v>
      </c>
      <c r="E26" s="923" t="s">
        <v>673</v>
      </c>
      <c r="F26" s="921" t="s">
        <v>219</v>
      </c>
      <c r="G26" s="921">
        <v>1</v>
      </c>
      <c r="H26" s="551">
        <v>19.106175798845975</v>
      </c>
      <c r="I26" s="922">
        <v>19.159889114288191</v>
      </c>
      <c r="J26" s="922">
        <v>19.209769667399311</v>
      </c>
      <c r="K26" s="922">
        <v>19.255920583525096</v>
      </c>
      <c r="L26" s="924">
        <v>19.301603802618185</v>
      </c>
      <c r="M26" s="924">
        <v>19.356144215257174</v>
      </c>
      <c r="N26" s="924">
        <v>19.408963054738095</v>
      </c>
      <c r="O26" s="924">
        <v>19.461080170613887</v>
      </c>
      <c r="P26" s="924">
        <v>19.512980781999683</v>
      </c>
      <c r="Q26" s="925">
        <v>19.564270535660771</v>
      </c>
      <c r="R26" s="925">
        <v>19.607055626737349</v>
      </c>
      <c r="S26" s="925">
        <v>19.648918857683146</v>
      </c>
      <c r="T26" s="925">
        <v>19.6919678626919</v>
      </c>
      <c r="U26" s="925" t="s">
        <v>643</v>
      </c>
      <c r="V26" s="925" t="s">
        <v>643</v>
      </c>
      <c r="W26" s="925" t="s">
        <v>643</v>
      </c>
      <c r="X26" s="925" t="s">
        <v>643</v>
      </c>
      <c r="Y26" s="925" t="s">
        <v>643</v>
      </c>
      <c r="Z26" s="925" t="s">
        <v>643</v>
      </c>
      <c r="AA26" s="925" t="s">
        <v>643</v>
      </c>
      <c r="AB26" s="925" t="s">
        <v>643</v>
      </c>
      <c r="AC26" s="925" t="s">
        <v>643</v>
      </c>
      <c r="AD26" s="925" t="s">
        <v>643</v>
      </c>
      <c r="AE26" s="925" t="s">
        <v>643</v>
      </c>
      <c r="AF26" s="925" t="s">
        <v>643</v>
      </c>
      <c r="AG26" s="925" t="s">
        <v>643</v>
      </c>
      <c r="AH26" s="925" t="s">
        <v>643</v>
      </c>
      <c r="AI26" s="925" t="s">
        <v>643</v>
      </c>
      <c r="AJ26" s="496" t="s">
        <v>643</v>
      </c>
    </row>
    <row r="27" spans="1:36" x14ac:dyDescent="0.2">
      <c r="A27" s="288"/>
      <c r="B27" s="999"/>
      <c r="C27" s="533" t="s">
        <v>686</v>
      </c>
      <c r="D27" s="550" t="s">
        <v>246</v>
      </c>
      <c r="E27" s="923" t="s">
        <v>673</v>
      </c>
      <c r="F27" s="921" t="s">
        <v>219</v>
      </c>
      <c r="G27" s="921">
        <v>1</v>
      </c>
      <c r="H27" s="551">
        <v>1.5718449093675886</v>
      </c>
      <c r="I27" s="922">
        <v>1.6217278411238158</v>
      </c>
      <c r="J27" s="922">
        <v>1.6710286497120863</v>
      </c>
      <c r="K27" s="922">
        <v>1.7197704189568284</v>
      </c>
      <c r="L27" s="924">
        <v>1.7682110563010347</v>
      </c>
      <c r="M27" s="924">
        <v>1.8170153841723165</v>
      </c>
      <c r="N27" s="924">
        <v>1.8653783108700914</v>
      </c>
      <c r="O27" s="924">
        <v>1.9133701981545808</v>
      </c>
      <c r="P27" s="924">
        <v>1.9610169958515549</v>
      </c>
      <c r="Q27" s="925">
        <v>2.0082853595566657</v>
      </c>
      <c r="R27" s="925">
        <v>2.0547086526062768</v>
      </c>
      <c r="S27" s="925">
        <v>2.1007718121776953</v>
      </c>
      <c r="T27" s="925">
        <v>2.1465848611692921</v>
      </c>
      <c r="U27" s="925" t="s">
        <v>643</v>
      </c>
      <c r="V27" s="925" t="s">
        <v>643</v>
      </c>
      <c r="W27" s="925" t="s">
        <v>643</v>
      </c>
      <c r="X27" s="925" t="s">
        <v>643</v>
      </c>
      <c r="Y27" s="925" t="s">
        <v>643</v>
      </c>
      <c r="Z27" s="925" t="s">
        <v>643</v>
      </c>
      <c r="AA27" s="925" t="s">
        <v>643</v>
      </c>
      <c r="AB27" s="925" t="s">
        <v>643</v>
      </c>
      <c r="AC27" s="925" t="s">
        <v>643</v>
      </c>
      <c r="AD27" s="925" t="s">
        <v>643</v>
      </c>
      <c r="AE27" s="925" t="s">
        <v>643</v>
      </c>
      <c r="AF27" s="925" t="s">
        <v>643</v>
      </c>
      <c r="AG27" s="925" t="s">
        <v>643</v>
      </c>
      <c r="AH27" s="925" t="s">
        <v>643</v>
      </c>
      <c r="AI27" s="925" t="s">
        <v>643</v>
      </c>
      <c r="AJ27" s="496" t="s">
        <v>643</v>
      </c>
    </row>
    <row r="28" spans="1:36" x14ac:dyDescent="0.2">
      <c r="A28" s="288"/>
      <c r="B28" s="999"/>
      <c r="C28" s="533" t="s">
        <v>832</v>
      </c>
      <c r="D28" s="549" t="s">
        <v>834</v>
      </c>
      <c r="E28" s="923" t="s">
        <v>673</v>
      </c>
      <c r="F28" s="921" t="s">
        <v>219</v>
      </c>
      <c r="G28" s="921">
        <v>1</v>
      </c>
      <c r="H28" s="551">
        <v>1.0905856251554269E-2</v>
      </c>
      <c r="I28" s="922">
        <v>-0.5191329974873895</v>
      </c>
      <c r="J28" s="922">
        <v>-0.92001858280727333</v>
      </c>
      <c r="K28" s="922">
        <v>-1.292592472206934</v>
      </c>
      <c r="L28" s="924">
        <v>-1.8609210608821058</v>
      </c>
      <c r="M28" s="924">
        <v>-2.1934969435071707</v>
      </c>
      <c r="N28" s="924">
        <v>-2.6124825259504405</v>
      </c>
      <c r="O28" s="924">
        <v>-2.925383774810399</v>
      </c>
      <c r="P28" s="924">
        <v>-3.2357594187301686</v>
      </c>
      <c r="Q28" s="925">
        <v>-3.5407210233323099</v>
      </c>
      <c r="R28" s="925">
        <v>-3.882632198110997</v>
      </c>
      <c r="S28" s="925">
        <v>-4.1170104232508038</v>
      </c>
      <c r="T28" s="925">
        <v>-4.3592243436379476</v>
      </c>
      <c r="U28" s="925" t="s">
        <v>643</v>
      </c>
      <c r="V28" s="925" t="s">
        <v>643</v>
      </c>
      <c r="W28" s="925" t="s">
        <v>643</v>
      </c>
      <c r="X28" s="925" t="s">
        <v>643</v>
      </c>
      <c r="Y28" s="925" t="s">
        <v>643</v>
      </c>
      <c r="Z28" s="925" t="s">
        <v>643</v>
      </c>
      <c r="AA28" s="925" t="s">
        <v>643</v>
      </c>
      <c r="AB28" s="925" t="s">
        <v>643</v>
      </c>
      <c r="AC28" s="925" t="s">
        <v>643</v>
      </c>
      <c r="AD28" s="925" t="s">
        <v>643</v>
      </c>
      <c r="AE28" s="925" t="s">
        <v>643</v>
      </c>
      <c r="AF28" s="925" t="s">
        <v>643</v>
      </c>
      <c r="AG28" s="925" t="s">
        <v>643</v>
      </c>
      <c r="AH28" s="925" t="s">
        <v>643</v>
      </c>
      <c r="AI28" s="925" t="s">
        <v>643</v>
      </c>
      <c r="AJ28" s="496" t="s">
        <v>643</v>
      </c>
    </row>
    <row r="29" spans="1:36" x14ac:dyDescent="0.2">
      <c r="A29" s="288"/>
      <c r="B29" s="999"/>
      <c r="C29" s="532" t="s">
        <v>687</v>
      </c>
      <c r="D29" s="537" t="s">
        <v>248</v>
      </c>
      <c r="E29" s="569" t="s">
        <v>688</v>
      </c>
      <c r="F29" s="921" t="s">
        <v>219</v>
      </c>
      <c r="G29" s="921">
        <v>1</v>
      </c>
      <c r="H29" s="551">
        <f t="shared" ref="H29:AJ29" si="4">((H9+H10)*1000000)/((H56+H57)*1000)</f>
        <v>135.64067079952164</v>
      </c>
      <c r="I29" s="922">
        <f t="shared" si="4"/>
        <v>135.11102494415388</v>
      </c>
      <c r="J29" s="922">
        <f t="shared" si="4"/>
        <v>134.62734877479562</v>
      </c>
      <c r="K29" s="922">
        <f t="shared" si="4"/>
        <v>134.27988360768745</v>
      </c>
      <c r="L29" s="548">
        <f t="shared" si="4"/>
        <v>133.77577862688261</v>
      </c>
      <c r="M29" s="548">
        <f t="shared" si="4"/>
        <v>133.46325880959171</v>
      </c>
      <c r="N29" s="548">
        <f t="shared" si="4"/>
        <v>133.2281850600277</v>
      </c>
      <c r="O29" s="548">
        <f t="shared" si="4"/>
        <v>133.02713308762478</v>
      </c>
      <c r="P29" s="548">
        <f t="shared" si="4"/>
        <v>132.882126066936</v>
      </c>
      <c r="Q29" s="548">
        <f t="shared" si="4"/>
        <v>132.80087668644614</v>
      </c>
      <c r="R29" s="548">
        <f t="shared" si="4"/>
        <v>132.73255531839061</v>
      </c>
      <c r="S29" s="548">
        <f t="shared" si="4"/>
        <v>132.70719758547349</v>
      </c>
      <c r="T29" s="548">
        <f t="shared" si="4"/>
        <v>132.74051140508089</v>
      </c>
      <c r="U29" s="548">
        <f t="shared" si="4"/>
        <v>131.04555631472579</v>
      </c>
      <c r="V29" s="548">
        <f t="shared" si="4"/>
        <v>130.78924878462658</v>
      </c>
      <c r="W29" s="548">
        <f t="shared" si="4"/>
        <v>129.10440639186245</v>
      </c>
      <c r="X29" s="548">
        <f t="shared" si="4"/>
        <v>128.85772497104048</v>
      </c>
      <c r="Y29" s="548">
        <f t="shared" si="4"/>
        <v>130.18891720997203</v>
      </c>
      <c r="Z29" s="548">
        <f t="shared" si="4"/>
        <v>129.35271095200858</v>
      </c>
      <c r="AA29" s="548">
        <f t="shared" si="4"/>
        <v>127.23199543391455</v>
      </c>
      <c r="AB29" s="548">
        <f t="shared" si="4"/>
        <v>127.36175491147954</v>
      </c>
      <c r="AC29" s="548">
        <f t="shared" si="4"/>
        <v>127.32528916028585</v>
      </c>
      <c r="AD29" s="548">
        <f t="shared" si="4"/>
        <v>127.28238862647952</v>
      </c>
      <c r="AE29" s="548">
        <f t="shared" si="4"/>
        <v>127.37752341824775</v>
      </c>
      <c r="AF29" s="548">
        <f t="shared" si="4"/>
        <v>127.30895565422989</v>
      </c>
      <c r="AG29" s="548">
        <f t="shared" si="4"/>
        <v>127.23087691552816</v>
      </c>
      <c r="AH29" s="548">
        <f t="shared" si="4"/>
        <v>127.31089874800998</v>
      </c>
      <c r="AI29" s="548">
        <f t="shared" si="4"/>
        <v>129.22338465410368</v>
      </c>
      <c r="AJ29" s="930">
        <f t="shared" si="4"/>
        <v>132.02108594301208</v>
      </c>
    </row>
    <row r="30" spans="1:36" x14ac:dyDescent="0.2">
      <c r="A30" s="288"/>
      <c r="B30" s="999"/>
      <c r="C30" s="532" t="s">
        <v>689</v>
      </c>
      <c r="D30" s="537" t="s">
        <v>251</v>
      </c>
      <c r="E30" s="896" t="s">
        <v>653</v>
      </c>
      <c r="F30" s="543" t="s">
        <v>75</v>
      </c>
      <c r="G30" s="543">
        <v>1</v>
      </c>
      <c r="H30" s="551">
        <f>'3. BL Demand'!H30+'6. Preferred (Scenario Yr)'!H58</f>
        <v>5.1456962709583776E-2</v>
      </c>
      <c r="I30" s="922">
        <f>'3. BL Demand'!I30+'6. Preferred (Scenario Yr)'!I58</f>
        <v>5.1456962709583776E-2</v>
      </c>
      <c r="J30" s="922">
        <f>'3. BL Demand'!J30+'6. Preferred (Scenario Yr)'!J58</f>
        <v>5.1456962709583776E-2</v>
      </c>
      <c r="K30" s="922">
        <f>'3. BL Demand'!K30+'6. Preferred (Scenario Yr)'!K58</f>
        <v>5.1456962709583776E-2</v>
      </c>
      <c r="L30" s="548">
        <f>'3. BL Demand'!L30+'6. Preferred (Scenario Yr)'!L58</f>
        <v>5.1456962709583776E-2</v>
      </c>
      <c r="M30" s="548">
        <f>'3. BL Demand'!M30+'6. Preferred (Scenario Yr)'!M58</f>
        <v>5.1456962709583776E-2</v>
      </c>
      <c r="N30" s="548">
        <f>'3. BL Demand'!N30+'6. Preferred (Scenario Yr)'!N58</f>
        <v>5.1456962709583776E-2</v>
      </c>
      <c r="O30" s="548">
        <f>'3. BL Demand'!O30+'6. Preferred (Scenario Yr)'!O58</f>
        <v>5.1456962709583776E-2</v>
      </c>
      <c r="P30" s="548">
        <f>'3. BL Demand'!P30+'6. Preferred (Scenario Yr)'!P58</f>
        <v>5.1456962709583776E-2</v>
      </c>
      <c r="Q30" s="548">
        <f>'3. BL Demand'!Q30+'6. Preferred (Scenario Yr)'!Q58</f>
        <v>5.1456962709583776E-2</v>
      </c>
      <c r="R30" s="548">
        <f>'3. BL Demand'!R30+'6. Preferred (Scenario Yr)'!R58</f>
        <v>5.1456962709583776E-2</v>
      </c>
      <c r="S30" s="548">
        <f>'3. BL Demand'!S30+'6. Preferred (Scenario Yr)'!S58</f>
        <v>5.1456962709583776E-2</v>
      </c>
      <c r="T30" s="548">
        <f>'3. BL Demand'!T30+'6. Preferred (Scenario Yr)'!T58</f>
        <v>5.1456962709583776E-2</v>
      </c>
      <c r="U30" s="548">
        <f>'3. BL Demand'!U30+'6. Preferred (Scenario Yr)'!U58</f>
        <v>5.1456962709583776E-2</v>
      </c>
      <c r="V30" s="548">
        <f>'3. BL Demand'!V30+'6. Preferred (Scenario Yr)'!V58</f>
        <v>5.1456962709583776E-2</v>
      </c>
      <c r="W30" s="548">
        <f>'3. BL Demand'!W30+'6. Preferred (Scenario Yr)'!W58</f>
        <v>5.1456962709583776E-2</v>
      </c>
      <c r="X30" s="548">
        <f>'3. BL Demand'!X30+'6. Preferred (Scenario Yr)'!X58</f>
        <v>5.1456962709583776E-2</v>
      </c>
      <c r="Y30" s="548">
        <f>'3. BL Demand'!Y30+'6. Preferred (Scenario Yr)'!Y58</f>
        <v>5.1456962709583776E-2</v>
      </c>
      <c r="Z30" s="548">
        <f>'3. BL Demand'!Z30+'6. Preferred (Scenario Yr)'!Z58</f>
        <v>5.1456962709583776E-2</v>
      </c>
      <c r="AA30" s="548">
        <f>'3. BL Demand'!AA30+'6. Preferred (Scenario Yr)'!AA58</f>
        <v>5.1456962709583776E-2</v>
      </c>
      <c r="AB30" s="548">
        <f>'3. BL Demand'!AB30+'6. Preferred (Scenario Yr)'!AB58</f>
        <v>5.1456962709583776E-2</v>
      </c>
      <c r="AC30" s="548">
        <f>'3. BL Demand'!AC30+'6. Preferred (Scenario Yr)'!AC58</f>
        <v>5.1456962709583776E-2</v>
      </c>
      <c r="AD30" s="548">
        <f>'3. BL Demand'!AD30+'6. Preferred (Scenario Yr)'!AD58</f>
        <v>5.1456962709583776E-2</v>
      </c>
      <c r="AE30" s="548">
        <f>'3. BL Demand'!AE30+'6. Preferred (Scenario Yr)'!AE58</f>
        <v>5.1456962709583776E-2</v>
      </c>
      <c r="AF30" s="548">
        <f>'3. BL Demand'!AF30+'6. Preferred (Scenario Yr)'!AF58</f>
        <v>5.1456962709583776E-2</v>
      </c>
      <c r="AG30" s="548">
        <f>'3. BL Demand'!AG30+'6. Preferred (Scenario Yr)'!AG58</f>
        <v>5.1456962709583776E-2</v>
      </c>
      <c r="AH30" s="548">
        <f>'3. BL Demand'!AH30+'6. Preferred (Scenario Yr)'!AH58</f>
        <v>5.1456962709583776E-2</v>
      </c>
      <c r="AI30" s="548">
        <f>'3. BL Demand'!AI30+'6. Preferred (Scenario Yr)'!AI58</f>
        <v>5.1456962709583776E-2</v>
      </c>
      <c r="AJ30" s="930">
        <f>'3. BL Demand'!AJ30+'6. Preferred (Scenario Yr)'!AJ58</f>
        <v>5.1456962709583776E-2</v>
      </c>
    </row>
    <row r="31" spans="1:36" ht="15.75" thickBot="1" x14ac:dyDescent="0.25">
      <c r="A31" s="288"/>
      <c r="B31" s="1000"/>
      <c r="C31" s="932" t="s">
        <v>690</v>
      </c>
      <c r="D31" s="933" t="s">
        <v>253</v>
      </c>
      <c r="E31" s="934" t="s">
        <v>653</v>
      </c>
      <c r="F31" s="935" t="s">
        <v>75</v>
      </c>
      <c r="G31" s="935">
        <v>1</v>
      </c>
      <c r="H31" s="917">
        <f>'3. BL Demand'!H31+'6. Preferred (Scenario Yr)'!H34</f>
        <v>6.6226142332556585E-3</v>
      </c>
      <c r="I31" s="936">
        <f>'3. BL Demand'!I31+'6. Preferred (Scenario Yr)'!I34</f>
        <v>6.6226142332556585E-3</v>
      </c>
      <c r="J31" s="936">
        <f>'3. BL Demand'!J31+'6. Preferred (Scenario Yr)'!J34</f>
        <v>6.6226142332556585E-3</v>
      </c>
      <c r="K31" s="936">
        <f>'3. BL Demand'!K31+'6. Preferred (Scenario Yr)'!K34</f>
        <v>6.6226142332556585E-3</v>
      </c>
      <c r="L31" s="937">
        <f>'3. BL Demand'!L31+'6. Preferred (Scenario Yr)'!L34</f>
        <v>6.6226142332556585E-3</v>
      </c>
      <c r="M31" s="937">
        <f>'3. BL Demand'!M31+'6. Preferred (Scenario Yr)'!M34</f>
        <v>6.6226142332556585E-3</v>
      </c>
      <c r="N31" s="937">
        <f>'3. BL Demand'!N31+'6. Preferred (Scenario Yr)'!N34</f>
        <v>6.6226142332556585E-3</v>
      </c>
      <c r="O31" s="937">
        <f>'3. BL Demand'!O31+'6. Preferred (Scenario Yr)'!O34</f>
        <v>6.6226142332556585E-3</v>
      </c>
      <c r="P31" s="937">
        <f>'3. BL Demand'!P31+'6. Preferred (Scenario Yr)'!P34</f>
        <v>6.6226142332556585E-3</v>
      </c>
      <c r="Q31" s="937">
        <f>'3. BL Demand'!Q31+'6. Preferred (Scenario Yr)'!Q34</f>
        <v>6.6226142332556585E-3</v>
      </c>
      <c r="R31" s="937">
        <f>'3. BL Demand'!R31+'6. Preferred (Scenario Yr)'!R34</f>
        <v>6.6226142332556585E-3</v>
      </c>
      <c r="S31" s="937">
        <f>'3. BL Demand'!S31+'6. Preferred (Scenario Yr)'!S34</f>
        <v>6.6226142332556585E-3</v>
      </c>
      <c r="T31" s="937">
        <f>'3. BL Demand'!T31+'6. Preferred (Scenario Yr)'!T34</f>
        <v>6.6226142332556585E-3</v>
      </c>
      <c r="U31" s="937">
        <f>'3. BL Demand'!U31+'6. Preferred (Scenario Yr)'!U34</f>
        <v>6.6226142332556585E-3</v>
      </c>
      <c r="V31" s="937">
        <f>'3. BL Demand'!V31+'6. Preferred (Scenario Yr)'!V34</f>
        <v>6.6226142332556585E-3</v>
      </c>
      <c r="W31" s="937">
        <f>'3. BL Demand'!W31+'6. Preferred (Scenario Yr)'!W34</f>
        <v>6.6226142332556585E-3</v>
      </c>
      <c r="X31" s="937">
        <f>'3. BL Demand'!X31+'6. Preferred (Scenario Yr)'!X34</f>
        <v>6.6226142332556585E-3</v>
      </c>
      <c r="Y31" s="937">
        <f>'3. BL Demand'!Y31+'6. Preferred (Scenario Yr)'!Y34</f>
        <v>6.6226142332556585E-3</v>
      </c>
      <c r="Z31" s="937">
        <f>'3. BL Demand'!Z31+'6. Preferred (Scenario Yr)'!Z34</f>
        <v>6.6226142332556585E-3</v>
      </c>
      <c r="AA31" s="937">
        <f>'3. BL Demand'!AA31+'6. Preferred (Scenario Yr)'!AA34</f>
        <v>6.6226142332556585E-3</v>
      </c>
      <c r="AB31" s="937">
        <f>'3. BL Demand'!AB31+'6. Preferred (Scenario Yr)'!AB34</f>
        <v>6.6226142332556585E-3</v>
      </c>
      <c r="AC31" s="937">
        <f>'3. BL Demand'!AC31+'6. Preferred (Scenario Yr)'!AC34</f>
        <v>6.6226142332556585E-3</v>
      </c>
      <c r="AD31" s="937">
        <f>'3. BL Demand'!AD31+'6. Preferred (Scenario Yr)'!AD34</f>
        <v>6.6226142332556585E-3</v>
      </c>
      <c r="AE31" s="937">
        <f>'3. BL Demand'!AE31+'6. Preferred (Scenario Yr)'!AE34</f>
        <v>6.6226142332556585E-3</v>
      </c>
      <c r="AF31" s="937">
        <f>'3. BL Demand'!AF31+'6. Preferred (Scenario Yr)'!AF34</f>
        <v>6.6226142332556585E-3</v>
      </c>
      <c r="AG31" s="937">
        <f>'3. BL Demand'!AG31+'6. Preferred (Scenario Yr)'!AG34</f>
        <v>6.6226142332556585E-3</v>
      </c>
      <c r="AH31" s="937">
        <f>'3. BL Demand'!AH31+'6. Preferred (Scenario Yr)'!AH34</f>
        <v>6.6226142332556585E-3</v>
      </c>
      <c r="AI31" s="937">
        <f>'3. BL Demand'!AI31+'6. Preferred (Scenario Yr)'!AI34</f>
        <v>6.6226142332556585E-3</v>
      </c>
      <c r="AJ31" s="938">
        <f>'3. BL Demand'!AJ31+'6. Preferred (Scenario Yr)'!AJ34</f>
        <v>6.6226142332556585E-3</v>
      </c>
    </row>
    <row r="32" spans="1:36" x14ac:dyDescent="0.2">
      <c r="A32" s="288"/>
      <c r="B32" s="1001" t="s">
        <v>254</v>
      </c>
      <c r="C32" s="530" t="s">
        <v>691</v>
      </c>
      <c r="D32" s="908" t="s">
        <v>256</v>
      </c>
      <c r="E32" s="899" t="s">
        <v>653</v>
      </c>
      <c r="F32" s="900" t="s">
        <v>75</v>
      </c>
      <c r="G32" s="900">
        <v>2</v>
      </c>
      <c r="H32" s="531">
        <f>'3. BL Demand'!H32+'6. Preferred (Scenario Yr)'!H61</f>
        <v>9.5669922987270273E-3</v>
      </c>
      <c r="I32" s="322">
        <f>'3. BL Demand'!I32+'6. Preferred (Scenario Yr)'!I61</f>
        <v>9.5669922987270273E-3</v>
      </c>
      <c r="J32" s="322">
        <f>'3. BL Demand'!J32+'6. Preferred (Scenario Yr)'!J61</f>
        <v>9.5669922987270273E-3</v>
      </c>
      <c r="K32" s="322">
        <f>'3. BL Demand'!K32+'6. Preferred (Scenario Yr)'!K61</f>
        <v>9.5669922987270273E-3</v>
      </c>
      <c r="L32" s="901">
        <f>'3. BL Demand'!L32+'6. Preferred (Scenario Yr)'!L61</f>
        <v>9.5669922987270273E-3</v>
      </c>
      <c r="M32" s="901">
        <f>'3. BL Demand'!M32+'6. Preferred (Scenario Yr)'!M61</f>
        <v>9.5669922987270273E-3</v>
      </c>
      <c r="N32" s="901">
        <f>'3. BL Demand'!N32+'6. Preferred (Scenario Yr)'!N61</f>
        <v>9.5669922987270273E-3</v>
      </c>
      <c r="O32" s="901">
        <f>'3. BL Demand'!O32+'6. Preferred (Scenario Yr)'!O61</f>
        <v>9.5669922987270273E-3</v>
      </c>
      <c r="P32" s="901">
        <f>'3. BL Demand'!P32+'6. Preferred (Scenario Yr)'!P61</f>
        <v>9.5669922987270273E-3</v>
      </c>
      <c r="Q32" s="901">
        <f>'3. BL Demand'!Q32+'6. Preferred (Scenario Yr)'!Q61</f>
        <v>9.5669922987270273E-3</v>
      </c>
      <c r="R32" s="901">
        <f>'3. BL Demand'!R32+'6. Preferred (Scenario Yr)'!R61</f>
        <v>9.5669922987270273E-3</v>
      </c>
      <c r="S32" s="901">
        <f>'3. BL Demand'!S32+'6. Preferred (Scenario Yr)'!S61</f>
        <v>9.5669922987270273E-3</v>
      </c>
      <c r="T32" s="901">
        <f>'3. BL Demand'!T32+'6. Preferred (Scenario Yr)'!T61</f>
        <v>9.5669922987270273E-3</v>
      </c>
      <c r="U32" s="901">
        <f>'3. BL Demand'!U32+'6. Preferred (Scenario Yr)'!U61</f>
        <v>9.5669922987270273E-3</v>
      </c>
      <c r="V32" s="901">
        <f>'3. BL Demand'!V32+'6. Preferred (Scenario Yr)'!V61</f>
        <v>9.5669922987270273E-3</v>
      </c>
      <c r="W32" s="901">
        <f>'3. BL Demand'!W32+'6. Preferred (Scenario Yr)'!W61</f>
        <v>9.5669922987270273E-3</v>
      </c>
      <c r="X32" s="901">
        <f>'3. BL Demand'!X32+'6. Preferred (Scenario Yr)'!X61</f>
        <v>9.5669922987270273E-3</v>
      </c>
      <c r="Y32" s="901">
        <f>'3. BL Demand'!Y32+'6. Preferred (Scenario Yr)'!Y61</f>
        <v>9.5669922987270273E-3</v>
      </c>
      <c r="Z32" s="901">
        <f>'3. BL Demand'!Z32+'6. Preferred (Scenario Yr)'!Z61</f>
        <v>9.5669922987270273E-3</v>
      </c>
      <c r="AA32" s="901">
        <f>'3. BL Demand'!AA32+'6. Preferred (Scenario Yr)'!AA61</f>
        <v>9.5669922987270273E-3</v>
      </c>
      <c r="AB32" s="901">
        <f>'3. BL Demand'!AB32+'6. Preferred (Scenario Yr)'!AB61</f>
        <v>9.5669922987270273E-3</v>
      </c>
      <c r="AC32" s="901">
        <f>'3. BL Demand'!AC32+'6. Preferred (Scenario Yr)'!AC61</f>
        <v>9.5669922987270273E-3</v>
      </c>
      <c r="AD32" s="901">
        <f>'3. BL Demand'!AD32+'6. Preferred (Scenario Yr)'!AD61</f>
        <v>9.5669922987270273E-3</v>
      </c>
      <c r="AE32" s="901">
        <f>'3. BL Demand'!AE32+'6. Preferred (Scenario Yr)'!AE61</f>
        <v>9.5669922987270273E-3</v>
      </c>
      <c r="AF32" s="901">
        <f>'3. BL Demand'!AF32+'6. Preferred (Scenario Yr)'!AF61</f>
        <v>9.5669922987270273E-3</v>
      </c>
      <c r="AG32" s="901">
        <f>'3. BL Demand'!AG32+'6. Preferred (Scenario Yr)'!AG61</f>
        <v>9.5669922987270273E-3</v>
      </c>
      <c r="AH32" s="901">
        <f>'3. BL Demand'!AH32+'6. Preferred (Scenario Yr)'!AH61</f>
        <v>9.5669922987270273E-3</v>
      </c>
      <c r="AI32" s="901">
        <f>'3. BL Demand'!AI32+'6. Preferred (Scenario Yr)'!AI61</f>
        <v>9.5669922987270273E-3</v>
      </c>
      <c r="AJ32" s="902">
        <f>'3. BL Demand'!AJ32+'6. Preferred (Scenario Yr)'!AJ61</f>
        <v>9.5669922987270273E-3</v>
      </c>
    </row>
    <row r="33" spans="1:36" x14ac:dyDescent="0.2">
      <c r="A33" s="288"/>
      <c r="B33" s="1002"/>
      <c r="C33" s="532" t="s">
        <v>692</v>
      </c>
      <c r="D33" s="537" t="s">
        <v>258</v>
      </c>
      <c r="E33" s="896" t="s">
        <v>653</v>
      </c>
      <c r="F33" s="543" t="s">
        <v>75</v>
      </c>
      <c r="G33" s="543">
        <v>2</v>
      </c>
      <c r="H33" s="502">
        <f>'3. BL Demand'!H33+'6. Preferred (Scenario Yr)'!H64</f>
        <v>3.2048629631976737E-4</v>
      </c>
      <c r="I33" s="321">
        <f>'3. BL Demand'!I33+'6. Preferred (Scenario Yr)'!I64</f>
        <v>3.2048629631976737E-4</v>
      </c>
      <c r="J33" s="321">
        <f>'3. BL Demand'!J33+'6. Preferred (Scenario Yr)'!J64</f>
        <v>3.2048629631976737E-4</v>
      </c>
      <c r="K33" s="321">
        <f>'3. BL Demand'!K33+'6. Preferred (Scenario Yr)'!K64</f>
        <v>3.2048629631976737E-4</v>
      </c>
      <c r="L33" s="495">
        <f>'3. BL Demand'!L33+'6. Preferred (Scenario Yr)'!L64</f>
        <v>3.2048629631976737E-4</v>
      </c>
      <c r="M33" s="495">
        <f>'3. BL Demand'!M33+'6. Preferred (Scenario Yr)'!M64</f>
        <v>3.2048629631976737E-4</v>
      </c>
      <c r="N33" s="495">
        <f>'3. BL Demand'!N33+'6. Preferred (Scenario Yr)'!N64</f>
        <v>3.2048629631976737E-4</v>
      </c>
      <c r="O33" s="495">
        <f>'3. BL Demand'!O33+'6. Preferred (Scenario Yr)'!O64</f>
        <v>3.2048629631976737E-4</v>
      </c>
      <c r="P33" s="495">
        <f>'3. BL Demand'!P33+'6. Preferred (Scenario Yr)'!P64</f>
        <v>3.2048629631976737E-4</v>
      </c>
      <c r="Q33" s="495">
        <f>'3. BL Demand'!Q33+'6. Preferred (Scenario Yr)'!Q64</f>
        <v>3.2048629631976737E-4</v>
      </c>
      <c r="R33" s="495">
        <f>'3. BL Demand'!R33+'6. Preferred (Scenario Yr)'!R64</f>
        <v>3.2048629631976737E-4</v>
      </c>
      <c r="S33" s="495">
        <f>'3. BL Demand'!S33+'6. Preferred (Scenario Yr)'!S64</f>
        <v>3.2048629631976737E-4</v>
      </c>
      <c r="T33" s="495">
        <f>'3. BL Demand'!T33+'6. Preferred (Scenario Yr)'!T64</f>
        <v>3.2048629631976737E-4</v>
      </c>
      <c r="U33" s="495">
        <f>'3. BL Demand'!U33+'6. Preferred (Scenario Yr)'!U64</f>
        <v>3.2048629631976737E-4</v>
      </c>
      <c r="V33" s="495">
        <f>'3. BL Demand'!V33+'6. Preferred (Scenario Yr)'!V64</f>
        <v>3.2048629631976737E-4</v>
      </c>
      <c r="W33" s="495">
        <f>'3. BL Demand'!W33+'6. Preferred (Scenario Yr)'!W64</f>
        <v>3.2048629631976737E-4</v>
      </c>
      <c r="X33" s="495">
        <f>'3. BL Demand'!X33+'6. Preferred (Scenario Yr)'!X64</f>
        <v>3.2048629631976737E-4</v>
      </c>
      <c r="Y33" s="495">
        <f>'3. BL Demand'!Y33+'6. Preferred (Scenario Yr)'!Y64</f>
        <v>3.2048629631976737E-4</v>
      </c>
      <c r="Z33" s="495">
        <f>'3. BL Demand'!Z33+'6. Preferred (Scenario Yr)'!Z64</f>
        <v>3.2048629631976737E-4</v>
      </c>
      <c r="AA33" s="495">
        <f>'3. BL Demand'!AA33+'6. Preferred (Scenario Yr)'!AA64</f>
        <v>3.2048629631976737E-4</v>
      </c>
      <c r="AB33" s="495">
        <f>'3. BL Demand'!AB33+'6. Preferred (Scenario Yr)'!AB64</f>
        <v>3.2048629631976737E-4</v>
      </c>
      <c r="AC33" s="495">
        <f>'3. BL Demand'!AC33+'6. Preferred (Scenario Yr)'!AC64</f>
        <v>3.2048629631976737E-4</v>
      </c>
      <c r="AD33" s="495">
        <f>'3. BL Demand'!AD33+'6. Preferred (Scenario Yr)'!AD64</f>
        <v>3.2048629631976737E-4</v>
      </c>
      <c r="AE33" s="495">
        <f>'3. BL Demand'!AE33+'6. Preferred (Scenario Yr)'!AE64</f>
        <v>3.2048629631976737E-4</v>
      </c>
      <c r="AF33" s="495">
        <f>'3. BL Demand'!AF33+'6. Preferred (Scenario Yr)'!AF64</f>
        <v>3.2048629631976737E-4</v>
      </c>
      <c r="AG33" s="495">
        <f>'3. BL Demand'!AG33+'6. Preferred (Scenario Yr)'!AG64</f>
        <v>3.2048629631976737E-4</v>
      </c>
      <c r="AH33" s="495">
        <f>'3. BL Demand'!AH33+'6. Preferred (Scenario Yr)'!AH64</f>
        <v>3.2048629631976737E-4</v>
      </c>
      <c r="AI33" s="495">
        <f>'3. BL Demand'!AI33+'6. Preferred (Scenario Yr)'!AI64</f>
        <v>3.2048629631976737E-4</v>
      </c>
      <c r="AJ33" s="583">
        <f>'3. BL Demand'!AJ33+'6. Preferred (Scenario Yr)'!AJ64</f>
        <v>3.2048629631976737E-4</v>
      </c>
    </row>
    <row r="34" spans="1:36" x14ac:dyDescent="0.2">
      <c r="A34" s="288"/>
      <c r="B34" s="1002"/>
      <c r="C34" s="532" t="s">
        <v>693</v>
      </c>
      <c r="D34" s="537" t="s">
        <v>260</v>
      </c>
      <c r="E34" s="896" t="s">
        <v>653</v>
      </c>
      <c r="F34" s="543" t="s">
        <v>75</v>
      </c>
      <c r="G34" s="543">
        <v>2</v>
      </c>
      <c r="H34" s="502">
        <f>'3. BL Demand'!H34+'6. Preferred (Scenario Yr)'!H67</f>
        <v>2.5490504709932381E-2</v>
      </c>
      <c r="I34" s="321">
        <f>'3. BL Demand'!I34+'6. Preferred (Scenario Yr)'!I67</f>
        <v>2.6144468275883487E-2</v>
      </c>
      <c r="J34" s="321">
        <f>'3. BL Demand'!J34+'6. Preferred (Scenario Yr)'!J67</f>
        <v>2.6798307403829599E-2</v>
      </c>
      <c r="K34" s="321">
        <f>'3. BL Demand'!K34+'6. Preferred (Scenario Yr)'!K67</f>
        <v>2.7452028377687305E-2</v>
      </c>
      <c r="L34" s="495">
        <f>'3. BL Demand'!L34+'6. Preferred (Scenario Yr)'!L67</f>
        <v>2.8078388543847019E-2</v>
      </c>
      <c r="M34" s="495">
        <f>'3. BL Demand'!M34+'6. Preferred (Scenario Yr)'!M67</f>
        <v>2.869265951555373E-2</v>
      </c>
      <c r="N34" s="495">
        <f>'3. BL Demand'!N34+'6. Preferred (Scenario Yr)'!N67</f>
        <v>2.9295107797934407E-2</v>
      </c>
      <c r="O34" s="495">
        <f>'3. BL Demand'!O34+'6. Preferred (Scenario Yr)'!O67</f>
        <v>2.9885956472630593E-2</v>
      </c>
      <c r="P34" s="495">
        <f>'3. BL Demand'!P34+'6. Preferred (Scenario Yr)'!P67</f>
        <v>3.0465449452252352E-2</v>
      </c>
      <c r="Q34" s="495">
        <f>'3. BL Demand'!Q34+'6. Preferred (Scenario Yr)'!Q67</f>
        <v>3.1033807704116623E-2</v>
      </c>
      <c r="R34" s="495">
        <f>'3. BL Demand'!R34+'6. Preferred (Scenario Yr)'!R67</f>
        <v>3.1591231687191308E-2</v>
      </c>
      <c r="S34" s="495">
        <f>'3. BL Demand'!S34+'6. Preferred (Scenario Yr)'!S67</f>
        <v>3.2137957930664325E-2</v>
      </c>
      <c r="T34" s="495">
        <f>'3. BL Demand'!T34+'6. Preferred (Scenario Yr)'!T67</f>
        <v>3.2674184918591254E-2</v>
      </c>
      <c r="U34" s="495">
        <f>'3. BL Demand'!U34+'6. Preferred (Scenario Yr)'!U67</f>
        <v>5.9347153770034702E-2</v>
      </c>
      <c r="V34" s="495">
        <f>'3. BL Demand'!V34+'6. Preferred (Scenario Yr)'!V67</f>
        <v>5.8854237801510632E-2</v>
      </c>
      <c r="W34" s="495">
        <f>'3. BL Demand'!W34+'6. Preferred (Scenario Yr)'!W67</f>
        <v>5.874639279072906E-2</v>
      </c>
      <c r="X34" s="495">
        <f>'3. BL Demand'!X34+'6. Preferred (Scenario Yr)'!X67</f>
        <v>5.8639559062224546E-2</v>
      </c>
      <c r="Y34" s="495">
        <f>'3. BL Demand'!Y34+'6. Preferred (Scenario Yr)'!Y67</f>
        <v>5.853371848625076E-2</v>
      </c>
      <c r="Z34" s="495">
        <f>'3. BL Demand'!Z34+'6. Preferred (Scenario Yr)'!Z67</f>
        <v>5.8428850758640405E-2</v>
      </c>
      <c r="AA34" s="495">
        <f>'3. BL Demand'!AA34+'6. Preferred (Scenario Yr)'!AA67</f>
        <v>5.8324937824430406E-2</v>
      </c>
      <c r="AB34" s="495">
        <f>'3. BL Demand'!AB34+'6. Preferred (Scenario Yr)'!AB67</f>
        <v>5.8221961655771128E-2</v>
      </c>
      <c r="AC34" s="495">
        <f>'3. BL Demand'!AC34+'6. Preferred (Scenario Yr)'!AC67</f>
        <v>5.8119904073761074E-2</v>
      </c>
      <c r="AD34" s="495">
        <f>'3. BL Demand'!AD34+'6. Preferred (Scenario Yr)'!AD67</f>
        <v>5.8018747106611208E-2</v>
      </c>
      <c r="AE34" s="495">
        <f>'3. BL Demand'!AE34+'6. Preferred (Scenario Yr)'!AE67</f>
        <v>5.7918472808768176E-2</v>
      </c>
      <c r="AF34" s="495">
        <f>'3. BL Demand'!AF34+'6. Preferred (Scenario Yr)'!AF67</f>
        <v>5.7819065469468439E-2</v>
      </c>
      <c r="AG34" s="495">
        <f>'3. BL Demand'!AG34+'6. Preferred (Scenario Yr)'!AG67</f>
        <v>5.7746006951546178E-2</v>
      </c>
      <c r="AH34" s="495">
        <f>'3. BL Demand'!AH34+'6. Preferred (Scenario Yr)'!AH67</f>
        <v>5.7673781825867035E-2</v>
      </c>
      <c r="AI34" s="495">
        <f>'3. BL Demand'!AI34+'6. Preferred (Scenario Yr)'!AI67</f>
        <v>5.7602376654665687E-2</v>
      </c>
      <c r="AJ34" s="583">
        <f>'3. BL Demand'!AJ34+'6. Preferred (Scenario Yr)'!AJ67</f>
        <v>5.7531773597057023E-2</v>
      </c>
    </row>
    <row r="35" spans="1:36" x14ac:dyDescent="0.2">
      <c r="A35" s="288"/>
      <c r="B35" s="1002"/>
      <c r="C35" s="532" t="s">
        <v>694</v>
      </c>
      <c r="D35" s="537" t="s">
        <v>262</v>
      </c>
      <c r="E35" s="896" t="s">
        <v>653</v>
      </c>
      <c r="F35" s="543" t="s">
        <v>75</v>
      </c>
      <c r="G35" s="543">
        <v>2</v>
      </c>
      <c r="H35" s="502">
        <f>'3. BL Demand'!H35+'6. Preferred (Scenario Yr)'!H70</f>
        <v>3.8104007179947087E-2</v>
      </c>
      <c r="I35" s="321">
        <f>'3. BL Demand'!I35+'6. Preferred (Scenario Yr)'!I70</f>
        <v>3.7326760262025603E-2</v>
      </c>
      <c r="J35" s="321">
        <f>'3. BL Demand'!J35+'6. Preferred (Scenario Yr)'!J70</f>
        <v>3.6549650761656796E-2</v>
      </c>
      <c r="K35" s="321">
        <f>'3. BL Demand'!K35+'6. Preferred (Scenario Yr)'!K70</f>
        <v>3.5772671739478061E-2</v>
      </c>
      <c r="L35" s="495">
        <f>'3. BL Demand'!L35+'6. Preferred (Scenario Yr)'!L70</f>
        <v>3.5025907403185043E-2</v>
      </c>
      <c r="M35" s="495">
        <f>'3. BL Demand'!M35+'6. Preferred (Scenario Yr)'!M70</f>
        <v>3.4292493228811248E-2</v>
      </c>
      <c r="N35" s="495">
        <f>'3. BL Demand'!N35+'6. Preferred (Scenario Yr)'!N70</f>
        <v>3.35721349133234E-2</v>
      </c>
      <c r="O35" s="495">
        <f>'3. BL Demand'!O35+'6. Preferred (Scenario Yr)'!O70</f>
        <v>3.2864586106474809E-2</v>
      </c>
      <c r="P35" s="495">
        <f>'3. BL Demand'!P35+'6. Preferred (Scenario Yr)'!P70</f>
        <v>3.2169577454269134E-2</v>
      </c>
      <c r="Q35" s="495">
        <f>'3. BL Demand'!Q35+'6. Preferred (Scenario Yr)'!Q70</f>
        <v>3.1486864941319616E-2</v>
      </c>
      <c r="R35" s="495">
        <f>'3. BL Demand'!R35+'6. Preferred (Scenario Yr)'!R70</f>
        <v>3.0816227199718736E-2</v>
      </c>
      <c r="S35" s="495">
        <f>'3. BL Demand'!S35+'6. Preferred (Scenario Yr)'!S70</f>
        <v>3.0157403029022607E-2</v>
      </c>
      <c r="T35" s="495">
        <f>'3. BL Demand'!T35+'6. Preferred (Scenario Yr)'!T70</f>
        <v>2.9510173242229931E-2</v>
      </c>
      <c r="U35" s="495">
        <f>'3. BL Demand'!U35+'6. Preferred (Scenario Yr)'!U70</f>
        <v>0</v>
      </c>
      <c r="V35" s="495">
        <f>'3. BL Demand'!V35+'6. Preferred (Scenario Yr)'!V70</f>
        <v>0</v>
      </c>
      <c r="W35" s="495">
        <f>'3. BL Demand'!W35+'6. Preferred (Scenario Yr)'!W70</f>
        <v>0</v>
      </c>
      <c r="X35" s="495">
        <f>'3. BL Demand'!X35+'6. Preferred (Scenario Yr)'!X70</f>
        <v>0</v>
      </c>
      <c r="Y35" s="495">
        <f>'3. BL Demand'!Y35+'6. Preferred (Scenario Yr)'!Y70</f>
        <v>0</v>
      </c>
      <c r="Z35" s="495">
        <f>'3. BL Demand'!Z35+'6. Preferred (Scenario Yr)'!Z70</f>
        <v>0</v>
      </c>
      <c r="AA35" s="495">
        <f>'3. BL Demand'!AA35+'6. Preferred (Scenario Yr)'!AA70</f>
        <v>0</v>
      </c>
      <c r="AB35" s="495">
        <f>'3. BL Demand'!AB35+'6. Preferred (Scenario Yr)'!AB70</f>
        <v>0</v>
      </c>
      <c r="AC35" s="495">
        <f>'3. BL Demand'!AC35+'6. Preferred (Scenario Yr)'!AC70</f>
        <v>0</v>
      </c>
      <c r="AD35" s="495">
        <f>'3. BL Demand'!AD35+'6. Preferred (Scenario Yr)'!AD70</f>
        <v>0</v>
      </c>
      <c r="AE35" s="495">
        <f>'3. BL Demand'!AE35+'6. Preferred (Scenario Yr)'!AE70</f>
        <v>0</v>
      </c>
      <c r="AF35" s="495">
        <f>'3. BL Demand'!AF35+'6. Preferred (Scenario Yr)'!AF70</f>
        <v>0</v>
      </c>
      <c r="AG35" s="495">
        <f>'3. BL Demand'!AG35+'6. Preferred (Scenario Yr)'!AG70</f>
        <v>0</v>
      </c>
      <c r="AH35" s="495">
        <f>'3. BL Demand'!AH35+'6. Preferred (Scenario Yr)'!AH70</f>
        <v>0</v>
      </c>
      <c r="AI35" s="495">
        <f>'3. BL Demand'!AI35+'6. Preferred (Scenario Yr)'!AI70</f>
        <v>0</v>
      </c>
      <c r="AJ35" s="583">
        <f>'3. BL Demand'!AJ35+'6. Preferred (Scenario Yr)'!AJ70</f>
        <v>0</v>
      </c>
    </row>
    <row r="36" spans="1:36" x14ac:dyDescent="0.2">
      <c r="A36" s="288"/>
      <c r="B36" s="1002"/>
      <c r="C36" s="532" t="s">
        <v>695</v>
      </c>
      <c r="D36" s="537" t="s">
        <v>264</v>
      </c>
      <c r="E36" s="896" t="s">
        <v>653</v>
      </c>
      <c r="F36" s="543" t="s">
        <v>75</v>
      </c>
      <c r="G36" s="543">
        <v>2</v>
      </c>
      <c r="H36" s="502">
        <f>'3. BL Demand'!H36+'6. Preferred (Scenario Yr)'!H73</f>
        <v>6.0505668147489578E-3</v>
      </c>
      <c r="I36" s="321">
        <f>'3. BL Demand'!I36+'6. Preferred (Scenario Yr)'!I73</f>
        <v>6.0505668147489578E-3</v>
      </c>
      <c r="J36" s="321">
        <f>'3. BL Demand'!J36+'6. Preferred (Scenario Yr)'!J73</f>
        <v>6.0505668147489578E-3</v>
      </c>
      <c r="K36" s="321">
        <f>'3. BL Demand'!K36+'6. Preferred (Scenario Yr)'!K73</f>
        <v>6.0505668147489578E-3</v>
      </c>
      <c r="L36" s="495">
        <f>'3. BL Demand'!L36+'6. Preferred (Scenario Yr)'!L73</f>
        <v>6.0505668147489578E-3</v>
      </c>
      <c r="M36" s="495">
        <f>'3. BL Demand'!M36+'6. Preferred (Scenario Yr)'!M73</f>
        <v>6.0505668147489578E-3</v>
      </c>
      <c r="N36" s="495">
        <f>'3. BL Demand'!N36+'6. Preferred (Scenario Yr)'!N73</f>
        <v>6.0505668147489578E-3</v>
      </c>
      <c r="O36" s="495">
        <f>'3. BL Demand'!O36+'6. Preferred (Scenario Yr)'!O73</f>
        <v>6.0505668147489578E-3</v>
      </c>
      <c r="P36" s="495">
        <f>'3. BL Demand'!P36+'6. Preferred (Scenario Yr)'!P73</f>
        <v>6.0505668147489578E-3</v>
      </c>
      <c r="Q36" s="495">
        <f>'3. BL Demand'!Q36+'6. Preferred (Scenario Yr)'!Q73</f>
        <v>6.0505668147489578E-3</v>
      </c>
      <c r="R36" s="495">
        <f>'3. BL Demand'!R36+'6. Preferred (Scenario Yr)'!R73</f>
        <v>6.0505668147489578E-3</v>
      </c>
      <c r="S36" s="495">
        <f>'3. BL Demand'!S36+'6. Preferred (Scenario Yr)'!S73</f>
        <v>6.0505668147489578E-3</v>
      </c>
      <c r="T36" s="495">
        <f>'3. BL Demand'!T36+'6. Preferred (Scenario Yr)'!T73</f>
        <v>6.0505668147489578E-3</v>
      </c>
      <c r="U36" s="495">
        <f>'3. BL Demand'!U36+'6. Preferred (Scenario Yr)'!U73</f>
        <v>6.0505668147489578E-3</v>
      </c>
      <c r="V36" s="495">
        <f>'3. BL Demand'!V36+'6. Preferred (Scenario Yr)'!V73</f>
        <v>6.0505668147489578E-3</v>
      </c>
      <c r="W36" s="495">
        <f>'3. BL Demand'!W36+'6. Preferred (Scenario Yr)'!W73</f>
        <v>6.0505668147489578E-3</v>
      </c>
      <c r="X36" s="495">
        <f>'3. BL Demand'!X36+'6. Preferred (Scenario Yr)'!X73</f>
        <v>6.0505668147489578E-3</v>
      </c>
      <c r="Y36" s="495">
        <f>'3. BL Demand'!Y36+'6. Preferred (Scenario Yr)'!Y73</f>
        <v>6.0505668147489578E-3</v>
      </c>
      <c r="Z36" s="495">
        <f>'3. BL Demand'!Z36+'6. Preferred (Scenario Yr)'!Z73</f>
        <v>6.0505668147489578E-3</v>
      </c>
      <c r="AA36" s="495">
        <f>'3. BL Demand'!AA36+'6. Preferred (Scenario Yr)'!AA73</f>
        <v>6.0505668147489578E-3</v>
      </c>
      <c r="AB36" s="495">
        <f>'3. BL Demand'!AB36+'6. Preferred (Scenario Yr)'!AB73</f>
        <v>6.0505668147489578E-3</v>
      </c>
      <c r="AC36" s="495">
        <f>'3. BL Demand'!AC36+'6. Preferred (Scenario Yr)'!AC73</f>
        <v>6.0505668147489578E-3</v>
      </c>
      <c r="AD36" s="495">
        <f>'3. BL Demand'!AD36+'6. Preferred (Scenario Yr)'!AD73</f>
        <v>6.0505668147489578E-3</v>
      </c>
      <c r="AE36" s="495">
        <f>'3. BL Demand'!AE36+'6. Preferred (Scenario Yr)'!AE73</f>
        <v>6.0505668147489578E-3</v>
      </c>
      <c r="AF36" s="495">
        <f>'3. BL Demand'!AF36+'6. Preferred (Scenario Yr)'!AF73</f>
        <v>6.0505668147489578E-3</v>
      </c>
      <c r="AG36" s="495">
        <f>'3. BL Demand'!AG36+'6. Preferred (Scenario Yr)'!AG73</f>
        <v>6.0505668147489578E-3</v>
      </c>
      <c r="AH36" s="495">
        <f>'3. BL Demand'!AH36+'6. Preferred (Scenario Yr)'!AH73</f>
        <v>6.0505668147489578E-3</v>
      </c>
      <c r="AI36" s="495">
        <f>'3. BL Demand'!AI36+'6. Preferred (Scenario Yr)'!AI73</f>
        <v>6.0505668147489578E-3</v>
      </c>
      <c r="AJ36" s="583">
        <f>'3. BL Demand'!AJ36+'6. Preferred (Scenario Yr)'!AJ73</f>
        <v>6.0505668147489578E-3</v>
      </c>
    </row>
    <row r="37" spans="1:36" x14ac:dyDescent="0.2">
      <c r="A37" s="288"/>
      <c r="B37" s="1002"/>
      <c r="C37" s="532" t="s">
        <v>696</v>
      </c>
      <c r="D37" s="537" t="s">
        <v>266</v>
      </c>
      <c r="E37" s="896" t="s">
        <v>653</v>
      </c>
      <c r="F37" s="543" t="s">
        <v>75</v>
      </c>
      <c r="G37" s="543">
        <v>2</v>
      </c>
      <c r="H37" s="502">
        <f>'3. BL Demand'!H37+'6. Preferred (Scenario Yr)'!H31</f>
        <v>0.50046744270032473</v>
      </c>
      <c r="I37" s="321">
        <f>'3. BL Demand'!I37+'6. Preferred (Scenario Yr)'!I31</f>
        <v>0.50063041864653957</v>
      </c>
      <c r="J37" s="321">
        <f>'3. BL Demand'!J37+'6. Preferred (Scenario Yr)'!J31</f>
        <v>0.5008050798645276</v>
      </c>
      <c r="K37" s="321">
        <f>'3. BL Demand'!K37+'6. Preferred (Scenario Yr)'!K31</f>
        <v>0.50099121021201021</v>
      </c>
      <c r="L37" s="495">
        <f>'3. BL Demand'!L37+'6. Preferred (Scenario Yr)'!L31</f>
        <v>0.5009576586431721</v>
      </c>
      <c r="M37" s="495">
        <f>'3. BL Demand'!M37+'6. Preferred (Scenario Yr)'!M31</f>
        <v>0.50107680184583925</v>
      </c>
      <c r="N37" s="495">
        <f>'3. BL Demand'!N37+'6. Preferred (Scenario Yr)'!N31</f>
        <v>0.50119471187894638</v>
      </c>
      <c r="O37" s="495">
        <f>'3. BL Demand'!O37+'6. Preferred (Scenario Yr)'!O31</f>
        <v>0.50131141201109886</v>
      </c>
      <c r="P37" s="495">
        <f>'3. BL Demand'!P37+'6. Preferred (Scenario Yr)'!P31</f>
        <v>0.50142692768368269</v>
      </c>
      <c r="Q37" s="495">
        <f>'3. BL Demand'!Q37+'6. Preferred (Scenario Yr)'!Q31</f>
        <v>0.48414128194476802</v>
      </c>
      <c r="R37" s="495">
        <f>'3. BL Demand'!R37+'6. Preferred (Scenario Yr)'!R31</f>
        <v>0.46685449570329424</v>
      </c>
      <c r="S37" s="495">
        <f>'3. BL Demand'!S37+'6. Preferred (Scenario Yr)'!S31</f>
        <v>0.44956659363051737</v>
      </c>
      <c r="T37" s="495">
        <f>'3. BL Demand'!T37+'6. Preferred (Scenario Yr)'!T31</f>
        <v>0.43227759642938313</v>
      </c>
      <c r="U37" s="495">
        <f>'3. BL Demand'!U37+'6. Preferred (Scenario Yr)'!U31</f>
        <v>0.41771480082016954</v>
      </c>
      <c r="V37" s="495">
        <f>'3. BL Demand'!V37+'6. Preferred (Scenario Yr)'!V31</f>
        <v>0.40341771678869365</v>
      </c>
      <c r="W37" s="495">
        <f>'3. BL Demand'!W37+'6. Preferred (Scenario Yr)'!W31</f>
        <v>0.38873556179947522</v>
      </c>
      <c r="X37" s="495">
        <f>'3. BL Demand'!X37+'6. Preferred (Scenario Yr)'!X31</f>
        <v>0.37405239552797981</v>
      </c>
      <c r="Y37" s="495">
        <f>'3. BL Demand'!Y37+'6. Preferred (Scenario Yr)'!Y31</f>
        <v>0.35936823610395363</v>
      </c>
      <c r="Z37" s="495">
        <f>'3. BL Demand'!Z37+'6. Preferred (Scenario Yr)'!Z31</f>
        <v>0.34468310383156386</v>
      </c>
      <c r="AA37" s="495">
        <f>'3. BL Demand'!AA37+'6. Preferred (Scenario Yr)'!AA31</f>
        <v>0.33640601676577386</v>
      </c>
      <c r="AB37" s="495">
        <f>'3. BL Demand'!AB37+'6. Preferred (Scenario Yr)'!AB31</f>
        <v>0.32812799293443312</v>
      </c>
      <c r="AC37" s="495">
        <f>'3. BL Demand'!AC37+'6. Preferred (Scenario Yr)'!AC31</f>
        <v>0.31984905051644313</v>
      </c>
      <c r="AD37" s="495">
        <f>'3. BL Demand'!AD37+'6. Preferred (Scenario Yr)'!AD31</f>
        <v>0.31156920748359296</v>
      </c>
      <c r="AE37" s="495">
        <f>'3. BL Demand'!AE37+'6. Preferred (Scenario Yr)'!AE31</f>
        <v>0.30328848178143608</v>
      </c>
      <c r="AF37" s="495">
        <f>'3. BL Demand'!AF37+'6. Preferred (Scenario Yr)'!AF31</f>
        <v>0.29584498912073581</v>
      </c>
      <c r="AG37" s="495">
        <f>'3. BL Demand'!AG37+'6. Preferred (Scenario Yr)'!AG31</f>
        <v>0.28837514763865801</v>
      </c>
      <c r="AH37" s="495">
        <f>'3. BL Demand'!AH37+'6. Preferred (Scenario Yr)'!AH31</f>
        <v>0.28090447276433717</v>
      </c>
      <c r="AI37" s="495">
        <f>'3. BL Demand'!AI37+'6. Preferred (Scenario Yr)'!AI31</f>
        <v>0.2734329779355385</v>
      </c>
      <c r="AJ37" s="583">
        <f>'3. BL Demand'!AJ37+'6. Preferred (Scenario Yr)'!AJ31</f>
        <v>0.26596068099314724</v>
      </c>
    </row>
    <row r="38" spans="1:36" x14ac:dyDescent="0.2">
      <c r="A38" s="288"/>
      <c r="B38" s="1002"/>
      <c r="C38" s="532" t="s">
        <v>89</v>
      </c>
      <c r="D38" s="537" t="s">
        <v>267</v>
      </c>
      <c r="E38" s="939" t="s">
        <v>697</v>
      </c>
      <c r="F38" s="543" t="s">
        <v>75</v>
      </c>
      <c r="G38" s="543">
        <v>2</v>
      </c>
      <c r="H38" s="502">
        <f>SUM(H32:H37)</f>
        <v>0.57999999999999996</v>
      </c>
      <c r="I38" s="321">
        <f t="shared" ref="I38:AJ38" si="5">SUM(I32:I37)</f>
        <v>0.58003969259424437</v>
      </c>
      <c r="J38" s="321">
        <f t="shared" si="5"/>
        <v>0.58009108343980975</v>
      </c>
      <c r="K38" s="321">
        <f t="shared" si="5"/>
        <v>0.58015395573897133</v>
      </c>
      <c r="L38" s="495">
        <f t="shared" si="5"/>
        <v>0.57999999999999996</v>
      </c>
      <c r="M38" s="495">
        <f t="shared" si="5"/>
        <v>0.57999999999999996</v>
      </c>
      <c r="N38" s="495">
        <f t="shared" si="5"/>
        <v>0.57999999999999996</v>
      </c>
      <c r="O38" s="495">
        <f t="shared" si="5"/>
        <v>0.57999999999999996</v>
      </c>
      <c r="P38" s="495">
        <f t="shared" si="5"/>
        <v>0.57999999999999996</v>
      </c>
      <c r="Q38" s="495">
        <f t="shared" si="5"/>
        <v>0.56259999999999999</v>
      </c>
      <c r="R38" s="495">
        <f t="shared" si="5"/>
        <v>0.54520000000000002</v>
      </c>
      <c r="S38" s="495">
        <f t="shared" si="5"/>
        <v>0.52780000000000005</v>
      </c>
      <c r="T38" s="495">
        <f t="shared" si="5"/>
        <v>0.51040000000000008</v>
      </c>
      <c r="U38" s="495">
        <f t="shared" si="5"/>
        <v>0.49299999999999999</v>
      </c>
      <c r="V38" s="495">
        <f t="shared" si="5"/>
        <v>0.47821000000000002</v>
      </c>
      <c r="W38" s="495">
        <f t="shared" si="5"/>
        <v>0.46342000000000005</v>
      </c>
      <c r="X38" s="495">
        <f t="shared" si="5"/>
        <v>0.44863000000000008</v>
      </c>
      <c r="Y38" s="495">
        <f t="shared" si="5"/>
        <v>0.43384000000000011</v>
      </c>
      <c r="Z38" s="495">
        <f t="shared" si="5"/>
        <v>0.41905000000000003</v>
      </c>
      <c r="AA38" s="495">
        <f t="shared" si="5"/>
        <v>0.41066900000000001</v>
      </c>
      <c r="AB38" s="495">
        <f t="shared" si="5"/>
        <v>0.40228799999999998</v>
      </c>
      <c r="AC38" s="495">
        <f t="shared" si="5"/>
        <v>0.39390699999999995</v>
      </c>
      <c r="AD38" s="495">
        <f t="shared" si="5"/>
        <v>0.38552599999999992</v>
      </c>
      <c r="AE38" s="495">
        <f t="shared" si="5"/>
        <v>0.37714500000000001</v>
      </c>
      <c r="AF38" s="495">
        <f t="shared" si="5"/>
        <v>0.36960209999999999</v>
      </c>
      <c r="AG38" s="495">
        <f t="shared" si="5"/>
        <v>0.36205919999999991</v>
      </c>
      <c r="AH38" s="495">
        <f t="shared" si="5"/>
        <v>0.35451629999999995</v>
      </c>
      <c r="AI38" s="495">
        <f t="shared" si="5"/>
        <v>0.34697339999999993</v>
      </c>
      <c r="AJ38" s="583">
        <f t="shared" si="5"/>
        <v>0.33943050000000002</v>
      </c>
    </row>
    <row r="39" spans="1:36" ht="15.75" thickBot="1" x14ac:dyDescent="0.25">
      <c r="A39" s="288"/>
      <c r="B39" s="1003"/>
      <c r="C39" s="932" t="s">
        <v>698</v>
      </c>
      <c r="D39" s="933" t="s">
        <v>267</v>
      </c>
      <c r="E39" s="940" t="s">
        <v>699</v>
      </c>
      <c r="F39" s="935" t="s">
        <v>271</v>
      </c>
      <c r="G39" s="935">
        <v>2</v>
      </c>
      <c r="H39" s="564">
        <f>(H38*1000000)/(H53*1000)</f>
        <v>172.39060616958864</v>
      </c>
      <c r="I39" s="431">
        <f t="shared" ref="I39:AJ39" si="6">(I38*1000000)/(I53*1000)</f>
        <v>170.58135118088924</v>
      </c>
      <c r="J39" s="431">
        <f t="shared" si="6"/>
        <v>168.8114471405132</v>
      </c>
      <c r="K39" s="431">
        <f t="shared" si="6"/>
        <v>167.08196865968864</v>
      </c>
      <c r="L39" s="941">
        <f t="shared" si="6"/>
        <v>165.32686124211872</v>
      </c>
      <c r="M39" s="941">
        <f t="shared" si="6"/>
        <v>163.48172008291806</v>
      </c>
      <c r="N39" s="941">
        <f t="shared" si="6"/>
        <v>161.67591174122018</v>
      </c>
      <c r="O39" s="941">
        <f t="shared" si="6"/>
        <v>159.90972940885842</v>
      </c>
      <c r="P39" s="941">
        <f t="shared" si="6"/>
        <v>158.18185392434572</v>
      </c>
      <c r="Q39" s="941">
        <f t="shared" si="6"/>
        <v>151.79734115112399</v>
      </c>
      <c r="R39" s="941">
        <f t="shared" si="6"/>
        <v>145.70238257142614</v>
      </c>
      <c r="S39" s="941">
        <f t="shared" si="6"/>
        <v>139.7222934409549</v>
      </c>
      <c r="T39" s="941">
        <f t="shared" si="6"/>
        <v>133.85441175625664</v>
      </c>
      <c r="U39" s="941">
        <f t="shared" si="6"/>
        <v>128.09482019578488</v>
      </c>
      <c r="V39" s="941">
        <f t="shared" si="6"/>
        <v>129.3208815546563</v>
      </c>
      <c r="W39" s="941">
        <f t="shared" si="6"/>
        <v>124.09931785526464</v>
      </c>
      <c r="X39" s="941">
        <f t="shared" si="6"/>
        <v>118.9791760975294</v>
      </c>
      <c r="Y39" s="941">
        <f t="shared" si="6"/>
        <v>113.95745594156564</v>
      </c>
      <c r="Z39" s="941">
        <f t="shared" si="6"/>
        <v>109.0312772319445</v>
      </c>
      <c r="AA39" s="941">
        <f t="shared" si="6"/>
        <v>105.84979140424254</v>
      </c>
      <c r="AB39" s="941">
        <f t="shared" si="6"/>
        <v>102.69933351926959</v>
      </c>
      <c r="AC39" s="941">
        <f t="shared" si="6"/>
        <v>99.608883656176957</v>
      </c>
      <c r="AD39" s="941">
        <f t="shared" si="6"/>
        <v>96.57670626315219</v>
      </c>
      <c r="AE39" s="941">
        <f t="shared" si="6"/>
        <v>93.601133556004783</v>
      </c>
      <c r="AF39" s="941">
        <f t="shared" si="6"/>
        <v>90.886654357375591</v>
      </c>
      <c r="AG39" s="941">
        <f t="shared" si="6"/>
        <v>88.221884667231691</v>
      </c>
      <c r="AH39" s="941">
        <f t="shared" si="6"/>
        <v>85.605444123008823</v>
      </c>
      <c r="AI39" s="941">
        <f t="shared" si="6"/>
        <v>83.036004042705301</v>
      </c>
      <c r="AJ39" s="942">
        <f t="shared" si="6"/>
        <v>80.512284979852282</v>
      </c>
    </row>
    <row r="40" spans="1:36" x14ac:dyDescent="0.2">
      <c r="A40" s="289"/>
      <c r="B40" s="998" t="s">
        <v>272</v>
      </c>
      <c r="C40" s="790" t="s">
        <v>700</v>
      </c>
      <c r="D40" s="946" t="s">
        <v>701</v>
      </c>
      <c r="E40" s="947" t="s">
        <v>275</v>
      </c>
      <c r="F40" s="562" t="s">
        <v>276</v>
      </c>
      <c r="G40" s="562">
        <v>2</v>
      </c>
      <c r="H40" s="531">
        <v>0.40566534246575342</v>
      </c>
      <c r="I40" s="322">
        <v>0.40720858016319117</v>
      </c>
      <c r="J40" s="322">
        <v>0.40875151205147336</v>
      </c>
      <c r="K40" s="322">
        <v>0.41029413955043909</v>
      </c>
      <c r="L40" s="556">
        <v>0.41183646406771013</v>
      </c>
      <c r="M40" s="556">
        <v>0.41337848699884427</v>
      </c>
      <c r="N40" s="556">
        <v>0.41492020972748556</v>
      </c>
      <c r="O40" s="556">
        <v>0.41646163362551286</v>
      </c>
      <c r="P40" s="556">
        <v>0.41800276005318548</v>
      </c>
      <c r="Q40" s="556">
        <v>0.41954359035928651</v>
      </c>
      <c r="R40" s="556">
        <v>0.42108412588126365</v>
      </c>
      <c r="S40" s="556">
        <v>0.42262436794536851</v>
      </c>
      <c r="T40" s="556">
        <v>0.42416431786679282</v>
      </c>
      <c r="U40" s="556">
        <v>0.42570397694980272</v>
      </c>
      <c r="V40" s="556">
        <v>0.42724334648787127</v>
      </c>
      <c r="W40" s="556">
        <v>0.42878242776380859</v>
      </c>
      <c r="X40" s="556">
        <v>0.43032122204988954</v>
      </c>
      <c r="Y40" s="556">
        <v>0.43185973060798011</v>
      </c>
      <c r="Z40" s="556">
        <v>0.43339795468966164</v>
      </c>
      <c r="AA40" s="556">
        <v>0.43493589553635248</v>
      </c>
      <c r="AB40" s="556">
        <v>0.43647355437942864</v>
      </c>
      <c r="AC40" s="556">
        <v>0.43801093244034212</v>
      </c>
      <c r="AD40" s="556">
        <v>0.43954803093073724</v>
      </c>
      <c r="AE40" s="556">
        <v>0.44108485105256551</v>
      </c>
      <c r="AF40" s="556">
        <v>0.44262139399819878</v>
      </c>
      <c r="AG40" s="556">
        <v>0.44415766095054016</v>
      </c>
      <c r="AH40" s="556">
        <v>0.44569365308313386</v>
      </c>
      <c r="AI40" s="556">
        <v>0.44722937156027315</v>
      </c>
      <c r="AJ40" s="557">
        <v>0.44876481753710612</v>
      </c>
    </row>
    <row r="41" spans="1:36" x14ac:dyDescent="0.2">
      <c r="A41" s="289"/>
      <c r="B41" s="1004"/>
      <c r="C41" s="505" t="s">
        <v>702</v>
      </c>
      <c r="D41" s="553" t="s">
        <v>703</v>
      </c>
      <c r="E41" s="554" t="s">
        <v>275</v>
      </c>
      <c r="F41" s="555" t="s">
        <v>276</v>
      </c>
      <c r="G41" s="555">
        <v>2</v>
      </c>
      <c r="H41" s="502">
        <v>1.3589452054794521E-2</v>
      </c>
      <c r="I41" s="770">
        <v>1.3365178118961589E-2</v>
      </c>
      <c r="J41" s="770">
        <v>1.3140904183128656E-2</v>
      </c>
      <c r="K41" s="770">
        <v>1.2916630247295722E-2</v>
      </c>
      <c r="L41" s="436">
        <v>1.269235631146279E-2</v>
      </c>
      <c r="M41" s="436">
        <v>1.2468082375629857E-2</v>
      </c>
      <c r="N41" s="436">
        <v>1.2243808439796923E-2</v>
      </c>
      <c r="O41" s="436">
        <v>1.201953450396399E-2</v>
      </c>
      <c r="P41" s="436">
        <v>1.1795260568131058E-2</v>
      </c>
      <c r="Q41" s="436">
        <v>1.1570986632298124E-2</v>
      </c>
      <c r="R41" s="436">
        <v>1.1346712696465191E-2</v>
      </c>
      <c r="S41" s="436">
        <v>1.1122438760632259E-2</v>
      </c>
      <c r="T41" s="436">
        <v>1.0898164824799324E-2</v>
      </c>
      <c r="U41" s="436">
        <v>1.0673890888966392E-2</v>
      </c>
      <c r="V41" s="436">
        <v>1.0449616953133459E-2</v>
      </c>
      <c r="W41" s="436">
        <v>1.0225343017300525E-2</v>
      </c>
      <c r="X41" s="436">
        <v>1.0001069081467593E-2</v>
      </c>
      <c r="Y41" s="436">
        <v>9.7767951456346602E-3</v>
      </c>
      <c r="Z41" s="436">
        <v>9.5525212098017259E-3</v>
      </c>
      <c r="AA41" s="436">
        <v>9.3282472739687934E-3</v>
      </c>
      <c r="AB41" s="436">
        <v>9.1039733381358609E-3</v>
      </c>
      <c r="AC41" s="436">
        <v>8.8796994023029267E-3</v>
      </c>
      <c r="AD41" s="436">
        <v>8.6554254664699942E-3</v>
      </c>
      <c r="AE41" s="436">
        <v>8.4311515306370616E-3</v>
      </c>
      <c r="AF41" s="436">
        <v>8.2068775948041274E-3</v>
      </c>
      <c r="AG41" s="436">
        <v>7.9826036589711949E-3</v>
      </c>
      <c r="AH41" s="436">
        <v>7.7583297231382598E-3</v>
      </c>
      <c r="AI41" s="436">
        <v>7.5340557873053264E-3</v>
      </c>
      <c r="AJ41" s="504">
        <v>7.3097818514723922E-3</v>
      </c>
    </row>
    <row r="42" spans="1:36" x14ac:dyDescent="0.2">
      <c r="A42" s="217"/>
      <c r="B42" s="1004"/>
      <c r="C42" s="505" t="s">
        <v>704</v>
      </c>
      <c r="D42" s="553" t="s">
        <v>280</v>
      </c>
      <c r="E42" s="554" t="s">
        <v>281</v>
      </c>
      <c r="F42" s="555" t="s">
        <v>276</v>
      </c>
      <c r="G42" s="555">
        <v>2</v>
      </c>
      <c r="H42" s="502">
        <v>6.3785205479452059E-2</v>
      </c>
      <c r="I42" s="770">
        <v>6.3785205479452059E-2</v>
      </c>
      <c r="J42" s="770">
        <v>6.3785205479452059E-2</v>
      </c>
      <c r="K42" s="770">
        <v>6.3785205479452059E-2</v>
      </c>
      <c r="L42" s="436">
        <v>6.3785205479452059E-2</v>
      </c>
      <c r="M42" s="436">
        <v>6.3785205479452059E-2</v>
      </c>
      <c r="N42" s="436">
        <v>6.3785205479452059E-2</v>
      </c>
      <c r="O42" s="436">
        <v>6.3785205479452059E-2</v>
      </c>
      <c r="P42" s="436">
        <v>6.3785205479452059E-2</v>
      </c>
      <c r="Q42" s="436">
        <v>6.3785205479452059E-2</v>
      </c>
      <c r="R42" s="436">
        <v>6.3785205479452059E-2</v>
      </c>
      <c r="S42" s="436">
        <v>6.3785205479452059E-2</v>
      </c>
      <c r="T42" s="436">
        <v>6.3785205479452059E-2</v>
      </c>
      <c r="U42" s="436">
        <v>6.3785205479452059E-2</v>
      </c>
      <c r="V42" s="436">
        <v>6.3785205479452059E-2</v>
      </c>
      <c r="W42" s="436">
        <v>6.3785205479452059E-2</v>
      </c>
      <c r="X42" s="436">
        <v>6.3785205479452059E-2</v>
      </c>
      <c r="Y42" s="436">
        <v>6.3785205479452059E-2</v>
      </c>
      <c r="Z42" s="436">
        <v>6.3785205479452059E-2</v>
      </c>
      <c r="AA42" s="436">
        <v>6.3785205479452059E-2</v>
      </c>
      <c r="AB42" s="436">
        <v>6.3785205479452059E-2</v>
      </c>
      <c r="AC42" s="436">
        <v>6.3785205479452059E-2</v>
      </c>
      <c r="AD42" s="436">
        <v>6.3785205479452059E-2</v>
      </c>
      <c r="AE42" s="436">
        <v>6.3785205479452059E-2</v>
      </c>
      <c r="AF42" s="436">
        <v>6.3785205479452059E-2</v>
      </c>
      <c r="AG42" s="436">
        <v>6.3785205479452059E-2</v>
      </c>
      <c r="AH42" s="436">
        <v>6.3785205479452059E-2</v>
      </c>
      <c r="AI42" s="436">
        <v>6.3785205479452059E-2</v>
      </c>
      <c r="AJ42" s="504">
        <v>6.3785205479452059E-2</v>
      </c>
    </row>
    <row r="43" spans="1:36" ht="38.25" x14ac:dyDescent="0.25">
      <c r="A43" s="290"/>
      <c r="B43" s="1004"/>
      <c r="C43" s="948" t="s">
        <v>705</v>
      </c>
      <c r="D43" s="944" t="s">
        <v>706</v>
      </c>
      <c r="E43" s="896" t="s">
        <v>707</v>
      </c>
      <c r="F43" s="943" t="s">
        <v>276</v>
      </c>
      <c r="G43" s="945">
        <v>2</v>
      </c>
      <c r="H43" s="502">
        <f>'3. BL Demand'!H43</f>
        <v>1.1129510958904112</v>
      </c>
      <c r="I43" s="770">
        <f>H43+SUM(I44:I49)</f>
        <v>1.1765683227170045</v>
      </c>
      <c r="J43" s="770">
        <f>I43+SUM(J44:J49)</f>
        <v>1.2401485107670034</v>
      </c>
      <c r="K43" s="770">
        <f>J43+SUM(K44:K49)</f>
        <v>1.3036468759637787</v>
      </c>
      <c r="L43" s="495">
        <f>K43+SUM(L44:L49)</f>
        <v>1.3659453702938367</v>
      </c>
      <c r="M43" s="495">
        <f t="shared" ref="M43:AJ43" si="7">L43+SUM(M44:M49)</f>
        <v>1.431347990869468</v>
      </c>
      <c r="N43" s="495">
        <f t="shared" si="7"/>
        <v>1.4962380801333091</v>
      </c>
      <c r="O43" s="495">
        <f t="shared" si="7"/>
        <v>1.5605943095641992</v>
      </c>
      <c r="P43" s="495">
        <f t="shared" si="7"/>
        <v>1.6244302022475638</v>
      </c>
      <c r="Q43" s="495">
        <f t="shared" si="7"/>
        <v>1.6877323776186861</v>
      </c>
      <c r="R43" s="495">
        <f t="shared" si="7"/>
        <v>1.7465772088429636</v>
      </c>
      <c r="S43" s="495">
        <f t="shared" si="7"/>
        <v>1.8049424657780462</v>
      </c>
      <c r="T43" s="495">
        <f t="shared" si="7"/>
        <v>1.8628244653820574</v>
      </c>
      <c r="U43" s="495">
        <f t="shared" si="7"/>
        <v>3.1612424771119136</v>
      </c>
      <c r="V43" s="495">
        <f t="shared" si="7"/>
        <v>3.196377848229325</v>
      </c>
      <c r="W43" s="495">
        <f t="shared" si="7"/>
        <v>3.2314741253562302</v>
      </c>
      <c r="X43" s="495">
        <f t="shared" si="7"/>
        <v>3.2665523340830078</v>
      </c>
      <c r="Y43" s="495">
        <f t="shared" si="7"/>
        <v>3.3016130644757964</v>
      </c>
      <c r="Z43" s="495">
        <f t="shared" si="7"/>
        <v>3.3366568811840844</v>
      </c>
      <c r="AA43" s="495">
        <f t="shared" si="7"/>
        <v>3.3716843247946322</v>
      </c>
      <c r="AB43" s="495">
        <f t="shared" si="7"/>
        <v>3.407780506340349</v>
      </c>
      <c r="AC43" s="495">
        <f t="shared" si="7"/>
        <v>3.4438610025812677</v>
      </c>
      <c r="AD43" s="495">
        <f t="shared" si="7"/>
        <v>3.4799263134541287</v>
      </c>
      <c r="AE43" s="495">
        <f t="shared" si="7"/>
        <v>3.5159769178730871</v>
      </c>
      <c r="AF43" s="495">
        <f t="shared" si="7"/>
        <v>3.5520132748232291</v>
      </c>
      <c r="AG43" s="495">
        <f t="shared" si="7"/>
        <v>3.5880358243865307</v>
      </c>
      <c r="AH43" s="495">
        <f t="shared" si="7"/>
        <v>3.6240449887050956</v>
      </c>
      <c r="AI43" s="495">
        <f t="shared" si="7"/>
        <v>3.6600411728860665</v>
      </c>
      <c r="AJ43" s="583">
        <f t="shared" si="7"/>
        <v>3.6960247658523313</v>
      </c>
    </row>
    <row r="44" spans="1:36" x14ac:dyDescent="0.2">
      <c r="A44" s="219"/>
      <c r="B44" s="1004"/>
      <c r="C44" s="505" t="s">
        <v>708</v>
      </c>
      <c r="D44" s="558" t="s">
        <v>709</v>
      </c>
      <c r="E44" s="554" t="s">
        <v>287</v>
      </c>
      <c r="F44" s="555" t="s">
        <v>276</v>
      </c>
      <c r="G44" s="555">
        <v>2</v>
      </c>
      <c r="H44" s="502">
        <f>'3. BL Demand'!H44</f>
        <v>3.6558351824426044E-2</v>
      </c>
      <c r="I44" s="770">
        <f>'3. BL Demand'!I44</f>
        <v>3.6544892729347959E-2</v>
      </c>
      <c r="J44" s="770">
        <f>'3. BL Demand'!J44</f>
        <v>3.6531837953390094E-2</v>
      </c>
      <c r="K44" s="770">
        <f>'3. BL Demand'!K44</f>
        <v>3.64729991648442E-2</v>
      </c>
      <c r="L44" s="436">
        <v>3.6410143448875741E-2</v>
      </c>
      <c r="M44" s="436">
        <v>4.0017999469036565E-2</v>
      </c>
      <c r="N44" s="436">
        <v>4.0001215282355812E-2</v>
      </c>
      <c r="O44" s="436">
        <v>3.9951648539655875E-2</v>
      </c>
      <c r="P44" s="436">
        <v>3.9904611029481202E-2</v>
      </c>
      <c r="Q44" s="436">
        <v>3.9834550047567516E-2</v>
      </c>
      <c r="R44" s="436">
        <v>3.5841930165521264E-2</v>
      </c>
      <c r="S44" s="436">
        <v>3.5808077323902752E-2</v>
      </c>
      <c r="T44" s="436">
        <v>3.5759934546449872E-2</v>
      </c>
      <c r="U44" s="436">
        <v>3.5735069646152223E-2</v>
      </c>
      <c r="V44" s="436">
        <v>3.5700636549623709E-2</v>
      </c>
      <c r="W44" s="436">
        <v>3.5649016782387889E-2</v>
      </c>
      <c r="X44" s="436">
        <v>3.5618781931151144E-2</v>
      </c>
      <c r="Y44" s="436">
        <v>3.5589534470154262E-2</v>
      </c>
      <c r="Z44" s="436">
        <v>3.5561231868311893E-2</v>
      </c>
      <c r="AA44" s="436">
        <v>3.553383386013468E-2</v>
      </c>
      <c r="AB44" s="436">
        <v>3.6587957827360698E-2</v>
      </c>
      <c r="AC44" s="436">
        <v>3.656171074107567E-2</v>
      </c>
      <c r="AD44" s="436">
        <v>3.6536300226535673E-2</v>
      </c>
      <c r="AE44" s="436">
        <v>3.6511691105482552E-2</v>
      </c>
      <c r="AF44" s="436">
        <v>3.6487850029508537E-2</v>
      </c>
      <c r="AG44" s="436">
        <v>3.646474536699873E-2</v>
      </c>
      <c r="AH44" s="436">
        <v>3.6442347098168057E-2</v>
      </c>
      <c r="AI44" s="436">
        <v>3.6420626717481808E-2</v>
      </c>
      <c r="AJ44" s="504">
        <v>3.6399557142929327E-2</v>
      </c>
    </row>
    <row r="45" spans="1:36" x14ac:dyDescent="0.2">
      <c r="A45" s="219"/>
      <c r="B45" s="1004"/>
      <c r="C45" s="505" t="s">
        <v>710</v>
      </c>
      <c r="D45" s="558" t="s">
        <v>289</v>
      </c>
      <c r="E45" s="554" t="s">
        <v>290</v>
      </c>
      <c r="F45" s="555" t="s">
        <v>276</v>
      </c>
      <c r="G45" s="555">
        <v>2</v>
      </c>
      <c r="H45" s="502">
        <f>'3. BL Demand'!H45</f>
        <v>7.0000000000000001E-3</v>
      </c>
      <c r="I45" s="770">
        <f>'3. BL Demand'!I45</f>
        <v>2.7855569726788331E-2</v>
      </c>
      <c r="J45" s="770">
        <f>'3. BL Demand'!J45</f>
        <v>2.7810847147773734E-2</v>
      </c>
      <c r="K45" s="770">
        <f>'3. BL Demand'!K45</f>
        <v>2.7767945041919467E-2</v>
      </c>
      <c r="L45" s="436">
        <v>2.6611795992639003E-2</v>
      </c>
      <c r="M45" s="436">
        <v>2.6084925602999832E-2</v>
      </c>
      <c r="N45" s="436">
        <v>2.556981927713926E-2</v>
      </c>
      <c r="O45" s="436">
        <v>2.506699534557106E-2</v>
      </c>
      <c r="P45" s="436">
        <v>2.4575912771674296E-2</v>
      </c>
      <c r="Q45" s="436">
        <v>2.409523353562875E-2</v>
      </c>
      <c r="R45" s="436">
        <v>2.3623066133530386E-2</v>
      </c>
      <c r="S45" s="436">
        <v>2.3162883793006187E-2</v>
      </c>
      <c r="T45" s="436">
        <v>2.2713847367733592E-2</v>
      </c>
      <c r="U45" s="436">
        <v>2.2273018005347353E-2</v>
      </c>
      <c r="V45" s="436">
        <v>0</v>
      </c>
      <c r="W45" s="436">
        <v>0</v>
      </c>
      <c r="X45" s="436">
        <v>0</v>
      </c>
      <c r="Y45" s="436">
        <v>0</v>
      </c>
      <c r="Z45" s="436">
        <v>0</v>
      </c>
      <c r="AA45" s="436">
        <v>0</v>
      </c>
      <c r="AB45" s="436">
        <v>0</v>
      </c>
      <c r="AC45" s="436">
        <v>0</v>
      </c>
      <c r="AD45" s="436">
        <v>0</v>
      </c>
      <c r="AE45" s="436">
        <v>0</v>
      </c>
      <c r="AF45" s="436">
        <v>0</v>
      </c>
      <c r="AG45" s="436">
        <v>0</v>
      </c>
      <c r="AH45" s="436">
        <v>0</v>
      </c>
      <c r="AI45" s="436">
        <v>0</v>
      </c>
      <c r="AJ45" s="504">
        <v>0</v>
      </c>
    </row>
    <row r="46" spans="1:36" x14ac:dyDescent="0.2">
      <c r="A46" s="219"/>
      <c r="B46" s="1004"/>
      <c r="C46" s="505" t="s">
        <v>711</v>
      </c>
      <c r="D46" s="553" t="s">
        <v>292</v>
      </c>
      <c r="E46" s="554" t="s">
        <v>293</v>
      </c>
      <c r="F46" s="555" t="s">
        <v>276</v>
      </c>
      <c r="G46" s="555">
        <v>2</v>
      </c>
      <c r="H46" s="502">
        <f>'3. BL Demand'!H46</f>
        <v>0</v>
      </c>
      <c r="I46" s="770">
        <f>'3. BL Demand'!I46</f>
        <v>0</v>
      </c>
      <c r="J46" s="770">
        <f>'3. BL Demand'!J46</f>
        <v>0</v>
      </c>
      <c r="K46" s="770">
        <f>'3. BL Demand'!K46</f>
        <v>0</v>
      </c>
      <c r="L46" s="436">
        <v>0</v>
      </c>
      <c r="M46" s="436">
        <v>0</v>
      </c>
      <c r="N46" s="436">
        <v>0</v>
      </c>
      <c r="O46" s="436">
        <v>0</v>
      </c>
      <c r="P46" s="436">
        <v>0</v>
      </c>
      <c r="Q46" s="436">
        <v>0</v>
      </c>
      <c r="R46" s="436">
        <v>0</v>
      </c>
      <c r="S46" s="436">
        <v>0</v>
      </c>
      <c r="T46" s="436">
        <v>0</v>
      </c>
      <c r="U46" s="436">
        <v>1.2409882067593654</v>
      </c>
      <c r="V46" s="436">
        <v>0</v>
      </c>
      <c r="W46" s="436">
        <v>0</v>
      </c>
      <c r="X46" s="436">
        <v>0</v>
      </c>
      <c r="Y46" s="436">
        <v>0</v>
      </c>
      <c r="Z46" s="436">
        <v>0</v>
      </c>
      <c r="AA46" s="436">
        <v>0</v>
      </c>
      <c r="AB46" s="436">
        <v>0</v>
      </c>
      <c r="AC46" s="436">
        <v>0</v>
      </c>
      <c r="AD46" s="436">
        <v>0</v>
      </c>
      <c r="AE46" s="436">
        <v>0</v>
      </c>
      <c r="AF46" s="436">
        <v>0</v>
      </c>
      <c r="AG46" s="436">
        <v>0</v>
      </c>
      <c r="AH46" s="436">
        <v>0</v>
      </c>
      <c r="AI46" s="436">
        <v>0</v>
      </c>
      <c r="AJ46" s="504">
        <v>0</v>
      </c>
    </row>
    <row r="47" spans="1:36" x14ac:dyDescent="0.2">
      <c r="A47" s="219"/>
      <c r="B47" s="1004"/>
      <c r="C47" s="505" t="s">
        <v>712</v>
      </c>
      <c r="D47" s="553" t="s">
        <v>295</v>
      </c>
      <c r="E47" s="554" t="s">
        <v>296</v>
      </c>
      <c r="F47" s="555" t="s">
        <v>276</v>
      </c>
      <c r="G47" s="555">
        <v>2</v>
      </c>
      <c r="H47" s="502">
        <f>'3. BL Demand'!H47</f>
        <v>0</v>
      </c>
      <c r="I47" s="770">
        <f>'3. BL Demand'!I47</f>
        <v>0</v>
      </c>
      <c r="J47" s="770">
        <f>'3. BL Demand'!J47</f>
        <v>0</v>
      </c>
      <c r="K47" s="770">
        <f>'3. BL Demand'!K47</f>
        <v>0</v>
      </c>
      <c r="L47" s="436">
        <v>0</v>
      </c>
      <c r="M47" s="436">
        <v>0</v>
      </c>
      <c r="N47" s="436">
        <v>0</v>
      </c>
      <c r="O47" s="436">
        <v>0</v>
      </c>
      <c r="P47" s="436">
        <v>0</v>
      </c>
      <c r="Q47" s="436">
        <v>0</v>
      </c>
      <c r="R47" s="436">
        <v>0</v>
      </c>
      <c r="S47" s="436">
        <v>0</v>
      </c>
      <c r="T47" s="436">
        <v>0</v>
      </c>
      <c r="U47" s="436">
        <v>0</v>
      </c>
      <c r="V47" s="436">
        <v>0</v>
      </c>
      <c r="W47" s="436">
        <v>0</v>
      </c>
      <c r="X47" s="436">
        <v>0</v>
      </c>
      <c r="Y47" s="436">
        <v>0</v>
      </c>
      <c r="Z47" s="436">
        <v>0</v>
      </c>
      <c r="AA47" s="436">
        <v>0</v>
      </c>
      <c r="AB47" s="436">
        <v>0</v>
      </c>
      <c r="AC47" s="436">
        <v>0</v>
      </c>
      <c r="AD47" s="436">
        <v>0</v>
      </c>
      <c r="AE47" s="436">
        <v>0</v>
      </c>
      <c r="AF47" s="436">
        <v>0</v>
      </c>
      <c r="AG47" s="436">
        <v>0</v>
      </c>
      <c r="AH47" s="436">
        <v>0</v>
      </c>
      <c r="AI47" s="436">
        <v>0</v>
      </c>
      <c r="AJ47" s="504">
        <v>0</v>
      </c>
    </row>
    <row r="48" spans="1:36" x14ac:dyDescent="0.2">
      <c r="A48" s="219"/>
      <c r="B48" s="1004"/>
      <c r="C48" s="505" t="s">
        <v>713</v>
      </c>
      <c r="D48" s="553" t="s">
        <v>714</v>
      </c>
      <c r="E48" s="554" t="s">
        <v>299</v>
      </c>
      <c r="F48" s="555" t="s">
        <v>276</v>
      </c>
      <c r="G48" s="555">
        <v>2</v>
      </c>
      <c r="H48" s="502">
        <f>'3. BL Demand'!H48</f>
        <v>0</v>
      </c>
      <c r="I48" s="770">
        <f>'3. BL Demand'!I48</f>
        <v>0</v>
      </c>
      <c r="J48" s="770">
        <f>'3. BL Demand'!J48</f>
        <v>0</v>
      </c>
      <c r="K48" s="770">
        <f>'3. BL Demand'!K48</f>
        <v>0</v>
      </c>
      <c r="L48" s="436">
        <v>0</v>
      </c>
      <c r="M48" s="436">
        <v>0</v>
      </c>
      <c r="N48" s="436">
        <v>0</v>
      </c>
      <c r="O48" s="436">
        <v>0</v>
      </c>
      <c r="P48" s="436">
        <v>0</v>
      </c>
      <c r="Q48" s="436">
        <v>0</v>
      </c>
      <c r="R48" s="436">
        <v>0</v>
      </c>
      <c r="S48" s="436">
        <v>0</v>
      </c>
      <c r="T48" s="436">
        <v>0</v>
      </c>
      <c r="U48" s="436">
        <v>0</v>
      </c>
      <c r="V48" s="436">
        <v>0</v>
      </c>
      <c r="W48" s="436">
        <v>0</v>
      </c>
      <c r="X48" s="436">
        <v>0</v>
      </c>
      <c r="Y48" s="436">
        <v>0</v>
      </c>
      <c r="Z48" s="436">
        <v>0</v>
      </c>
      <c r="AA48" s="436">
        <v>0</v>
      </c>
      <c r="AB48" s="436">
        <v>0</v>
      </c>
      <c r="AC48" s="436">
        <v>0</v>
      </c>
      <c r="AD48" s="436">
        <v>0</v>
      </c>
      <c r="AE48" s="436">
        <v>0</v>
      </c>
      <c r="AF48" s="436">
        <v>0</v>
      </c>
      <c r="AG48" s="436">
        <v>0</v>
      </c>
      <c r="AH48" s="436">
        <v>0</v>
      </c>
      <c r="AI48" s="436">
        <v>0</v>
      </c>
      <c r="AJ48" s="504">
        <v>0</v>
      </c>
    </row>
    <row r="49" spans="1:36" x14ac:dyDescent="0.2">
      <c r="A49" s="219"/>
      <c r="B49" s="1004"/>
      <c r="C49" s="505" t="s">
        <v>715</v>
      </c>
      <c r="D49" s="553" t="s">
        <v>301</v>
      </c>
      <c r="E49" s="554" t="s">
        <v>302</v>
      </c>
      <c r="F49" s="555" t="s">
        <v>276</v>
      </c>
      <c r="G49" s="555">
        <v>2</v>
      </c>
      <c r="H49" s="502">
        <f>'3. BL Demand'!H49</f>
        <v>0</v>
      </c>
      <c r="I49" s="770">
        <f>'3. BL Demand'!I49</f>
        <v>-7.8323562954301447E-4</v>
      </c>
      <c r="J49" s="770">
        <f>'3. BL Demand'!J49</f>
        <v>-7.6249705116492809E-4</v>
      </c>
      <c r="K49" s="770">
        <f>'3. BL Demand'!K49</f>
        <v>-7.425790099882761E-4</v>
      </c>
      <c r="L49" s="436">
        <v>-7.2344511145684015E-4</v>
      </c>
      <c r="M49" s="436">
        <v>-7.0030449640512415E-4</v>
      </c>
      <c r="N49" s="436">
        <v>-6.8094529565405535E-4</v>
      </c>
      <c r="O49" s="436">
        <v>-6.6241445433684024E-4</v>
      </c>
      <c r="P49" s="436">
        <v>-6.4463111779082278E-4</v>
      </c>
      <c r="Q49" s="436">
        <v>-6.276082120739375E-4</v>
      </c>
      <c r="R49" s="436">
        <v>-6.2016507477414965E-4</v>
      </c>
      <c r="S49" s="436">
        <v>-6.0570418182646793E-4</v>
      </c>
      <c r="T49" s="436">
        <v>-5.917823101722206E-4</v>
      </c>
      <c r="U49" s="436">
        <v>-5.7828268100888639E-4</v>
      </c>
      <c r="V49" s="436">
        <v>-5.6526543221252718E-4</v>
      </c>
      <c r="W49" s="436">
        <v>-5.5273965548258272E-4</v>
      </c>
      <c r="X49" s="436">
        <v>-5.4057320437345883E-4</v>
      </c>
      <c r="Y49" s="436">
        <v>-5.2880407736574848E-4</v>
      </c>
      <c r="Z49" s="436">
        <v>-5.1741516002380195E-4</v>
      </c>
      <c r="AA49" s="436">
        <v>-5.0639024958672966E-4</v>
      </c>
      <c r="AB49" s="436">
        <v>-4.9177628164397906E-4</v>
      </c>
      <c r="AC49" s="436">
        <v>-4.8121450015719348E-4</v>
      </c>
      <c r="AD49" s="436">
        <v>-4.7098935367444027E-4</v>
      </c>
      <c r="AE49" s="436">
        <v>-4.6108668652414052E-4</v>
      </c>
      <c r="AF49" s="436">
        <v>-4.5149307936662809E-4</v>
      </c>
      <c r="AG49" s="436">
        <v>-4.4219580369735925E-4</v>
      </c>
      <c r="AH49" s="436">
        <v>-4.3318277960293017E-4</v>
      </c>
      <c r="AI49" s="436">
        <v>-4.2444253651115107E-4</v>
      </c>
      <c r="AJ49" s="504">
        <v>-4.1596417666437449E-4</v>
      </c>
    </row>
    <row r="50" spans="1:36" x14ac:dyDescent="0.2">
      <c r="A50" s="219"/>
      <c r="B50" s="1004"/>
      <c r="C50" s="505" t="s">
        <v>716</v>
      </c>
      <c r="D50" s="553" t="s">
        <v>304</v>
      </c>
      <c r="E50" s="554" t="s">
        <v>281</v>
      </c>
      <c r="F50" s="555" t="s">
        <v>276</v>
      </c>
      <c r="G50" s="555">
        <v>2</v>
      </c>
      <c r="H50" s="502">
        <f>'3. BL Demand'!H50</f>
        <v>6.8290000000000003E-2</v>
      </c>
      <c r="I50" s="770">
        <f>'3. BL Demand'!I50</f>
        <v>6.8290000000000003E-2</v>
      </c>
      <c r="J50" s="770">
        <f>'3. BL Demand'!J50</f>
        <v>6.8290000000000003E-2</v>
      </c>
      <c r="K50" s="770">
        <f>'3. BL Demand'!K50</f>
        <v>6.8290000000000003E-2</v>
      </c>
      <c r="L50" s="436">
        <v>6.8290000000000003E-2</v>
      </c>
      <c r="M50" s="436">
        <v>6.8290000000000003E-2</v>
      </c>
      <c r="N50" s="436">
        <v>6.8290000000000003E-2</v>
      </c>
      <c r="O50" s="436">
        <v>6.8290000000000003E-2</v>
      </c>
      <c r="P50" s="436">
        <v>6.8290000000000003E-2</v>
      </c>
      <c r="Q50" s="436">
        <v>6.8290000000000003E-2</v>
      </c>
      <c r="R50" s="436">
        <v>6.8290000000000003E-2</v>
      </c>
      <c r="S50" s="436">
        <v>6.8290000000000003E-2</v>
      </c>
      <c r="T50" s="436">
        <v>6.8290000000000003E-2</v>
      </c>
      <c r="U50" s="436">
        <v>0.18730589041095891</v>
      </c>
      <c r="V50" s="436">
        <v>0</v>
      </c>
      <c r="W50" s="436">
        <v>0</v>
      </c>
      <c r="X50" s="436">
        <v>0</v>
      </c>
      <c r="Y50" s="436">
        <v>0</v>
      </c>
      <c r="Z50" s="436">
        <v>0</v>
      </c>
      <c r="AA50" s="436">
        <v>0</v>
      </c>
      <c r="AB50" s="436">
        <v>0</v>
      </c>
      <c r="AC50" s="436">
        <v>0</v>
      </c>
      <c r="AD50" s="436">
        <v>0</v>
      </c>
      <c r="AE50" s="436">
        <v>0</v>
      </c>
      <c r="AF50" s="436">
        <v>0</v>
      </c>
      <c r="AG50" s="436">
        <v>0</v>
      </c>
      <c r="AH50" s="436">
        <v>0</v>
      </c>
      <c r="AI50" s="436">
        <v>0</v>
      </c>
      <c r="AJ50" s="504">
        <v>0</v>
      </c>
    </row>
    <row r="51" spans="1:36" x14ac:dyDescent="0.2">
      <c r="A51" s="219"/>
      <c r="B51" s="1004"/>
      <c r="C51" s="505" t="s">
        <v>717</v>
      </c>
      <c r="D51" s="553" t="s">
        <v>306</v>
      </c>
      <c r="E51" s="554" t="s">
        <v>307</v>
      </c>
      <c r="F51" s="555" t="s">
        <v>276</v>
      </c>
      <c r="G51" s="555">
        <v>2</v>
      </c>
      <c r="H51" s="502">
        <f>'3. BL Demand'!H51</f>
        <v>1.5811554794520544</v>
      </c>
      <c r="I51" s="770">
        <f>'3. BL Demand'!I51</f>
        <v>1.5521367262609469</v>
      </c>
      <c r="J51" s="770">
        <f>'3. BL Demand'!J51</f>
        <v>1.5231934945177161</v>
      </c>
      <c r="K51" s="770">
        <f>'3. BL Demand'!K51</f>
        <v>1.4943227451691627</v>
      </c>
      <c r="L51" s="436">
        <v>1.466636560628239</v>
      </c>
      <c r="M51" s="436">
        <v>1.4395116126111902</v>
      </c>
      <c r="N51" s="436">
        <v>1.4129305212747429</v>
      </c>
      <c r="O51" s="436">
        <v>1.3868797740277676</v>
      </c>
      <c r="P51" s="436">
        <v>1.3613465193930354</v>
      </c>
      <c r="Q51" s="436">
        <v>1.3363192247166467</v>
      </c>
      <c r="R51" s="436">
        <v>1.3117751512477545</v>
      </c>
      <c r="S51" s="436">
        <v>1.2877127359957652</v>
      </c>
      <c r="T51" s="436">
        <v>1.2641200325447468</v>
      </c>
      <c r="U51" s="436">
        <v>0</v>
      </c>
      <c r="V51" s="436">
        <v>0</v>
      </c>
      <c r="W51" s="436">
        <v>0</v>
      </c>
      <c r="X51" s="436">
        <v>0</v>
      </c>
      <c r="Y51" s="436">
        <v>0</v>
      </c>
      <c r="Z51" s="436">
        <v>0</v>
      </c>
      <c r="AA51" s="436">
        <v>0</v>
      </c>
      <c r="AB51" s="436">
        <v>0</v>
      </c>
      <c r="AC51" s="436">
        <v>0</v>
      </c>
      <c r="AD51" s="436">
        <v>0</v>
      </c>
      <c r="AE51" s="436">
        <v>0</v>
      </c>
      <c r="AF51" s="436">
        <v>0</v>
      </c>
      <c r="AG51" s="436">
        <v>0</v>
      </c>
      <c r="AH51" s="436">
        <v>0</v>
      </c>
      <c r="AI51" s="436">
        <v>0</v>
      </c>
      <c r="AJ51" s="504">
        <v>0</v>
      </c>
    </row>
    <row r="52" spans="1:36" x14ac:dyDescent="0.2">
      <c r="A52" s="219"/>
      <c r="B52" s="1004"/>
      <c r="C52" s="505" t="s">
        <v>718</v>
      </c>
      <c r="D52" s="553" t="s">
        <v>309</v>
      </c>
      <c r="E52" s="554" t="s">
        <v>281</v>
      </c>
      <c r="F52" s="555" t="s">
        <v>276</v>
      </c>
      <c r="G52" s="555">
        <v>2</v>
      </c>
      <c r="H52" s="502">
        <f>'3. BL Demand'!H52</f>
        <v>0.1190158904109589</v>
      </c>
      <c r="I52" s="770">
        <f>'3. BL Demand'!I52</f>
        <v>0.1190158904109589</v>
      </c>
      <c r="J52" s="770">
        <f>'3. BL Demand'!J52</f>
        <v>0.1190158904109589</v>
      </c>
      <c r="K52" s="770">
        <f>'3. BL Demand'!K52</f>
        <v>0.1190158904109589</v>
      </c>
      <c r="L52" s="436">
        <v>0.1190158904109589</v>
      </c>
      <c r="M52" s="436">
        <v>0.1190158904109589</v>
      </c>
      <c r="N52" s="436">
        <v>0.1190158904109589</v>
      </c>
      <c r="O52" s="436">
        <v>0.1190158904109589</v>
      </c>
      <c r="P52" s="436">
        <v>0.1190158904109589</v>
      </c>
      <c r="Q52" s="436">
        <v>0.1190158904109589</v>
      </c>
      <c r="R52" s="436">
        <v>0.1190158904109589</v>
      </c>
      <c r="S52" s="436">
        <v>0.1190158904109589</v>
      </c>
      <c r="T52" s="436">
        <v>0.1190158904109589</v>
      </c>
      <c r="U52" s="436">
        <v>0</v>
      </c>
      <c r="V52" s="436">
        <v>0</v>
      </c>
      <c r="W52" s="436">
        <v>0</v>
      </c>
      <c r="X52" s="436">
        <v>0</v>
      </c>
      <c r="Y52" s="436">
        <v>0</v>
      </c>
      <c r="Z52" s="436">
        <v>0</v>
      </c>
      <c r="AA52" s="436">
        <v>0</v>
      </c>
      <c r="AB52" s="436">
        <v>0</v>
      </c>
      <c r="AC52" s="436">
        <v>0</v>
      </c>
      <c r="AD52" s="436">
        <v>0</v>
      </c>
      <c r="AE52" s="436">
        <v>0</v>
      </c>
      <c r="AF52" s="436">
        <v>0</v>
      </c>
      <c r="AG52" s="436">
        <v>0</v>
      </c>
      <c r="AH52" s="436">
        <v>0</v>
      </c>
      <c r="AI52" s="436">
        <v>0</v>
      </c>
      <c r="AJ52" s="504">
        <v>0</v>
      </c>
    </row>
    <row r="53" spans="1:36" ht="15.75" thickBot="1" x14ac:dyDescent="0.25">
      <c r="A53" s="219"/>
      <c r="B53" s="1005"/>
      <c r="C53" s="559" t="s">
        <v>719</v>
      </c>
      <c r="D53" s="949" t="s">
        <v>311</v>
      </c>
      <c r="E53" s="950" t="s">
        <v>720</v>
      </c>
      <c r="F53" s="951" t="s">
        <v>276</v>
      </c>
      <c r="G53" s="951">
        <v>2</v>
      </c>
      <c r="H53" s="564">
        <f>H40+H41+H42+H43+H50+H51+H52</f>
        <v>3.3644524657534243</v>
      </c>
      <c r="I53" s="771">
        <f t="shared" ref="I53:AJ53" si="8">I40+I41+I42+I43+I50+I51+I52</f>
        <v>3.4003699031505152</v>
      </c>
      <c r="J53" s="771">
        <f t="shared" si="8"/>
        <v>3.4363255174097325</v>
      </c>
      <c r="K53" s="771">
        <f t="shared" si="8"/>
        <v>3.4722714868210871</v>
      </c>
      <c r="L53" s="941">
        <f t="shared" si="8"/>
        <v>3.5082018471916592</v>
      </c>
      <c r="M53" s="941">
        <f t="shared" si="8"/>
        <v>3.5477972687455428</v>
      </c>
      <c r="N53" s="941">
        <f t="shared" si="8"/>
        <v>3.5874237154657451</v>
      </c>
      <c r="O53" s="941">
        <f t="shared" si="8"/>
        <v>3.6270463476118548</v>
      </c>
      <c r="P53" s="941">
        <f t="shared" si="8"/>
        <v>3.6666658381523267</v>
      </c>
      <c r="Q53" s="941">
        <f t="shared" si="8"/>
        <v>3.7062572752173284</v>
      </c>
      <c r="R53" s="941">
        <f t="shared" si="8"/>
        <v>3.7418742945588579</v>
      </c>
      <c r="S53" s="941">
        <f t="shared" si="8"/>
        <v>3.7774931043702233</v>
      </c>
      <c r="T53" s="941">
        <f t="shared" si="8"/>
        <v>3.8130980765088069</v>
      </c>
      <c r="U53" s="941">
        <f t="shared" si="8"/>
        <v>3.8487114408410936</v>
      </c>
      <c r="V53" s="941">
        <f t="shared" si="8"/>
        <v>3.6978560171497818</v>
      </c>
      <c r="W53" s="941">
        <f t="shared" si="8"/>
        <v>3.7342671016167914</v>
      </c>
      <c r="X53" s="941">
        <f t="shared" si="8"/>
        <v>3.770659830693817</v>
      </c>
      <c r="Y53" s="941">
        <f t="shared" si="8"/>
        <v>3.8070347957088631</v>
      </c>
      <c r="Z53" s="941">
        <f t="shared" si="8"/>
        <v>3.8433925625629999</v>
      </c>
      <c r="AA53" s="941">
        <f t="shared" si="8"/>
        <v>3.8797336730844054</v>
      </c>
      <c r="AB53" s="941">
        <f t="shared" si="8"/>
        <v>3.9171432395373653</v>
      </c>
      <c r="AC53" s="941">
        <f t="shared" si="8"/>
        <v>3.9545368399033647</v>
      </c>
      <c r="AD53" s="941">
        <f t="shared" si="8"/>
        <v>3.9919149753307881</v>
      </c>
      <c r="AE53" s="941">
        <f t="shared" si="8"/>
        <v>4.0292781259357415</v>
      </c>
      <c r="AF53" s="941">
        <f t="shared" si="8"/>
        <v>4.0666267518956838</v>
      </c>
      <c r="AG53" s="941">
        <f t="shared" si="8"/>
        <v>4.1039612944754937</v>
      </c>
      <c r="AH53" s="941">
        <f t="shared" si="8"/>
        <v>4.1412821769908197</v>
      </c>
      <c r="AI53" s="941">
        <f t="shared" si="8"/>
        <v>4.1785898057130968</v>
      </c>
      <c r="AJ53" s="942">
        <f t="shared" si="8"/>
        <v>4.2158845707203616</v>
      </c>
    </row>
    <row r="54" spans="1:36" x14ac:dyDescent="0.2">
      <c r="A54" s="219"/>
      <c r="B54" s="1001" t="s">
        <v>313</v>
      </c>
      <c r="C54" s="790" t="s">
        <v>721</v>
      </c>
      <c r="D54" s="561" t="s">
        <v>315</v>
      </c>
      <c r="E54" s="947" t="s">
        <v>307</v>
      </c>
      <c r="F54" s="562" t="s">
        <v>276</v>
      </c>
      <c r="G54" s="562">
        <v>2</v>
      </c>
      <c r="H54" s="531">
        <f>'3. BL Demand'!H54</f>
        <v>0.221</v>
      </c>
      <c r="I54" s="774">
        <f>'3. BL Demand'!I54</f>
        <v>0.221</v>
      </c>
      <c r="J54" s="774">
        <f>'3. BL Demand'!J54</f>
        <v>0.221</v>
      </c>
      <c r="K54" s="774">
        <f>'3. BL Demand'!K54</f>
        <v>0.221</v>
      </c>
      <c r="L54" s="556">
        <v>0.221</v>
      </c>
      <c r="M54" s="556">
        <v>0.221</v>
      </c>
      <c r="N54" s="556">
        <v>0.221</v>
      </c>
      <c r="O54" s="556">
        <v>0.221</v>
      </c>
      <c r="P54" s="556">
        <v>0.221</v>
      </c>
      <c r="Q54" s="556">
        <v>0.221</v>
      </c>
      <c r="R54" s="556">
        <v>0.221</v>
      </c>
      <c r="S54" s="556">
        <v>0.221</v>
      </c>
      <c r="T54" s="556">
        <v>0.221</v>
      </c>
      <c r="U54" s="556">
        <v>0.221</v>
      </c>
      <c r="V54" s="556">
        <v>0.221</v>
      </c>
      <c r="W54" s="556">
        <v>0.221</v>
      </c>
      <c r="X54" s="556">
        <v>0.221</v>
      </c>
      <c r="Y54" s="556">
        <v>0.221</v>
      </c>
      <c r="Z54" s="556">
        <v>0.221</v>
      </c>
      <c r="AA54" s="556">
        <v>0.221</v>
      </c>
      <c r="AB54" s="556">
        <v>0.221</v>
      </c>
      <c r="AC54" s="556">
        <v>0.221</v>
      </c>
      <c r="AD54" s="556">
        <v>0.221</v>
      </c>
      <c r="AE54" s="556">
        <v>0.221</v>
      </c>
      <c r="AF54" s="556">
        <v>0.221</v>
      </c>
      <c r="AG54" s="556">
        <v>0.221</v>
      </c>
      <c r="AH54" s="556">
        <v>0.221</v>
      </c>
      <c r="AI54" s="556">
        <v>0.221</v>
      </c>
      <c r="AJ54" s="557">
        <v>0.221</v>
      </c>
    </row>
    <row r="55" spans="1:36" x14ac:dyDescent="0.2">
      <c r="A55" s="219"/>
      <c r="B55" s="1004"/>
      <c r="C55" s="505" t="s">
        <v>722</v>
      </c>
      <c r="D55" s="563" t="s">
        <v>317</v>
      </c>
      <c r="E55" s="554" t="s">
        <v>307</v>
      </c>
      <c r="F55" s="555" t="s">
        <v>276</v>
      </c>
      <c r="G55" s="555">
        <v>2</v>
      </c>
      <c r="H55" s="502">
        <f>'3. BL Demand'!H55</f>
        <v>0</v>
      </c>
      <c r="I55" s="770">
        <f>'3. BL Demand'!I55</f>
        <v>0</v>
      </c>
      <c r="J55" s="770">
        <f>'3. BL Demand'!J55</f>
        <v>0</v>
      </c>
      <c r="K55" s="770">
        <f>'3. BL Demand'!K55</f>
        <v>0</v>
      </c>
      <c r="L55" s="436">
        <v>0</v>
      </c>
      <c r="M55" s="436">
        <v>0</v>
      </c>
      <c r="N55" s="436">
        <v>0</v>
      </c>
      <c r="O55" s="436">
        <v>0</v>
      </c>
      <c r="P55" s="436">
        <v>0</v>
      </c>
      <c r="Q55" s="436">
        <v>0</v>
      </c>
      <c r="R55" s="436">
        <v>0</v>
      </c>
      <c r="S55" s="436">
        <v>0</v>
      </c>
      <c r="T55" s="436">
        <v>0</v>
      </c>
      <c r="U55" s="436">
        <v>0</v>
      </c>
      <c r="V55" s="436">
        <v>0</v>
      </c>
      <c r="W55" s="436">
        <v>0</v>
      </c>
      <c r="X55" s="436">
        <v>0</v>
      </c>
      <c r="Y55" s="436">
        <v>0</v>
      </c>
      <c r="Z55" s="436">
        <v>0</v>
      </c>
      <c r="AA55" s="436">
        <v>0</v>
      </c>
      <c r="AB55" s="436">
        <v>0</v>
      </c>
      <c r="AC55" s="436">
        <v>0</v>
      </c>
      <c r="AD55" s="436">
        <v>0</v>
      </c>
      <c r="AE55" s="436">
        <v>0</v>
      </c>
      <c r="AF55" s="436">
        <v>0</v>
      </c>
      <c r="AG55" s="436">
        <v>0</v>
      </c>
      <c r="AH55" s="436">
        <v>0</v>
      </c>
      <c r="AI55" s="436">
        <v>0</v>
      </c>
      <c r="AJ55" s="504">
        <v>0</v>
      </c>
    </row>
    <row r="56" spans="1:36" x14ac:dyDescent="0.2">
      <c r="A56" s="191"/>
      <c r="B56" s="1004"/>
      <c r="C56" s="505" t="s">
        <v>723</v>
      </c>
      <c r="D56" s="563" t="s">
        <v>319</v>
      </c>
      <c r="E56" s="554" t="s">
        <v>307</v>
      </c>
      <c r="F56" s="555" t="s">
        <v>276</v>
      </c>
      <c r="G56" s="555">
        <v>2</v>
      </c>
      <c r="H56" s="502">
        <f>'3. BL Demand'!H56</f>
        <v>2.4364993165040745</v>
      </c>
      <c r="I56" s="770">
        <f>'3. BL Demand'!I56</f>
        <v>2.5515787253960913</v>
      </c>
      <c r="J56" s="770">
        <f>'3. BL Demand'!J56</f>
        <v>2.665748195424364</v>
      </c>
      <c r="K56" s="770">
        <f>'3. BL Demand'!K56</f>
        <v>2.7790826929860777</v>
      </c>
      <c r="L56" s="436">
        <v>2.8882338949056634</v>
      </c>
      <c r="M56" s="436">
        <v>2.998085348100175</v>
      </c>
      <c r="N56" s="436">
        <v>3.1053257636642972</v>
      </c>
      <c r="O56" s="436">
        <v>3.2095365402473388</v>
      </c>
      <c r="P56" s="436">
        <v>3.3105632938935012</v>
      </c>
      <c r="Q56" s="436">
        <v>3.4086206524838647</v>
      </c>
      <c r="R56" s="436">
        <v>3.5001251631329051</v>
      </c>
      <c r="S56" s="436">
        <v>3.5894764868038709</v>
      </c>
      <c r="T56" s="436">
        <v>3.6755061152383695</v>
      </c>
      <c r="U56" s="436">
        <v>6.2609720546268077</v>
      </c>
      <c r="V56" s="436">
        <v>6.2792935609445948</v>
      </c>
      <c r="W56" s="436">
        <v>6.2978942930327575</v>
      </c>
      <c r="X56" s="436">
        <v>6.3159007754044767</v>
      </c>
      <c r="Y56" s="436">
        <v>6.3343726340601574</v>
      </c>
      <c r="Z56" s="436">
        <v>6.350811156336686</v>
      </c>
      <c r="AA56" s="436">
        <v>6.365302257855717</v>
      </c>
      <c r="AB56" s="436">
        <v>6.3802157778478819</v>
      </c>
      <c r="AC56" s="436">
        <v>6.3947068793669111</v>
      </c>
      <c r="AD56" s="436">
        <v>6.407579903344784</v>
      </c>
      <c r="AE56" s="436">
        <v>6.4223502306341897</v>
      </c>
      <c r="AF56" s="436">
        <v>6.4364976696666032</v>
      </c>
      <c r="AG56" s="436">
        <v>6.4505377141719498</v>
      </c>
      <c r="AH56" s="436">
        <v>6.4649214211639112</v>
      </c>
      <c r="AI56" s="436">
        <v>6.4792048932639421</v>
      </c>
      <c r="AJ56" s="504">
        <v>6.4937532718640769</v>
      </c>
    </row>
    <row r="57" spans="1:36" x14ac:dyDescent="0.2">
      <c r="A57" s="191"/>
      <c r="B57" s="1004"/>
      <c r="C57" s="505" t="s">
        <v>724</v>
      </c>
      <c r="D57" s="553" t="s">
        <v>321</v>
      </c>
      <c r="E57" s="554" t="s">
        <v>307</v>
      </c>
      <c r="F57" s="555" t="s">
        <v>276</v>
      </c>
      <c r="G57" s="555">
        <v>2</v>
      </c>
      <c r="H57" s="502">
        <f>'3. BL Demand'!H57</f>
        <v>3.5083462082456274</v>
      </c>
      <c r="I57" s="770">
        <f>'3. BL Demand'!I57</f>
        <v>3.4170224687410307</v>
      </c>
      <c r="J57" s="770">
        <f>'3. BL Demand'!J57</f>
        <v>3.328778037546952</v>
      </c>
      <c r="K57" s="770">
        <f>'3. BL Demand'!K57</f>
        <v>3.2434305537391364</v>
      </c>
      <c r="L57" s="436">
        <v>3.1617222333029744</v>
      </c>
      <c r="M57" s="436">
        <v>3.0779390116454106</v>
      </c>
      <c r="N57" s="436">
        <v>2.9970460533886158</v>
      </c>
      <c r="O57" s="436">
        <v>2.9184810898693936</v>
      </c>
      <c r="P57" s="436">
        <v>2.8419546076649893</v>
      </c>
      <c r="Q57" s="436">
        <v>2.7675741624755323</v>
      </c>
      <c r="R57" s="436">
        <v>2.6985652254296522</v>
      </c>
      <c r="S57" s="436">
        <v>2.6315734422942234</v>
      </c>
      <c r="T57" s="436">
        <v>2.5656767078673912</v>
      </c>
      <c r="U57" s="436">
        <v>0</v>
      </c>
      <c r="V57" s="436">
        <v>0</v>
      </c>
      <c r="W57" s="436">
        <v>0</v>
      </c>
      <c r="X57" s="436">
        <v>0</v>
      </c>
      <c r="Y57" s="436">
        <v>0</v>
      </c>
      <c r="Z57" s="436">
        <v>0</v>
      </c>
      <c r="AA57" s="436">
        <v>0</v>
      </c>
      <c r="AB57" s="436">
        <v>0</v>
      </c>
      <c r="AC57" s="436">
        <v>0</v>
      </c>
      <c r="AD57" s="436">
        <v>0</v>
      </c>
      <c r="AE57" s="436">
        <v>0</v>
      </c>
      <c r="AF57" s="436">
        <v>0</v>
      </c>
      <c r="AG57" s="436">
        <v>0</v>
      </c>
      <c r="AH57" s="436">
        <v>0</v>
      </c>
      <c r="AI57" s="436">
        <v>0</v>
      </c>
      <c r="AJ57" s="504">
        <v>0</v>
      </c>
    </row>
    <row r="58" spans="1:36" ht="15.75" thickBot="1" x14ac:dyDescent="0.25">
      <c r="A58" s="191"/>
      <c r="B58" s="1005"/>
      <c r="C58" s="565" t="s">
        <v>725</v>
      </c>
      <c r="D58" s="572" t="s">
        <v>323</v>
      </c>
      <c r="E58" s="560" t="s">
        <v>726</v>
      </c>
      <c r="F58" s="566" t="s">
        <v>276</v>
      </c>
      <c r="G58" s="566">
        <v>2</v>
      </c>
      <c r="H58" s="536">
        <f t="shared" ref="H58:AJ58" si="9">H56+H57+H54+H55</f>
        <v>6.1658455247497024</v>
      </c>
      <c r="I58" s="773">
        <f t="shared" si="9"/>
        <v>6.1896011941371221</v>
      </c>
      <c r="J58" s="773">
        <f t="shared" si="9"/>
        <v>6.2155262329713157</v>
      </c>
      <c r="K58" s="773">
        <f t="shared" si="9"/>
        <v>6.2435132467252146</v>
      </c>
      <c r="L58" s="497">
        <f t="shared" si="9"/>
        <v>6.2709561282086383</v>
      </c>
      <c r="M58" s="497">
        <f t="shared" si="9"/>
        <v>6.2970243597455857</v>
      </c>
      <c r="N58" s="497">
        <f t="shared" si="9"/>
        <v>6.3233718170529132</v>
      </c>
      <c r="O58" s="497">
        <f t="shared" si="9"/>
        <v>6.349017630116732</v>
      </c>
      <c r="P58" s="497">
        <f t="shared" si="9"/>
        <v>6.3735179015584906</v>
      </c>
      <c r="Q58" s="497">
        <f t="shared" si="9"/>
        <v>6.3971948149593967</v>
      </c>
      <c r="R58" s="497">
        <f t="shared" si="9"/>
        <v>6.4196903885625574</v>
      </c>
      <c r="S58" s="497">
        <f t="shared" si="9"/>
        <v>6.4420499290980944</v>
      </c>
      <c r="T58" s="497">
        <f t="shared" si="9"/>
        <v>6.4621828231057608</v>
      </c>
      <c r="U58" s="497">
        <f t="shared" si="9"/>
        <v>6.4819720546268078</v>
      </c>
      <c r="V58" s="497">
        <f t="shared" si="9"/>
        <v>6.5002935609445949</v>
      </c>
      <c r="W58" s="497">
        <f t="shared" si="9"/>
        <v>6.5188942930327576</v>
      </c>
      <c r="X58" s="497">
        <f t="shared" si="9"/>
        <v>6.5369007754044768</v>
      </c>
      <c r="Y58" s="497">
        <f t="shared" si="9"/>
        <v>6.5553726340601575</v>
      </c>
      <c r="Z58" s="497">
        <f t="shared" si="9"/>
        <v>6.5718111563366861</v>
      </c>
      <c r="AA58" s="497">
        <f t="shared" si="9"/>
        <v>6.5863022578557171</v>
      </c>
      <c r="AB58" s="497">
        <f t="shared" si="9"/>
        <v>6.6012157778478819</v>
      </c>
      <c r="AC58" s="497">
        <f t="shared" si="9"/>
        <v>6.6157068793669112</v>
      </c>
      <c r="AD58" s="497">
        <f t="shared" si="9"/>
        <v>6.6285799033447841</v>
      </c>
      <c r="AE58" s="497">
        <f t="shared" si="9"/>
        <v>6.6433502306341898</v>
      </c>
      <c r="AF58" s="497">
        <f t="shared" si="9"/>
        <v>6.6574976696666033</v>
      </c>
      <c r="AG58" s="497">
        <f t="shared" si="9"/>
        <v>6.6715377141719499</v>
      </c>
      <c r="AH58" s="497">
        <f t="shared" si="9"/>
        <v>6.6859214211639113</v>
      </c>
      <c r="AI58" s="497">
        <f t="shared" si="9"/>
        <v>6.7002048932639422</v>
      </c>
      <c r="AJ58" s="498">
        <f t="shared" si="9"/>
        <v>6.714753271864077</v>
      </c>
    </row>
    <row r="59" spans="1:36" ht="25.5" x14ac:dyDescent="0.2">
      <c r="A59" s="191"/>
      <c r="B59" s="1001" t="s">
        <v>325</v>
      </c>
      <c r="C59" s="567" t="s">
        <v>727</v>
      </c>
      <c r="D59" s="568" t="s">
        <v>327</v>
      </c>
      <c r="E59" s="926" t="s">
        <v>728</v>
      </c>
      <c r="F59" s="577" t="s">
        <v>329</v>
      </c>
      <c r="G59" s="955">
        <v>1</v>
      </c>
      <c r="H59" s="927">
        <f>H56/H43</f>
        <v>2.1892240598000083</v>
      </c>
      <c r="I59" s="877">
        <f t="shared" ref="I59:AJ59" si="10">I56/I43</f>
        <v>2.1686617565088167</v>
      </c>
      <c r="J59" s="877">
        <f t="shared" si="10"/>
        <v>2.1495394884405092</v>
      </c>
      <c r="K59" s="877">
        <f t="shared" si="10"/>
        <v>2.1317756704103767</v>
      </c>
      <c r="L59" s="929">
        <f t="shared" si="10"/>
        <v>2.1144578382987294</v>
      </c>
      <c r="M59" s="929">
        <f t="shared" si="10"/>
        <v>2.094588714432049</v>
      </c>
      <c r="N59" s="929">
        <f t="shared" si="10"/>
        <v>2.0754222238399551</v>
      </c>
      <c r="O59" s="929">
        <f t="shared" si="10"/>
        <v>2.0566117155352259</v>
      </c>
      <c r="P59" s="929">
        <f t="shared" si="10"/>
        <v>2.0379843278664738</v>
      </c>
      <c r="Q59" s="929">
        <f t="shared" si="10"/>
        <v>2.0196452338570845</v>
      </c>
      <c r="R59" s="929">
        <f t="shared" si="10"/>
        <v>2.0039910892067554</v>
      </c>
      <c r="S59" s="929">
        <f t="shared" si="10"/>
        <v>1.9886930219997765</v>
      </c>
      <c r="T59" s="929">
        <f t="shared" si="10"/>
        <v>1.9730823722483906</v>
      </c>
      <c r="U59" s="929">
        <f t="shared" si="10"/>
        <v>1.9805415433828988</v>
      </c>
      <c r="V59" s="929">
        <f t="shared" si="10"/>
        <v>1.9645029026912733</v>
      </c>
      <c r="W59" s="929">
        <f t="shared" si="10"/>
        <v>1.9489230143034155</v>
      </c>
      <c r="X59" s="929">
        <f t="shared" si="10"/>
        <v>1.9335066851691776</v>
      </c>
      <c r="Y59" s="929">
        <f t="shared" si="10"/>
        <v>1.9185690480255833</v>
      </c>
      <c r="Z59" s="929">
        <f t="shared" si="10"/>
        <v>1.9033455888586794</v>
      </c>
      <c r="AA59" s="929">
        <f t="shared" si="10"/>
        <v>1.8878701695311957</v>
      </c>
      <c r="AB59" s="929">
        <f t="shared" si="10"/>
        <v>1.8722496258128027</v>
      </c>
      <c r="AC59" s="929">
        <f t="shared" si="10"/>
        <v>1.8568423274266597</v>
      </c>
      <c r="AD59" s="929">
        <f t="shared" si="10"/>
        <v>1.8412975810929471</v>
      </c>
      <c r="AE59" s="929">
        <f t="shared" si="10"/>
        <v>1.8266189968389352</v>
      </c>
      <c r="AF59" s="929">
        <f t="shared" si="10"/>
        <v>1.8120702744239954</v>
      </c>
      <c r="AG59" s="929">
        <f t="shared" si="10"/>
        <v>1.7977907774303896</v>
      </c>
      <c r="AH59" s="929">
        <f t="shared" si="10"/>
        <v>1.78389656897551</v>
      </c>
      <c r="AI59" s="929">
        <f t="shared" si="10"/>
        <v>1.7702546466587614</v>
      </c>
      <c r="AJ59" s="571">
        <f t="shared" si="10"/>
        <v>1.7569561037198755</v>
      </c>
    </row>
    <row r="60" spans="1:36" ht="15.75" thickBot="1" x14ac:dyDescent="0.25">
      <c r="A60" s="191"/>
      <c r="B60" s="996"/>
      <c r="C60" s="565" t="s">
        <v>729</v>
      </c>
      <c r="D60" s="572" t="s">
        <v>331</v>
      </c>
      <c r="E60" s="560" t="s">
        <v>332</v>
      </c>
      <c r="F60" s="573" t="s">
        <v>329</v>
      </c>
      <c r="G60" s="566">
        <v>1</v>
      </c>
      <c r="H60" s="574">
        <f>H57/H51</f>
        <v>2.218849603241698</v>
      </c>
      <c r="I60" s="776">
        <f t="shared" ref="I60:T60" si="11">I57/I51</f>
        <v>2.2014957902404255</v>
      </c>
      <c r="J60" s="776">
        <f t="shared" si="11"/>
        <v>2.1853940747041678</v>
      </c>
      <c r="K60" s="776">
        <f t="shared" si="11"/>
        <v>2.1705020312542778</v>
      </c>
      <c r="L60" s="575">
        <f>L57/L51</f>
        <v>2.1557639555559964</v>
      </c>
      <c r="M60" s="575">
        <f t="shared" si="11"/>
        <v>2.1381828285929618</v>
      </c>
      <c r="N60" s="575">
        <f t="shared" si="11"/>
        <v>2.1211560004271739</v>
      </c>
      <c r="O60" s="575">
        <f t="shared" si="11"/>
        <v>2.1043504595885474</v>
      </c>
      <c r="P60" s="575">
        <f t="shared" si="11"/>
        <v>2.087605592830319</v>
      </c>
      <c r="Q60" s="575">
        <f t="shared" si="11"/>
        <v>2.071042690463702</v>
      </c>
      <c r="R60" s="575">
        <f t="shared" si="11"/>
        <v>2.0571858087590615</v>
      </c>
      <c r="S60" s="575">
        <f t="shared" si="11"/>
        <v>2.0436028694391029</v>
      </c>
      <c r="T60" s="575">
        <f t="shared" si="11"/>
        <v>2.0296147848417019</v>
      </c>
      <c r="U60" s="575" t="s">
        <v>643</v>
      </c>
      <c r="V60" s="575" t="s">
        <v>643</v>
      </c>
      <c r="W60" s="575" t="s">
        <v>643</v>
      </c>
      <c r="X60" s="575" t="s">
        <v>643</v>
      </c>
      <c r="Y60" s="575" t="s">
        <v>643</v>
      </c>
      <c r="Z60" s="575" t="s">
        <v>643</v>
      </c>
      <c r="AA60" s="575" t="s">
        <v>643</v>
      </c>
      <c r="AB60" s="575" t="s">
        <v>643</v>
      </c>
      <c r="AC60" s="575" t="s">
        <v>643</v>
      </c>
      <c r="AD60" s="575" t="s">
        <v>643</v>
      </c>
      <c r="AE60" s="575" t="s">
        <v>643</v>
      </c>
      <c r="AF60" s="575" t="s">
        <v>643</v>
      </c>
      <c r="AG60" s="575" t="s">
        <v>643</v>
      </c>
      <c r="AH60" s="575" t="s">
        <v>643</v>
      </c>
      <c r="AI60" s="575" t="s">
        <v>643</v>
      </c>
      <c r="AJ60" s="931" t="s">
        <v>643</v>
      </c>
    </row>
    <row r="61" spans="1:36" x14ac:dyDescent="0.2">
      <c r="A61" s="191"/>
      <c r="B61" s="1001" t="s">
        <v>333</v>
      </c>
      <c r="C61" s="952" t="s">
        <v>730</v>
      </c>
      <c r="D61" s="953" t="s">
        <v>335</v>
      </c>
      <c r="E61" s="576" t="s">
        <v>731</v>
      </c>
      <c r="F61" s="570" t="s">
        <v>212</v>
      </c>
      <c r="G61" s="570">
        <v>0</v>
      </c>
      <c r="H61" s="578">
        <f>H43/(H43+H51)</f>
        <v>0.41310581625707832</v>
      </c>
      <c r="I61" s="777">
        <f t="shared" ref="I61:AJ61" si="12">I43/(I43+I51)</f>
        <v>0.43118193487335449</v>
      </c>
      <c r="J61" s="777">
        <f t="shared" si="12"/>
        <v>0.44878574870403176</v>
      </c>
      <c r="K61" s="777">
        <f t="shared" si="12"/>
        <v>0.46592602940267508</v>
      </c>
      <c r="L61" s="579">
        <f t="shared" si="12"/>
        <v>0.48222625279869225</v>
      </c>
      <c r="M61" s="579">
        <f t="shared" si="12"/>
        <v>0.49857819209761695</v>
      </c>
      <c r="N61" s="579">
        <f t="shared" si="12"/>
        <v>0.51431810428901314</v>
      </c>
      <c r="O61" s="579">
        <f t="shared" si="12"/>
        <v>0.52946837370063193</v>
      </c>
      <c r="P61" s="579">
        <f t="shared" si="12"/>
        <v>0.54405615479344538</v>
      </c>
      <c r="Q61" s="579">
        <f t="shared" si="12"/>
        <v>0.55810303511862358</v>
      </c>
      <c r="R61" s="579">
        <f t="shared" si="12"/>
        <v>0.57108436282049457</v>
      </c>
      <c r="S61" s="579">
        <f t="shared" si="12"/>
        <v>0.5836222753648096</v>
      </c>
      <c r="T61" s="579">
        <f t="shared" si="12"/>
        <v>0.59573314032824343</v>
      </c>
      <c r="U61" s="579">
        <f t="shared" si="12"/>
        <v>1</v>
      </c>
      <c r="V61" s="579">
        <f t="shared" si="12"/>
        <v>1</v>
      </c>
      <c r="W61" s="579">
        <f t="shared" si="12"/>
        <v>1</v>
      </c>
      <c r="X61" s="579">
        <f t="shared" si="12"/>
        <v>1</v>
      </c>
      <c r="Y61" s="579">
        <f t="shared" si="12"/>
        <v>1</v>
      </c>
      <c r="Z61" s="579">
        <f t="shared" si="12"/>
        <v>1</v>
      </c>
      <c r="AA61" s="579">
        <f t="shared" si="12"/>
        <v>1</v>
      </c>
      <c r="AB61" s="579">
        <f t="shared" si="12"/>
        <v>1</v>
      </c>
      <c r="AC61" s="579">
        <f t="shared" si="12"/>
        <v>1</v>
      </c>
      <c r="AD61" s="579">
        <f t="shared" si="12"/>
        <v>1</v>
      </c>
      <c r="AE61" s="579">
        <f t="shared" si="12"/>
        <v>1</v>
      </c>
      <c r="AF61" s="579">
        <f t="shared" si="12"/>
        <v>1</v>
      </c>
      <c r="AG61" s="579">
        <f t="shared" si="12"/>
        <v>1</v>
      </c>
      <c r="AH61" s="579">
        <f t="shared" si="12"/>
        <v>1</v>
      </c>
      <c r="AI61" s="579">
        <f t="shared" si="12"/>
        <v>1</v>
      </c>
      <c r="AJ61" s="954">
        <f t="shared" si="12"/>
        <v>1</v>
      </c>
    </row>
    <row r="62" spans="1:36" ht="15.75" thickBot="1" x14ac:dyDescent="0.25">
      <c r="A62" s="191"/>
      <c r="B62" s="996"/>
      <c r="C62" s="565" t="s">
        <v>732</v>
      </c>
      <c r="D62" s="572" t="s">
        <v>338</v>
      </c>
      <c r="E62" s="560" t="s">
        <v>733</v>
      </c>
      <c r="F62" s="566" t="s">
        <v>212</v>
      </c>
      <c r="G62" s="573">
        <v>0</v>
      </c>
      <c r="H62" s="580">
        <f>H43/(H43+H50+H52+H51)</f>
        <v>0.38625191954231364</v>
      </c>
      <c r="I62" s="778">
        <f t="shared" ref="I62:AJ62" si="13">I43/(I43+I50+I52+I51)</f>
        <v>0.40348556544289593</v>
      </c>
      <c r="J62" s="778">
        <f t="shared" si="13"/>
        <v>0.42029701767401556</v>
      </c>
      <c r="K62" s="778">
        <f t="shared" si="13"/>
        <v>0.43669231564143618</v>
      </c>
      <c r="L62" s="581">
        <f t="shared" si="13"/>
        <v>0.45231659290274007</v>
      </c>
      <c r="M62" s="581">
        <f t="shared" si="13"/>
        <v>0.46804137765874471</v>
      </c>
      <c r="N62" s="581">
        <f t="shared" si="13"/>
        <v>0.48320697751149572</v>
      </c>
      <c r="O62" s="581">
        <f t="shared" si="13"/>
        <v>0.49783216765016342</v>
      </c>
      <c r="P62" s="581">
        <f t="shared" si="13"/>
        <v>0.51194072164332582</v>
      </c>
      <c r="Q62" s="581">
        <f t="shared" si="13"/>
        <v>0.52555107347309682</v>
      </c>
      <c r="R62" s="581">
        <f t="shared" si="13"/>
        <v>0.53812726850493198</v>
      </c>
      <c r="S62" s="581">
        <f t="shared" si="13"/>
        <v>0.55029386478965225</v>
      </c>
      <c r="T62" s="581">
        <f t="shared" si="13"/>
        <v>0.56206509681253825</v>
      </c>
      <c r="U62" s="581">
        <f t="shared" si="13"/>
        <v>0.94406355535204034</v>
      </c>
      <c r="V62" s="581">
        <f t="shared" si="13"/>
        <v>1</v>
      </c>
      <c r="W62" s="581">
        <f t="shared" si="13"/>
        <v>1</v>
      </c>
      <c r="X62" s="581">
        <f t="shared" si="13"/>
        <v>1</v>
      </c>
      <c r="Y62" s="581">
        <f t="shared" si="13"/>
        <v>1</v>
      </c>
      <c r="Z62" s="581">
        <f t="shared" si="13"/>
        <v>1</v>
      </c>
      <c r="AA62" s="581">
        <f t="shared" si="13"/>
        <v>1</v>
      </c>
      <c r="AB62" s="581">
        <f t="shared" si="13"/>
        <v>1</v>
      </c>
      <c r="AC62" s="581">
        <f t="shared" si="13"/>
        <v>1</v>
      </c>
      <c r="AD62" s="581">
        <f t="shared" si="13"/>
        <v>1</v>
      </c>
      <c r="AE62" s="581">
        <f t="shared" si="13"/>
        <v>1</v>
      </c>
      <c r="AF62" s="581">
        <f t="shared" si="13"/>
        <v>1</v>
      </c>
      <c r="AG62" s="581">
        <f t="shared" si="13"/>
        <v>1</v>
      </c>
      <c r="AH62" s="581">
        <f t="shared" si="13"/>
        <v>1</v>
      </c>
      <c r="AI62" s="581">
        <f t="shared" si="13"/>
        <v>1</v>
      </c>
      <c r="AJ62" s="582">
        <f t="shared" si="13"/>
        <v>1</v>
      </c>
    </row>
    <row r="63" spans="1:36" x14ac:dyDescent="0.2">
      <c r="A63" s="291"/>
      <c r="B63" s="292"/>
      <c r="C63" s="174"/>
      <c r="D63" s="174"/>
      <c r="E63" s="293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H63" s="174"/>
      <c r="AI63" s="174"/>
      <c r="AJ63" s="174"/>
    </row>
    <row r="64" spans="1:36" x14ac:dyDescent="0.2">
      <c r="A64" s="221"/>
      <c r="B64" s="221"/>
      <c r="C64" s="221"/>
      <c r="D64" s="157" t="str">
        <f>'TITLE PAGE'!B9</f>
        <v>Company:</v>
      </c>
      <c r="E64" s="159" t="str">
        <f>'TITLE PAGE'!D9</f>
        <v>Severn Trent Water</v>
      </c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</row>
    <row r="65" spans="1:36" x14ac:dyDescent="0.2">
      <c r="A65" s="221"/>
      <c r="B65" s="221"/>
      <c r="C65" s="221"/>
      <c r="D65" s="161" t="str">
        <f>'TITLE PAGE'!B10</f>
        <v>Resource Zone Name:</v>
      </c>
      <c r="E65" s="163" t="str">
        <f>'TITLE PAGE'!D10</f>
        <v>Bishops Castle</v>
      </c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</row>
    <row r="66" spans="1:36" ht="18" x14ac:dyDescent="0.25">
      <c r="A66" s="221"/>
      <c r="B66" s="221"/>
      <c r="C66" s="221"/>
      <c r="D66" s="161" t="str">
        <f>'TITLE PAGE'!B11</f>
        <v>Resource Zone Number:</v>
      </c>
      <c r="E66" s="165">
        <f>'TITLE PAGE'!D11</f>
        <v>1</v>
      </c>
      <c r="F66" s="221"/>
      <c r="G66" s="221"/>
      <c r="H66" s="221"/>
      <c r="I66" s="226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</row>
    <row r="67" spans="1:36" ht="18" x14ac:dyDescent="0.25">
      <c r="A67" s="221"/>
      <c r="B67" s="221"/>
      <c r="C67" s="221"/>
      <c r="D67" s="161" t="str">
        <f>'TITLE PAGE'!B12</f>
        <v xml:space="preserve">Planning Scenario Name:                                                                     </v>
      </c>
      <c r="E67" s="163" t="str">
        <f>'TITLE PAGE'!D12</f>
        <v>Dry Year Annual Average</v>
      </c>
      <c r="F67" s="221"/>
      <c r="G67" s="221"/>
      <c r="H67" s="221"/>
      <c r="I67" s="226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</row>
    <row r="68" spans="1:36" ht="18" x14ac:dyDescent="0.25">
      <c r="A68" s="221"/>
      <c r="B68" s="221"/>
      <c r="C68" s="221"/>
      <c r="D68" s="168" t="str">
        <f>'TITLE PAGE'!B13</f>
        <v xml:space="preserve">Chosen Level of Service:  </v>
      </c>
      <c r="E68" s="170" t="str">
        <f>'TITLE PAGE'!D13</f>
        <v>No more than 3 in 100 Temporary Use Bans</v>
      </c>
      <c r="F68" s="221"/>
      <c r="G68" s="221"/>
      <c r="H68" s="221"/>
      <c r="I68" s="226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</row>
    <row r="69" spans="1:36" x14ac:dyDescent="0.2">
      <c r="A69" s="221"/>
      <c r="B69" s="221"/>
      <c r="C69" s="221"/>
      <c r="D69" s="221"/>
      <c r="E69" s="294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</row>
  </sheetData>
  <sheetProtection algorithmName="SHA-512" hashValue="WAsX+OhGA67GPueJu8GhSmD9hAaMv9LvsMTDizJOkmojN+wzQtmUAgpqr3+Vy11IY9uVJ4kNFvFuqOaLFaQuyA==" saltValue="jfZrBvDEe0yTjd8di9vLLg==" spinCount="100000" sheet="1" objects="1" scenarios="1" selectLockedCells="1" selectUnlockedCells="1"/>
  <mergeCells count="7">
    <mergeCell ref="B61:B62"/>
    <mergeCell ref="B3:B12"/>
    <mergeCell ref="B13:B31"/>
    <mergeCell ref="B32:B39"/>
    <mergeCell ref="B40:B53"/>
    <mergeCell ref="B54:B58"/>
    <mergeCell ref="B59:B60"/>
  </mergeCells>
  <conditionalFormatting sqref="H60:T60 V60:AJ60">
    <cfRule type="cellIs" dxfId="5" priority="4" stopIfTrue="1" operator="equal">
      <formula>""</formula>
    </cfRule>
  </conditionalFormatting>
  <conditionalFormatting sqref="D60">
    <cfRule type="cellIs" dxfId="4" priority="3" stopIfTrue="1" operator="notEqual">
      <formula>"Unmeasured Household - Occupancy Rate"</formula>
    </cfRule>
  </conditionalFormatting>
  <conditionalFormatting sqref="F60">
    <cfRule type="cellIs" dxfId="3" priority="2" stopIfTrue="1" operator="notEqual">
      <formula>"h/prop"</formula>
    </cfRule>
  </conditionalFormatting>
  <conditionalFormatting sqref="E60">
    <cfRule type="cellIs" dxfId="2" priority="1" stopIfTrue="1" operator="notEqual">
      <formula>"52BL/46BL"</formula>
    </cfRule>
  </conditionalFormatting>
  <pageMargins left="0.7" right="0.7" top="0.75" bottom="0.75" header="0.3" footer="0.3"/>
  <pageSetup paperSize="9" orientation="portrait" verticalDpi="0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U19"/>
  <sheetViews>
    <sheetView zoomScale="80" zoomScaleNormal="80" workbookViewId="0">
      <selection activeCell="D26" sqref="D26"/>
    </sheetView>
  </sheetViews>
  <sheetFormatPr defaultColWidth="8.88671875" defaultRowHeight="15" x14ac:dyDescent="0.2"/>
  <cols>
    <col min="1" max="1" width="2.109375" customWidth="1"/>
    <col min="2" max="2" width="7.88671875" customWidth="1"/>
    <col min="3" max="3" width="5.6640625" customWidth="1"/>
    <col min="4" max="4" width="39.77734375" customWidth="1"/>
    <col min="5" max="5" width="32.77734375" customWidth="1"/>
    <col min="6" max="6" width="6.109375" customWidth="1"/>
    <col min="7" max="7" width="10.88671875" customWidth="1"/>
    <col min="8" max="8" width="15.44140625" customWidth="1"/>
    <col min="9" max="9" width="12.21875" customWidth="1"/>
    <col min="10" max="10" width="12.6640625" customWidth="1"/>
    <col min="11" max="11" width="12" customWidth="1"/>
    <col min="12" max="36" width="11.44140625" customWidth="1"/>
    <col min="38" max="38" width="10.33203125" bestFit="1" customWidth="1"/>
    <col min="40" max="40" width="9.5546875" bestFit="1" customWidth="1"/>
    <col min="248" max="248" width="2.109375" customWidth="1"/>
    <col min="249" max="249" width="7.88671875" customWidth="1"/>
    <col min="250" max="250" width="5.6640625" customWidth="1"/>
    <col min="251" max="251" width="39.77734375" customWidth="1"/>
    <col min="252" max="252" width="32.77734375" customWidth="1"/>
    <col min="253" max="253" width="6.109375" customWidth="1"/>
    <col min="254" max="254" width="7.88671875" bestFit="1" customWidth="1"/>
    <col min="255" max="255" width="15.44140625" customWidth="1"/>
    <col min="256" max="256" width="12.21875" customWidth="1"/>
    <col min="257" max="257" width="12.6640625" customWidth="1"/>
    <col min="258" max="258" width="12" customWidth="1"/>
    <col min="259" max="283" width="11.44140625" customWidth="1"/>
    <col min="504" max="504" width="2.109375" customWidth="1"/>
    <col min="505" max="505" width="7.88671875" customWidth="1"/>
    <col min="506" max="506" width="5.6640625" customWidth="1"/>
    <col min="507" max="507" width="39.77734375" customWidth="1"/>
    <col min="508" max="508" width="32.77734375" customWidth="1"/>
    <col min="509" max="509" width="6.109375" customWidth="1"/>
    <col min="510" max="510" width="7.88671875" bestFit="1" customWidth="1"/>
    <col min="511" max="511" width="15.44140625" customWidth="1"/>
    <col min="512" max="512" width="12.21875" customWidth="1"/>
    <col min="513" max="513" width="12.6640625" customWidth="1"/>
    <col min="514" max="514" width="12" customWidth="1"/>
    <col min="515" max="539" width="11.44140625" customWidth="1"/>
    <col min="760" max="760" width="2.109375" customWidth="1"/>
    <col min="761" max="761" width="7.88671875" customWidth="1"/>
    <col min="762" max="762" width="5.6640625" customWidth="1"/>
    <col min="763" max="763" width="39.77734375" customWidth="1"/>
    <col min="764" max="764" width="32.77734375" customWidth="1"/>
    <col min="765" max="765" width="6.109375" customWidth="1"/>
    <col min="766" max="766" width="7.88671875" bestFit="1" customWidth="1"/>
    <col min="767" max="767" width="15.44140625" customWidth="1"/>
    <col min="768" max="768" width="12.21875" customWidth="1"/>
    <col min="769" max="769" width="12.6640625" customWidth="1"/>
    <col min="770" max="770" width="12" customWidth="1"/>
    <col min="771" max="795" width="11.44140625" customWidth="1"/>
    <col min="1016" max="1016" width="2.109375" customWidth="1"/>
    <col min="1017" max="1017" width="7.88671875" customWidth="1"/>
    <col min="1018" max="1018" width="5.6640625" customWidth="1"/>
    <col min="1019" max="1019" width="39.77734375" customWidth="1"/>
    <col min="1020" max="1020" width="32.77734375" customWidth="1"/>
    <col min="1021" max="1021" width="6.109375" customWidth="1"/>
    <col min="1022" max="1022" width="7.88671875" bestFit="1" customWidth="1"/>
    <col min="1023" max="1023" width="15.44140625" customWidth="1"/>
    <col min="1024" max="1024" width="12.21875" customWidth="1"/>
    <col min="1025" max="1025" width="12.6640625" customWidth="1"/>
    <col min="1026" max="1026" width="12" customWidth="1"/>
    <col min="1027" max="1051" width="11.44140625" customWidth="1"/>
    <col min="1272" max="1272" width="2.109375" customWidth="1"/>
    <col min="1273" max="1273" width="7.88671875" customWidth="1"/>
    <col min="1274" max="1274" width="5.6640625" customWidth="1"/>
    <col min="1275" max="1275" width="39.77734375" customWidth="1"/>
    <col min="1276" max="1276" width="32.77734375" customWidth="1"/>
    <col min="1277" max="1277" width="6.109375" customWidth="1"/>
    <col min="1278" max="1278" width="7.88671875" bestFit="1" customWidth="1"/>
    <col min="1279" max="1279" width="15.44140625" customWidth="1"/>
    <col min="1280" max="1280" width="12.21875" customWidth="1"/>
    <col min="1281" max="1281" width="12.6640625" customWidth="1"/>
    <col min="1282" max="1282" width="12" customWidth="1"/>
    <col min="1283" max="1307" width="11.44140625" customWidth="1"/>
    <col min="1528" max="1528" width="2.109375" customWidth="1"/>
    <col min="1529" max="1529" width="7.88671875" customWidth="1"/>
    <col min="1530" max="1530" width="5.6640625" customWidth="1"/>
    <col min="1531" max="1531" width="39.77734375" customWidth="1"/>
    <col min="1532" max="1532" width="32.77734375" customWidth="1"/>
    <col min="1533" max="1533" width="6.109375" customWidth="1"/>
    <col min="1534" max="1534" width="7.88671875" bestFit="1" customWidth="1"/>
    <col min="1535" max="1535" width="15.44140625" customWidth="1"/>
    <col min="1536" max="1536" width="12.21875" customWidth="1"/>
    <col min="1537" max="1537" width="12.6640625" customWidth="1"/>
    <col min="1538" max="1538" width="12" customWidth="1"/>
    <col min="1539" max="1563" width="11.44140625" customWidth="1"/>
    <col min="1784" max="1784" width="2.109375" customWidth="1"/>
    <col min="1785" max="1785" width="7.88671875" customWidth="1"/>
    <col min="1786" max="1786" width="5.6640625" customWidth="1"/>
    <col min="1787" max="1787" width="39.77734375" customWidth="1"/>
    <col min="1788" max="1788" width="32.77734375" customWidth="1"/>
    <col min="1789" max="1789" width="6.109375" customWidth="1"/>
    <col min="1790" max="1790" width="7.88671875" bestFit="1" customWidth="1"/>
    <col min="1791" max="1791" width="15.44140625" customWidth="1"/>
    <col min="1792" max="1792" width="12.21875" customWidth="1"/>
    <col min="1793" max="1793" width="12.6640625" customWidth="1"/>
    <col min="1794" max="1794" width="12" customWidth="1"/>
    <col min="1795" max="1819" width="11.44140625" customWidth="1"/>
    <col min="2040" max="2040" width="2.109375" customWidth="1"/>
    <col min="2041" max="2041" width="7.88671875" customWidth="1"/>
    <col min="2042" max="2042" width="5.6640625" customWidth="1"/>
    <col min="2043" max="2043" width="39.77734375" customWidth="1"/>
    <col min="2044" max="2044" width="32.77734375" customWidth="1"/>
    <col min="2045" max="2045" width="6.109375" customWidth="1"/>
    <col min="2046" max="2046" width="7.88671875" bestFit="1" customWidth="1"/>
    <col min="2047" max="2047" width="15.44140625" customWidth="1"/>
    <col min="2048" max="2048" width="12.21875" customWidth="1"/>
    <col min="2049" max="2049" width="12.6640625" customWidth="1"/>
    <col min="2050" max="2050" width="12" customWidth="1"/>
    <col min="2051" max="2075" width="11.44140625" customWidth="1"/>
    <col min="2296" max="2296" width="2.109375" customWidth="1"/>
    <col min="2297" max="2297" width="7.88671875" customWidth="1"/>
    <col min="2298" max="2298" width="5.6640625" customWidth="1"/>
    <col min="2299" max="2299" width="39.77734375" customWidth="1"/>
    <col min="2300" max="2300" width="32.77734375" customWidth="1"/>
    <col min="2301" max="2301" width="6.109375" customWidth="1"/>
    <col min="2302" max="2302" width="7.88671875" bestFit="1" customWidth="1"/>
    <col min="2303" max="2303" width="15.44140625" customWidth="1"/>
    <col min="2304" max="2304" width="12.21875" customWidth="1"/>
    <col min="2305" max="2305" width="12.6640625" customWidth="1"/>
    <col min="2306" max="2306" width="12" customWidth="1"/>
    <col min="2307" max="2331" width="11.44140625" customWidth="1"/>
    <col min="2552" max="2552" width="2.109375" customWidth="1"/>
    <col min="2553" max="2553" width="7.88671875" customWidth="1"/>
    <col min="2554" max="2554" width="5.6640625" customWidth="1"/>
    <col min="2555" max="2555" width="39.77734375" customWidth="1"/>
    <col min="2556" max="2556" width="32.77734375" customWidth="1"/>
    <col min="2557" max="2557" width="6.109375" customWidth="1"/>
    <col min="2558" max="2558" width="7.88671875" bestFit="1" customWidth="1"/>
    <col min="2559" max="2559" width="15.44140625" customWidth="1"/>
    <col min="2560" max="2560" width="12.21875" customWidth="1"/>
    <col min="2561" max="2561" width="12.6640625" customWidth="1"/>
    <col min="2562" max="2562" width="12" customWidth="1"/>
    <col min="2563" max="2587" width="11.44140625" customWidth="1"/>
    <col min="2808" max="2808" width="2.109375" customWidth="1"/>
    <col min="2809" max="2809" width="7.88671875" customWidth="1"/>
    <col min="2810" max="2810" width="5.6640625" customWidth="1"/>
    <col min="2811" max="2811" width="39.77734375" customWidth="1"/>
    <col min="2812" max="2812" width="32.77734375" customWidth="1"/>
    <col min="2813" max="2813" width="6.109375" customWidth="1"/>
    <col min="2814" max="2814" width="7.88671875" bestFit="1" customWidth="1"/>
    <col min="2815" max="2815" width="15.44140625" customWidth="1"/>
    <col min="2816" max="2816" width="12.21875" customWidth="1"/>
    <col min="2817" max="2817" width="12.6640625" customWidth="1"/>
    <col min="2818" max="2818" width="12" customWidth="1"/>
    <col min="2819" max="2843" width="11.44140625" customWidth="1"/>
    <col min="3064" max="3064" width="2.109375" customWidth="1"/>
    <col min="3065" max="3065" width="7.88671875" customWidth="1"/>
    <col min="3066" max="3066" width="5.6640625" customWidth="1"/>
    <col min="3067" max="3067" width="39.77734375" customWidth="1"/>
    <col min="3068" max="3068" width="32.77734375" customWidth="1"/>
    <col min="3069" max="3069" width="6.109375" customWidth="1"/>
    <col min="3070" max="3070" width="7.88671875" bestFit="1" customWidth="1"/>
    <col min="3071" max="3071" width="15.44140625" customWidth="1"/>
    <col min="3072" max="3072" width="12.21875" customWidth="1"/>
    <col min="3073" max="3073" width="12.6640625" customWidth="1"/>
    <col min="3074" max="3074" width="12" customWidth="1"/>
    <col min="3075" max="3099" width="11.44140625" customWidth="1"/>
    <col min="3320" max="3320" width="2.109375" customWidth="1"/>
    <col min="3321" max="3321" width="7.88671875" customWidth="1"/>
    <col min="3322" max="3322" width="5.6640625" customWidth="1"/>
    <col min="3323" max="3323" width="39.77734375" customWidth="1"/>
    <col min="3324" max="3324" width="32.77734375" customWidth="1"/>
    <col min="3325" max="3325" width="6.109375" customWidth="1"/>
    <col min="3326" max="3326" width="7.88671875" bestFit="1" customWidth="1"/>
    <col min="3327" max="3327" width="15.44140625" customWidth="1"/>
    <col min="3328" max="3328" width="12.21875" customWidth="1"/>
    <col min="3329" max="3329" width="12.6640625" customWidth="1"/>
    <col min="3330" max="3330" width="12" customWidth="1"/>
    <col min="3331" max="3355" width="11.44140625" customWidth="1"/>
    <col min="3576" max="3576" width="2.109375" customWidth="1"/>
    <col min="3577" max="3577" width="7.88671875" customWidth="1"/>
    <col min="3578" max="3578" width="5.6640625" customWidth="1"/>
    <col min="3579" max="3579" width="39.77734375" customWidth="1"/>
    <col min="3580" max="3580" width="32.77734375" customWidth="1"/>
    <col min="3581" max="3581" width="6.109375" customWidth="1"/>
    <col min="3582" max="3582" width="7.88671875" bestFit="1" customWidth="1"/>
    <col min="3583" max="3583" width="15.44140625" customWidth="1"/>
    <col min="3584" max="3584" width="12.21875" customWidth="1"/>
    <col min="3585" max="3585" width="12.6640625" customWidth="1"/>
    <col min="3586" max="3586" width="12" customWidth="1"/>
    <col min="3587" max="3611" width="11.44140625" customWidth="1"/>
    <col min="3832" max="3832" width="2.109375" customWidth="1"/>
    <col min="3833" max="3833" width="7.88671875" customWidth="1"/>
    <col min="3834" max="3834" width="5.6640625" customWidth="1"/>
    <col min="3835" max="3835" width="39.77734375" customWidth="1"/>
    <col min="3836" max="3836" width="32.77734375" customWidth="1"/>
    <col min="3837" max="3837" width="6.109375" customWidth="1"/>
    <col min="3838" max="3838" width="7.88671875" bestFit="1" customWidth="1"/>
    <col min="3839" max="3839" width="15.44140625" customWidth="1"/>
    <col min="3840" max="3840" width="12.21875" customWidth="1"/>
    <col min="3841" max="3841" width="12.6640625" customWidth="1"/>
    <col min="3842" max="3842" width="12" customWidth="1"/>
    <col min="3843" max="3867" width="11.44140625" customWidth="1"/>
    <col min="4088" max="4088" width="2.109375" customWidth="1"/>
    <col min="4089" max="4089" width="7.88671875" customWidth="1"/>
    <col min="4090" max="4090" width="5.6640625" customWidth="1"/>
    <col min="4091" max="4091" width="39.77734375" customWidth="1"/>
    <col min="4092" max="4092" width="32.77734375" customWidth="1"/>
    <col min="4093" max="4093" width="6.109375" customWidth="1"/>
    <col min="4094" max="4094" width="7.88671875" bestFit="1" customWidth="1"/>
    <col min="4095" max="4095" width="15.44140625" customWidth="1"/>
    <col min="4096" max="4096" width="12.21875" customWidth="1"/>
    <col min="4097" max="4097" width="12.6640625" customWidth="1"/>
    <col min="4098" max="4098" width="12" customWidth="1"/>
    <col min="4099" max="4123" width="11.44140625" customWidth="1"/>
    <col min="4344" max="4344" width="2.109375" customWidth="1"/>
    <col min="4345" max="4345" width="7.88671875" customWidth="1"/>
    <col min="4346" max="4346" width="5.6640625" customWidth="1"/>
    <col min="4347" max="4347" width="39.77734375" customWidth="1"/>
    <col min="4348" max="4348" width="32.77734375" customWidth="1"/>
    <col min="4349" max="4349" width="6.109375" customWidth="1"/>
    <col min="4350" max="4350" width="7.88671875" bestFit="1" customWidth="1"/>
    <col min="4351" max="4351" width="15.44140625" customWidth="1"/>
    <col min="4352" max="4352" width="12.21875" customWidth="1"/>
    <col min="4353" max="4353" width="12.6640625" customWidth="1"/>
    <col min="4354" max="4354" width="12" customWidth="1"/>
    <col min="4355" max="4379" width="11.44140625" customWidth="1"/>
    <col min="4600" max="4600" width="2.109375" customWidth="1"/>
    <col min="4601" max="4601" width="7.88671875" customWidth="1"/>
    <col min="4602" max="4602" width="5.6640625" customWidth="1"/>
    <col min="4603" max="4603" width="39.77734375" customWidth="1"/>
    <col min="4604" max="4604" width="32.77734375" customWidth="1"/>
    <col min="4605" max="4605" width="6.109375" customWidth="1"/>
    <col min="4606" max="4606" width="7.88671875" bestFit="1" customWidth="1"/>
    <col min="4607" max="4607" width="15.44140625" customWidth="1"/>
    <col min="4608" max="4608" width="12.21875" customWidth="1"/>
    <col min="4609" max="4609" width="12.6640625" customWidth="1"/>
    <col min="4610" max="4610" width="12" customWidth="1"/>
    <col min="4611" max="4635" width="11.44140625" customWidth="1"/>
    <col min="4856" max="4856" width="2.109375" customWidth="1"/>
    <col min="4857" max="4857" width="7.88671875" customWidth="1"/>
    <col min="4858" max="4858" width="5.6640625" customWidth="1"/>
    <col min="4859" max="4859" width="39.77734375" customWidth="1"/>
    <col min="4860" max="4860" width="32.77734375" customWidth="1"/>
    <col min="4861" max="4861" width="6.109375" customWidth="1"/>
    <col min="4862" max="4862" width="7.88671875" bestFit="1" customWidth="1"/>
    <col min="4863" max="4863" width="15.44140625" customWidth="1"/>
    <col min="4864" max="4864" width="12.21875" customWidth="1"/>
    <col min="4865" max="4865" width="12.6640625" customWidth="1"/>
    <col min="4866" max="4866" width="12" customWidth="1"/>
    <col min="4867" max="4891" width="11.44140625" customWidth="1"/>
    <col min="5112" max="5112" width="2.109375" customWidth="1"/>
    <col min="5113" max="5113" width="7.88671875" customWidth="1"/>
    <col min="5114" max="5114" width="5.6640625" customWidth="1"/>
    <col min="5115" max="5115" width="39.77734375" customWidth="1"/>
    <col min="5116" max="5116" width="32.77734375" customWidth="1"/>
    <col min="5117" max="5117" width="6.109375" customWidth="1"/>
    <col min="5118" max="5118" width="7.88671875" bestFit="1" customWidth="1"/>
    <col min="5119" max="5119" width="15.44140625" customWidth="1"/>
    <col min="5120" max="5120" width="12.21875" customWidth="1"/>
    <col min="5121" max="5121" width="12.6640625" customWidth="1"/>
    <col min="5122" max="5122" width="12" customWidth="1"/>
    <col min="5123" max="5147" width="11.44140625" customWidth="1"/>
    <col min="5368" max="5368" width="2.109375" customWidth="1"/>
    <col min="5369" max="5369" width="7.88671875" customWidth="1"/>
    <col min="5370" max="5370" width="5.6640625" customWidth="1"/>
    <col min="5371" max="5371" width="39.77734375" customWidth="1"/>
    <col min="5372" max="5372" width="32.77734375" customWidth="1"/>
    <col min="5373" max="5373" width="6.109375" customWidth="1"/>
    <col min="5374" max="5374" width="7.88671875" bestFit="1" customWidth="1"/>
    <col min="5375" max="5375" width="15.44140625" customWidth="1"/>
    <col min="5376" max="5376" width="12.21875" customWidth="1"/>
    <col min="5377" max="5377" width="12.6640625" customWidth="1"/>
    <col min="5378" max="5378" width="12" customWidth="1"/>
    <col min="5379" max="5403" width="11.44140625" customWidth="1"/>
    <col min="5624" max="5624" width="2.109375" customWidth="1"/>
    <col min="5625" max="5625" width="7.88671875" customWidth="1"/>
    <col min="5626" max="5626" width="5.6640625" customWidth="1"/>
    <col min="5627" max="5627" width="39.77734375" customWidth="1"/>
    <col min="5628" max="5628" width="32.77734375" customWidth="1"/>
    <col min="5629" max="5629" width="6.109375" customWidth="1"/>
    <col min="5630" max="5630" width="7.88671875" bestFit="1" customWidth="1"/>
    <col min="5631" max="5631" width="15.44140625" customWidth="1"/>
    <col min="5632" max="5632" width="12.21875" customWidth="1"/>
    <col min="5633" max="5633" width="12.6640625" customWidth="1"/>
    <col min="5634" max="5634" width="12" customWidth="1"/>
    <col min="5635" max="5659" width="11.44140625" customWidth="1"/>
    <col min="5880" max="5880" width="2.109375" customWidth="1"/>
    <col min="5881" max="5881" width="7.88671875" customWidth="1"/>
    <col min="5882" max="5882" width="5.6640625" customWidth="1"/>
    <col min="5883" max="5883" width="39.77734375" customWidth="1"/>
    <col min="5884" max="5884" width="32.77734375" customWidth="1"/>
    <col min="5885" max="5885" width="6.109375" customWidth="1"/>
    <col min="5886" max="5886" width="7.88671875" bestFit="1" customWidth="1"/>
    <col min="5887" max="5887" width="15.44140625" customWidth="1"/>
    <col min="5888" max="5888" width="12.21875" customWidth="1"/>
    <col min="5889" max="5889" width="12.6640625" customWidth="1"/>
    <col min="5890" max="5890" width="12" customWidth="1"/>
    <col min="5891" max="5915" width="11.44140625" customWidth="1"/>
    <col min="6136" max="6136" width="2.109375" customWidth="1"/>
    <col min="6137" max="6137" width="7.88671875" customWidth="1"/>
    <col min="6138" max="6138" width="5.6640625" customWidth="1"/>
    <col min="6139" max="6139" width="39.77734375" customWidth="1"/>
    <col min="6140" max="6140" width="32.77734375" customWidth="1"/>
    <col min="6141" max="6141" width="6.109375" customWidth="1"/>
    <col min="6142" max="6142" width="7.88671875" bestFit="1" customWidth="1"/>
    <col min="6143" max="6143" width="15.44140625" customWidth="1"/>
    <col min="6144" max="6144" width="12.21875" customWidth="1"/>
    <col min="6145" max="6145" width="12.6640625" customWidth="1"/>
    <col min="6146" max="6146" width="12" customWidth="1"/>
    <col min="6147" max="6171" width="11.44140625" customWidth="1"/>
    <col min="6392" max="6392" width="2.109375" customWidth="1"/>
    <col min="6393" max="6393" width="7.88671875" customWidth="1"/>
    <col min="6394" max="6394" width="5.6640625" customWidth="1"/>
    <col min="6395" max="6395" width="39.77734375" customWidth="1"/>
    <col min="6396" max="6396" width="32.77734375" customWidth="1"/>
    <col min="6397" max="6397" width="6.109375" customWidth="1"/>
    <col min="6398" max="6398" width="7.88671875" bestFit="1" customWidth="1"/>
    <col min="6399" max="6399" width="15.44140625" customWidth="1"/>
    <col min="6400" max="6400" width="12.21875" customWidth="1"/>
    <col min="6401" max="6401" width="12.6640625" customWidth="1"/>
    <col min="6402" max="6402" width="12" customWidth="1"/>
    <col min="6403" max="6427" width="11.44140625" customWidth="1"/>
    <col min="6648" max="6648" width="2.109375" customWidth="1"/>
    <col min="6649" max="6649" width="7.88671875" customWidth="1"/>
    <col min="6650" max="6650" width="5.6640625" customWidth="1"/>
    <col min="6651" max="6651" width="39.77734375" customWidth="1"/>
    <col min="6652" max="6652" width="32.77734375" customWidth="1"/>
    <col min="6653" max="6653" width="6.109375" customWidth="1"/>
    <col min="6654" max="6654" width="7.88671875" bestFit="1" customWidth="1"/>
    <col min="6655" max="6655" width="15.44140625" customWidth="1"/>
    <col min="6656" max="6656" width="12.21875" customWidth="1"/>
    <col min="6657" max="6657" width="12.6640625" customWidth="1"/>
    <col min="6658" max="6658" width="12" customWidth="1"/>
    <col min="6659" max="6683" width="11.44140625" customWidth="1"/>
    <col min="6904" max="6904" width="2.109375" customWidth="1"/>
    <col min="6905" max="6905" width="7.88671875" customWidth="1"/>
    <col min="6906" max="6906" width="5.6640625" customWidth="1"/>
    <col min="6907" max="6907" width="39.77734375" customWidth="1"/>
    <col min="6908" max="6908" width="32.77734375" customWidth="1"/>
    <col min="6909" max="6909" width="6.109375" customWidth="1"/>
    <col min="6910" max="6910" width="7.88671875" bestFit="1" customWidth="1"/>
    <col min="6911" max="6911" width="15.44140625" customWidth="1"/>
    <col min="6912" max="6912" width="12.21875" customWidth="1"/>
    <col min="6913" max="6913" width="12.6640625" customWidth="1"/>
    <col min="6914" max="6914" width="12" customWidth="1"/>
    <col min="6915" max="6939" width="11.44140625" customWidth="1"/>
    <col min="7160" max="7160" width="2.109375" customWidth="1"/>
    <col min="7161" max="7161" width="7.88671875" customWidth="1"/>
    <col min="7162" max="7162" width="5.6640625" customWidth="1"/>
    <col min="7163" max="7163" width="39.77734375" customWidth="1"/>
    <col min="7164" max="7164" width="32.77734375" customWidth="1"/>
    <col min="7165" max="7165" width="6.109375" customWidth="1"/>
    <col min="7166" max="7166" width="7.88671875" bestFit="1" customWidth="1"/>
    <col min="7167" max="7167" width="15.44140625" customWidth="1"/>
    <col min="7168" max="7168" width="12.21875" customWidth="1"/>
    <col min="7169" max="7169" width="12.6640625" customWidth="1"/>
    <col min="7170" max="7170" width="12" customWidth="1"/>
    <col min="7171" max="7195" width="11.44140625" customWidth="1"/>
    <col min="7416" max="7416" width="2.109375" customWidth="1"/>
    <col min="7417" max="7417" width="7.88671875" customWidth="1"/>
    <col min="7418" max="7418" width="5.6640625" customWidth="1"/>
    <col min="7419" max="7419" width="39.77734375" customWidth="1"/>
    <col min="7420" max="7420" width="32.77734375" customWidth="1"/>
    <col min="7421" max="7421" width="6.109375" customWidth="1"/>
    <col min="7422" max="7422" width="7.88671875" bestFit="1" customWidth="1"/>
    <col min="7423" max="7423" width="15.44140625" customWidth="1"/>
    <col min="7424" max="7424" width="12.21875" customWidth="1"/>
    <col min="7425" max="7425" width="12.6640625" customWidth="1"/>
    <col min="7426" max="7426" width="12" customWidth="1"/>
    <col min="7427" max="7451" width="11.44140625" customWidth="1"/>
    <col min="7672" max="7672" width="2.109375" customWidth="1"/>
    <col min="7673" max="7673" width="7.88671875" customWidth="1"/>
    <col min="7674" max="7674" width="5.6640625" customWidth="1"/>
    <col min="7675" max="7675" width="39.77734375" customWidth="1"/>
    <col min="7676" max="7676" width="32.77734375" customWidth="1"/>
    <col min="7677" max="7677" width="6.109375" customWidth="1"/>
    <col min="7678" max="7678" width="7.88671875" bestFit="1" customWidth="1"/>
    <col min="7679" max="7679" width="15.44140625" customWidth="1"/>
    <col min="7680" max="7680" width="12.21875" customWidth="1"/>
    <col min="7681" max="7681" width="12.6640625" customWidth="1"/>
    <col min="7682" max="7682" width="12" customWidth="1"/>
    <col min="7683" max="7707" width="11.44140625" customWidth="1"/>
    <col min="7928" max="7928" width="2.109375" customWidth="1"/>
    <col min="7929" max="7929" width="7.88671875" customWidth="1"/>
    <col min="7930" max="7930" width="5.6640625" customWidth="1"/>
    <col min="7931" max="7931" width="39.77734375" customWidth="1"/>
    <col min="7932" max="7932" width="32.77734375" customWidth="1"/>
    <col min="7933" max="7933" width="6.109375" customWidth="1"/>
    <col min="7934" max="7934" width="7.88671875" bestFit="1" customWidth="1"/>
    <col min="7935" max="7935" width="15.44140625" customWidth="1"/>
    <col min="7936" max="7936" width="12.21875" customWidth="1"/>
    <col min="7937" max="7937" width="12.6640625" customWidth="1"/>
    <col min="7938" max="7938" width="12" customWidth="1"/>
    <col min="7939" max="7963" width="11.44140625" customWidth="1"/>
    <col min="8184" max="8184" width="2.109375" customWidth="1"/>
    <col min="8185" max="8185" width="7.88671875" customWidth="1"/>
    <col min="8186" max="8186" width="5.6640625" customWidth="1"/>
    <col min="8187" max="8187" width="39.77734375" customWidth="1"/>
    <col min="8188" max="8188" width="32.77734375" customWidth="1"/>
    <col min="8189" max="8189" width="6.109375" customWidth="1"/>
    <col min="8190" max="8190" width="7.88671875" bestFit="1" customWidth="1"/>
    <col min="8191" max="8191" width="15.44140625" customWidth="1"/>
    <col min="8192" max="8192" width="12.21875" customWidth="1"/>
    <col min="8193" max="8193" width="12.6640625" customWidth="1"/>
    <col min="8194" max="8194" width="12" customWidth="1"/>
    <col min="8195" max="8219" width="11.44140625" customWidth="1"/>
    <col min="8440" max="8440" width="2.109375" customWidth="1"/>
    <col min="8441" max="8441" width="7.88671875" customWidth="1"/>
    <col min="8442" max="8442" width="5.6640625" customWidth="1"/>
    <col min="8443" max="8443" width="39.77734375" customWidth="1"/>
    <col min="8444" max="8444" width="32.77734375" customWidth="1"/>
    <col min="8445" max="8445" width="6.109375" customWidth="1"/>
    <col min="8446" max="8446" width="7.88671875" bestFit="1" customWidth="1"/>
    <col min="8447" max="8447" width="15.44140625" customWidth="1"/>
    <col min="8448" max="8448" width="12.21875" customWidth="1"/>
    <col min="8449" max="8449" width="12.6640625" customWidth="1"/>
    <col min="8450" max="8450" width="12" customWidth="1"/>
    <col min="8451" max="8475" width="11.44140625" customWidth="1"/>
    <col min="8696" max="8696" width="2.109375" customWidth="1"/>
    <col min="8697" max="8697" width="7.88671875" customWidth="1"/>
    <col min="8698" max="8698" width="5.6640625" customWidth="1"/>
    <col min="8699" max="8699" width="39.77734375" customWidth="1"/>
    <col min="8700" max="8700" width="32.77734375" customWidth="1"/>
    <col min="8701" max="8701" width="6.109375" customWidth="1"/>
    <col min="8702" max="8702" width="7.88671875" bestFit="1" customWidth="1"/>
    <col min="8703" max="8703" width="15.44140625" customWidth="1"/>
    <col min="8704" max="8704" width="12.21875" customWidth="1"/>
    <col min="8705" max="8705" width="12.6640625" customWidth="1"/>
    <col min="8706" max="8706" width="12" customWidth="1"/>
    <col min="8707" max="8731" width="11.44140625" customWidth="1"/>
    <col min="8952" max="8952" width="2.109375" customWidth="1"/>
    <col min="8953" max="8953" width="7.88671875" customWidth="1"/>
    <col min="8954" max="8954" width="5.6640625" customWidth="1"/>
    <col min="8955" max="8955" width="39.77734375" customWidth="1"/>
    <col min="8956" max="8956" width="32.77734375" customWidth="1"/>
    <col min="8957" max="8957" width="6.109375" customWidth="1"/>
    <col min="8958" max="8958" width="7.88671875" bestFit="1" customWidth="1"/>
    <col min="8959" max="8959" width="15.44140625" customWidth="1"/>
    <col min="8960" max="8960" width="12.21875" customWidth="1"/>
    <col min="8961" max="8961" width="12.6640625" customWidth="1"/>
    <col min="8962" max="8962" width="12" customWidth="1"/>
    <col min="8963" max="8987" width="11.44140625" customWidth="1"/>
    <col min="9208" max="9208" width="2.109375" customWidth="1"/>
    <col min="9209" max="9209" width="7.88671875" customWidth="1"/>
    <col min="9210" max="9210" width="5.6640625" customWidth="1"/>
    <col min="9211" max="9211" width="39.77734375" customWidth="1"/>
    <col min="9212" max="9212" width="32.77734375" customWidth="1"/>
    <col min="9213" max="9213" width="6.109375" customWidth="1"/>
    <col min="9214" max="9214" width="7.88671875" bestFit="1" customWidth="1"/>
    <col min="9215" max="9215" width="15.44140625" customWidth="1"/>
    <col min="9216" max="9216" width="12.21875" customWidth="1"/>
    <col min="9217" max="9217" width="12.6640625" customWidth="1"/>
    <col min="9218" max="9218" width="12" customWidth="1"/>
    <col min="9219" max="9243" width="11.44140625" customWidth="1"/>
    <col min="9464" max="9464" width="2.109375" customWidth="1"/>
    <col min="9465" max="9465" width="7.88671875" customWidth="1"/>
    <col min="9466" max="9466" width="5.6640625" customWidth="1"/>
    <col min="9467" max="9467" width="39.77734375" customWidth="1"/>
    <col min="9468" max="9468" width="32.77734375" customWidth="1"/>
    <col min="9469" max="9469" width="6.109375" customWidth="1"/>
    <col min="9470" max="9470" width="7.88671875" bestFit="1" customWidth="1"/>
    <col min="9471" max="9471" width="15.44140625" customWidth="1"/>
    <col min="9472" max="9472" width="12.21875" customWidth="1"/>
    <col min="9473" max="9473" width="12.6640625" customWidth="1"/>
    <col min="9474" max="9474" width="12" customWidth="1"/>
    <col min="9475" max="9499" width="11.44140625" customWidth="1"/>
    <col min="9720" max="9720" width="2.109375" customWidth="1"/>
    <col min="9721" max="9721" width="7.88671875" customWidth="1"/>
    <col min="9722" max="9722" width="5.6640625" customWidth="1"/>
    <col min="9723" max="9723" width="39.77734375" customWidth="1"/>
    <col min="9724" max="9724" width="32.77734375" customWidth="1"/>
    <col min="9725" max="9725" width="6.109375" customWidth="1"/>
    <col min="9726" max="9726" width="7.88671875" bestFit="1" customWidth="1"/>
    <col min="9727" max="9727" width="15.44140625" customWidth="1"/>
    <col min="9728" max="9728" width="12.21875" customWidth="1"/>
    <col min="9729" max="9729" width="12.6640625" customWidth="1"/>
    <col min="9730" max="9730" width="12" customWidth="1"/>
    <col min="9731" max="9755" width="11.44140625" customWidth="1"/>
    <col min="9976" max="9976" width="2.109375" customWidth="1"/>
    <col min="9977" max="9977" width="7.88671875" customWidth="1"/>
    <col min="9978" max="9978" width="5.6640625" customWidth="1"/>
    <col min="9979" max="9979" width="39.77734375" customWidth="1"/>
    <col min="9980" max="9980" width="32.77734375" customWidth="1"/>
    <col min="9981" max="9981" width="6.109375" customWidth="1"/>
    <col min="9982" max="9982" width="7.88671875" bestFit="1" customWidth="1"/>
    <col min="9983" max="9983" width="15.44140625" customWidth="1"/>
    <col min="9984" max="9984" width="12.21875" customWidth="1"/>
    <col min="9985" max="9985" width="12.6640625" customWidth="1"/>
    <col min="9986" max="9986" width="12" customWidth="1"/>
    <col min="9987" max="10011" width="11.44140625" customWidth="1"/>
    <col min="10232" max="10232" width="2.109375" customWidth="1"/>
    <col min="10233" max="10233" width="7.88671875" customWidth="1"/>
    <col min="10234" max="10234" width="5.6640625" customWidth="1"/>
    <col min="10235" max="10235" width="39.77734375" customWidth="1"/>
    <col min="10236" max="10236" width="32.77734375" customWidth="1"/>
    <col min="10237" max="10237" width="6.109375" customWidth="1"/>
    <col min="10238" max="10238" width="7.88671875" bestFit="1" customWidth="1"/>
    <col min="10239" max="10239" width="15.44140625" customWidth="1"/>
    <col min="10240" max="10240" width="12.21875" customWidth="1"/>
    <col min="10241" max="10241" width="12.6640625" customWidth="1"/>
    <col min="10242" max="10242" width="12" customWidth="1"/>
    <col min="10243" max="10267" width="11.44140625" customWidth="1"/>
    <col min="10488" max="10488" width="2.109375" customWidth="1"/>
    <col min="10489" max="10489" width="7.88671875" customWidth="1"/>
    <col min="10490" max="10490" width="5.6640625" customWidth="1"/>
    <col min="10491" max="10491" width="39.77734375" customWidth="1"/>
    <col min="10492" max="10492" width="32.77734375" customWidth="1"/>
    <col min="10493" max="10493" width="6.109375" customWidth="1"/>
    <col min="10494" max="10494" width="7.88671875" bestFit="1" customWidth="1"/>
    <col min="10495" max="10495" width="15.44140625" customWidth="1"/>
    <col min="10496" max="10496" width="12.21875" customWidth="1"/>
    <col min="10497" max="10497" width="12.6640625" customWidth="1"/>
    <col min="10498" max="10498" width="12" customWidth="1"/>
    <col min="10499" max="10523" width="11.44140625" customWidth="1"/>
    <col min="10744" max="10744" width="2.109375" customWidth="1"/>
    <col min="10745" max="10745" width="7.88671875" customWidth="1"/>
    <col min="10746" max="10746" width="5.6640625" customWidth="1"/>
    <col min="10747" max="10747" width="39.77734375" customWidth="1"/>
    <col min="10748" max="10748" width="32.77734375" customWidth="1"/>
    <col min="10749" max="10749" width="6.109375" customWidth="1"/>
    <col min="10750" max="10750" width="7.88671875" bestFit="1" customWidth="1"/>
    <col min="10751" max="10751" width="15.44140625" customWidth="1"/>
    <col min="10752" max="10752" width="12.21875" customWidth="1"/>
    <col min="10753" max="10753" width="12.6640625" customWidth="1"/>
    <col min="10754" max="10754" width="12" customWidth="1"/>
    <col min="10755" max="10779" width="11.44140625" customWidth="1"/>
    <col min="11000" max="11000" width="2.109375" customWidth="1"/>
    <col min="11001" max="11001" width="7.88671875" customWidth="1"/>
    <col min="11002" max="11002" width="5.6640625" customWidth="1"/>
    <col min="11003" max="11003" width="39.77734375" customWidth="1"/>
    <col min="11004" max="11004" width="32.77734375" customWidth="1"/>
    <col min="11005" max="11005" width="6.109375" customWidth="1"/>
    <col min="11006" max="11006" width="7.88671875" bestFit="1" customWidth="1"/>
    <col min="11007" max="11007" width="15.44140625" customWidth="1"/>
    <col min="11008" max="11008" width="12.21875" customWidth="1"/>
    <col min="11009" max="11009" width="12.6640625" customWidth="1"/>
    <col min="11010" max="11010" width="12" customWidth="1"/>
    <col min="11011" max="11035" width="11.44140625" customWidth="1"/>
    <col min="11256" max="11256" width="2.109375" customWidth="1"/>
    <col min="11257" max="11257" width="7.88671875" customWidth="1"/>
    <col min="11258" max="11258" width="5.6640625" customWidth="1"/>
    <col min="11259" max="11259" width="39.77734375" customWidth="1"/>
    <col min="11260" max="11260" width="32.77734375" customWidth="1"/>
    <col min="11261" max="11261" width="6.109375" customWidth="1"/>
    <col min="11262" max="11262" width="7.88671875" bestFit="1" customWidth="1"/>
    <col min="11263" max="11263" width="15.44140625" customWidth="1"/>
    <col min="11264" max="11264" width="12.21875" customWidth="1"/>
    <col min="11265" max="11265" width="12.6640625" customWidth="1"/>
    <col min="11266" max="11266" width="12" customWidth="1"/>
    <col min="11267" max="11291" width="11.44140625" customWidth="1"/>
    <col min="11512" max="11512" width="2.109375" customWidth="1"/>
    <col min="11513" max="11513" width="7.88671875" customWidth="1"/>
    <col min="11514" max="11514" width="5.6640625" customWidth="1"/>
    <col min="11515" max="11515" width="39.77734375" customWidth="1"/>
    <col min="11516" max="11516" width="32.77734375" customWidth="1"/>
    <col min="11517" max="11517" width="6.109375" customWidth="1"/>
    <col min="11518" max="11518" width="7.88671875" bestFit="1" customWidth="1"/>
    <col min="11519" max="11519" width="15.44140625" customWidth="1"/>
    <col min="11520" max="11520" width="12.21875" customWidth="1"/>
    <col min="11521" max="11521" width="12.6640625" customWidth="1"/>
    <col min="11522" max="11522" width="12" customWidth="1"/>
    <col min="11523" max="11547" width="11.44140625" customWidth="1"/>
    <col min="11768" max="11768" width="2.109375" customWidth="1"/>
    <col min="11769" max="11769" width="7.88671875" customWidth="1"/>
    <col min="11770" max="11770" width="5.6640625" customWidth="1"/>
    <col min="11771" max="11771" width="39.77734375" customWidth="1"/>
    <col min="11772" max="11772" width="32.77734375" customWidth="1"/>
    <col min="11773" max="11773" width="6.109375" customWidth="1"/>
    <col min="11774" max="11774" width="7.88671875" bestFit="1" customWidth="1"/>
    <col min="11775" max="11775" width="15.44140625" customWidth="1"/>
    <col min="11776" max="11776" width="12.21875" customWidth="1"/>
    <col min="11777" max="11777" width="12.6640625" customWidth="1"/>
    <col min="11778" max="11778" width="12" customWidth="1"/>
    <col min="11779" max="11803" width="11.44140625" customWidth="1"/>
    <col min="12024" max="12024" width="2.109375" customWidth="1"/>
    <col min="12025" max="12025" width="7.88671875" customWidth="1"/>
    <col min="12026" max="12026" width="5.6640625" customWidth="1"/>
    <col min="12027" max="12027" width="39.77734375" customWidth="1"/>
    <col min="12028" max="12028" width="32.77734375" customWidth="1"/>
    <col min="12029" max="12029" width="6.109375" customWidth="1"/>
    <col min="12030" max="12030" width="7.88671875" bestFit="1" customWidth="1"/>
    <col min="12031" max="12031" width="15.44140625" customWidth="1"/>
    <col min="12032" max="12032" width="12.21875" customWidth="1"/>
    <col min="12033" max="12033" width="12.6640625" customWidth="1"/>
    <col min="12034" max="12034" width="12" customWidth="1"/>
    <col min="12035" max="12059" width="11.44140625" customWidth="1"/>
    <col min="12280" max="12280" width="2.109375" customWidth="1"/>
    <col min="12281" max="12281" width="7.88671875" customWidth="1"/>
    <col min="12282" max="12282" width="5.6640625" customWidth="1"/>
    <col min="12283" max="12283" width="39.77734375" customWidth="1"/>
    <col min="12284" max="12284" width="32.77734375" customWidth="1"/>
    <col min="12285" max="12285" width="6.109375" customWidth="1"/>
    <col min="12286" max="12286" width="7.88671875" bestFit="1" customWidth="1"/>
    <col min="12287" max="12287" width="15.44140625" customWidth="1"/>
    <col min="12288" max="12288" width="12.21875" customWidth="1"/>
    <col min="12289" max="12289" width="12.6640625" customWidth="1"/>
    <col min="12290" max="12290" width="12" customWidth="1"/>
    <col min="12291" max="12315" width="11.44140625" customWidth="1"/>
    <col min="12536" max="12536" width="2.109375" customWidth="1"/>
    <col min="12537" max="12537" width="7.88671875" customWidth="1"/>
    <col min="12538" max="12538" width="5.6640625" customWidth="1"/>
    <col min="12539" max="12539" width="39.77734375" customWidth="1"/>
    <col min="12540" max="12540" width="32.77734375" customWidth="1"/>
    <col min="12541" max="12541" width="6.109375" customWidth="1"/>
    <col min="12542" max="12542" width="7.88671875" bestFit="1" customWidth="1"/>
    <col min="12543" max="12543" width="15.44140625" customWidth="1"/>
    <col min="12544" max="12544" width="12.21875" customWidth="1"/>
    <col min="12545" max="12545" width="12.6640625" customWidth="1"/>
    <col min="12546" max="12546" width="12" customWidth="1"/>
    <col min="12547" max="12571" width="11.44140625" customWidth="1"/>
    <col min="12792" max="12792" width="2.109375" customWidth="1"/>
    <col min="12793" max="12793" width="7.88671875" customWidth="1"/>
    <col min="12794" max="12794" width="5.6640625" customWidth="1"/>
    <col min="12795" max="12795" width="39.77734375" customWidth="1"/>
    <col min="12796" max="12796" width="32.77734375" customWidth="1"/>
    <col min="12797" max="12797" width="6.109375" customWidth="1"/>
    <col min="12798" max="12798" width="7.88671875" bestFit="1" customWidth="1"/>
    <col min="12799" max="12799" width="15.44140625" customWidth="1"/>
    <col min="12800" max="12800" width="12.21875" customWidth="1"/>
    <col min="12801" max="12801" width="12.6640625" customWidth="1"/>
    <col min="12802" max="12802" width="12" customWidth="1"/>
    <col min="12803" max="12827" width="11.44140625" customWidth="1"/>
    <col min="13048" max="13048" width="2.109375" customWidth="1"/>
    <col min="13049" max="13049" width="7.88671875" customWidth="1"/>
    <col min="13050" max="13050" width="5.6640625" customWidth="1"/>
    <col min="13051" max="13051" width="39.77734375" customWidth="1"/>
    <col min="13052" max="13052" width="32.77734375" customWidth="1"/>
    <col min="13053" max="13053" width="6.109375" customWidth="1"/>
    <col min="13054" max="13054" width="7.88671875" bestFit="1" customWidth="1"/>
    <col min="13055" max="13055" width="15.44140625" customWidth="1"/>
    <col min="13056" max="13056" width="12.21875" customWidth="1"/>
    <col min="13057" max="13057" width="12.6640625" customWidth="1"/>
    <col min="13058" max="13058" width="12" customWidth="1"/>
    <col min="13059" max="13083" width="11.44140625" customWidth="1"/>
    <col min="13304" max="13304" width="2.109375" customWidth="1"/>
    <col min="13305" max="13305" width="7.88671875" customWidth="1"/>
    <col min="13306" max="13306" width="5.6640625" customWidth="1"/>
    <col min="13307" max="13307" width="39.77734375" customWidth="1"/>
    <col min="13308" max="13308" width="32.77734375" customWidth="1"/>
    <col min="13309" max="13309" width="6.109375" customWidth="1"/>
    <col min="13310" max="13310" width="7.88671875" bestFit="1" customWidth="1"/>
    <col min="13311" max="13311" width="15.44140625" customWidth="1"/>
    <col min="13312" max="13312" width="12.21875" customWidth="1"/>
    <col min="13313" max="13313" width="12.6640625" customWidth="1"/>
    <col min="13314" max="13314" width="12" customWidth="1"/>
    <col min="13315" max="13339" width="11.44140625" customWidth="1"/>
    <col min="13560" max="13560" width="2.109375" customWidth="1"/>
    <col min="13561" max="13561" width="7.88671875" customWidth="1"/>
    <col min="13562" max="13562" width="5.6640625" customWidth="1"/>
    <col min="13563" max="13563" width="39.77734375" customWidth="1"/>
    <col min="13564" max="13564" width="32.77734375" customWidth="1"/>
    <col min="13565" max="13565" width="6.109375" customWidth="1"/>
    <col min="13566" max="13566" width="7.88671875" bestFit="1" customWidth="1"/>
    <col min="13567" max="13567" width="15.44140625" customWidth="1"/>
    <col min="13568" max="13568" width="12.21875" customWidth="1"/>
    <col min="13569" max="13569" width="12.6640625" customWidth="1"/>
    <col min="13570" max="13570" width="12" customWidth="1"/>
    <col min="13571" max="13595" width="11.44140625" customWidth="1"/>
    <col min="13816" max="13816" width="2.109375" customWidth="1"/>
    <col min="13817" max="13817" width="7.88671875" customWidth="1"/>
    <col min="13818" max="13818" width="5.6640625" customWidth="1"/>
    <col min="13819" max="13819" width="39.77734375" customWidth="1"/>
    <col min="13820" max="13820" width="32.77734375" customWidth="1"/>
    <col min="13821" max="13821" width="6.109375" customWidth="1"/>
    <col min="13822" max="13822" width="7.88671875" bestFit="1" customWidth="1"/>
    <col min="13823" max="13823" width="15.44140625" customWidth="1"/>
    <col min="13824" max="13824" width="12.21875" customWidth="1"/>
    <col min="13825" max="13825" width="12.6640625" customWidth="1"/>
    <col min="13826" max="13826" width="12" customWidth="1"/>
    <col min="13827" max="13851" width="11.44140625" customWidth="1"/>
    <col min="14072" max="14072" width="2.109375" customWidth="1"/>
    <col min="14073" max="14073" width="7.88671875" customWidth="1"/>
    <col min="14074" max="14074" width="5.6640625" customWidth="1"/>
    <col min="14075" max="14075" width="39.77734375" customWidth="1"/>
    <col min="14076" max="14076" width="32.77734375" customWidth="1"/>
    <col min="14077" max="14077" width="6.109375" customWidth="1"/>
    <col min="14078" max="14078" width="7.88671875" bestFit="1" customWidth="1"/>
    <col min="14079" max="14079" width="15.44140625" customWidth="1"/>
    <col min="14080" max="14080" width="12.21875" customWidth="1"/>
    <col min="14081" max="14081" width="12.6640625" customWidth="1"/>
    <col min="14082" max="14082" width="12" customWidth="1"/>
    <col min="14083" max="14107" width="11.44140625" customWidth="1"/>
    <col min="14328" max="14328" width="2.109375" customWidth="1"/>
    <col min="14329" max="14329" width="7.88671875" customWidth="1"/>
    <col min="14330" max="14330" width="5.6640625" customWidth="1"/>
    <col min="14331" max="14331" width="39.77734375" customWidth="1"/>
    <col min="14332" max="14332" width="32.77734375" customWidth="1"/>
    <col min="14333" max="14333" width="6.109375" customWidth="1"/>
    <col min="14334" max="14334" width="7.88671875" bestFit="1" customWidth="1"/>
    <col min="14335" max="14335" width="15.44140625" customWidth="1"/>
    <col min="14336" max="14336" width="12.21875" customWidth="1"/>
    <col min="14337" max="14337" width="12.6640625" customWidth="1"/>
    <col min="14338" max="14338" width="12" customWidth="1"/>
    <col min="14339" max="14363" width="11.44140625" customWidth="1"/>
    <col min="14584" max="14584" width="2.109375" customWidth="1"/>
    <col min="14585" max="14585" width="7.88671875" customWidth="1"/>
    <col min="14586" max="14586" width="5.6640625" customWidth="1"/>
    <col min="14587" max="14587" width="39.77734375" customWidth="1"/>
    <col min="14588" max="14588" width="32.77734375" customWidth="1"/>
    <col min="14589" max="14589" width="6.109375" customWidth="1"/>
    <col min="14590" max="14590" width="7.88671875" bestFit="1" customWidth="1"/>
    <col min="14591" max="14591" width="15.44140625" customWidth="1"/>
    <col min="14592" max="14592" width="12.21875" customWidth="1"/>
    <col min="14593" max="14593" width="12.6640625" customWidth="1"/>
    <col min="14594" max="14594" width="12" customWidth="1"/>
    <col min="14595" max="14619" width="11.44140625" customWidth="1"/>
    <col min="14840" max="14840" width="2.109375" customWidth="1"/>
    <col min="14841" max="14841" width="7.88671875" customWidth="1"/>
    <col min="14842" max="14842" width="5.6640625" customWidth="1"/>
    <col min="14843" max="14843" width="39.77734375" customWidth="1"/>
    <col min="14844" max="14844" width="32.77734375" customWidth="1"/>
    <col min="14845" max="14845" width="6.109375" customWidth="1"/>
    <col min="14846" max="14846" width="7.88671875" bestFit="1" customWidth="1"/>
    <col min="14847" max="14847" width="15.44140625" customWidth="1"/>
    <col min="14848" max="14848" width="12.21875" customWidth="1"/>
    <col min="14849" max="14849" width="12.6640625" customWidth="1"/>
    <col min="14850" max="14850" width="12" customWidth="1"/>
    <col min="14851" max="14875" width="11.44140625" customWidth="1"/>
    <col min="15096" max="15096" width="2.109375" customWidth="1"/>
    <col min="15097" max="15097" width="7.88671875" customWidth="1"/>
    <col min="15098" max="15098" width="5.6640625" customWidth="1"/>
    <col min="15099" max="15099" width="39.77734375" customWidth="1"/>
    <col min="15100" max="15100" width="32.77734375" customWidth="1"/>
    <col min="15101" max="15101" width="6.109375" customWidth="1"/>
    <col min="15102" max="15102" width="7.88671875" bestFit="1" customWidth="1"/>
    <col min="15103" max="15103" width="15.44140625" customWidth="1"/>
    <col min="15104" max="15104" width="12.21875" customWidth="1"/>
    <col min="15105" max="15105" width="12.6640625" customWidth="1"/>
    <col min="15106" max="15106" width="12" customWidth="1"/>
    <col min="15107" max="15131" width="11.44140625" customWidth="1"/>
    <col min="15352" max="15352" width="2.109375" customWidth="1"/>
    <col min="15353" max="15353" width="7.88671875" customWidth="1"/>
    <col min="15354" max="15354" width="5.6640625" customWidth="1"/>
    <col min="15355" max="15355" width="39.77734375" customWidth="1"/>
    <col min="15356" max="15356" width="32.77734375" customWidth="1"/>
    <col min="15357" max="15357" width="6.109375" customWidth="1"/>
    <col min="15358" max="15358" width="7.88671875" bestFit="1" customWidth="1"/>
    <col min="15359" max="15359" width="15.44140625" customWidth="1"/>
    <col min="15360" max="15360" width="12.21875" customWidth="1"/>
    <col min="15361" max="15361" width="12.6640625" customWidth="1"/>
    <col min="15362" max="15362" width="12" customWidth="1"/>
    <col min="15363" max="15387" width="11.44140625" customWidth="1"/>
    <col min="15608" max="15608" width="2.109375" customWidth="1"/>
    <col min="15609" max="15609" width="7.88671875" customWidth="1"/>
    <col min="15610" max="15610" width="5.6640625" customWidth="1"/>
    <col min="15611" max="15611" width="39.77734375" customWidth="1"/>
    <col min="15612" max="15612" width="32.77734375" customWidth="1"/>
    <col min="15613" max="15613" width="6.109375" customWidth="1"/>
    <col min="15614" max="15614" width="7.88671875" bestFit="1" customWidth="1"/>
    <col min="15615" max="15615" width="15.44140625" customWidth="1"/>
    <col min="15616" max="15616" width="12.21875" customWidth="1"/>
    <col min="15617" max="15617" width="12.6640625" customWidth="1"/>
    <col min="15618" max="15618" width="12" customWidth="1"/>
    <col min="15619" max="15643" width="11.44140625" customWidth="1"/>
    <col min="15864" max="15864" width="2.109375" customWidth="1"/>
    <col min="15865" max="15865" width="7.88671875" customWidth="1"/>
    <col min="15866" max="15866" width="5.6640625" customWidth="1"/>
    <col min="15867" max="15867" width="39.77734375" customWidth="1"/>
    <col min="15868" max="15868" width="32.77734375" customWidth="1"/>
    <col min="15869" max="15869" width="6.109375" customWidth="1"/>
    <col min="15870" max="15870" width="7.88671875" bestFit="1" customWidth="1"/>
    <col min="15871" max="15871" width="15.44140625" customWidth="1"/>
    <col min="15872" max="15872" width="12.21875" customWidth="1"/>
    <col min="15873" max="15873" width="12.6640625" customWidth="1"/>
    <col min="15874" max="15874" width="12" customWidth="1"/>
    <col min="15875" max="15899" width="11.44140625" customWidth="1"/>
    <col min="16120" max="16120" width="2.109375" customWidth="1"/>
    <col min="16121" max="16121" width="7.88671875" customWidth="1"/>
    <col min="16122" max="16122" width="5.6640625" customWidth="1"/>
    <col min="16123" max="16123" width="39.77734375" customWidth="1"/>
    <col min="16124" max="16124" width="32.77734375" customWidth="1"/>
    <col min="16125" max="16125" width="6.109375" customWidth="1"/>
    <col min="16126" max="16126" width="7.88671875" bestFit="1" customWidth="1"/>
    <col min="16127" max="16127" width="15.44140625" customWidth="1"/>
    <col min="16128" max="16128" width="12.21875" customWidth="1"/>
    <col min="16129" max="16129" width="12.6640625" customWidth="1"/>
    <col min="16130" max="16130" width="12" customWidth="1"/>
    <col min="16131" max="16155" width="11.44140625" customWidth="1"/>
  </cols>
  <sheetData>
    <row r="1" spans="1:47" ht="18.75" thickBot="1" x14ac:dyDescent="0.3">
      <c r="A1" s="186"/>
      <c r="B1" s="178"/>
      <c r="C1" s="179" t="s">
        <v>734</v>
      </c>
      <c r="D1" s="207"/>
      <c r="E1" s="261"/>
      <c r="F1" s="182"/>
      <c r="G1" s="182"/>
      <c r="H1" s="182"/>
      <c r="I1" s="182"/>
      <c r="J1" s="183"/>
      <c r="K1" s="183"/>
      <c r="L1" s="262"/>
      <c r="M1" s="183"/>
      <c r="N1" s="183"/>
      <c r="O1" s="183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6"/>
      <c r="AI1" s="184"/>
      <c r="AJ1" s="184"/>
      <c r="AN1" s="760"/>
      <c r="AO1" s="760"/>
      <c r="AS1" s="992"/>
      <c r="AT1" s="992"/>
    </row>
    <row r="2" spans="1:47" ht="32.25" thickBot="1" x14ac:dyDescent="0.25">
      <c r="A2" s="188"/>
      <c r="B2" s="188"/>
      <c r="C2" s="263" t="s">
        <v>595</v>
      </c>
      <c r="D2" s="189" t="s">
        <v>140</v>
      </c>
      <c r="E2" s="264" t="s">
        <v>113</v>
      </c>
      <c r="F2" s="189" t="s">
        <v>141</v>
      </c>
      <c r="G2" s="189" t="s">
        <v>190</v>
      </c>
      <c r="H2" s="211" t="str">
        <f>'TITLE PAGE'!D14</f>
        <v>2016-17</v>
      </c>
      <c r="I2" s="265" t="str">
        <f>'WRZ summary'!E3</f>
        <v>For info 2017-18</v>
      </c>
      <c r="J2" s="265" t="str">
        <f>'WRZ summary'!F3</f>
        <v>For info 2018-19</v>
      </c>
      <c r="K2" s="265" t="str">
        <f>'WRZ summary'!G3</f>
        <v>For info 2019-20</v>
      </c>
      <c r="L2" s="212" t="str">
        <f>'WRZ summary'!H3</f>
        <v>2020-21</v>
      </c>
      <c r="M2" s="212" t="str">
        <f>'WRZ summary'!I3</f>
        <v>2021-22</v>
      </c>
      <c r="N2" s="212" t="str">
        <f>'WRZ summary'!J3</f>
        <v>2022-23</v>
      </c>
      <c r="O2" s="212" t="str">
        <f>'WRZ summary'!K3</f>
        <v>2023-24</v>
      </c>
      <c r="P2" s="212" t="str">
        <f>'WRZ summary'!L3</f>
        <v>2024-25</v>
      </c>
      <c r="Q2" s="212" t="str">
        <f>'WRZ summary'!M3</f>
        <v>2025-26</v>
      </c>
      <c r="R2" s="212" t="str">
        <f>'WRZ summary'!N3</f>
        <v>2026-27</v>
      </c>
      <c r="S2" s="212" t="str">
        <f>'WRZ summary'!O3</f>
        <v>2027-28</v>
      </c>
      <c r="T2" s="212" t="str">
        <f>'WRZ summary'!P3</f>
        <v>2028-29</v>
      </c>
      <c r="U2" s="212" t="str">
        <f>'WRZ summary'!Q3</f>
        <v>2029-30</v>
      </c>
      <c r="V2" s="212" t="str">
        <f>'WRZ summary'!R3</f>
        <v>2030-31</v>
      </c>
      <c r="W2" s="212" t="str">
        <f>'WRZ summary'!S3</f>
        <v>2031-32</v>
      </c>
      <c r="X2" s="212" t="str">
        <f>'WRZ summary'!T3</f>
        <v>2032-33</v>
      </c>
      <c r="Y2" s="212" t="str">
        <f>'WRZ summary'!U3</f>
        <v>2033-34</v>
      </c>
      <c r="Z2" s="212" t="str">
        <f>'WRZ summary'!V3</f>
        <v>2034-35</v>
      </c>
      <c r="AA2" s="212" t="str">
        <f>'WRZ summary'!W3</f>
        <v>2035-36</v>
      </c>
      <c r="AB2" s="212" t="str">
        <f>'WRZ summary'!X3</f>
        <v>2036-37</v>
      </c>
      <c r="AC2" s="212" t="str">
        <f>'WRZ summary'!Y3</f>
        <v>2037-38</v>
      </c>
      <c r="AD2" s="212" t="str">
        <f>'WRZ summary'!Z3</f>
        <v>2038-39</v>
      </c>
      <c r="AE2" s="212" t="str">
        <f>'WRZ summary'!AA3</f>
        <v>2039-40</v>
      </c>
      <c r="AF2" s="212" t="str">
        <f>'WRZ summary'!AB3</f>
        <v>2040-41</v>
      </c>
      <c r="AG2" s="212" t="str">
        <f>'WRZ summary'!AC3</f>
        <v>2041-42</v>
      </c>
      <c r="AH2" s="212" t="str">
        <f>'WRZ summary'!AD3</f>
        <v>2042-43</v>
      </c>
      <c r="AI2" s="212" t="str">
        <f>'WRZ summary'!AE3</f>
        <v>2043-44</v>
      </c>
      <c r="AJ2" s="213" t="str">
        <f>'WRZ summary'!AF3</f>
        <v>2044-45</v>
      </c>
      <c r="AN2" s="761"/>
      <c r="AO2" s="761"/>
      <c r="AP2" s="762"/>
      <c r="AQ2" s="762"/>
      <c r="AS2" s="761"/>
      <c r="AT2" s="761"/>
      <c r="AU2" s="761"/>
    </row>
    <row r="3" spans="1:47" x14ac:dyDescent="0.2">
      <c r="A3" s="177"/>
      <c r="B3" s="1017" t="s">
        <v>341</v>
      </c>
      <c r="C3" s="530" t="s">
        <v>735</v>
      </c>
      <c r="D3" s="908" t="s">
        <v>736</v>
      </c>
      <c r="E3" s="956" t="s">
        <v>737</v>
      </c>
      <c r="F3" s="900" t="s">
        <v>75</v>
      </c>
      <c r="G3" s="900">
        <v>2</v>
      </c>
      <c r="H3" s="531">
        <f>SUM('8. FP Demand'!H3,'8. FP Demand'!H4,'8. FP Demand'!H5,'8. FP Demand'!H6,'8. FP Demand'!H30,'8. FP Demand'!H31,'8. FP Demand'!H36:H37)</f>
        <v>1.9046224982180089</v>
      </c>
      <c r="I3" s="322">
        <f>SUM('8. FP Demand'!I3,'8. FP Demand'!I4,'8. FP Demand'!I5,'8. FP Demand'!I6,'8. FP Demand'!I30,'8. FP Demand'!I31,'8. FP Demand'!I36:I37)</f>
        <v>1.9068831227558427</v>
      </c>
      <c r="J3" s="322">
        <f>SUM('8. FP Demand'!J3,'8. FP Demand'!J4,'8. FP Demand'!J5,'8. FP Demand'!J6,'8. FP Demand'!J30,'8. FP Demand'!J31,'8. FP Demand'!J36:J37)</f>
        <v>1.907898337333545</v>
      </c>
      <c r="K3" s="322">
        <f>SUM('8. FP Demand'!K3,'8. FP Demand'!K4,'8. FP Demand'!K5,'8. FP Demand'!K6,'8. FP Demand'!K30,'8. FP Demand'!K31,'8. FP Demand'!K36:K37)</f>
        <v>1.9101123744115229</v>
      </c>
      <c r="L3" s="901">
        <f>SUM('8. FP Demand'!L3,'8. FP Demand'!L4,'8. FP Demand'!L5,'8. FP Demand'!L6,'8. FP Demand'!L30,'8. FP Demand'!L31,'8. FP Demand'!L36:L37)</f>
        <v>1.9096295283537796</v>
      </c>
      <c r="M3" s="901">
        <f>SUM('8. FP Demand'!M3,'8. FP Demand'!M4,'8. FP Demand'!M5,'8. FP Demand'!M6,'8. FP Demand'!M30,'8. FP Demand'!M31,'8. FP Demand'!M36:M37)</f>
        <v>1.9130182077452473</v>
      </c>
      <c r="N3" s="901">
        <f>SUM('8. FP Demand'!N3,'8. FP Demand'!N4,'8. FP Demand'!N5,'8. FP Demand'!N6,'8. FP Demand'!N30,'8. FP Demand'!N31,'8. FP Demand'!N36:N37)</f>
        <v>1.9162494077943169</v>
      </c>
      <c r="O3" s="901">
        <f>SUM('8. FP Demand'!O3,'8. FP Demand'!O4,'8. FP Demand'!O5,'8. FP Demand'!O6,'8. FP Demand'!O30,'8. FP Demand'!O31,'8. FP Demand'!O36:O37)</f>
        <v>1.9194620299388743</v>
      </c>
      <c r="P3" s="901">
        <f>SUM('8. FP Demand'!P3,'8. FP Demand'!P4,'8. FP Demand'!P5,'8. FP Demand'!P6,'8. FP Demand'!P30,'8. FP Demand'!P31,'8. FP Demand'!P36:P37)</f>
        <v>1.9211182379307821</v>
      </c>
      <c r="Q3" s="901">
        <f>SUM('8. FP Demand'!Q3,'8. FP Demand'!Q4,'8. FP Demand'!Q5,'8. FP Demand'!Q6,'8. FP Demand'!Q30,'8. FP Demand'!Q31,'8. FP Demand'!Q36:Q37)</f>
        <v>1.9075686383777106</v>
      </c>
      <c r="R3" s="901">
        <f>SUM('8. FP Demand'!R3,'8. FP Demand'!R4,'8. FP Demand'!R5,'8. FP Demand'!R6,'8. FP Demand'!R30,'8. FP Demand'!R31,'8. FP Demand'!R36:R37)</f>
        <v>1.8926518774879864</v>
      </c>
      <c r="S3" s="901">
        <f>SUM('8. FP Demand'!S3,'8. FP Demand'!S4,'8. FP Demand'!S5,'8. FP Demand'!S6,'8. FP Demand'!S30,'8. FP Demand'!S31,'8. FP Demand'!S36:S37)</f>
        <v>1.8779427988065189</v>
      </c>
      <c r="T3" s="901">
        <f>SUM('8. FP Demand'!T3,'8. FP Demand'!T4,'8. FP Demand'!T5,'8. FP Demand'!T6,'8. FP Demand'!T30,'8. FP Demand'!T31,'8. FP Demand'!T36:T37)</f>
        <v>1.8620635419835465</v>
      </c>
      <c r="U3" s="901">
        <f>SUM('8. FP Demand'!U3,'8. FP Demand'!U4,'8. FP Demand'!U5,'8. FP Demand'!U6,'8. FP Demand'!U30,'8. FP Demand'!U31,'8. FP Demand'!U36:U37)</f>
        <v>1.8377517331239623</v>
      </c>
      <c r="V3" s="901">
        <f>SUM('8. FP Demand'!V3,'8. FP Demand'!V4,'8. FP Demand'!V5,'8. FP Demand'!V6,'8. FP Demand'!V30,'8. FP Demand'!V31,'8. FP Demand'!V36:V37)</f>
        <v>1.8236592718765219</v>
      </c>
      <c r="W3" s="901">
        <f>SUM('8. FP Demand'!W3,'8. FP Demand'!W4,'8. FP Demand'!W5,'8. FP Demand'!W6,'8. FP Demand'!W30,'8. FP Demand'!W31,'8. FP Demand'!W36:W37)</f>
        <v>1.8006009409095931</v>
      </c>
      <c r="X3" s="901">
        <f>SUM('8. FP Demand'!X3,'8. FP Demand'!X4,'8. FP Demand'!X5,'8. FP Demand'!X6,'8. FP Demand'!X30,'8. FP Demand'!X31,'8. FP Demand'!X36:X37)</f>
        <v>1.7851873345453602</v>
      </c>
      <c r="Y3" s="901">
        <f>SUM('8. FP Demand'!Y3,'8. FP Demand'!Y4,'8. FP Demand'!Y5,'8. FP Demand'!Y6,'8. FP Demand'!Y30,'8. FP Demand'!Y31,'8. FP Demand'!Y36:Y37)</f>
        <v>1.7822028862125996</v>
      </c>
      <c r="Z3" s="901">
        <f>SUM('8. FP Demand'!Z3,'8. FP Demand'!Z4,'8. FP Demand'!Z5,'8. FP Demand'!Z6,'8. FP Demand'!Z30,'8. FP Demand'!Z31,'8. FP Demand'!Z36:Z37)</f>
        <v>1.7638965412329519</v>
      </c>
      <c r="AA3" s="901">
        <f>SUM('8. FP Demand'!AA3,'8. FP Demand'!AA4,'8. FP Demand'!AA5,'8. FP Demand'!AA6,'8. FP Demand'!AA30,'8. FP Demand'!AA31,'8. FP Demand'!AA36:AA37)</f>
        <v>1.7434411094828079</v>
      </c>
      <c r="AB3" s="901">
        <f>SUM('8. FP Demand'!AB3,'8. FP Demand'!AB4,'8. FP Demand'!AB5,'8. FP Demand'!AB6,'8. FP Demand'!AB30,'8. FP Demand'!AB31,'8. FP Demand'!AB36:AB37)</f>
        <v>1.7359811583925586</v>
      </c>
      <c r="AC3" s="901">
        <f>SUM('8. FP Demand'!AC3,'8. FP Demand'!AC4,'8. FP Demand'!AC5,'8. FP Demand'!AC6,'8. FP Demand'!AC30,'8. FP Demand'!AC31,'8. FP Demand'!AC36:AC37)</f>
        <v>1.7300865877755265</v>
      </c>
      <c r="AD3" s="901">
        <f>SUM('8. FP Demand'!AD3,'8. FP Demand'!AD4,'8. FP Demand'!AD5,'8. FP Demand'!AD6,'8. FP Demand'!AD30,'8. FP Demand'!AD31,'8. FP Demand'!AD36:AD37)</f>
        <v>1.7227691942612195</v>
      </c>
      <c r="AE3" s="901">
        <f>SUM('8. FP Demand'!AE3,'8. FP Demand'!AE4,'8. FP Demand'!AE5,'8. FP Demand'!AE6,'8. FP Demand'!AE30,'8. FP Demand'!AE31,'8. FP Demand'!AE36:AE37)</f>
        <v>1.7165849892462288</v>
      </c>
      <c r="AF3" s="901">
        <f>SUM('8. FP Demand'!AF3,'8. FP Demand'!AF4,'8. FP Demand'!AF5,'8. FP Demand'!AF6,'8. FP Demand'!AF30,'8. FP Demand'!AF31,'8. FP Demand'!AF36:AF37)</f>
        <v>1.7088789721220019</v>
      </c>
      <c r="AG3" s="901">
        <f>SUM('8. FP Demand'!AG3,'8. FP Demand'!AG4,'8. FP Demand'!AG5,'8. FP Demand'!AG6,'8. FP Demand'!AG30,'8. FP Demand'!AG31,'8. FP Demand'!AG36:AG37)</f>
        <v>1.7035779335100081</v>
      </c>
      <c r="AH3" s="901">
        <f>SUM('8. FP Demand'!AH3,'8. FP Demand'!AH4,'8. FP Demand'!AH5,'8. FP Demand'!AH6,'8. FP Demand'!AH30,'8. FP Demand'!AH31,'8. FP Demand'!AH36:AH37)</f>
        <v>1.6981113103811398</v>
      </c>
      <c r="AI3" s="901">
        <f>SUM('8. FP Demand'!AI3,'8. FP Demand'!AI4,'8. FP Demand'!AI5,'8. FP Demand'!AI6,'8. FP Demand'!AI30,'8. FP Demand'!AI31,'8. FP Demand'!AI36:AI37)</f>
        <v>1.7045102797772018</v>
      </c>
      <c r="AJ3" s="902">
        <f>SUM('8. FP Demand'!AJ3,'8. FP Demand'!AJ4,'8. FP Demand'!AJ5,'8. FP Demand'!AJ6,'8. FP Demand'!AJ30,'8. FP Demand'!AJ31,'8. FP Demand'!AJ36:AJ37)</f>
        <v>1.7155184999391679</v>
      </c>
    </row>
    <row r="4" spans="1:47" x14ac:dyDescent="0.2">
      <c r="A4" s="177"/>
      <c r="B4" s="1018"/>
      <c r="C4" s="532" t="s">
        <v>738</v>
      </c>
      <c r="D4" s="537" t="s">
        <v>346</v>
      </c>
      <c r="E4" s="896" t="s">
        <v>815</v>
      </c>
      <c r="F4" s="543" t="s">
        <v>75</v>
      </c>
      <c r="G4" s="543">
        <v>2</v>
      </c>
      <c r="H4" s="502">
        <f>'7. FP Supply'!H21-('7. FP Supply'!H27+'7. FP Supply'!H28)</f>
        <v>4.8800000000000008</v>
      </c>
      <c r="I4" s="321">
        <f>'7. FP Supply'!I21-('7. FP Supply'!I27+'7. FP Supply'!I28)</f>
        <v>4.8800000000000008</v>
      </c>
      <c r="J4" s="321">
        <f>'7. FP Supply'!J21-('7. FP Supply'!J27+'7. FP Supply'!J28)</f>
        <v>4.8800000000000008</v>
      </c>
      <c r="K4" s="321">
        <f>'7. FP Supply'!K21-('7. FP Supply'!K27+'7. FP Supply'!K28)</f>
        <v>4.8800000000000008</v>
      </c>
      <c r="L4" s="495">
        <f>'7. FP Supply'!L21-('7. FP Supply'!L27+'7. FP Supply'!L28)</f>
        <v>4.8800000000000008</v>
      </c>
      <c r="M4" s="495">
        <f>'7. FP Supply'!M21-('7. FP Supply'!M27+'7. FP Supply'!M28)</f>
        <v>4.8800000000000008</v>
      </c>
      <c r="N4" s="495">
        <f>'7. FP Supply'!N21-('7. FP Supply'!N27+'7. FP Supply'!N28)</f>
        <v>4.8800000000000008</v>
      </c>
      <c r="O4" s="495">
        <f>'7. FP Supply'!O21-('7. FP Supply'!O27+'7. FP Supply'!O28)</f>
        <v>4.8800000000000008</v>
      </c>
      <c r="P4" s="495">
        <f>'7. FP Supply'!P21-('7. FP Supply'!P27+'7. FP Supply'!P28)</f>
        <v>4.8800000000000008</v>
      </c>
      <c r="Q4" s="495">
        <f>'7. FP Supply'!Q21-('7. FP Supply'!Q27+'7. FP Supply'!Q28)</f>
        <v>4.8800000000000008</v>
      </c>
      <c r="R4" s="495">
        <f>'7. FP Supply'!R21-('7. FP Supply'!R27+'7. FP Supply'!R28)</f>
        <v>4.8800000000000008</v>
      </c>
      <c r="S4" s="495">
        <f>'7. FP Supply'!S21-('7. FP Supply'!S27+'7. FP Supply'!S28)</f>
        <v>4.8800000000000008</v>
      </c>
      <c r="T4" s="495">
        <f>'7. FP Supply'!T21-('7. FP Supply'!T27+'7. FP Supply'!T28)</f>
        <v>4.8800000000000008</v>
      </c>
      <c r="U4" s="495">
        <f>'7. FP Supply'!U21-('7. FP Supply'!U27+'7. FP Supply'!U28)</f>
        <v>4.8800000000000008</v>
      </c>
      <c r="V4" s="495">
        <f>'7. FP Supply'!V21-('7. FP Supply'!V27+'7. FP Supply'!V28)</f>
        <v>4.8800000000000008</v>
      </c>
      <c r="W4" s="495">
        <f>'7. FP Supply'!W21-('7. FP Supply'!W27+'7. FP Supply'!W28)</f>
        <v>4.8800000000000008</v>
      </c>
      <c r="X4" s="495">
        <f>'7. FP Supply'!X21-('7. FP Supply'!X27+'7. FP Supply'!X28)</f>
        <v>4.8800000000000008</v>
      </c>
      <c r="Y4" s="495">
        <f>'7. FP Supply'!Y21-('7. FP Supply'!Y27+'7. FP Supply'!Y28)</f>
        <v>4.8800000000000008</v>
      </c>
      <c r="Z4" s="495">
        <f>'7. FP Supply'!Z21-('7. FP Supply'!Z27+'7. FP Supply'!Z28)</f>
        <v>4.8800000000000008</v>
      </c>
      <c r="AA4" s="495">
        <f>'7. FP Supply'!AA21-('7. FP Supply'!AA27+'7. FP Supply'!AA28)</f>
        <v>4.4200000000000008</v>
      </c>
      <c r="AB4" s="495">
        <f>'7. FP Supply'!AB21-('7. FP Supply'!AB27+'7. FP Supply'!AB28)</f>
        <v>4.4200000000000008</v>
      </c>
      <c r="AC4" s="495">
        <f>'7. FP Supply'!AC21-('7. FP Supply'!AC27+'7. FP Supply'!AC28)</f>
        <v>4.4200000000000008</v>
      </c>
      <c r="AD4" s="495">
        <f>'7. FP Supply'!AD21-('7. FP Supply'!AD27+'7. FP Supply'!AD28)</f>
        <v>4.4200000000000008</v>
      </c>
      <c r="AE4" s="495">
        <f>'7. FP Supply'!AE21-('7. FP Supply'!AE27+'7. FP Supply'!AE28)</f>
        <v>4.4200000000000008</v>
      </c>
      <c r="AF4" s="495">
        <f>'7. FP Supply'!AF21-('7. FP Supply'!AF27+'7. FP Supply'!AF28)</f>
        <v>4.4200000000000008</v>
      </c>
      <c r="AG4" s="495">
        <f>'7. FP Supply'!AG21-('7. FP Supply'!AG27+'7. FP Supply'!AG28)</f>
        <v>4.4200000000000008</v>
      </c>
      <c r="AH4" s="495">
        <f>'7. FP Supply'!AH21-('7. FP Supply'!AH27+'7. FP Supply'!AH28)</f>
        <v>4.4200000000000008</v>
      </c>
      <c r="AI4" s="495">
        <f>'7. FP Supply'!AI21-('7. FP Supply'!AI27+'7. FP Supply'!AI28)</f>
        <v>4.4200000000000008</v>
      </c>
      <c r="AJ4" s="583">
        <f>'7. FP Supply'!AJ21-('7. FP Supply'!AJ27+'7. FP Supply'!AJ28)</f>
        <v>4.4200000000000008</v>
      </c>
    </row>
    <row r="5" spans="1:47" x14ac:dyDescent="0.2">
      <c r="A5" s="177"/>
      <c r="B5" s="1018"/>
      <c r="C5" s="532" t="s">
        <v>76</v>
      </c>
      <c r="D5" s="537" t="s">
        <v>348</v>
      </c>
      <c r="E5" s="896" t="s">
        <v>739</v>
      </c>
      <c r="F5" s="543" t="s">
        <v>75</v>
      </c>
      <c r="G5" s="543">
        <v>2</v>
      </c>
      <c r="H5" s="502">
        <f>H4+('7. FP Supply'!H4+'7. FP Supply'!H8)-('7. FP Supply'!H13+'7. FP Supply'!H17)</f>
        <v>4.8800000000000008</v>
      </c>
      <c r="I5" s="321">
        <f>I4+('7. FP Supply'!I4+'7. FP Supply'!I8)-('7. FP Supply'!I13+'7. FP Supply'!I17)</f>
        <v>4.8800000000000008</v>
      </c>
      <c r="J5" s="321">
        <f>J4+('7. FP Supply'!J4+'7. FP Supply'!J8)-('7. FP Supply'!J13+'7. FP Supply'!J17)</f>
        <v>4.8800000000000008</v>
      </c>
      <c r="K5" s="321">
        <f>K4+('7. FP Supply'!K4+'7. FP Supply'!K8)-('7. FP Supply'!K13+'7. FP Supply'!K17)</f>
        <v>4.8800000000000008</v>
      </c>
      <c r="L5" s="495">
        <f>L4+('7. FP Supply'!L4+'7. FP Supply'!L8)-('7. FP Supply'!L13+'7. FP Supply'!L17)</f>
        <v>4.8800000000000008</v>
      </c>
      <c r="M5" s="495">
        <f>M4+('7. FP Supply'!M4+'7. FP Supply'!M8)-('7. FP Supply'!M13+'7. FP Supply'!M17)</f>
        <v>4.8800000000000008</v>
      </c>
      <c r="N5" s="495">
        <f>N4+('7. FP Supply'!N4+'7. FP Supply'!N8)-('7. FP Supply'!N13+'7. FP Supply'!N17)</f>
        <v>4.8800000000000008</v>
      </c>
      <c r="O5" s="495">
        <f>O4+('7. FP Supply'!O4+'7. FP Supply'!O8)-('7. FP Supply'!O13+'7. FP Supply'!O17)</f>
        <v>4.8800000000000008</v>
      </c>
      <c r="P5" s="495">
        <f>P4+('7. FP Supply'!P4+'7. FP Supply'!P8)-('7. FP Supply'!P13+'7. FP Supply'!P17)</f>
        <v>4.8800000000000008</v>
      </c>
      <c r="Q5" s="495">
        <f>Q4+('7. FP Supply'!Q4+'7. FP Supply'!Q8)-('7. FP Supply'!Q13+'7. FP Supply'!Q17)</f>
        <v>4.8800000000000008</v>
      </c>
      <c r="R5" s="495">
        <f>R4+('7. FP Supply'!R4+'7. FP Supply'!R8)-('7. FP Supply'!R13+'7. FP Supply'!R17)</f>
        <v>4.8800000000000008</v>
      </c>
      <c r="S5" s="495">
        <f>S4+('7. FP Supply'!S4+'7. FP Supply'!S8)-('7. FP Supply'!S13+'7. FP Supply'!S17)</f>
        <v>4.8800000000000008</v>
      </c>
      <c r="T5" s="495">
        <f>T4+('7. FP Supply'!T4+'7. FP Supply'!T8)-('7. FP Supply'!T13+'7. FP Supply'!T17)</f>
        <v>4.8800000000000008</v>
      </c>
      <c r="U5" s="495">
        <f>U4+('7. FP Supply'!U4+'7. FP Supply'!U8)-('7. FP Supply'!U13+'7. FP Supply'!U17)</f>
        <v>4.8800000000000008</v>
      </c>
      <c r="V5" s="495">
        <f>V4+('7. FP Supply'!V4+'7. FP Supply'!V8)-('7. FP Supply'!V13+'7. FP Supply'!V17)</f>
        <v>4.8800000000000008</v>
      </c>
      <c r="W5" s="495">
        <f>W4+('7. FP Supply'!W4+'7. FP Supply'!W8)-('7. FP Supply'!W13+'7. FP Supply'!W17)</f>
        <v>4.8800000000000008</v>
      </c>
      <c r="X5" s="495">
        <f>X4+('7. FP Supply'!X4+'7. FP Supply'!X8)-('7. FP Supply'!X13+'7. FP Supply'!X17)</f>
        <v>4.8800000000000008</v>
      </c>
      <c r="Y5" s="495">
        <f>Y4+('7. FP Supply'!Y4+'7. FP Supply'!Y8)-('7. FP Supply'!Y13+'7. FP Supply'!Y17)</f>
        <v>4.8800000000000008</v>
      </c>
      <c r="Z5" s="495">
        <f>Z4+('7. FP Supply'!Z4+'7. FP Supply'!Z8)-('7. FP Supply'!Z13+'7. FP Supply'!Z17)</f>
        <v>4.8800000000000008</v>
      </c>
      <c r="AA5" s="495">
        <f>AA4+('7. FP Supply'!AA4+'7. FP Supply'!AA8)-('7. FP Supply'!AA13+'7. FP Supply'!AA17)</f>
        <v>4.4200000000000008</v>
      </c>
      <c r="AB5" s="495">
        <f>AB4+('7. FP Supply'!AB4+'7. FP Supply'!AB8)-('7. FP Supply'!AB13+'7. FP Supply'!AB17)</f>
        <v>4.4200000000000008</v>
      </c>
      <c r="AC5" s="495">
        <f>AC4+('7. FP Supply'!AC4+'7. FP Supply'!AC8)-('7. FP Supply'!AC13+'7. FP Supply'!AC17)</f>
        <v>4.4200000000000008</v>
      </c>
      <c r="AD5" s="495">
        <f>AD4+('7. FP Supply'!AD4+'7. FP Supply'!AD8)-('7. FP Supply'!AD13+'7. FP Supply'!AD17)</f>
        <v>4.4200000000000008</v>
      </c>
      <c r="AE5" s="495">
        <f>AE4+('7. FP Supply'!AE4+'7. FP Supply'!AE8)-('7. FP Supply'!AE13+'7. FP Supply'!AE17)</f>
        <v>4.4200000000000008</v>
      </c>
      <c r="AF5" s="495">
        <f>AF4+('7. FP Supply'!AF4+'7. FP Supply'!AF8)-('7. FP Supply'!AF13+'7. FP Supply'!AF17)</f>
        <v>4.4200000000000008</v>
      </c>
      <c r="AG5" s="495">
        <f>AG4+('7. FP Supply'!AG4+'7. FP Supply'!AG8)-('7. FP Supply'!AG13+'7. FP Supply'!AG17)</f>
        <v>4.4200000000000008</v>
      </c>
      <c r="AH5" s="495">
        <f>AH4+('7. FP Supply'!AH4+'7. FP Supply'!AH8)-('7. FP Supply'!AH13+'7. FP Supply'!AH17)</f>
        <v>4.4200000000000008</v>
      </c>
      <c r="AI5" s="495">
        <f>AI4+('7. FP Supply'!AI4+'7. FP Supply'!AI8)-('7. FP Supply'!AI13+'7. FP Supply'!AI17)</f>
        <v>4.4200000000000008</v>
      </c>
      <c r="AJ5" s="583">
        <f>AJ4+('7. FP Supply'!AJ4+'7. FP Supply'!AJ8)-('7. FP Supply'!AJ13+'7. FP Supply'!AJ17)</f>
        <v>4.4200000000000008</v>
      </c>
    </row>
    <row r="6" spans="1:47" x14ac:dyDescent="0.2">
      <c r="A6" s="177"/>
      <c r="B6" s="1018"/>
      <c r="C6" s="533" t="s">
        <v>740</v>
      </c>
      <c r="D6" s="550" t="s">
        <v>351</v>
      </c>
      <c r="E6" s="584" t="s">
        <v>124</v>
      </c>
      <c r="F6" s="508" t="s">
        <v>75</v>
      </c>
      <c r="G6" s="508">
        <v>2</v>
      </c>
      <c r="H6" s="502">
        <v>0</v>
      </c>
      <c r="I6" s="321">
        <v>0</v>
      </c>
      <c r="J6" s="321">
        <v>0</v>
      </c>
      <c r="K6" s="321">
        <v>0</v>
      </c>
      <c r="L6" s="436">
        <v>0</v>
      </c>
      <c r="M6" s="436">
        <v>0</v>
      </c>
      <c r="N6" s="436">
        <v>0</v>
      </c>
      <c r="O6" s="436">
        <v>0</v>
      </c>
      <c r="P6" s="436">
        <v>0</v>
      </c>
      <c r="Q6" s="436">
        <v>0</v>
      </c>
      <c r="R6" s="436">
        <v>0</v>
      </c>
      <c r="S6" s="436">
        <v>0</v>
      </c>
      <c r="T6" s="436">
        <v>0</v>
      </c>
      <c r="U6" s="436">
        <v>0</v>
      </c>
      <c r="V6" s="436">
        <v>0</v>
      </c>
      <c r="W6" s="436">
        <v>0</v>
      </c>
      <c r="X6" s="436">
        <v>0</v>
      </c>
      <c r="Y6" s="436">
        <v>0</v>
      </c>
      <c r="Z6" s="436">
        <v>0</v>
      </c>
      <c r="AA6" s="436">
        <v>0</v>
      </c>
      <c r="AB6" s="436">
        <v>0</v>
      </c>
      <c r="AC6" s="436">
        <v>0</v>
      </c>
      <c r="AD6" s="436">
        <v>0</v>
      </c>
      <c r="AE6" s="436">
        <v>0</v>
      </c>
      <c r="AF6" s="436">
        <v>0</v>
      </c>
      <c r="AG6" s="436">
        <v>0</v>
      </c>
      <c r="AH6" s="436">
        <v>0</v>
      </c>
      <c r="AI6" s="436">
        <v>0</v>
      </c>
      <c r="AJ6" s="504">
        <v>0</v>
      </c>
      <c r="AK6" s="769"/>
      <c r="AL6" s="759"/>
      <c r="AM6" s="769"/>
      <c r="AN6" s="763"/>
      <c r="AO6" s="764"/>
      <c r="AP6" s="760"/>
      <c r="AQ6" s="768"/>
    </row>
    <row r="7" spans="1:47" x14ac:dyDescent="0.2">
      <c r="A7" s="177"/>
      <c r="B7" s="1018"/>
      <c r="C7" s="533" t="s">
        <v>741</v>
      </c>
      <c r="D7" s="550" t="s">
        <v>353</v>
      </c>
      <c r="E7" s="584" t="s">
        <v>124</v>
      </c>
      <c r="F7" s="508" t="s">
        <v>75</v>
      </c>
      <c r="G7" s="508">
        <v>2</v>
      </c>
      <c r="H7" s="502">
        <v>0.18097250649874699</v>
      </c>
      <c r="I7" s="321">
        <v>0.17829030626842601</v>
      </c>
      <c r="J7" s="321">
        <v>0.174309114940397</v>
      </c>
      <c r="K7" s="321">
        <v>0.17235864710851301</v>
      </c>
      <c r="L7" s="436">
        <v>0.16740279089885801</v>
      </c>
      <c r="M7" s="436">
        <v>0.16850691994323</v>
      </c>
      <c r="N7" s="436">
        <v>0.16579583125825401</v>
      </c>
      <c r="O7" s="436">
        <v>0.16335056256611</v>
      </c>
      <c r="P7" s="436">
        <v>0.159493453509536</v>
      </c>
      <c r="Q7" s="436">
        <v>0.126416048645214</v>
      </c>
      <c r="R7" s="436">
        <v>0.12433781000123401</v>
      </c>
      <c r="S7" s="436">
        <v>0.1225034324219</v>
      </c>
      <c r="T7" s="436">
        <v>0.12234481039641799</v>
      </c>
      <c r="U7" s="436">
        <v>0.12429766489604099</v>
      </c>
      <c r="V7" s="436">
        <v>0.12335271592229401</v>
      </c>
      <c r="W7" s="436">
        <v>0.12111797023274699</v>
      </c>
      <c r="X7" s="436">
        <v>0.12009593726906501</v>
      </c>
      <c r="Y7" s="436">
        <v>0.119980981307952</v>
      </c>
      <c r="Z7" s="436">
        <v>0.122816573264191</v>
      </c>
      <c r="AA7" s="436">
        <v>0.122729021110196</v>
      </c>
      <c r="AB7" s="436">
        <v>0.125340163389909</v>
      </c>
      <c r="AC7" s="436">
        <v>0.12484022625499799</v>
      </c>
      <c r="AD7" s="436">
        <v>0.12681973918440001</v>
      </c>
      <c r="AE7" s="436">
        <v>0.123547566636507</v>
      </c>
      <c r="AF7" s="436">
        <v>0.12633501387318199</v>
      </c>
      <c r="AG7" s="436">
        <v>0.12816985758067201</v>
      </c>
      <c r="AH7" s="436">
        <v>0.12768291842851501</v>
      </c>
      <c r="AI7" s="436">
        <v>0.127128716264748</v>
      </c>
      <c r="AJ7" s="504">
        <v>0.12751254172468901</v>
      </c>
      <c r="AL7" s="759"/>
      <c r="AM7" s="769"/>
      <c r="AN7" s="763"/>
      <c r="AO7" s="764"/>
      <c r="AP7" s="760"/>
      <c r="AQ7" s="768"/>
    </row>
    <row r="8" spans="1:47" x14ac:dyDescent="0.2">
      <c r="A8" s="177"/>
      <c r="B8" s="1018"/>
      <c r="C8" s="532" t="s">
        <v>98</v>
      </c>
      <c r="D8" s="537" t="s">
        <v>354</v>
      </c>
      <c r="E8" s="896" t="s">
        <v>742</v>
      </c>
      <c r="F8" s="543" t="s">
        <v>75</v>
      </c>
      <c r="G8" s="543">
        <v>2</v>
      </c>
      <c r="H8" s="502">
        <f t="shared" ref="H8:AJ8" si="0">H6+H7</f>
        <v>0.18097250649874699</v>
      </c>
      <c r="I8" s="321">
        <f t="shared" ref="I8:K8" si="1">I6+I7</f>
        <v>0.17829030626842601</v>
      </c>
      <c r="J8" s="321">
        <f t="shared" si="1"/>
        <v>0.174309114940397</v>
      </c>
      <c r="K8" s="321">
        <f t="shared" si="1"/>
        <v>0.17235864710851301</v>
      </c>
      <c r="L8" s="495">
        <f t="shared" si="0"/>
        <v>0.16740279089885801</v>
      </c>
      <c r="M8" s="495">
        <f t="shared" si="0"/>
        <v>0.16850691994323</v>
      </c>
      <c r="N8" s="495">
        <f t="shared" si="0"/>
        <v>0.16579583125825401</v>
      </c>
      <c r="O8" s="495">
        <f t="shared" si="0"/>
        <v>0.16335056256611</v>
      </c>
      <c r="P8" s="495">
        <f t="shared" si="0"/>
        <v>0.159493453509536</v>
      </c>
      <c r="Q8" s="495">
        <f t="shared" si="0"/>
        <v>0.126416048645214</v>
      </c>
      <c r="R8" s="495">
        <f t="shared" si="0"/>
        <v>0.12433781000123401</v>
      </c>
      <c r="S8" s="495">
        <f t="shared" si="0"/>
        <v>0.1225034324219</v>
      </c>
      <c r="T8" s="495">
        <f t="shared" si="0"/>
        <v>0.12234481039641799</v>
      </c>
      <c r="U8" s="495">
        <f t="shared" si="0"/>
        <v>0.12429766489604099</v>
      </c>
      <c r="V8" s="495">
        <f t="shared" si="0"/>
        <v>0.12335271592229401</v>
      </c>
      <c r="W8" s="495">
        <f t="shared" si="0"/>
        <v>0.12111797023274699</v>
      </c>
      <c r="X8" s="495">
        <f t="shared" si="0"/>
        <v>0.12009593726906501</v>
      </c>
      <c r="Y8" s="495">
        <f t="shared" si="0"/>
        <v>0.119980981307952</v>
      </c>
      <c r="Z8" s="495">
        <f t="shared" si="0"/>
        <v>0.122816573264191</v>
      </c>
      <c r="AA8" s="495">
        <f t="shared" si="0"/>
        <v>0.122729021110196</v>
      </c>
      <c r="AB8" s="495">
        <f t="shared" si="0"/>
        <v>0.125340163389909</v>
      </c>
      <c r="AC8" s="495">
        <f t="shared" si="0"/>
        <v>0.12484022625499799</v>
      </c>
      <c r="AD8" s="495">
        <f t="shared" si="0"/>
        <v>0.12681973918440001</v>
      </c>
      <c r="AE8" s="495">
        <f t="shared" si="0"/>
        <v>0.123547566636507</v>
      </c>
      <c r="AF8" s="495">
        <f t="shared" si="0"/>
        <v>0.12633501387318199</v>
      </c>
      <c r="AG8" s="495">
        <f t="shared" si="0"/>
        <v>0.12816985758067201</v>
      </c>
      <c r="AH8" s="495">
        <f t="shared" si="0"/>
        <v>0.12768291842851501</v>
      </c>
      <c r="AI8" s="495">
        <f t="shared" si="0"/>
        <v>0.127128716264748</v>
      </c>
      <c r="AJ8" s="583">
        <f t="shared" si="0"/>
        <v>0.12751254172468901</v>
      </c>
    </row>
    <row r="9" spans="1:47" x14ac:dyDescent="0.2">
      <c r="A9" s="177"/>
      <c r="B9" s="1018"/>
      <c r="C9" s="532" t="s">
        <v>101</v>
      </c>
      <c r="D9" s="537" t="s">
        <v>356</v>
      </c>
      <c r="E9" s="896" t="s">
        <v>743</v>
      </c>
      <c r="F9" s="543" t="s">
        <v>75</v>
      </c>
      <c r="G9" s="543">
        <v>2</v>
      </c>
      <c r="H9" s="502">
        <f>H5-H3</f>
        <v>2.9753775017819919</v>
      </c>
      <c r="I9" s="321">
        <f t="shared" ref="I9:K9" si="2">I5-I3</f>
        <v>2.9731168772441583</v>
      </c>
      <c r="J9" s="321">
        <f t="shared" si="2"/>
        <v>2.9721016626664558</v>
      </c>
      <c r="K9" s="321">
        <f t="shared" si="2"/>
        <v>2.9698876255884779</v>
      </c>
      <c r="L9" s="495">
        <f>L5-L3</f>
        <v>2.9703704716462211</v>
      </c>
      <c r="M9" s="495">
        <f t="shared" ref="M9:AJ9" si="3">M5-M3</f>
        <v>2.9669817922547534</v>
      </c>
      <c r="N9" s="495">
        <f t="shared" si="3"/>
        <v>2.9637505922056837</v>
      </c>
      <c r="O9" s="495">
        <f t="shared" si="3"/>
        <v>2.9605379700611265</v>
      </c>
      <c r="P9" s="495">
        <f t="shared" si="3"/>
        <v>2.9588817620692187</v>
      </c>
      <c r="Q9" s="495">
        <f t="shared" si="3"/>
        <v>2.9724313616222902</v>
      </c>
      <c r="R9" s="495">
        <f t="shared" si="3"/>
        <v>2.9873481225120146</v>
      </c>
      <c r="S9" s="495">
        <f t="shared" si="3"/>
        <v>3.0020572011934821</v>
      </c>
      <c r="T9" s="495">
        <f t="shared" si="3"/>
        <v>3.0179364580164543</v>
      </c>
      <c r="U9" s="495">
        <f t="shared" si="3"/>
        <v>3.0422482668760384</v>
      </c>
      <c r="V9" s="495">
        <f t="shared" si="3"/>
        <v>3.0563407281234789</v>
      </c>
      <c r="W9" s="495">
        <f t="shared" si="3"/>
        <v>3.0793990590904077</v>
      </c>
      <c r="X9" s="495">
        <f t="shared" si="3"/>
        <v>3.0948126654546408</v>
      </c>
      <c r="Y9" s="495">
        <f t="shared" si="3"/>
        <v>3.0977971137874012</v>
      </c>
      <c r="Z9" s="495">
        <f t="shared" si="3"/>
        <v>3.1161034587670491</v>
      </c>
      <c r="AA9" s="495">
        <f t="shared" si="3"/>
        <v>2.6765588905171929</v>
      </c>
      <c r="AB9" s="495">
        <f t="shared" si="3"/>
        <v>2.6840188416074424</v>
      </c>
      <c r="AC9" s="495">
        <f t="shared" si="3"/>
        <v>2.6899134122244743</v>
      </c>
      <c r="AD9" s="495">
        <f t="shared" si="3"/>
        <v>2.6972308057387813</v>
      </c>
      <c r="AE9" s="495">
        <f t="shared" si="3"/>
        <v>2.7034150107537718</v>
      </c>
      <c r="AF9" s="495">
        <f t="shared" si="3"/>
        <v>2.7111210278779989</v>
      </c>
      <c r="AG9" s="495">
        <f t="shared" si="3"/>
        <v>2.7164220664899927</v>
      </c>
      <c r="AH9" s="495">
        <f t="shared" si="3"/>
        <v>2.721888689618861</v>
      </c>
      <c r="AI9" s="495">
        <f t="shared" si="3"/>
        <v>2.715489720222799</v>
      </c>
      <c r="AJ9" s="583">
        <f t="shared" si="3"/>
        <v>2.7044815000608331</v>
      </c>
    </row>
    <row r="10" spans="1:47" ht="15.75" thickBot="1" x14ac:dyDescent="0.25">
      <c r="A10" s="177"/>
      <c r="B10" s="1019"/>
      <c r="C10" s="540" t="s">
        <v>744</v>
      </c>
      <c r="D10" s="541" t="s">
        <v>359</v>
      </c>
      <c r="E10" s="539" t="s">
        <v>745</v>
      </c>
      <c r="F10" s="542" t="s">
        <v>75</v>
      </c>
      <c r="G10" s="542">
        <v>2</v>
      </c>
      <c r="H10" s="536">
        <f t="shared" ref="H10:AJ10" si="4">H9-H8</f>
        <v>2.7944049952832448</v>
      </c>
      <c r="I10" s="271">
        <f t="shared" ref="I10:K10" si="5">I9-I8</f>
        <v>2.7948265709757321</v>
      </c>
      <c r="J10" s="271">
        <f t="shared" si="5"/>
        <v>2.797792547726059</v>
      </c>
      <c r="K10" s="271">
        <f t="shared" si="5"/>
        <v>2.7975289784799648</v>
      </c>
      <c r="L10" s="497">
        <f t="shared" si="4"/>
        <v>2.8029676807473631</v>
      </c>
      <c r="M10" s="497">
        <f t="shared" si="4"/>
        <v>2.7984748723115236</v>
      </c>
      <c r="N10" s="497">
        <f t="shared" si="4"/>
        <v>2.7979547609474298</v>
      </c>
      <c r="O10" s="497">
        <f t="shared" si="4"/>
        <v>2.7971874074950165</v>
      </c>
      <c r="P10" s="497">
        <f t="shared" si="4"/>
        <v>2.7993883085596827</v>
      </c>
      <c r="Q10" s="497">
        <f t="shared" si="4"/>
        <v>2.8460153129770762</v>
      </c>
      <c r="R10" s="497">
        <f t="shared" si="4"/>
        <v>2.8630103125107809</v>
      </c>
      <c r="S10" s="497">
        <f t="shared" si="4"/>
        <v>2.879553768771582</v>
      </c>
      <c r="T10" s="497">
        <f t="shared" si="4"/>
        <v>2.8955916476200363</v>
      </c>
      <c r="U10" s="497">
        <f t="shared" si="4"/>
        <v>2.9179506019799977</v>
      </c>
      <c r="V10" s="497">
        <f t="shared" si="4"/>
        <v>2.9329880122011849</v>
      </c>
      <c r="W10" s="497">
        <f t="shared" si="4"/>
        <v>2.9582810888576607</v>
      </c>
      <c r="X10" s="497">
        <f t="shared" si="4"/>
        <v>2.9747167281855758</v>
      </c>
      <c r="Y10" s="497">
        <f t="shared" si="4"/>
        <v>2.977816132479449</v>
      </c>
      <c r="Z10" s="497">
        <f t="shared" si="4"/>
        <v>2.993286885502858</v>
      </c>
      <c r="AA10" s="497">
        <f t="shared" si="4"/>
        <v>2.553829869406997</v>
      </c>
      <c r="AB10" s="497">
        <f t="shared" si="4"/>
        <v>2.5586786782175333</v>
      </c>
      <c r="AC10" s="497">
        <f t="shared" si="4"/>
        <v>2.5650731859694762</v>
      </c>
      <c r="AD10" s="497">
        <f t="shared" si="4"/>
        <v>2.5704110665543811</v>
      </c>
      <c r="AE10" s="497">
        <f t="shared" si="4"/>
        <v>2.5798674441172649</v>
      </c>
      <c r="AF10" s="497">
        <f t="shared" si="4"/>
        <v>2.5847860140048171</v>
      </c>
      <c r="AG10" s="497">
        <f t="shared" si="4"/>
        <v>2.5882522089093207</v>
      </c>
      <c r="AH10" s="497">
        <f t="shared" si="4"/>
        <v>2.5942057711903459</v>
      </c>
      <c r="AI10" s="497">
        <f t="shared" si="4"/>
        <v>2.5883610039580511</v>
      </c>
      <c r="AJ10" s="498">
        <f t="shared" si="4"/>
        <v>2.5769689583361441</v>
      </c>
    </row>
    <row r="11" spans="1:47" ht="15.75" x14ac:dyDescent="0.25">
      <c r="A11" s="177"/>
      <c r="B11" s="196"/>
      <c r="C11" s="174"/>
      <c r="D11" s="276"/>
      <c r="E11" s="277"/>
      <c r="F11" s="197"/>
      <c r="G11" s="197"/>
      <c r="H11" s="197"/>
      <c r="I11" s="200"/>
      <c r="J11" s="278"/>
      <c r="K11" s="279"/>
      <c r="L11" s="280"/>
      <c r="M11" s="281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</row>
    <row r="12" spans="1:47" ht="15.75" x14ac:dyDescent="0.25">
      <c r="A12" s="177"/>
      <c r="B12" s="196"/>
      <c r="C12" s="174"/>
      <c r="D12" s="282"/>
      <c r="E12" s="283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</row>
    <row r="13" spans="1:47" ht="15.75" x14ac:dyDescent="0.25">
      <c r="A13" s="177"/>
      <c r="B13" s="196"/>
      <c r="C13" s="197"/>
      <c r="D13" s="276"/>
      <c r="E13" s="27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</row>
    <row r="14" spans="1:47" ht="15.75" x14ac:dyDescent="0.25">
      <c r="A14" s="177"/>
      <c r="B14" s="196"/>
      <c r="C14" s="197"/>
      <c r="D14" s="284" t="str">
        <f>'TITLE PAGE'!B9</f>
        <v>Company:</v>
      </c>
      <c r="E14" s="159" t="str">
        <f>'TITLE PAGE'!D9</f>
        <v>Severn Trent Water</v>
      </c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</row>
    <row r="15" spans="1:47" ht="15.75" x14ac:dyDescent="0.25">
      <c r="A15" s="177"/>
      <c r="B15" s="196"/>
      <c r="C15" s="197"/>
      <c r="D15" s="285" t="str">
        <f>'TITLE PAGE'!B10</f>
        <v>Resource Zone Name:</v>
      </c>
      <c r="E15" s="163" t="str">
        <f>'TITLE PAGE'!D10</f>
        <v>Bishops Castle</v>
      </c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</row>
    <row r="16" spans="1:47" ht="15.75" x14ac:dyDescent="0.25">
      <c r="A16" s="177"/>
      <c r="B16" s="196"/>
      <c r="C16" s="197"/>
      <c r="D16" s="285" t="str">
        <f>'TITLE PAGE'!B11</f>
        <v>Resource Zone Number:</v>
      </c>
      <c r="E16" s="165">
        <f>'TITLE PAGE'!D11</f>
        <v>1</v>
      </c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</row>
    <row r="17" spans="1:36" ht="15.75" x14ac:dyDescent="0.25">
      <c r="A17" s="177"/>
      <c r="B17" s="196"/>
      <c r="C17" s="197"/>
      <c r="D17" s="285" t="str">
        <f>'TITLE PAGE'!B12</f>
        <v xml:space="preserve">Planning Scenario Name:                                                                     </v>
      </c>
      <c r="E17" s="163" t="str">
        <f>'TITLE PAGE'!D12</f>
        <v>Dry Year Annual Average</v>
      </c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</row>
    <row r="18" spans="1:36" ht="15.75" x14ac:dyDescent="0.25">
      <c r="A18" s="177"/>
      <c r="B18" s="196"/>
      <c r="C18" s="197"/>
      <c r="D18" s="286" t="str">
        <f>'TITLE PAGE'!B13</f>
        <v xml:space="preserve">Chosen Level of Service:  </v>
      </c>
      <c r="E18" s="170" t="str">
        <f>'TITLE PAGE'!D13</f>
        <v>No more than 3 in 100 Temporary Use Bans</v>
      </c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</row>
    <row r="19" spans="1:36" ht="15.75" x14ac:dyDescent="0.25">
      <c r="A19" s="177"/>
      <c r="B19" s="196"/>
      <c r="C19" s="197"/>
      <c r="D19" s="276"/>
      <c r="E19" s="2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</row>
  </sheetData>
  <sheetProtection algorithmName="SHA-512" hashValue="VX+PXPjERbnE8Ttbjn7Qnt5Outexn8durWx30+yKDH1uVqqyBSEmiJxlQqBqyCGZbz8y4mPTcAb8Uriqv42hNQ==" saltValue="p/vrZLtzFqhouZ6BWhcMeQ==" spinCount="100000" sheet="1" objects="1" scenarios="1" selectLockedCells="1" selectUnlockedCells="1"/>
  <mergeCells count="2">
    <mergeCell ref="B3:B10"/>
    <mergeCell ref="AS1:AT1"/>
  </mergeCells>
  <pageMargins left="0.7" right="0.7" top="0.75" bottom="0.75" header="0.3" footer="0.3"/>
  <pageSetup paperSize="9" orientation="portrait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F29"/>
  <sheetViews>
    <sheetView zoomScale="80" zoomScaleNormal="80" workbookViewId="0">
      <selection activeCell="M18" sqref="M18"/>
    </sheetView>
  </sheetViews>
  <sheetFormatPr defaultColWidth="8.88671875" defaultRowHeight="15" x14ac:dyDescent="0.2"/>
  <cols>
    <col min="1" max="1" width="2.109375" customWidth="1"/>
    <col min="2" max="2" width="13.88671875" customWidth="1"/>
    <col min="3" max="3" width="20.77734375" bestFit="1" customWidth="1"/>
    <col min="4" max="4" width="19.77734375" bestFit="1" customWidth="1"/>
    <col min="5" max="6" width="13" customWidth="1"/>
    <col min="7" max="7" width="16.5546875" customWidth="1"/>
    <col min="8" max="12" width="12.21875" customWidth="1"/>
    <col min="13" max="13" width="11.109375" customWidth="1"/>
    <col min="14" max="14" width="17.44140625" customWidth="1"/>
    <col min="15" max="20" width="12.21875" customWidth="1"/>
    <col min="21" max="21" width="13.6640625" customWidth="1"/>
    <col min="22" max="22" width="13.44140625" customWidth="1"/>
    <col min="24" max="24" width="10.21875" bestFit="1" customWidth="1"/>
    <col min="253" max="253" width="2.109375" customWidth="1"/>
    <col min="254" max="254" width="13.88671875" customWidth="1"/>
    <col min="255" max="258" width="13" customWidth="1"/>
    <col min="259" max="259" width="16.5546875" customWidth="1"/>
    <col min="260" max="264" width="12.21875" customWidth="1"/>
    <col min="265" max="265" width="11.109375" customWidth="1"/>
    <col min="266" max="266" width="17.44140625" customWidth="1"/>
    <col min="267" max="272" width="12.21875" customWidth="1"/>
    <col min="273" max="273" width="13.6640625" customWidth="1"/>
    <col min="274" max="274" width="13.44140625" customWidth="1"/>
    <col min="509" max="509" width="2.109375" customWidth="1"/>
    <col min="510" max="510" width="13.88671875" customWidth="1"/>
    <col min="511" max="514" width="13" customWidth="1"/>
    <col min="515" max="515" width="16.5546875" customWidth="1"/>
    <col min="516" max="520" width="12.21875" customWidth="1"/>
    <col min="521" max="521" width="11.109375" customWidth="1"/>
    <col min="522" max="522" width="17.44140625" customWidth="1"/>
    <col min="523" max="528" width="12.21875" customWidth="1"/>
    <col min="529" max="529" width="13.6640625" customWidth="1"/>
    <col min="530" max="530" width="13.44140625" customWidth="1"/>
    <col min="765" max="765" width="2.109375" customWidth="1"/>
    <col min="766" max="766" width="13.88671875" customWidth="1"/>
    <col min="767" max="770" width="13" customWidth="1"/>
    <col min="771" max="771" width="16.5546875" customWidth="1"/>
    <col min="772" max="776" width="12.21875" customWidth="1"/>
    <col min="777" max="777" width="11.109375" customWidth="1"/>
    <col min="778" max="778" width="17.44140625" customWidth="1"/>
    <col min="779" max="784" width="12.21875" customWidth="1"/>
    <col min="785" max="785" width="13.6640625" customWidth="1"/>
    <col min="786" max="786" width="13.44140625" customWidth="1"/>
    <col min="1021" max="1021" width="2.109375" customWidth="1"/>
    <col min="1022" max="1022" width="13.88671875" customWidth="1"/>
    <col min="1023" max="1026" width="13" customWidth="1"/>
    <col min="1027" max="1027" width="16.5546875" customWidth="1"/>
    <col min="1028" max="1032" width="12.21875" customWidth="1"/>
    <col min="1033" max="1033" width="11.109375" customWidth="1"/>
    <col min="1034" max="1034" width="17.44140625" customWidth="1"/>
    <col min="1035" max="1040" width="12.21875" customWidth="1"/>
    <col min="1041" max="1041" width="13.6640625" customWidth="1"/>
    <col min="1042" max="1042" width="13.44140625" customWidth="1"/>
    <col min="1277" max="1277" width="2.109375" customWidth="1"/>
    <col min="1278" max="1278" width="13.88671875" customWidth="1"/>
    <col min="1279" max="1282" width="13" customWidth="1"/>
    <col min="1283" max="1283" width="16.5546875" customWidth="1"/>
    <col min="1284" max="1288" width="12.21875" customWidth="1"/>
    <col min="1289" max="1289" width="11.109375" customWidth="1"/>
    <col min="1290" max="1290" width="17.44140625" customWidth="1"/>
    <col min="1291" max="1296" width="12.21875" customWidth="1"/>
    <col min="1297" max="1297" width="13.6640625" customWidth="1"/>
    <col min="1298" max="1298" width="13.44140625" customWidth="1"/>
    <col min="1533" max="1533" width="2.109375" customWidth="1"/>
    <col min="1534" max="1534" width="13.88671875" customWidth="1"/>
    <col min="1535" max="1538" width="13" customWidth="1"/>
    <col min="1539" max="1539" width="16.5546875" customWidth="1"/>
    <col min="1540" max="1544" width="12.21875" customWidth="1"/>
    <col min="1545" max="1545" width="11.109375" customWidth="1"/>
    <col min="1546" max="1546" width="17.44140625" customWidth="1"/>
    <col min="1547" max="1552" width="12.21875" customWidth="1"/>
    <col min="1553" max="1553" width="13.6640625" customWidth="1"/>
    <col min="1554" max="1554" width="13.44140625" customWidth="1"/>
    <col min="1789" max="1789" width="2.109375" customWidth="1"/>
    <col min="1790" max="1790" width="13.88671875" customWidth="1"/>
    <col min="1791" max="1794" width="13" customWidth="1"/>
    <col min="1795" max="1795" width="16.5546875" customWidth="1"/>
    <col min="1796" max="1800" width="12.21875" customWidth="1"/>
    <col min="1801" max="1801" width="11.109375" customWidth="1"/>
    <col min="1802" max="1802" width="17.44140625" customWidth="1"/>
    <col min="1803" max="1808" width="12.21875" customWidth="1"/>
    <col min="1809" max="1809" width="13.6640625" customWidth="1"/>
    <col min="1810" max="1810" width="13.44140625" customWidth="1"/>
    <col min="2045" max="2045" width="2.109375" customWidth="1"/>
    <col min="2046" max="2046" width="13.88671875" customWidth="1"/>
    <col min="2047" max="2050" width="13" customWidth="1"/>
    <col min="2051" max="2051" width="16.5546875" customWidth="1"/>
    <col min="2052" max="2056" width="12.21875" customWidth="1"/>
    <col min="2057" max="2057" width="11.109375" customWidth="1"/>
    <col min="2058" max="2058" width="17.44140625" customWidth="1"/>
    <col min="2059" max="2064" width="12.21875" customWidth="1"/>
    <col min="2065" max="2065" width="13.6640625" customWidth="1"/>
    <col min="2066" max="2066" width="13.44140625" customWidth="1"/>
    <col min="2301" max="2301" width="2.109375" customWidth="1"/>
    <col min="2302" max="2302" width="13.88671875" customWidth="1"/>
    <col min="2303" max="2306" width="13" customWidth="1"/>
    <col min="2307" max="2307" width="16.5546875" customWidth="1"/>
    <col min="2308" max="2312" width="12.21875" customWidth="1"/>
    <col min="2313" max="2313" width="11.109375" customWidth="1"/>
    <col min="2314" max="2314" width="17.44140625" customWidth="1"/>
    <col min="2315" max="2320" width="12.21875" customWidth="1"/>
    <col min="2321" max="2321" width="13.6640625" customWidth="1"/>
    <col min="2322" max="2322" width="13.44140625" customWidth="1"/>
    <col min="2557" max="2557" width="2.109375" customWidth="1"/>
    <col min="2558" max="2558" width="13.88671875" customWidth="1"/>
    <col min="2559" max="2562" width="13" customWidth="1"/>
    <col min="2563" max="2563" width="16.5546875" customWidth="1"/>
    <col min="2564" max="2568" width="12.21875" customWidth="1"/>
    <col min="2569" max="2569" width="11.109375" customWidth="1"/>
    <col min="2570" max="2570" width="17.44140625" customWidth="1"/>
    <col min="2571" max="2576" width="12.21875" customWidth="1"/>
    <col min="2577" max="2577" width="13.6640625" customWidth="1"/>
    <col min="2578" max="2578" width="13.44140625" customWidth="1"/>
    <col min="2813" max="2813" width="2.109375" customWidth="1"/>
    <col min="2814" max="2814" width="13.88671875" customWidth="1"/>
    <col min="2815" max="2818" width="13" customWidth="1"/>
    <col min="2819" max="2819" width="16.5546875" customWidth="1"/>
    <col min="2820" max="2824" width="12.21875" customWidth="1"/>
    <col min="2825" max="2825" width="11.109375" customWidth="1"/>
    <col min="2826" max="2826" width="17.44140625" customWidth="1"/>
    <col min="2827" max="2832" width="12.21875" customWidth="1"/>
    <col min="2833" max="2833" width="13.6640625" customWidth="1"/>
    <col min="2834" max="2834" width="13.44140625" customWidth="1"/>
    <col min="3069" max="3069" width="2.109375" customWidth="1"/>
    <col min="3070" max="3070" width="13.88671875" customWidth="1"/>
    <col min="3071" max="3074" width="13" customWidth="1"/>
    <col min="3075" max="3075" width="16.5546875" customWidth="1"/>
    <col min="3076" max="3080" width="12.21875" customWidth="1"/>
    <col min="3081" max="3081" width="11.109375" customWidth="1"/>
    <col min="3082" max="3082" width="17.44140625" customWidth="1"/>
    <col min="3083" max="3088" width="12.21875" customWidth="1"/>
    <col min="3089" max="3089" width="13.6640625" customWidth="1"/>
    <col min="3090" max="3090" width="13.44140625" customWidth="1"/>
    <col min="3325" max="3325" width="2.109375" customWidth="1"/>
    <col min="3326" max="3326" width="13.88671875" customWidth="1"/>
    <col min="3327" max="3330" width="13" customWidth="1"/>
    <col min="3331" max="3331" width="16.5546875" customWidth="1"/>
    <col min="3332" max="3336" width="12.21875" customWidth="1"/>
    <col min="3337" max="3337" width="11.109375" customWidth="1"/>
    <col min="3338" max="3338" width="17.44140625" customWidth="1"/>
    <col min="3339" max="3344" width="12.21875" customWidth="1"/>
    <col min="3345" max="3345" width="13.6640625" customWidth="1"/>
    <col min="3346" max="3346" width="13.44140625" customWidth="1"/>
    <col min="3581" max="3581" width="2.109375" customWidth="1"/>
    <col min="3582" max="3582" width="13.88671875" customWidth="1"/>
    <col min="3583" max="3586" width="13" customWidth="1"/>
    <col min="3587" max="3587" width="16.5546875" customWidth="1"/>
    <col min="3588" max="3592" width="12.21875" customWidth="1"/>
    <col min="3593" max="3593" width="11.109375" customWidth="1"/>
    <col min="3594" max="3594" width="17.44140625" customWidth="1"/>
    <col min="3595" max="3600" width="12.21875" customWidth="1"/>
    <col min="3601" max="3601" width="13.6640625" customWidth="1"/>
    <col min="3602" max="3602" width="13.44140625" customWidth="1"/>
    <col min="3837" max="3837" width="2.109375" customWidth="1"/>
    <col min="3838" max="3838" width="13.88671875" customWidth="1"/>
    <col min="3839" max="3842" width="13" customWidth="1"/>
    <col min="3843" max="3843" width="16.5546875" customWidth="1"/>
    <col min="3844" max="3848" width="12.21875" customWidth="1"/>
    <col min="3849" max="3849" width="11.109375" customWidth="1"/>
    <col min="3850" max="3850" width="17.44140625" customWidth="1"/>
    <col min="3851" max="3856" width="12.21875" customWidth="1"/>
    <col min="3857" max="3857" width="13.6640625" customWidth="1"/>
    <col min="3858" max="3858" width="13.44140625" customWidth="1"/>
    <col min="4093" max="4093" width="2.109375" customWidth="1"/>
    <col min="4094" max="4094" width="13.88671875" customWidth="1"/>
    <col min="4095" max="4098" width="13" customWidth="1"/>
    <col min="4099" max="4099" width="16.5546875" customWidth="1"/>
    <col min="4100" max="4104" width="12.21875" customWidth="1"/>
    <col min="4105" max="4105" width="11.109375" customWidth="1"/>
    <col min="4106" max="4106" width="17.44140625" customWidth="1"/>
    <col min="4107" max="4112" width="12.21875" customWidth="1"/>
    <col min="4113" max="4113" width="13.6640625" customWidth="1"/>
    <col min="4114" max="4114" width="13.44140625" customWidth="1"/>
    <col min="4349" max="4349" width="2.109375" customWidth="1"/>
    <col min="4350" max="4350" width="13.88671875" customWidth="1"/>
    <col min="4351" max="4354" width="13" customWidth="1"/>
    <col min="4355" max="4355" width="16.5546875" customWidth="1"/>
    <col min="4356" max="4360" width="12.21875" customWidth="1"/>
    <col min="4361" max="4361" width="11.109375" customWidth="1"/>
    <col min="4362" max="4362" width="17.44140625" customWidth="1"/>
    <col min="4363" max="4368" width="12.21875" customWidth="1"/>
    <col min="4369" max="4369" width="13.6640625" customWidth="1"/>
    <col min="4370" max="4370" width="13.44140625" customWidth="1"/>
    <col min="4605" max="4605" width="2.109375" customWidth="1"/>
    <col min="4606" max="4606" width="13.88671875" customWidth="1"/>
    <col min="4607" max="4610" width="13" customWidth="1"/>
    <col min="4611" max="4611" width="16.5546875" customWidth="1"/>
    <col min="4612" max="4616" width="12.21875" customWidth="1"/>
    <col min="4617" max="4617" width="11.109375" customWidth="1"/>
    <col min="4618" max="4618" width="17.44140625" customWidth="1"/>
    <col min="4619" max="4624" width="12.21875" customWidth="1"/>
    <col min="4625" max="4625" width="13.6640625" customWidth="1"/>
    <col min="4626" max="4626" width="13.44140625" customWidth="1"/>
    <col min="4861" max="4861" width="2.109375" customWidth="1"/>
    <col min="4862" max="4862" width="13.88671875" customWidth="1"/>
    <col min="4863" max="4866" width="13" customWidth="1"/>
    <col min="4867" max="4867" width="16.5546875" customWidth="1"/>
    <col min="4868" max="4872" width="12.21875" customWidth="1"/>
    <col min="4873" max="4873" width="11.109375" customWidth="1"/>
    <col min="4874" max="4874" width="17.44140625" customWidth="1"/>
    <col min="4875" max="4880" width="12.21875" customWidth="1"/>
    <col min="4881" max="4881" width="13.6640625" customWidth="1"/>
    <col min="4882" max="4882" width="13.44140625" customWidth="1"/>
    <col min="5117" max="5117" width="2.109375" customWidth="1"/>
    <col min="5118" max="5118" width="13.88671875" customWidth="1"/>
    <col min="5119" max="5122" width="13" customWidth="1"/>
    <col min="5123" max="5123" width="16.5546875" customWidth="1"/>
    <col min="5124" max="5128" width="12.21875" customWidth="1"/>
    <col min="5129" max="5129" width="11.109375" customWidth="1"/>
    <col min="5130" max="5130" width="17.44140625" customWidth="1"/>
    <col min="5131" max="5136" width="12.21875" customWidth="1"/>
    <col min="5137" max="5137" width="13.6640625" customWidth="1"/>
    <col min="5138" max="5138" width="13.44140625" customWidth="1"/>
    <col min="5373" max="5373" width="2.109375" customWidth="1"/>
    <col min="5374" max="5374" width="13.88671875" customWidth="1"/>
    <col min="5375" max="5378" width="13" customWidth="1"/>
    <col min="5379" max="5379" width="16.5546875" customWidth="1"/>
    <col min="5380" max="5384" width="12.21875" customWidth="1"/>
    <col min="5385" max="5385" width="11.109375" customWidth="1"/>
    <col min="5386" max="5386" width="17.44140625" customWidth="1"/>
    <col min="5387" max="5392" width="12.21875" customWidth="1"/>
    <col min="5393" max="5393" width="13.6640625" customWidth="1"/>
    <col min="5394" max="5394" width="13.44140625" customWidth="1"/>
    <col min="5629" max="5629" width="2.109375" customWidth="1"/>
    <col min="5630" max="5630" width="13.88671875" customWidth="1"/>
    <col min="5631" max="5634" width="13" customWidth="1"/>
    <col min="5635" max="5635" width="16.5546875" customWidth="1"/>
    <col min="5636" max="5640" width="12.21875" customWidth="1"/>
    <col min="5641" max="5641" width="11.109375" customWidth="1"/>
    <col min="5642" max="5642" width="17.44140625" customWidth="1"/>
    <col min="5643" max="5648" width="12.21875" customWidth="1"/>
    <col min="5649" max="5649" width="13.6640625" customWidth="1"/>
    <col min="5650" max="5650" width="13.44140625" customWidth="1"/>
    <col min="5885" max="5885" width="2.109375" customWidth="1"/>
    <col min="5886" max="5886" width="13.88671875" customWidth="1"/>
    <col min="5887" max="5890" width="13" customWidth="1"/>
    <col min="5891" max="5891" width="16.5546875" customWidth="1"/>
    <col min="5892" max="5896" width="12.21875" customWidth="1"/>
    <col min="5897" max="5897" width="11.109375" customWidth="1"/>
    <col min="5898" max="5898" width="17.44140625" customWidth="1"/>
    <col min="5899" max="5904" width="12.21875" customWidth="1"/>
    <col min="5905" max="5905" width="13.6640625" customWidth="1"/>
    <col min="5906" max="5906" width="13.44140625" customWidth="1"/>
    <col min="6141" max="6141" width="2.109375" customWidth="1"/>
    <col min="6142" max="6142" width="13.88671875" customWidth="1"/>
    <col min="6143" max="6146" width="13" customWidth="1"/>
    <col min="6147" max="6147" width="16.5546875" customWidth="1"/>
    <col min="6148" max="6152" width="12.21875" customWidth="1"/>
    <col min="6153" max="6153" width="11.109375" customWidth="1"/>
    <col min="6154" max="6154" width="17.44140625" customWidth="1"/>
    <col min="6155" max="6160" width="12.21875" customWidth="1"/>
    <col min="6161" max="6161" width="13.6640625" customWidth="1"/>
    <col min="6162" max="6162" width="13.44140625" customWidth="1"/>
    <col min="6397" max="6397" width="2.109375" customWidth="1"/>
    <col min="6398" max="6398" width="13.88671875" customWidth="1"/>
    <col min="6399" max="6402" width="13" customWidth="1"/>
    <col min="6403" max="6403" width="16.5546875" customWidth="1"/>
    <col min="6404" max="6408" width="12.21875" customWidth="1"/>
    <col min="6409" max="6409" width="11.109375" customWidth="1"/>
    <col min="6410" max="6410" width="17.44140625" customWidth="1"/>
    <col min="6411" max="6416" width="12.21875" customWidth="1"/>
    <col min="6417" max="6417" width="13.6640625" customWidth="1"/>
    <col min="6418" max="6418" width="13.44140625" customWidth="1"/>
    <col min="6653" max="6653" width="2.109375" customWidth="1"/>
    <col min="6654" max="6654" width="13.88671875" customWidth="1"/>
    <col min="6655" max="6658" width="13" customWidth="1"/>
    <col min="6659" max="6659" width="16.5546875" customWidth="1"/>
    <col min="6660" max="6664" width="12.21875" customWidth="1"/>
    <col min="6665" max="6665" width="11.109375" customWidth="1"/>
    <col min="6666" max="6666" width="17.44140625" customWidth="1"/>
    <col min="6667" max="6672" width="12.21875" customWidth="1"/>
    <col min="6673" max="6673" width="13.6640625" customWidth="1"/>
    <col min="6674" max="6674" width="13.44140625" customWidth="1"/>
    <col min="6909" max="6909" width="2.109375" customWidth="1"/>
    <col min="6910" max="6910" width="13.88671875" customWidth="1"/>
    <col min="6911" max="6914" width="13" customWidth="1"/>
    <col min="6915" max="6915" width="16.5546875" customWidth="1"/>
    <col min="6916" max="6920" width="12.21875" customWidth="1"/>
    <col min="6921" max="6921" width="11.109375" customWidth="1"/>
    <col min="6922" max="6922" width="17.44140625" customWidth="1"/>
    <col min="6923" max="6928" width="12.21875" customWidth="1"/>
    <col min="6929" max="6929" width="13.6640625" customWidth="1"/>
    <col min="6930" max="6930" width="13.44140625" customWidth="1"/>
    <col min="7165" max="7165" width="2.109375" customWidth="1"/>
    <col min="7166" max="7166" width="13.88671875" customWidth="1"/>
    <col min="7167" max="7170" width="13" customWidth="1"/>
    <col min="7171" max="7171" width="16.5546875" customWidth="1"/>
    <col min="7172" max="7176" width="12.21875" customWidth="1"/>
    <col min="7177" max="7177" width="11.109375" customWidth="1"/>
    <col min="7178" max="7178" width="17.44140625" customWidth="1"/>
    <col min="7179" max="7184" width="12.21875" customWidth="1"/>
    <col min="7185" max="7185" width="13.6640625" customWidth="1"/>
    <col min="7186" max="7186" width="13.44140625" customWidth="1"/>
    <col min="7421" max="7421" width="2.109375" customWidth="1"/>
    <col min="7422" max="7422" width="13.88671875" customWidth="1"/>
    <col min="7423" max="7426" width="13" customWidth="1"/>
    <col min="7427" max="7427" width="16.5546875" customWidth="1"/>
    <col min="7428" max="7432" width="12.21875" customWidth="1"/>
    <col min="7433" max="7433" width="11.109375" customWidth="1"/>
    <col min="7434" max="7434" width="17.44140625" customWidth="1"/>
    <col min="7435" max="7440" width="12.21875" customWidth="1"/>
    <col min="7441" max="7441" width="13.6640625" customWidth="1"/>
    <col min="7442" max="7442" width="13.44140625" customWidth="1"/>
    <col min="7677" max="7677" width="2.109375" customWidth="1"/>
    <col min="7678" max="7678" width="13.88671875" customWidth="1"/>
    <col min="7679" max="7682" width="13" customWidth="1"/>
    <col min="7683" max="7683" width="16.5546875" customWidth="1"/>
    <col min="7684" max="7688" width="12.21875" customWidth="1"/>
    <col min="7689" max="7689" width="11.109375" customWidth="1"/>
    <col min="7690" max="7690" width="17.44140625" customWidth="1"/>
    <col min="7691" max="7696" width="12.21875" customWidth="1"/>
    <col min="7697" max="7697" width="13.6640625" customWidth="1"/>
    <col min="7698" max="7698" width="13.44140625" customWidth="1"/>
    <col min="7933" max="7933" width="2.109375" customWidth="1"/>
    <col min="7934" max="7934" width="13.88671875" customWidth="1"/>
    <col min="7935" max="7938" width="13" customWidth="1"/>
    <col min="7939" max="7939" width="16.5546875" customWidth="1"/>
    <col min="7940" max="7944" width="12.21875" customWidth="1"/>
    <col min="7945" max="7945" width="11.109375" customWidth="1"/>
    <col min="7946" max="7946" width="17.44140625" customWidth="1"/>
    <col min="7947" max="7952" width="12.21875" customWidth="1"/>
    <col min="7953" max="7953" width="13.6640625" customWidth="1"/>
    <col min="7954" max="7954" width="13.44140625" customWidth="1"/>
    <col min="8189" max="8189" width="2.109375" customWidth="1"/>
    <col min="8190" max="8190" width="13.88671875" customWidth="1"/>
    <col min="8191" max="8194" width="13" customWidth="1"/>
    <col min="8195" max="8195" width="16.5546875" customWidth="1"/>
    <col min="8196" max="8200" width="12.21875" customWidth="1"/>
    <col min="8201" max="8201" width="11.109375" customWidth="1"/>
    <col min="8202" max="8202" width="17.44140625" customWidth="1"/>
    <col min="8203" max="8208" width="12.21875" customWidth="1"/>
    <col min="8209" max="8209" width="13.6640625" customWidth="1"/>
    <col min="8210" max="8210" width="13.44140625" customWidth="1"/>
    <col min="8445" max="8445" width="2.109375" customWidth="1"/>
    <col min="8446" max="8446" width="13.88671875" customWidth="1"/>
    <col min="8447" max="8450" width="13" customWidth="1"/>
    <col min="8451" max="8451" width="16.5546875" customWidth="1"/>
    <col min="8452" max="8456" width="12.21875" customWidth="1"/>
    <col min="8457" max="8457" width="11.109375" customWidth="1"/>
    <col min="8458" max="8458" width="17.44140625" customWidth="1"/>
    <col min="8459" max="8464" width="12.21875" customWidth="1"/>
    <col min="8465" max="8465" width="13.6640625" customWidth="1"/>
    <col min="8466" max="8466" width="13.44140625" customWidth="1"/>
    <col min="8701" max="8701" width="2.109375" customWidth="1"/>
    <col min="8702" max="8702" width="13.88671875" customWidth="1"/>
    <col min="8703" max="8706" width="13" customWidth="1"/>
    <col min="8707" max="8707" width="16.5546875" customWidth="1"/>
    <col min="8708" max="8712" width="12.21875" customWidth="1"/>
    <col min="8713" max="8713" width="11.109375" customWidth="1"/>
    <col min="8714" max="8714" width="17.44140625" customWidth="1"/>
    <col min="8715" max="8720" width="12.21875" customWidth="1"/>
    <col min="8721" max="8721" width="13.6640625" customWidth="1"/>
    <col min="8722" max="8722" width="13.44140625" customWidth="1"/>
    <col min="8957" max="8957" width="2.109375" customWidth="1"/>
    <col min="8958" max="8958" width="13.88671875" customWidth="1"/>
    <col min="8959" max="8962" width="13" customWidth="1"/>
    <col min="8963" max="8963" width="16.5546875" customWidth="1"/>
    <col min="8964" max="8968" width="12.21875" customWidth="1"/>
    <col min="8969" max="8969" width="11.109375" customWidth="1"/>
    <col min="8970" max="8970" width="17.44140625" customWidth="1"/>
    <col min="8971" max="8976" width="12.21875" customWidth="1"/>
    <col min="8977" max="8977" width="13.6640625" customWidth="1"/>
    <col min="8978" max="8978" width="13.44140625" customWidth="1"/>
    <col min="9213" max="9213" width="2.109375" customWidth="1"/>
    <col min="9214" max="9214" width="13.88671875" customWidth="1"/>
    <col min="9215" max="9218" width="13" customWidth="1"/>
    <col min="9219" max="9219" width="16.5546875" customWidth="1"/>
    <col min="9220" max="9224" width="12.21875" customWidth="1"/>
    <col min="9225" max="9225" width="11.109375" customWidth="1"/>
    <col min="9226" max="9226" width="17.44140625" customWidth="1"/>
    <col min="9227" max="9232" width="12.21875" customWidth="1"/>
    <col min="9233" max="9233" width="13.6640625" customWidth="1"/>
    <col min="9234" max="9234" width="13.44140625" customWidth="1"/>
    <col min="9469" max="9469" width="2.109375" customWidth="1"/>
    <col min="9470" max="9470" width="13.88671875" customWidth="1"/>
    <col min="9471" max="9474" width="13" customWidth="1"/>
    <col min="9475" max="9475" width="16.5546875" customWidth="1"/>
    <col min="9476" max="9480" width="12.21875" customWidth="1"/>
    <col min="9481" max="9481" width="11.109375" customWidth="1"/>
    <col min="9482" max="9482" width="17.44140625" customWidth="1"/>
    <col min="9483" max="9488" width="12.21875" customWidth="1"/>
    <col min="9489" max="9489" width="13.6640625" customWidth="1"/>
    <col min="9490" max="9490" width="13.44140625" customWidth="1"/>
    <col min="9725" max="9725" width="2.109375" customWidth="1"/>
    <col min="9726" max="9726" width="13.88671875" customWidth="1"/>
    <col min="9727" max="9730" width="13" customWidth="1"/>
    <col min="9731" max="9731" width="16.5546875" customWidth="1"/>
    <col min="9732" max="9736" width="12.21875" customWidth="1"/>
    <col min="9737" max="9737" width="11.109375" customWidth="1"/>
    <col min="9738" max="9738" width="17.44140625" customWidth="1"/>
    <col min="9739" max="9744" width="12.21875" customWidth="1"/>
    <col min="9745" max="9745" width="13.6640625" customWidth="1"/>
    <col min="9746" max="9746" width="13.44140625" customWidth="1"/>
    <col min="9981" max="9981" width="2.109375" customWidth="1"/>
    <col min="9982" max="9982" width="13.88671875" customWidth="1"/>
    <col min="9983" max="9986" width="13" customWidth="1"/>
    <col min="9987" max="9987" width="16.5546875" customWidth="1"/>
    <col min="9988" max="9992" width="12.21875" customWidth="1"/>
    <col min="9993" max="9993" width="11.109375" customWidth="1"/>
    <col min="9994" max="9994" width="17.44140625" customWidth="1"/>
    <col min="9995" max="10000" width="12.21875" customWidth="1"/>
    <col min="10001" max="10001" width="13.6640625" customWidth="1"/>
    <col min="10002" max="10002" width="13.44140625" customWidth="1"/>
    <col min="10237" max="10237" width="2.109375" customWidth="1"/>
    <col min="10238" max="10238" width="13.88671875" customWidth="1"/>
    <col min="10239" max="10242" width="13" customWidth="1"/>
    <col min="10243" max="10243" width="16.5546875" customWidth="1"/>
    <col min="10244" max="10248" width="12.21875" customWidth="1"/>
    <col min="10249" max="10249" width="11.109375" customWidth="1"/>
    <col min="10250" max="10250" width="17.44140625" customWidth="1"/>
    <col min="10251" max="10256" width="12.21875" customWidth="1"/>
    <col min="10257" max="10257" width="13.6640625" customWidth="1"/>
    <col min="10258" max="10258" width="13.44140625" customWidth="1"/>
    <col min="10493" max="10493" width="2.109375" customWidth="1"/>
    <col min="10494" max="10494" width="13.88671875" customWidth="1"/>
    <col min="10495" max="10498" width="13" customWidth="1"/>
    <col min="10499" max="10499" width="16.5546875" customWidth="1"/>
    <col min="10500" max="10504" width="12.21875" customWidth="1"/>
    <col min="10505" max="10505" width="11.109375" customWidth="1"/>
    <col min="10506" max="10506" width="17.44140625" customWidth="1"/>
    <col min="10507" max="10512" width="12.21875" customWidth="1"/>
    <col min="10513" max="10513" width="13.6640625" customWidth="1"/>
    <col min="10514" max="10514" width="13.44140625" customWidth="1"/>
    <col min="10749" max="10749" width="2.109375" customWidth="1"/>
    <col min="10750" max="10750" width="13.88671875" customWidth="1"/>
    <col min="10751" max="10754" width="13" customWidth="1"/>
    <col min="10755" max="10755" width="16.5546875" customWidth="1"/>
    <col min="10756" max="10760" width="12.21875" customWidth="1"/>
    <col min="10761" max="10761" width="11.109375" customWidth="1"/>
    <col min="10762" max="10762" width="17.44140625" customWidth="1"/>
    <col min="10763" max="10768" width="12.21875" customWidth="1"/>
    <col min="10769" max="10769" width="13.6640625" customWidth="1"/>
    <col min="10770" max="10770" width="13.44140625" customWidth="1"/>
    <col min="11005" max="11005" width="2.109375" customWidth="1"/>
    <col min="11006" max="11006" width="13.88671875" customWidth="1"/>
    <col min="11007" max="11010" width="13" customWidth="1"/>
    <col min="11011" max="11011" width="16.5546875" customWidth="1"/>
    <col min="11012" max="11016" width="12.21875" customWidth="1"/>
    <col min="11017" max="11017" width="11.109375" customWidth="1"/>
    <col min="11018" max="11018" width="17.44140625" customWidth="1"/>
    <col min="11019" max="11024" width="12.21875" customWidth="1"/>
    <col min="11025" max="11025" width="13.6640625" customWidth="1"/>
    <col min="11026" max="11026" width="13.44140625" customWidth="1"/>
    <col min="11261" max="11261" width="2.109375" customWidth="1"/>
    <col min="11262" max="11262" width="13.88671875" customWidth="1"/>
    <col min="11263" max="11266" width="13" customWidth="1"/>
    <col min="11267" max="11267" width="16.5546875" customWidth="1"/>
    <col min="11268" max="11272" width="12.21875" customWidth="1"/>
    <col min="11273" max="11273" width="11.109375" customWidth="1"/>
    <col min="11274" max="11274" width="17.44140625" customWidth="1"/>
    <col min="11275" max="11280" width="12.21875" customWidth="1"/>
    <col min="11281" max="11281" width="13.6640625" customWidth="1"/>
    <col min="11282" max="11282" width="13.44140625" customWidth="1"/>
    <col min="11517" max="11517" width="2.109375" customWidth="1"/>
    <col min="11518" max="11518" width="13.88671875" customWidth="1"/>
    <col min="11519" max="11522" width="13" customWidth="1"/>
    <col min="11523" max="11523" width="16.5546875" customWidth="1"/>
    <col min="11524" max="11528" width="12.21875" customWidth="1"/>
    <col min="11529" max="11529" width="11.109375" customWidth="1"/>
    <col min="11530" max="11530" width="17.44140625" customWidth="1"/>
    <col min="11531" max="11536" width="12.21875" customWidth="1"/>
    <col min="11537" max="11537" width="13.6640625" customWidth="1"/>
    <col min="11538" max="11538" width="13.44140625" customWidth="1"/>
    <col min="11773" max="11773" width="2.109375" customWidth="1"/>
    <col min="11774" max="11774" width="13.88671875" customWidth="1"/>
    <col min="11775" max="11778" width="13" customWidth="1"/>
    <col min="11779" max="11779" width="16.5546875" customWidth="1"/>
    <col min="11780" max="11784" width="12.21875" customWidth="1"/>
    <col min="11785" max="11785" width="11.109375" customWidth="1"/>
    <col min="11786" max="11786" width="17.44140625" customWidth="1"/>
    <col min="11787" max="11792" width="12.21875" customWidth="1"/>
    <col min="11793" max="11793" width="13.6640625" customWidth="1"/>
    <col min="11794" max="11794" width="13.44140625" customWidth="1"/>
    <col min="12029" max="12029" width="2.109375" customWidth="1"/>
    <col min="12030" max="12030" width="13.88671875" customWidth="1"/>
    <col min="12031" max="12034" width="13" customWidth="1"/>
    <col min="12035" max="12035" width="16.5546875" customWidth="1"/>
    <col min="12036" max="12040" width="12.21875" customWidth="1"/>
    <col min="12041" max="12041" width="11.109375" customWidth="1"/>
    <col min="12042" max="12042" width="17.44140625" customWidth="1"/>
    <col min="12043" max="12048" width="12.21875" customWidth="1"/>
    <col min="12049" max="12049" width="13.6640625" customWidth="1"/>
    <col min="12050" max="12050" width="13.44140625" customWidth="1"/>
    <col min="12285" max="12285" width="2.109375" customWidth="1"/>
    <col min="12286" max="12286" width="13.88671875" customWidth="1"/>
    <col min="12287" max="12290" width="13" customWidth="1"/>
    <col min="12291" max="12291" width="16.5546875" customWidth="1"/>
    <col min="12292" max="12296" width="12.21875" customWidth="1"/>
    <col min="12297" max="12297" width="11.109375" customWidth="1"/>
    <col min="12298" max="12298" width="17.44140625" customWidth="1"/>
    <col min="12299" max="12304" width="12.21875" customWidth="1"/>
    <col min="12305" max="12305" width="13.6640625" customWidth="1"/>
    <col min="12306" max="12306" width="13.44140625" customWidth="1"/>
    <col min="12541" max="12541" width="2.109375" customWidth="1"/>
    <col min="12542" max="12542" width="13.88671875" customWidth="1"/>
    <col min="12543" max="12546" width="13" customWidth="1"/>
    <col min="12547" max="12547" width="16.5546875" customWidth="1"/>
    <col min="12548" max="12552" width="12.21875" customWidth="1"/>
    <col min="12553" max="12553" width="11.109375" customWidth="1"/>
    <col min="12554" max="12554" width="17.44140625" customWidth="1"/>
    <col min="12555" max="12560" width="12.21875" customWidth="1"/>
    <col min="12561" max="12561" width="13.6640625" customWidth="1"/>
    <col min="12562" max="12562" width="13.44140625" customWidth="1"/>
    <col min="12797" max="12797" width="2.109375" customWidth="1"/>
    <col min="12798" max="12798" width="13.88671875" customWidth="1"/>
    <col min="12799" max="12802" width="13" customWidth="1"/>
    <col min="12803" max="12803" width="16.5546875" customWidth="1"/>
    <col min="12804" max="12808" width="12.21875" customWidth="1"/>
    <col min="12809" max="12809" width="11.109375" customWidth="1"/>
    <col min="12810" max="12810" width="17.44140625" customWidth="1"/>
    <col min="12811" max="12816" width="12.21875" customWidth="1"/>
    <col min="12817" max="12817" width="13.6640625" customWidth="1"/>
    <col min="12818" max="12818" width="13.44140625" customWidth="1"/>
    <col min="13053" max="13053" width="2.109375" customWidth="1"/>
    <col min="13054" max="13054" width="13.88671875" customWidth="1"/>
    <col min="13055" max="13058" width="13" customWidth="1"/>
    <col min="13059" max="13059" width="16.5546875" customWidth="1"/>
    <col min="13060" max="13064" width="12.21875" customWidth="1"/>
    <col min="13065" max="13065" width="11.109375" customWidth="1"/>
    <col min="13066" max="13066" width="17.44140625" customWidth="1"/>
    <col min="13067" max="13072" width="12.21875" customWidth="1"/>
    <col min="13073" max="13073" width="13.6640625" customWidth="1"/>
    <col min="13074" max="13074" width="13.44140625" customWidth="1"/>
    <col min="13309" max="13309" width="2.109375" customWidth="1"/>
    <col min="13310" max="13310" width="13.88671875" customWidth="1"/>
    <col min="13311" max="13314" width="13" customWidth="1"/>
    <col min="13315" max="13315" width="16.5546875" customWidth="1"/>
    <col min="13316" max="13320" width="12.21875" customWidth="1"/>
    <col min="13321" max="13321" width="11.109375" customWidth="1"/>
    <col min="13322" max="13322" width="17.44140625" customWidth="1"/>
    <col min="13323" max="13328" width="12.21875" customWidth="1"/>
    <col min="13329" max="13329" width="13.6640625" customWidth="1"/>
    <col min="13330" max="13330" width="13.44140625" customWidth="1"/>
    <col min="13565" max="13565" width="2.109375" customWidth="1"/>
    <col min="13566" max="13566" width="13.88671875" customWidth="1"/>
    <col min="13567" max="13570" width="13" customWidth="1"/>
    <col min="13571" max="13571" width="16.5546875" customWidth="1"/>
    <col min="13572" max="13576" width="12.21875" customWidth="1"/>
    <col min="13577" max="13577" width="11.109375" customWidth="1"/>
    <col min="13578" max="13578" width="17.44140625" customWidth="1"/>
    <col min="13579" max="13584" width="12.21875" customWidth="1"/>
    <col min="13585" max="13585" width="13.6640625" customWidth="1"/>
    <col min="13586" max="13586" width="13.44140625" customWidth="1"/>
    <col min="13821" max="13821" width="2.109375" customWidth="1"/>
    <col min="13822" max="13822" width="13.88671875" customWidth="1"/>
    <col min="13823" max="13826" width="13" customWidth="1"/>
    <col min="13827" max="13827" width="16.5546875" customWidth="1"/>
    <col min="13828" max="13832" width="12.21875" customWidth="1"/>
    <col min="13833" max="13833" width="11.109375" customWidth="1"/>
    <col min="13834" max="13834" width="17.44140625" customWidth="1"/>
    <col min="13835" max="13840" width="12.21875" customWidth="1"/>
    <col min="13841" max="13841" width="13.6640625" customWidth="1"/>
    <col min="13842" max="13842" width="13.44140625" customWidth="1"/>
    <col min="14077" max="14077" width="2.109375" customWidth="1"/>
    <col min="14078" max="14078" width="13.88671875" customWidth="1"/>
    <col min="14079" max="14082" width="13" customWidth="1"/>
    <col min="14083" max="14083" width="16.5546875" customWidth="1"/>
    <col min="14084" max="14088" width="12.21875" customWidth="1"/>
    <col min="14089" max="14089" width="11.109375" customWidth="1"/>
    <col min="14090" max="14090" width="17.44140625" customWidth="1"/>
    <col min="14091" max="14096" width="12.21875" customWidth="1"/>
    <col min="14097" max="14097" width="13.6640625" customWidth="1"/>
    <col min="14098" max="14098" width="13.44140625" customWidth="1"/>
    <col min="14333" max="14333" width="2.109375" customWidth="1"/>
    <col min="14334" max="14334" width="13.88671875" customWidth="1"/>
    <col min="14335" max="14338" width="13" customWidth="1"/>
    <col min="14339" max="14339" width="16.5546875" customWidth="1"/>
    <col min="14340" max="14344" width="12.21875" customWidth="1"/>
    <col min="14345" max="14345" width="11.109375" customWidth="1"/>
    <col min="14346" max="14346" width="17.44140625" customWidth="1"/>
    <col min="14347" max="14352" width="12.21875" customWidth="1"/>
    <col min="14353" max="14353" width="13.6640625" customWidth="1"/>
    <col min="14354" max="14354" width="13.44140625" customWidth="1"/>
    <col min="14589" max="14589" width="2.109375" customWidth="1"/>
    <col min="14590" max="14590" width="13.88671875" customWidth="1"/>
    <col min="14591" max="14594" width="13" customWidth="1"/>
    <col min="14595" max="14595" width="16.5546875" customWidth="1"/>
    <col min="14596" max="14600" width="12.21875" customWidth="1"/>
    <col min="14601" max="14601" width="11.109375" customWidth="1"/>
    <col min="14602" max="14602" width="17.44140625" customWidth="1"/>
    <col min="14603" max="14608" width="12.21875" customWidth="1"/>
    <col min="14609" max="14609" width="13.6640625" customWidth="1"/>
    <col min="14610" max="14610" width="13.44140625" customWidth="1"/>
    <col min="14845" max="14845" width="2.109375" customWidth="1"/>
    <col min="14846" max="14846" width="13.88671875" customWidth="1"/>
    <col min="14847" max="14850" width="13" customWidth="1"/>
    <col min="14851" max="14851" width="16.5546875" customWidth="1"/>
    <col min="14852" max="14856" width="12.21875" customWidth="1"/>
    <col min="14857" max="14857" width="11.109375" customWidth="1"/>
    <col min="14858" max="14858" width="17.44140625" customWidth="1"/>
    <col min="14859" max="14864" width="12.21875" customWidth="1"/>
    <col min="14865" max="14865" width="13.6640625" customWidth="1"/>
    <col min="14866" max="14866" width="13.44140625" customWidth="1"/>
    <col min="15101" max="15101" width="2.109375" customWidth="1"/>
    <col min="15102" max="15102" width="13.88671875" customWidth="1"/>
    <col min="15103" max="15106" width="13" customWidth="1"/>
    <col min="15107" max="15107" width="16.5546875" customWidth="1"/>
    <col min="15108" max="15112" width="12.21875" customWidth="1"/>
    <col min="15113" max="15113" width="11.109375" customWidth="1"/>
    <col min="15114" max="15114" width="17.44140625" customWidth="1"/>
    <col min="15115" max="15120" width="12.21875" customWidth="1"/>
    <col min="15121" max="15121" width="13.6640625" customWidth="1"/>
    <col min="15122" max="15122" width="13.44140625" customWidth="1"/>
    <col min="15357" max="15357" width="2.109375" customWidth="1"/>
    <col min="15358" max="15358" width="13.88671875" customWidth="1"/>
    <col min="15359" max="15362" width="13" customWidth="1"/>
    <col min="15363" max="15363" width="16.5546875" customWidth="1"/>
    <col min="15364" max="15368" width="12.21875" customWidth="1"/>
    <col min="15369" max="15369" width="11.109375" customWidth="1"/>
    <col min="15370" max="15370" width="17.44140625" customWidth="1"/>
    <col min="15371" max="15376" width="12.21875" customWidth="1"/>
    <col min="15377" max="15377" width="13.6640625" customWidth="1"/>
    <col min="15378" max="15378" width="13.44140625" customWidth="1"/>
    <col min="15613" max="15613" width="2.109375" customWidth="1"/>
    <col min="15614" max="15614" width="13.88671875" customWidth="1"/>
    <col min="15615" max="15618" width="13" customWidth="1"/>
    <col min="15619" max="15619" width="16.5546875" customWidth="1"/>
    <col min="15620" max="15624" width="12.21875" customWidth="1"/>
    <col min="15625" max="15625" width="11.109375" customWidth="1"/>
    <col min="15626" max="15626" width="17.44140625" customWidth="1"/>
    <col min="15627" max="15632" width="12.21875" customWidth="1"/>
    <col min="15633" max="15633" width="13.6640625" customWidth="1"/>
    <col min="15634" max="15634" width="13.44140625" customWidth="1"/>
    <col min="15869" max="15869" width="2.109375" customWidth="1"/>
    <col min="15870" max="15870" width="13.88671875" customWidth="1"/>
    <col min="15871" max="15874" width="13" customWidth="1"/>
    <col min="15875" max="15875" width="16.5546875" customWidth="1"/>
    <col min="15876" max="15880" width="12.21875" customWidth="1"/>
    <col min="15881" max="15881" width="11.109375" customWidth="1"/>
    <col min="15882" max="15882" width="17.44140625" customWidth="1"/>
    <col min="15883" max="15888" width="12.21875" customWidth="1"/>
    <col min="15889" max="15889" width="13.6640625" customWidth="1"/>
    <col min="15890" max="15890" width="13.44140625" customWidth="1"/>
    <col min="16125" max="16125" width="2.109375" customWidth="1"/>
    <col min="16126" max="16126" width="13.88671875" customWidth="1"/>
    <col min="16127" max="16130" width="13" customWidth="1"/>
    <col min="16131" max="16131" width="16.5546875" customWidth="1"/>
    <col min="16132" max="16136" width="12.21875" customWidth="1"/>
    <col min="16137" max="16137" width="11.109375" customWidth="1"/>
    <col min="16138" max="16138" width="17.44140625" customWidth="1"/>
    <col min="16139" max="16144" width="12.21875" customWidth="1"/>
    <col min="16145" max="16145" width="13.6640625" customWidth="1"/>
    <col min="16146" max="16146" width="13.44140625" customWidth="1"/>
  </cols>
  <sheetData>
    <row r="1" spans="1:32" x14ac:dyDescent="0.2">
      <c r="A1" s="298"/>
      <c r="B1" s="298"/>
      <c r="C1" s="298"/>
      <c r="D1" s="299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</row>
    <row r="2" spans="1:32" ht="18" x14ac:dyDescent="0.2">
      <c r="A2" s="298"/>
      <c r="B2" s="300" t="s">
        <v>746</v>
      </c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</row>
    <row r="3" spans="1:32" ht="15.75" thickBot="1" x14ac:dyDescent="0.25">
      <c r="A3" s="298"/>
      <c r="B3" s="1052"/>
      <c r="C3" s="1052"/>
      <c r="D3" s="298"/>
      <c r="E3" s="301"/>
      <c r="F3" s="301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335"/>
      <c r="X3" s="335"/>
      <c r="Y3" s="335"/>
      <c r="Z3" s="335"/>
      <c r="AA3" s="335"/>
      <c r="AB3" s="335"/>
      <c r="AC3" s="335"/>
      <c r="AD3" s="335"/>
      <c r="AE3" s="335"/>
      <c r="AF3" s="335"/>
    </row>
    <row r="4" spans="1:32" ht="16.5" thickBot="1" x14ac:dyDescent="0.25">
      <c r="A4" s="298"/>
      <c r="B4" s="1053" t="s">
        <v>747</v>
      </c>
      <c r="C4" s="1054"/>
      <c r="D4" s="1054"/>
      <c r="E4" s="1054"/>
      <c r="F4" s="1055"/>
      <c r="G4" s="1056" t="s">
        <v>748</v>
      </c>
      <c r="H4" s="1057"/>
      <c r="I4" s="1057"/>
      <c r="J4" s="1057"/>
      <c r="K4" s="1057"/>
      <c r="L4" s="1057"/>
      <c r="M4" s="1057"/>
      <c r="N4" s="1058"/>
      <c r="O4" s="1056" t="s">
        <v>749</v>
      </c>
      <c r="P4" s="1057"/>
      <c r="Q4" s="1057"/>
      <c r="R4" s="1057"/>
      <c r="S4" s="1057"/>
      <c r="T4" s="1058"/>
      <c r="U4" s="1056" t="s">
        <v>750</v>
      </c>
      <c r="V4" s="1058"/>
      <c r="W4" s="335"/>
      <c r="X4" s="335"/>
      <c r="Y4" s="335"/>
      <c r="Z4" s="335"/>
      <c r="AA4" s="335"/>
      <c r="AB4" s="335"/>
      <c r="AC4" s="335"/>
      <c r="AD4" s="335"/>
      <c r="AE4" s="335"/>
      <c r="AF4" s="335"/>
    </row>
    <row r="5" spans="1:32" ht="51" x14ac:dyDescent="0.2">
      <c r="A5" s="298"/>
      <c r="B5" s="302" t="s">
        <v>751</v>
      </c>
      <c r="C5" s="339" t="s">
        <v>752</v>
      </c>
      <c r="D5" s="339" t="s">
        <v>753</v>
      </c>
      <c r="E5" s="1059" t="s">
        <v>754</v>
      </c>
      <c r="F5" s="1060"/>
      <c r="G5" s="340" t="s">
        <v>785</v>
      </c>
      <c r="H5" s="1061" t="s">
        <v>780</v>
      </c>
      <c r="I5" s="1062"/>
      <c r="J5" s="1062"/>
      <c r="K5" s="1061" t="s">
        <v>783</v>
      </c>
      <c r="L5" s="1062"/>
      <c r="M5" s="1062"/>
      <c r="N5" s="469" t="s">
        <v>782</v>
      </c>
      <c r="O5" s="1063" t="s">
        <v>781</v>
      </c>
      <c r="P5" s="1064"/>
      <c r="Q5" s="1065"/>
      <c r="R5" s="1066" t="s">
        <v>784</v>
      </c>
      <c r="S5" s="1064"/>
      <c r="T5" s="1067"/>
      <c r="U5" s="340" t="s">
        <v>755</v>
      </c>
      <c r="V5" s="341" t="s">
        <v>756</v>
      </c>
      <c r="W5" s="335"/>
      <c r="X5" s="335"/>
      <c r="Y5" s="335"/>
      <c r="Z5" s="335"/>
      <c r="AA5" s="335"/>
      <c r="AB5" s="335"/>
      <c r="AC5" s="335"/>
      <c r="AD5" s="335"/>
      <c r="AE5" s="335"/>
      <c r="AF5" s="335"/>
    </row>
    <row r="6" spans="1:32" ht="26.25" thickBot="1" x14ac:dyDescent="0.25">
      <c r="A6" s="298"/>
      <c r="B6" s="303"/>
      <c r="C6" s="342"/>
      <c r="D6" s="342"/>
      <c r="E6" s="437" t="s">
        <v>757</v>
      </c>
      <c r="F6" s="438" t="s">
        <v>758</v>
      </c>
      <c r="G6" s="439" t="s">
        <v>761</v>
      </c>
      <c r="H6" s="440" t="s">
        <v>759</v>
      </c>
      <c r="I6" s="440" t="s">
        <v>760</v>
      </c>
      <c r="J6" s="441" t="s">
        <v>761</v>
      </c>
      <c r="K6" s="440" t="s">
        <v>759</v>
      </c>
      <c r="L6" s="440" t="s">
        <v>760</v>
      </c>
      <c r="M6" s="441" t="s">
        <v>761</v>
      </c>
      <c r="N6" s="470" t="s">
        <v>761</v>
      </c>
      <c r="O6" s="471" t="s">
        <v>759</v>
      </c>
      <c r="P6" s="472" t="s">
        <v>760</v>
      </c>
      <c r="Q6" s="473" t="s">
        <v>761</v>
      </c>
      <c r="R6" s="472" t="s">
        <v>759</v>
      </c>
      <c r="S6" s="472" t="s">
        <v>760</v>
      </c>
      <c r="T6" s="474" t="s">
        <v>761</v>
      </c>
      <c r="U6" s="343" t="s">
        <v>75</v>
      </c>
      <c r="V6" s="344" t="s">
        <v>75</v>
      </c>
      <c r="W6" s="335"/>
      <c r="X6" s="335"/>
      <c r="Y6" s="335"/>
      <c r="Z6" s="335"/>
      <c r="AA6" s="335"/>
      <c r="AB6" s="335"/>
      <c r="AC6" s="335"/>
      <c r="AD6" s="335"/>
      <c r="AE6" s="335"/>
      <c r="AF6" s="335"/>
    </row>
    <row r="7" spans="1:32" ht="36" customHeight="1" x14ac:dyDescent="0.2">
      <c r="A7" s="298"/>
      <c r="B7" s="442" t="s">
        <v>762</v>
      </c>
      <c r="C7" s="443" t="s">
        <v>797</v>
      </c>
      <c r="D7" s="444" t="s">
        <v>798</v>
      </c>
      <c r="E7" s="445" t="s">
        <v>763</v>
      </c>
      <c r="F7" s="446" t="s">
        <v>764</v>
      </c>
      <c r="G7" s="447">
        <v>4.8900000000000006</v>
      </c>
      <c r="H7" s="448" t="s">
        <v>811</v>
      </c>
      <c r="I7" s="449">
        <v>0</v>
      </c>
      <c r="J7" s="449">
        <v>0</v>
      </c>
      <c r="K7" s="448" t="s">
        <v>765</v>
      </c>
      <c r="L7" s="449">
        <v>0</v>
      </c>
      <c r="M7" s="447">
        <v>4.8900000000000006</v>
      </c>
      <c r="N7" s="490">
        <v>4.8900000000000006</v>
      </c>
      <c r="O7" s="476" t="s">
        <v>811</v>
      </c>
      <c r="P7" s="477">
        <v>0</v>
      </c>
      <c r="Q7" s="477">
        <v>0</v>
      </c>
      <c r="R7" s="478" t="s">
        <v>811</v>
      </c>
      <c r="S7" s="477">
        <v>0</v>
      </c>
      <c r="T7" s="479">
        <v>0</v>
      </c>
      <c r="U7" s="450"/>
      <c r="V7" s="451"/>
      <c r="W7" s="335"/>
      <c r="Y7" s="335"/>
      <c r="Z7" s="335"/>
      <c r="AA7" s="335"/>
      <c r="AB7" s="335"/>
      <c r="AC7" s="335"/>
      <c r="AD7" s="335"/>
      <c r="AE7" s="335"/>
      <c r="AF7" s="335"/>
    </row>
    <row r="8" spans="1:32" x14ac:dyDescent="0.2">
      <c r="A8" s="298"/>
      <c r="B8" s="1049" t="s">
        <v>766</v>
      </c>
      <c r="C8" s="445" t="s">
        <v>799</v>
      </c>
      <c r="D8" s="445" t="s">
        <v>800</v>
      </c>
      <c r="E8" s="445" t="s">
        <v>763</v>
      </c>
      <c r="F8" s="446" t="s">
        <v>764</v>
      </c>
      <c r="G8" s="452">
        <v>4.2853274177654823</v>
      </c>
      <c r="H8" s="467" t="s">
        <v>811</v>
      </c>
      <c r="I8" s="449">
        <v>0</v>
      </c>
      <c r="J8" s="449">
        <v>0</v>
      </c>
      <c r="K8" s="448" t="s">
        <v>765</v>
      </c>
      <c r="L8" s="449">
        <v>0</v>
      </c>
      <c r="M8" s="452">
        <v>4.2853274177654823</v>
      </c>
      <c r="N8" s="475">
        <v>4.2853274177654823</v>
      </c>
      <c r="O8" s="480" t="s">
        <v>811</v>
      </c>
      <c r="P8" s="449">
        <v>0</v>
      </c>
      <c r="Q8" s="449">
        <v>0</v>
      </c>
      <c r="R8" s="467" t="s">
        <v>811</v>
      </c>
      <c r="S8" s="449">
        <v>0</v>
      </c>
      <c r="T8" s="481">
        <v>0</v>
      </c>
      <c r="U8" s="453"/>
      <c r="V8" s="454"/>
      <c r="W8" s="335"/>
      <c r="Y8" s="335"/>
      <c r="Z8" s="335"/>
      <c r="AA8" s="335"/>
      <c r="AB8" s="335"/>
      <c r="AC8" s="335"/>
      <c r="AD8" s="335"/>
      <c r="AE8" s="335"/>
      <c r="AF8" s="335"/>
    </row>
    <row r="9" spans="1:32" x14ac:dyDescent="0.2">
      <c r="A9" s="298"/>
      <c r="B9" s="1050"/>
      <c r="C9" s="445" t="s">
        <v>801</v>
      </c>
      <c r="D9" s="445" t="s">
        <v>802</v>
      </c>
      <c r="E9" s="445" t="s">
        <v>763</v>
      </c>
      <c r="F9" s="446" t="s">
        <v>764</v>
      </c>
      <c r="G9" s="452">
        <v>4.2253781373568025</v>
      </c>
      <c r="H9" s="467" t="s">
        <v>811</v>
      </c>
      <c r="I9" s="449">
        <v>0</v>
      </c>
      <c r="J9" s="449">
        <v>0</v>
      </c>
      <c r="K9" s="448" t="s">
        <v>765</v>
      </c>
      <c r="L9" s="449">
        <v>0</v>
      </c>
      <c r="M9" s="452">
        <v>4.2253781373568025</v>
      </c>
      <c r="N9" s="475">
        <v>4.2253781373568025</v>
      </c>
      <c r="O9" s="480" t="s">
        <v>811</v>
      </c>
      <c r="P9" s="449">
        <v>0</v>
      </c>
      <c r="Q9" s="449">
        <v>0</v>
      </c>
      <c r="R9" s="467" t="s">
        <v>811</v>
      </c>
      <c r="S9" s="449">
        <v>0</v>
      </c>
      <c r="T9" s="481">
        <v>0</v>
      </c>
      <c r="U9" s="453"/>
      <c r="V9" s="454"/>
      <c r="W9" s="335"/>
      <c r="Y9" s="335"/>
      <c r="Z9" s="335"/>
      <c r="AA9" s="335"/>
      <c r="AB9" s="335"/>
      <c r="AC9" s="335"/>
      <c r="AD9" s="335"/>
      <c r="AE9" s="335"/>
      <c r="AF9" s="335"/>
    </row>
    <row r="10" spans="1:32" ht="20.25" customHeight="1" x14ac:dyDescent="0.2">
      <c r="A10" s="298"/>
      <c r="B10" s="1050"/>
      <c r="C10" s="445" t="s">
        <v>803</v>
      </c>
      <c r="D10" s="445" t="s">
        <v>804</v>
      </c>
      <c r="E10" s="455" t="s">
        <v>763</v>
      </c>
      <c r="F10" s="456" t="s">
        <v>764</v>
      </c>
      <c r="G10" s="457">
        <v>4.275487540508994</v>
      </c>
      <c r="H10" s="467" t="s">
        <v>811</v>
      </c>
      <c r="I10" s="458">
        <v>0</v>
      </c>
      <c r="J10" s="458">
        <v>0</v>
      </c>
      <c r="K10" s="448" t="s">
        <v>765</v>
      </c>
      <c r="L10" s="458">
        <v>0</v>
      </c>
      <c r="M10" s="457">
        <v>4.275487540508994</v>
      </c>
      <c r="N10" s="489">
        <v>4.275487540508994</v>
      </c>
      <c r="O10" s="482" t="s">
        <v>811</v>
      </c>
      <c r="P10" s="458">
        <v>0</v>
      </c>
      <c r="Q10" s="458">
        <v>0</v>
      </c>
      <c r="R10" s="483" t="s">
        <v>811</v>
      </c>
      <c r="S10" s="458">
        <v>0</v>
      </c>
      <c r="T10" s="484">
        <v>0</v>
      </c>
      <c r="U10" s="459"/>
      <c r="V10" s="460"/>
      <c r="W10" s="335"/>
      <c r="Y10" s="335"/>
      <c r="Z10" s="335"/>
      <c r="AA10" s="335"/>
      <c r="AB10" s="335"/>
      <c r="AC10" s="335"/>
      <c r="AD10" s="335"/>
      <c r="AE10" s="335"/>
      <c r="AF10" s="335"/>
    </row>
    <row r="11" spans="1:32" ht="19.5" customHeight="1" thickBot="1" x14ac:dyDescent="0.25">
      <c r="A11" s="298"/>
      <c r="B11" s="1051"/>
      <c r="C11" s="461" t="s">
        <v>805</v>
      </c>
      <c r="D11" s="461" t="s">
        <v>806</v>
      </c>
      <c r="E11" s="461" t="s">
        <v>763</v>
      </c>
      <c r="F11" s="462" t="s">
        <v>764</v>
      </c>
      <c r="G11" s="463">
        <v>4.2050369171404043</v>
      </c>
      <c r="H11" s="468" t="s">
        <v>811</v>
      </c>
      <c r="I11" s="464">
        <v>0</v>
      </c>
      <c r="J11" s="464">
        <v>0</v>
      </c>
      <c r="K11" s="464" t="s">
        <v>765</v>
      </c>
      <c r="L11" s="464">
        <v>0</v>
      </c>
      <c r="M11" s="463">
        <v>4.2050369171404043</v>
      </c>
      <c r="N11" s="485">
        <v>4.2050369171404043</v>
      </c>
      <c r="O11" s="486" t="s">
        <v>811</v>
      </c>
      <c r="P11" s="464">
        <v>0</v>
      </c>
      <c r="Q11" s="464">
        <v>0</v>
      </c>
      <c r="R11" s="487" t="s">
        <v>811</v>
      </c>
      <c r="S11" s="464">
        <v>0</v>
      </c>
      <c r="T11" s="488">
        <v>0</v>
      </c>
      <c r="U11" s="465"/>
      <c r="V11" s="466"/>
      <c r="W11" s="335"/>
      <c r="Y11" s="335"/>
      <c r="Z11" s="335"/>
      <c r="AA11" s="335"/>
      <c r="AB11" s="335"/>
      <c r="AC11" s="335"/>
      <c r="AD11" s="335"/>
      <c r="AE11" s="335"/>
      <c r="AF11" s="335"/>
    </row>
    <row r="12" spans="1:32" x14ac:dyDescent="0.2">
      <c r="A12" s="298"/>
      <c r="B12" s="304"/>
      <c r="C12" s="305"/>
      <c r="D12" s="305"/>
      <c r="E12" s="298"/>
      <c r="F12" s="298"/>
      <c r="G12" s="298"/>
      <c r="H12" s="298"/>
      <c r="I12" s="298"/>
      <c r="J12" s="298"/>
      <c r="K12" s="298"/>
      <c r="L12" s="298"/>
      <c r="M12" s="298"/>
      <c r="N12" s="298"/>
      <c r="O12" s="298"/>
      <c r="P12" s="298"/>
      <c r="Q12" s="298"/>
      <c r="R12" s="298"/>
      <c r="S12" s="298"/>
      <c r="T12" s="298"/>
      <c r="U12" s="298"/>
      <c r="V12" s="298"/>
    </row>
    <row r="13" spans="1:32" x14ac:dyDescent="0.2">
      <c r="A13" s="298"/>
      <c r="B13" s="298"/>
      <c r="C13" s="1039" t="s">
        <v>767</v>
      </c>
      <c r="D13" s="1039"/>
      <c r="E13" s="1039"/>
      <c r="F13" s="1039"/>
      <c r="G13" s="1040"/>
      <c r="H13" s="1040"/>
      <c r="I13" s="1040"/>
      <c r="J13" s="1040"/>
      <c r="K13" s="298"/>
      <c r="L13" s="298"/>
      <c r="M13" s="298"/>
      <c r="N13" s="298"/>
      <c r="O13" s="298"/>
      <c r="P13" s="298"/>
      <c r="Q13" s="298"/>
      <c r="R13" s="298"/>
      <c r="S13" s="298"/>
      <c r="T13" s="298"/>
      <c r="U13" s="298"/>
      <c r="V13" s="298"/>
    </row>
    <row r="14" spans="1:32" ht="15.75" thickBot="1" x14ac:dyDescent="0.25">
      <c r="A14" s="298"/>
      <c r="B14" s="298"/>
      <c r="C14" s="298"/>
      <c r="D14" s="299"/>
      <c r="E14" s="298"/>
      <c r="F14" s="298"/>
      <c r="G14" s="298"/>
      <c r="H14" s="298"/>
      <c r="I14" s="298"/>
      <c r="J14" s="298"/>
      <c r="K14" s="298"/>
      <c r="L14" s="298"/>
      <c r="M14" s="298"/>
      <c r="N14" s="298"/>
      <c r="O14" s="298"/>
      <c r="P14" s="298"/>
      <c r="Q14" s="298"/>
      <c r="R14" s="298"/>
      <c r="S14" s="298"/>
      <c r="T14" s="298"/>
      <c r="U14" s="298"/>
      <c r="V14" s="298"/>
    </row>
    <row r="15" spans="1:32" ht="23.25" x14ac:dyDescent="0.2">
      <c r="A15" s="298"/>
      <c r="B15" s="1041" t="s">
        <v>768</v>
      </c>
      <c r="C15" s="1042"/>
      <c r="D15" s="1042"/>
      <c r="E15" s="1042"/>
      <c r="F15" s="1042"/>
      <c r="G15" s="1042"/>
      <c r="H15" s="1042"/>
      <c r="I15" s="1042"/>
      <c r="J15" s="1042"/>
      <c r="K15" s="1042"/>
      <c r="L15" s="1042"/>
      <c r="M15" s="1042"/>
      <c r="N15" s="1042"/>
      <c r="O15" s="1042"/>
      <c r="P15" s="1043"/>
      <c r="Q15" s="298"/>
      <c r="R15" s="298"/>
      <c r="S15" s="298"/>
      <c r="T15" s="298"/>
      <c r="U15" s="298"/>
      <c r="V15" s="298"/>
    </row>
    <row r="16" spans="1:32" x14ac:dyDescent="0.2">
      <c r="A16" s="298"/>
      <c r="B16" s="306" t="s">
        <v>769</v>
      </c>
      <c r="C16" s="307"/>
      <c r="D16" s="307"/>
      <c r="E16" s="307"/>
      <c r="F16" s="307"/>
      <c r="G16" s="307"/>
      <c r="H16" s="307"/>
      <c r="I16" s="424"/>
      <c r="J16" s="308"/>
      <c r="K16" s="428" t="s">
        <v>770</v>
      </c>
      <c r="L16" s="307"/>
      <c r="M16" s="307"/>
      <c r="N16" s="307"/>
      <c r="O16" s="307"/>
      <c r="P16" s="309"/>
      <c r="Q16" s="298"/>
      <c r="R16" s="298"/>
      <c r="S16" s="298"/>
      <c r="T16" s="298"/>
      <c r="U16" s="298"/>
      <c r="V16" s="298"/>
    </row>
    <row r="17" spans="1:22" ht="84.6" customHeight="1" x14ac:dyDescent="0.2">
      <c r="A17" s="298"/>
      <c r="B17" s="1020" t="s">
        <v>807</v>
      </c>
      <c r="C17" s="1044"/>
      <c r="D17" s="1044"/>
      <c r="E17" s="1044"/>
      <c r="F17" s="1044"/>
      <c r="G17" s="1044"/>
      <c r="H17" s="1044"/>
      <c r="I17" s="1045"/>
      <c r="J17" s="298"/>
      <c r="K17" s="1046" t="s">
        <v>808</v>
      </c>
      <c r="L17" s="1047"/>
      <c r="M17" s="1047"/>
      <c r="N17" s="1047"/>
      <c r="O17" s="1047"/>
      <c r="P17" s="1048"/>
      <c r="Q17" s="298"/>
      <c r="R17" s="298"/>
      <c r="S17" s="298"/>
      <c r="T17" s="298"/>
      <c r="U17" s="298"/>
      <c r="V17" s="298"/>
    </row>
    <row r="18" spans="1:22" x14ac:dyDescent="0.2">
      <c r="A18" s="298"/>
      <c r="B18" s="310"/>
      <c r="C18" s="298"/>
      <c r="D18" s="298"/>
      <c r="E18" s="298"/>
      <c r="F18" s="298"/>
      <c r="G18" s="298"/>
      <c r="H18" s="298"/>
      <c r="I18" s="298"/>
      <c r="J18" s="298"/>
      <c r="K18" s="298"/>
      <c r="L18" s="298"/>
      <c r="M18" s="298"/>
      <c r="N18" s="298"/>
      <c r="O18" s="298"/>
      <c r="P18" s="311"/>
      <c r="Q18" s="298"/>
      <c r="R18" s="298"/>
      <c r="S18" s="298"/>
      <c r="T18" s="298"/>
      <c r="U18" s="298"/>
      <c r="V18" s="298"/>
    </row>
    <row r="19" spans="1:22" x14ac:dyDescent="0.2">
      <c r="A19" s="298"/>
      <c r="B19" s="425" t="s">
        <v>766</v>
      </c>
      <c r="C19" s="426"/>
      <c r="D19" s="426"/>
      <c r="E19" s="426"/>
      <c r="F19" s="426"/>
      <c r="G19" s="426"/>
      <c r="H19" s="426"/>
      <c r="I19" s="424"/>
      <c r="J19" s="308"/>
      <c r="K19" s="428" t="s">
        <v>779</v>
      </c>
      <c r="L19" s="426"/>
      <c r="M19" s="426"/>
      <c r="N19" s="426"/>
      <c r="O19" s="426"/>
      <c r="P19" s="427"/>
      <c r="Q19" s="298"/>
      <c r="R19" s="298"/>
      <c r="S19" s="298"/>
      <c r="T19" s="298"/>
      <c r="U19" s="298"/>
      <c r="V19" s="298"/>
    </row>
    <row r="20" spans="1:22" ht="99.6" customHeight="1" x14ac:dyDescent="0.2">
      <c r="A20" s="298"/>
      <c r="B20" s="1020" t="s">
        <v>809</v>
      </c>
      <c r="C20" s="1021"/>
      <c r="D20" s="1021"/>
      <c r="E20" s="1021"/>
      <c r="F20" s="1021"/>
      <c r="G20" s="1021"/>
      <c r="H20" s="1021"/>
      <c r="I20" s="1022"/>
      <c r="J20" s="298"/>
      <c r="K20" s="1023" t="s">
        <v>812</v>
      </c>
      <c r="L20" s="1024"/>
      <c r="M20" s="1024"/>
      <c r="N20" s="1024"/>
      <c r="O20" s="1024"/>
      <c r="P20" s="1025"/>
      <c r="Q20" s="298"/>
      <c r="R20" s="298"/>
      <c r="S20" s="298"/>
      <c r="T20" s="298"/>
      <c r="U20" s="298"/>
      <c r="V20" s="298"/>
    </row>
    <row r="21" spans="1:22" x14ac:dyDescent="0.2">
      <c r="A21" s="298"/>
      <c r="B21" s="310"/>
      <c r="C21" s="298"/>
      <c r="D21" s="298"/>
      <c r="E21" s="298"/>
      <c r="F21" s="298"/>
      <c r="G21" s="298"/>
      <c r="H21" s="298"/>
      <c r="I21" s="298"/>
      <c r="J21" s="298"/>
      <c r="K21" s="1024"/>
      <c r="L21" s="1024"/>
      <c r="M21" s="1024"/>
      <c r="N21" s="1024"/>
      <c r="O21" s="1024"/>
      <c r="P21" s="1025"/>
      <c r="Q21" s="298"/>
      <c r="R21" s="298"/>
      <c r="S21" s="298"/>
      <c r="T21" s="298"/>
      <c r="U21" s="298"/>
      <c r="V21" s="298"/>
    </row>
    <row r="22" spans="1:22" x14ac:dyDescent="0.2">
      <c r="A22" s="298"/>
      <c r="B22" s="425" t="s">
        <v>771</v>
      </c>
      <c r="C22" s="426"/>
      <c r="D22" s="426"/>
      <c r="E22" s="426"/>
      <c r="F22" s="426"/>
      <c r="G22" s="426"/>
      <c r="H22" s="426"/>
      <c r="I22" s="424"/>
      <c r="J22" s="298"/>
      <c r="K22" s="1024"/>
      <c r="L22" s="1024"/>
      <c r="M22" s="1024"/>
      <c r="N22" s="1024"/>
      <c r="O22" s="1024"/>
      <c r="P22" s="1025"/>
      <c r="Q22" s="298"/>
      <c r="R22" s="298"/>
      <c r="S22" s="298"/>
      <c r="T22" s="298"/>
      <c r="U22" s="298"/>
      <c r="V22" s="298"/>
    </row>
    <row r="23" spans="1:22" ht="76.900000000000006" customHeight="1" x14ac:dyDescent="0.2">
      <c r="A23" s="298"/>
      <c r="B23" s="1020" t="s">
        <v>810</v>
      </c>
      <c r="C23" s="1021"/>
      <c r="D23" s="1021"/>
      <c r="E23" s="1021"/>
      <c r="F23" s="1021"/>
      <c r="G23" s="1021"/>
      <c r="H23" s="1021"/>
      <c r="I23" s="1022"/>
      <c r="J23" s="298"/>
      <c r="K23" s="1024"/>
      <c r="L23" s="1024"/>
      <c r="M23" s="1024"/>
      <c r="N23" s="1024"/>
      <c r="O23" s="1024"/>
      <c r="P23" s="1025"/>
      <c r="Q23" s="298"/>
      <c r="R23" s="298"/>
      <c r="S23" s="298"/>
      <c r="T23" s="298"/>
      <c r="U23" s="298"/>
      <c r="V23" s="298"/>
    </row>
    <row r="24" spans="1:22" x14ac:dyDescent="0.2">
      <c r="A24" s="298"/>
      <c r="B24" s="310"/>
      <c r="C24" s="298"/>
      <c r="D24" s="298"/>
      <c r="E24" s="298"/>
      <c r="F24" s="298"/>
      <c r="G24" s="298"/>
      <c r="H24" s="298"/>
      <c r="I24" s="298"/>
      <c r="J24" s="298"/>
      <c r="K24" s="1024"/>
      <c r="L24" s="1024"/>
      <c r="M24" s="1024"/>
      <c r="N24" s="1024"/>
      <c r="O24" s="1024"/>
      <c r="P24" s="1025"/>
      <c r="Q24" s="298"/>
      <c r="R24" s="298"/>
      <c r="S24" s="298"/>
      <c r="T24" s="298"/>
      <c r="U24" s="298"/>
      <c r="V24" s="298"/>
    </row>
    <row r="25" spans="1:22" x14ac:dyDescent="0.2">
      <c r="A25" s="298"/>
      <c r="B25" s="425" t="s">
        <v>772</v>
      </c>
      <c r="C25" s="426"/>
      <c r="D25" s="426"/>
      <c r="E25" s="426"/>
      <c r="F25" s="426"/>
      <c r="G25" s="426"/>
      <c r="H25" s="426"/>
      <c r="I25" s="424"/>
      <c r="J25" s="298"/>
      <c r="K25" s="1024"/>
      <c r="L25" s="1024"/>
      <c r="M25" s="1024"/>
      <c r="N25" s="1024"/>
      <c r="O25" s="1024"/>
      <c r="P25" s="1025"/>
      <c r="Q25" s="298"/>
      <c r="R25" s="298"/>
      <c r="S25" s="298"/>
      <c r="T25" s="298"/>
      <c r="U25" s="298"/>
      <c r="V25" s="298"/>
    </row>
    <row r="26" spans="1:22" x14ac:dyDescent="0.2">
      <c r="A26" s="298"/>
      <c r="B26" s="1030" t="s">
        <v>773</v>
      </c>
      <c r="C26" s="1031"/>
      <c r="D26" s="1031"/>
      <c r="E26" s="1031"/>
      <c r="F26" s="1031"/>
      <c r="G26" s="1031"/>
      <c r="H26" s="1031"/>
      <c r="I26" s="1032"/>
      <c r="J26" s="298"/>
      <c r="K26" s="1024"/>
      <c r="L26" s="1024"/>
      <c r="M26" s="1024"/>
      <c r="N26" s="1024"/>
      <c r="O26" s="1024"/>
      <c r="P26" s="1025"/>
      <c r="Q26" s="298"/>
      <c r="R26" s="298"/>
      <c r="S26" s="298"/>
      <c r="T26" s="298"/>
      <c r="U26" s="298"/>
      <c r="V26" s="298"/>
    </row>
    <row r="27" spans="1:22" x14ac:dyDescent="0.2">
      <c r="A27" s="298"/>
      <c r="B27" s="1033"/>
      <c r="C27" s="1034"/>
      <c r="D27" s="1034"/>
      <c r="E27" s="1034"/>
      <c r="F27" s="1034"/>
      <c r="G27" s="1034"/>
      <c r="H27" s="1034"/>
      <c r="I27" s="1035"/>
      <c r="J27" s="298"/>
      <c r="K27" s="1024"/>
      <c r="L27" s="1024"/>
      <c r="M27" s="1024"/>
      <c r="N27" s="1024"/>
      <c r="O27" s="1024"/>
      <c r="P27" s="1025"/>
      <c r="Q27" s="298"/>
      <c r="R27" s="298"/>
      <c r="S27" s="298"/>
      <c r="T27" s="298"/>
      <c r="U27" s="298"/>
      <c r="V27" s="298"/>
    </row>
    <row r="28" spans="1:22" x14ac:dyDescent="0.2">
      <c r="A28" s="298"/>
      <c r="B28" s="1033"/>
      <c r="C28" s="1034"/>
      <c r="D28" s="1034"/>
      <c r="E28" s="1034"/>
      <c r="F28" s="1034"/>
      <c r="G28" s="1034"/>
      <c r="H28" s="1034"/>
      <c r="I28" s="1035"/>
      <c r="J28" s="298"/>
      <c r="K28" s="1026"/>
      <c r="L28" s="1026"/>
      <c r="M28" s="1026"/>
      <c r="N28" s="1026"/>
      <c r="O28" s="1026"/>
      <c r="P28" s="1027"/>
      <c r="Q28" s="298"/>
      <c r="R28" s="298"/>
      <c r="S28" s="298"/>
      <c r="T28" s="298"/>
      <c r="U28" s="298"/>
      <c r="V28" s="298"/>
    </row>
    <row r="29" spans="1:22" ht="15.75" thickBot="1" x14ac:dyDescent="0.25">
      <c r="A29" s="298"/>
      <c r="B29" s="1036"/>
      <c r="C29" s="1037"/>
      <c r="D29" s="1037"/>
      <c r="E29" s="1037"/>
      <c r="F29" s="1037"/>
      <c r="G29" s="1037"/>
      <c r="H29" s="1037"/>
      <c r="I29" s="1038"/>
      <c r="J29" s="312"/>
      <c r="K29" s="1028"/>
      <c r="L29" s="1028"/>
      <c r="M29" s="1028"/>
      <c r="N29" s="1028"/>
      <c r="O29" s="1028"/>
      <c r="P29" s="1029"/>
      <c r="Q29" s="298"/>
      <c r="R29" s="298"/>
      <c r="S29" s="298"/>
      <c r="T29" s="298"/>
      <c r="U29" s="298"/>
      <c r="V29" s="298"/>
    </row>
  </sheetData>
  <sheetProtection algorithmName="SHA-512" hashValue="Wy6YyfY8mUtUzkpymg61VWHMT9lodwG0+VXGEnDwDllQH3Yvqt1u+XImmZ+fz51tjCNDWijuqQu6w58qB/kc4A==" saltValue="F9Qcmhxf3VHoAMLyAyd42g==" spinCount="100000" sheet="1" objects="1" scenarios="1" selectLockedCells="1" selectUnlockedCells="1"/>
  <mergeCells count="20">
    <mergeCell ref="U4:V4"/>
    <mergeCell ref="E5:F5"/>
    <mergeCell ref="H5:J5"/>
    <mergeCell ref="K5:M5"/>
    <mergeCell ref="O5:Q5"/>
    <mergeCell ref="R5:T5"/>
    <mergeCell ref="B8:B11"/>
    <mergeCell ref="B3:C3"/>
    <mergeCell ref="B4:F4"/>
    <mergeCell ref="G4:N4"/>
    <mergeCell ref="O4:T4"/>
    <mergeCell ref="B20:I20"/>
    <mergeCell ref="K20:P29"/>
    <mergeCell ref="B23:I23"/>
    <mergeCell ref="B26:I29"/>
    <mergeCell ref="C13:F13"/>
    <mergeCell ref="G13:J13"/>
    <mergeCell ref="B15:P15"/>
    <mergeCell ref="B17:I17"/>
    <mergeCell ref="K17:P17"/>
  </mergeCells>
  <conditionalFormatting sqref="D12:E12 D7">
    <cfRule type="expression" dxfId="1" priority="2">
      <formula>D7="Y"</formula>
    </cfRule>
  </conditionalFormatting>
  <conditionalFormatting sqref="E12:F12">
    <cfRule type="expression" dxfId="0" priority="1">
      <formula>E12="Y"</formula>
    </cfRule>
  </conditionalFormatting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J107"/>
  <sheetViews>
    <sheetView zoomScale="80" zoomScaleNormal="80" workbookViewId="0">
      <selection activeCell="S4" sqref="S4"/>
    </sheetView>
  </sheetViews>
  <sheetFormatPr defaultColWidth="8.88671875" defaultRowHeight="15" x14ac:dyDescent="0.2"/>
  <cols>
    <col min="1" max="1" width="13.33203125" customWidth="1"/>
    <col min="2" max="2" width="22.5546875" customWidth="1"/>
    <col min="3" max="11" width="6.77734375" customWidth="1"/>
    <col min="12" max="28" width="7.77734375" customWidth="1"/>
    <col min="29" max="29" width="8.33203125" customWidth="1"/>
    <col min="30" max="30" width="8.5546875" customWidth="1"/>
    <col min="31" max="31" width="8" customWidth="1"/>
    <col min="32" max="32" width="8.6640625" customWidth="1"/>
    <col min="257" max="257" width="13.33203125" customWidth="1"/>
    <col min="258" max="258" width="22.5546875" customWidth="1"/>
    <col min="259" max="267" width="6.77734375" customWidth="1"/>
    <col min="268" max="284" width="7.77734375" customWidth="1"/>
    <col min="285" max="285" width="8.33203125" customWidth="1"/>
    <col min="286" max="286" width="8.5546875" customWidth="1"/>
    <col min="287" max="287" width="8" customWidth="1"/>
    <col min="288" max="288" width="8.6640625" customWidth="1"/>
    <col min="513" max="513" width="13.33203125" customWidth="1"/>
    <col min="514" max="514" width="22.5546875" customWidth="1"/>
    <col min="515" max="523" width="6.77734375" customWidth="1"/>
    <col min="524" max="540" width="7.77734375" customWidth="1"/>
    <col min="541" max="541" width="8.33203125" customWidth="1"/>
    <col min="542" max="542" width="8.5546875" customWidth="1"/>
    <col min="543" max="543" width="8" customWidth="1"/>
    <col min="544" max="544" width="8.6640625" customWidth="1"/>
    <col min="769" max="769" width="13.33203125" customWidth="1"/>
    <col min="770" max="770" width="22.5546875" customWidth="1"/>
    <col min="771" max="779" width="6.77734375" customWidth="1"/>
    <col min="780" max="796" width="7.77734375" customWidth="1"/>
    <col min="797" max="797" width="8.33203125" customWidth="1"/>
    <col min="798" max="798" width="8.5546875" customWidth="1"/>
    <col min="799" max="799" width="8" customWidth="1"/>
    <col min="800" max="800" width="8.6640625" customWidth="1"/>
    <col min="1025" max="1025" width="13.33203125" customWidth="1"/>
    <col min="1026" max="1026" width="22.5546875" customWidth="1"/>
    <col min="1027" max="1035" width="6.77734375" customWidth="1"/>
    <col min="1036" max="1052" width="7.77734375" customWidth="1"/>
    <col min="1053" max="1053" width="8.33203125" customWidth="1"/>
    <col min="1054" max="1054" width="8.5546875" customWidth="1"/>
    <col min="1055" max="1055" width="8" customWidth="1"/>
    <col min="1056" max="1056" width="8.6640625" customWidth="1"/>
    <col min="1281" max="1281" width="13.33203125" customWidth="1"/>
    <col min="1282" max="1282" width="22.5546875" customWidth="1"/>
    <col min="1283" max="1291" width="6.77734375" customWidth="1"/>
    <col min="1292" max="1308" width="7.77734375" customWidth="1"/>
    <col min="1309" max="1309" width="8.33203125" customWidth="1"/>
    <col min="1310" max="1310" width="8.5546875" customWidth="1"/>
    <col min="1311" max="1311" width="8" customWidth="1"/>
    <col min="1312" max="1312" width="8.6640625" customWidth="1"/>
    <col min="1537" max="1537" width="13.33203125" customWidth="1"/>
    <col min="1538" max="1538" width="22.5546875" customWidth="1"/>
    <col min="1539" max="1547" width="6.77734375" customWidth="1"/>
    <col min="1548" max="1564" width="7.77734375" customWidth="1"/>
    <col min="1565" max="1565" width="8.33203125" customWidth="1"/>
    <col min="1566" max="1566" width="8.5546875" customWidth="1"/>
    <col min="1567" max="1567" width="8" customWidth="1"/>
    <col min="1568" max="1568" width="8.6640625" customWidth="1"/>
    <col min="1793" max="1793" width="13.33203125" customWidth="1"/>
    <col min="1794" max="1794" width="22.5546875" customWidth="1"/>
    <col min="1795" max="1803" width="6.77734375" customWidth="1"/>
    <col min="1804" max="1820" width="7.77734375" customWidth="1"/>
    <col min="1821" max="1821" width="8.33203125" customWidth="1"/>
    <col min="1822" max="1822" width="8.5546875" customWidth="1"/>
    <col min="1823" max="1823" width="8" customWidth="1"/>
    <col min="1824" max="1824" width="8.6640625" customWidth="1"/>
    <col min="2049" max="2049" width="13.33203125" customWidth="1"/>
    <col min="2050" max="2050" width="22.5546875" customWidth="1"/>
    <col min="2051" max="2059" width="6.77734375" customWidth="1"/>
    <col min="2060" max="2076" width="7.77734375" customWidth="1"/>
    <col min="2077" max="2077" width="8.33203125" customWidth="1"/>
    <col min="2078" max="2078" width="8.5546875" customWidth="1"/>
    <col min="2079" max="2079" width="8" customWidth="1"/>
    <col min="2080" max="2080" width="8.6640625" customWidth="1"/>
    <col min="2305" max="2305" width="13.33203125" customWidth="1"/>
    <col min="2306" max="2306" width="22.5546875" customWidth="1"/>
    <col min="2307" max="2315" width="6.77734375" customWidth="1"/>
    <col min="2316" max="2332" width="7.77734375" customWidth="1"/>
    <col min="2333" max="2333" width="8.33203125" customWidth="1"/>
    <col min="2334" max="2334" width="8.5546875" customWidth="1"/>
    <col min="2335" max="2335" width="8" customWidth="1"/>
    <col min="2336" max="2336" width="8.6640625" customWidth="1"/>
    <col min="2561" max="2561" width="13.33203125" customWidth="1"/>
    <col min="2562" max="2562" width="22.5546875" customWidth="1"/>
    <col min="2563" max="2571" width="6.77734375" customWidth="1"/>
    <col min="2572" max="2588" width="7.77734375" customWidth="1"/>
    <col min="2589" max="2589" width="8.33203125" customWidth="1"/>
    <col min="2590" max="2590" width="8.5546875" customWidth="1"/>
    <col min="2591" max="2591" width="8" customWidth="1"/>
    <col min="2592" max="2592" width="8.6640625" customWidth="1"/>
    <col min="2817" max="2817" width="13.33203125" customWidth="1"/>
    <col min="2818" max="2818" width="22.5546875" customWidth="1"/>
    <col min="2819" max="2827" width="6.77734375" customWidth="1"/>
    <col min="2828" max="2844" width="7.77734375" customWidth="1"/>
    <col min="2845" max="2845" width="8.33203125" customWidth="1"/>
    <col min="2846" max="2846" width="8.5546875" customWidth="1"/>
    <col min="2847" max="2847" width="8" customWidth="1"/>
    <col min="2848" max="2848" width="8.6640625" customWidth="1"/>
    <col min="3073" max="3073" width="13.33203125" customWidth="1"/>
    <col min="3074" max="3074" width="22.5546875" customWidth="1"/>
    <col min="3075" max="3083" width="6.77734375" customWidth="1"/>
    <col min="3084" max="3100" width="7.77734375" customWidth="1"/>
    <col min="3101" max="3101" width="8.33203125" customWidth="1"/>
    <col min="3102" max="3102" width="8.5546875" customWidth="1"/>
    <col min="3103" max="3103" width="8" customWidth="1"/>
    <col min="3104" max="3104" width="8.6640625" customWidth="1"/>
    <col min="3329" max="3329" width="13.33203125" customWidth="1"/>
    <col min="3330" max="3330" width="22.5546875" customWidth="1"/>
    <col min="3331" max="3339" width="6.77734375" customWidth="1"/>
    <col min="3340" max="3356" width="7.77734375" customWidth="1"/>
    <col min="3357" max="3357" width="8.33203125" customWidth="1"/>
    <col min="3358" max="3358" width="8.5546875" customWidth="1"/>
    <col min="3359" max="3359" width="8" customWidth="1"/>
    <col min="3360" max="3360" width="8.6640625" customWidth="1"/>
    <col min="3585" max="3585" width="13.33203125" customWidth="1"/>
    <col min="3586" max="3586" width="22.5546875" customWidth="1"/>
    <col min="3587" max="3595" width="6.77734375" customWidth="1"/>
    <col min="3596" max="3612" width="7.77734375" customWidth="1"/>
    <col min="3613" max="3613" width="8.33203125" customWidth="1"/>
    <col min="3614" max="3614" width="8.5546875" customWidth="1"/>
    <col min="3615" max="3615" width="8" customWidth="1"/>
    <col min="3616" max="3616" width="8.6640625" customWidth="1"/>
    <col min="3841" max="3841" width="13.33203125" customWidth="1"/>
    <col min="3842" max="3842" width="22.5546875" customWidth="1"/>
    <col min="3843" max="3851" width="6.77734375" customWidth="1"/>
    <col min="3852" max="3868" width="7.77734375" customWidth="1"/>
    <col min="3869" max="3869" width="8.33203125" customWidth="1"/>
    <col min="3870" max="3870" width="8.5546875" customWidth="1"/>
    <col min="3871" max="3871" width="8" customWidth="1"/>
    <col min="3872" max="3872" width="8.6640625" customWidth="1"/>
    <col min="4097" max="4097" width="13.33203125" customWidth="1"/>
    <col min="4098" max="4098" width="22.5546875" customWidth="1"/>
    <col min="4099" max="4107" width="6.77734375" customWidth="1"/>
    <col min="4108" max="4124" width="7.77734375" customWidth="1"/>
    <col min="4125" max="4125" width="8.33203125" customWidth="1"/>
    <col min="4126" max="4126" width="8.5546875" customWidth="1"/>
    <col min="4127" max="4127" width="8" customWidth="1"/>
    <col min="4128" max="4128" width="8.6640625" customWidth="1"/>
    <col min="4353" max="4353" width="13.33203125" customWidth="1"/>
    <col min="4354" max="4354" width="22.5546875" customWidth="1"/>
    <col min="4355" max="4363" width="6.77734375" customWidth="1"/>
    <col min="4364" max="4380" width="7.77734375" customWidth="1"/>
    <col min="4381" max="4381" width="8.33203125" customWidth="1"/>
    <col min="4382" max="4382" width="8.5546875" customWidth="1"/>
    <col min="4383" max="4383" width="8" customWidth="1"/>
    <col min="4384" max="4384" width="8.6640625" customWidth="1"/>
    <col min="4609" max="4609" width="13.33203125" customWidth="1"/>
    <col min="4610" max="4610" width="22.5546875" customWidth="1"/>
    <col min="4611" max="4619" width="6.77734375" customWidth="1"/>
    <col min="4620" max="4636" width="7.77734375" customWidth="1"/>
    <col min="4637" max="4637" width="8.33203125" customWidth="1"/>
    <col min="4638" max="4638" width="8.5546875" customWidth="1"/>
    <col min="4639" max="4639" width="8" customWidth="1"/>
    <col min="4640" max="4640" width="8.6640625" customWidth="1"/>
    <col min="4865" max="4865" width="13.33203125" customWidth="1"/>
    <col min="4866" max="4866" width="22.5546875" customWidth="1"/>
    <col min="4867" max="4875" width="6.77734375" customWidth="1"/>
    <col min="4876" max="4892" width="7.77734375" customWidth="1"/>
    <col min="4893" max="4893" width="8.33203125" customWidth="1"/>
    <col min="4894" max="4894" width="8.5546875" customWidth="1"/>
    <col min="4895" max="4895" width="8" customWidth="1"/>
    <col min="4896" max="4896" width="8.6640625" customWidth="1"/>
    <col min="5121" max="5121" width="13.33203125" customWidth="1"/>
    <col min="5122" max="5122" width="22.5546875" customWidth="1"/>
    <col min="5123" max="5131" width="6.77734375" customWidth="1"/>
    <col min="5132" max="5148" width="7.77734375" customWidth="1"/>
    <col min="5149" max="5149" width="8.33203125" customWidth="1"/>
    <col min="5150" max="5150" width="8.5546875" customWidth="1"/>
    <col min="5151" max="5151" width="8" customWidth="1"/>
    <col min="5152" max="5152" width="8.6640625" customWidth="1"/>
    <col min="5377" max="5377" width="13.33203125" customWidth="1"/>
    <col min="5378" max="5378" width="22.5546875" customWidth="1"/>
    <col min="5379" max="5387" width="6.77734375" customWidth="1"/>
    <col min="5388" max="5404" width="7.77734375" customWidth="1"/>
    <col min="5405" max="5405" width="8.33203125" customWidth="1"/>
    <col min="5406" max="5406" width="8.5546875" customWidth="1"/>
    <col min="5407" max="5407" width="8" customWidth="1"/>
    <col min="5408" max="5408" width="8.6640625" customWidth="1"/>
    <col min="5633" max="5633" width="13.33203125" customWidth="1"/>
    <col min="5634" max="5634" width="22.5546875" customWidth="1"/>
    <col min="5635" max="5643" width="6.77734375" customWidth="1"/>
    <col min="5644" max="5660" width="7.77734375" customWidth="1"/>
    <col min="5661" max="5661" width="8.33203125" customWidth="1"/>
    <col min="5662" max="5662" width="8.5546875" customWidth="1"/>
    <col min="5663" max="5663" width="8" customWidth="1"/>
    <col min="5664" max="5664" width="8.6640625" customWidth="1"/>
    <col min="5889" max="5889" width="13.33203125" customWidth="1"/>
    <col min="5890" max="5890" width="22.5546875" customWidth="1"/>
    <col min="5891" max="5899" width="6.77734375" customWidth="1"/>
    <col min="5900" max="5916" width="7.77734375" customWidth="1"/>
    <col min="5917" max="5917" width="8.33203125" customWidth="1"/>
    <col min="5918" max="5918" width="8.5546875" customWidth="1"/>
    <col min="5919" max="5919" width="8" customWidth="1"/>
    <col min="5920" max="5920" width="8.6640625" customWidth="1"/>
    <col min="6145" max="6145" width="13.33203125" customWidth="1"/>
    <col min="6146" max="6146" width="22.5546875" customWidth="1"/>
    <col min="6147" max="6155" width="6.77734375" customWidth="1"/>
    <col min="6156" max="6172" width="7.77734375" customWidth="1"/>
    <col min="6173" max="6173" width="8.33203125" customWidth="1"/>
    <col min="6174" max="6174" width="8.5546875" customWidth="1"/>
    <col min="6175" max="6175" width="8" customWidth="1"/>
    <col min="6176" max="6176" width="8.6640625" customWidth="1"/>
    <col min="6401" max="6401" width="13.33203125" customWidth="1"/>
    <col min="6402" max="6402" width="22.5546875" customWidth="1"/>
    <col min="6403" max="6411" width="6.77734375" customWidth="1"/>
    <col min="6412" max="6428" width="7.77734375" customWidth="1"/>
    <col min="6429" max="6429" width="8.33203125" customWidth="1"/>
    <col min="6430" max="6430" width="8.5546875" customWidth="1"/>
    <col min="6431" max="6431" width="8" customWidth="1"/>
    <col min="6432" max="6432" width="8.6640625" customWidth="1"/>
    <col min="6657" max="6657" width="13.33203125" customWidth="1"/>
    <col min="6658" max="6658" width="22.5546875" customWidth="1"/>
    <col min="6659" max="6667" width="6.77734375" customWidth="1"/>
    <col min="6668" max="6684" width="7.77734375" customWidth="1"/>
    <col min="6685" max="6685" width="8.33203125" customWidth="1"/>
    <col min="6686" max="6686" width="8.5546875" customWidth="1"/>
    <col min="6687" max="6687" width="8" customWidth="1"/>
    <col min="6688" max="6688" width="8.6640625" customWidth="1"/>
    <col min="6913" max="6913" width="13.33203125" customWidth="1"/>
    <col min="6914" max="6914" width="22.5546875" customWidth="1"/>
    <col min="6915" max="6923" width="6.77734375" customWidth="1"/>
    <col min="6924" max="6940" width="7.77734375" customWidth="1"/>
    <col min="6941" max="6941" width="8.33203125" customWidth="1"/>
    <col min="6942" max="6942" width="8.5546875" customWidth="1"/>
    <col min="6943" max="6943" width="8" customWidth="1"/>
    <col min="6944" max="6944" width="8.6640625" customWidth="1"/>
    <col min="7169" max="7169" width="13.33203125" customWidth="1"/>
    <col min="7170" max="7170" width="22.5546875" customWidth="1"/>
    <col min="7171" max="7179" width="6.77734375" customWidth="1"/>
    <col min="7180" max="7196" width="7.77734375" customWidth="1"/>
    <col min="7197" max="7197" width="8.33203125" customWidth="1"/>
    <col min="7198" max="7198" width="8.5546875" customWidth="1"/>
    <col min="7199" max="7199" width="8" customWidth="1"/>
    <col min="7200" max="7200" width="8.6640625" customWidth="1"/>
    <col min="7425" max="7425" width="13.33203125" customWidth="1"/>
    <col min="7426" max="7426" width="22.5546875" customWidth="1"/>
    <col min="7427" max="7435" width="6.77734375" customWidth="1"/>
    <col min="7436" max="7452" width="7.77734375" customWidth="1"/>
    <col min="7453" max="7453" width="8.33203125" customWidth="1"/>
    <col min="7454" max="7454" width="8.5546875" customWidth="1"/>
    <col min="7455" max="7455" width="8" customWidth="1"/>
    <col min="7456" max="7456" width="8.6640625" customWidth="1"/>
    <col min="7681" max="7681" width="13.33203125" customWidth="1"/>
    <col min="7682" max="7682" width="22.5546875" customWidth="1"/>
    <col min="7683" max="7691" width="6.77734375" customWidth="1"/>
    <col min="7692" max="7708" width="7.77734375" customWidth="1"/>
    <col min="7709" max="7709" width="8.33203125" customWidth="1"/>
    <col min="7710" max="7710" width="8.5546875" customWidth="1"/>
    <col min="7711" max="7711" width="8" customWidth="1"/>
    <col min="7712" max="7712" width="8.6640625" customWidth="1"/>
    <col min="7937" max="7937" width="13.33203125" customWidth="1"/>
    <col min="7938" max="7938" width="22.5546875" customWidth="1"/>
    <col min="7939" max="7947" width="6.77734375" customWidth="1"/>
    <col min="7948" max="7964" width="7.77734375" customWidth="1"/>
    <col min="7965" max="7965" width="8.33203125" customWidth="1"/>
    <col min="7966" max="7966" width="8.5546875" customWidth="1"/>
    <col min="7967" max="7967" width="8" customWidth="1"/>
    <col min="7968" max="7968" width="8.6640625" customWidth="1"/>
    <col min="8193" max="8193" width="13.33203125" customWidth="1"/>
    <col min="8194" max="8194" width="22.5546875" customWidth="1"/>
    <col min="8195" max="8203" width="6.77734375" customWidth="1"/>
    <col min="8204" max="8220" width="7.77734375" customWidth="1"/>
    <col min="8221" max="8221" width="8.33203125" customWidth="1"/>
    <col min="8222" max="8222" width="8.5546875" customWidth="1"/>
    <col min="8223" max="8223" width="8" customWidth="1"/>
    <col min="8224" max="8224" width="8.6640625" customWidth="1"/>
    <col min="8449" max="8449" width="13.33203125" customWidth="1"/>
    <col min="8450" max="8450" width="22.5546875" customWidth="1"/>
    <col min="8451" max="8459" width="6.77734375" customWidth="1"/>
    <col min="8460" max="8476" width="7.77734375" customWidth="1"/>
    <col min="8477" max="8477" width="8.33203125" customWidth="1"/>
    <col min="8478" max="8478" width="8.5546875" customWidth="1"/>
    <col min="8479" max="8479" width="8" customWidth="1"/>
    <col min="8480" max="8480" width="8.6640625" customWidth="1"/>
    <col min="8705" max="8705" width="13.33203125" customWidth="1"/>
    <col min="8706" max="8706" width="22.5546875" customWidth="1"/>
    <col min="8707" max="8715" width="6.77734375" customWidth="1"/>
    <col min="8716" max="8732" width="7.77734375" customWidth="1"/>
    <col min="8733" max="8733" width="8.33203125" customWidth="1"/>
    <col min="8734" max="8734" width="8.5546875" customWidth="1"/>
    <col min="8735" max="8735" width="8" customWidth="1"/>
    <col min="8736" max="8736" width="8.6640625" customWidth="1"/>
    <col min="8961" max="8961" width="13.33203125" customWidth="1"/>
    <col min="8962" max="8962" width="22.5546875" customWidth="1"/>
    <col min="8963" max="8971" width="6.77734375" customWidth="1"/>
    <col min="8972" max="8988" width="7.77734375" customWidth="1"/>
    <col min="8989" max="8989" width="8.33203125" customWidth="1"/>
    <col min="8990" max="8990" width="8.5546875" customWidth="1"/>
    <col min="8991" max="8991" width="8" customWidth="1"/>
    <col min="8992" max="8992" width="8.6640625" customWidth="1"/>
    <col min="9217" max="9217" width="13.33203125" customWidth="1"/>
    <col min="9218" max="9218" width="22.5546875" customWidth="1"/>
    <col min="9219" max="9227" width="6.77734375" customWidth="1"/>
    <col min="9228" max="9244" width="7.77734375" customWidth="1"/>
    <col min="9245" max="9245" width="8.33203125" customWidth="1"/>
    <col min="9246" max="9246" width="8.5546875" customWidth="1"/>
    <col min="9247" max="9247" width="8" customWidth="1"/>
    <col min="9248" max="9248" width="8.6640625" customWidth="1"/>
    <col min="9473" max="9473" width="13.33203125" customWidth="1"/>
    <col min="9474" max="9474" width="22.5546875" customWidth="1"/>
    <col min="9475" max="9483" width="6.77734375" customWidth="1"/>
    <col min="9484" max="9500" width="7.77734375" customWidth="1"/>
    <col min="9501" max="9501" width="8.33203125" customWidth="1"/>
    <col min="9502" max="9502" width="8.5546875" customWidth="1"/>
    <col min="9503" max="9503" width="8" customWidth="1"/>
    <col min="9504" max="9504" width="8.6640625" customWidth="1"/>
    <col min="9729" max="9729" width="13.33203125" customWidth="1"/>
    <col min="9730" max="9730" width="22.5546875" customWidth="1"/>
    <col min="9731" max="9739" width="6.77734375" customWidth="1"/>
    <col min="9740" max="9756" width="7.77734375" customWidth="1"/>
    <col min="9757" max="9757" width="8.33203125" customWidth="1"/>
    <col min="9758" max="9758" width="8.5546875" customWidth="1"/>
    <col min="9759" max="9759" width="8" customWidth="1"/>
    <col min="9760" max="9760" width="8.6640625" customWidth="1"/>
    <col min="9985" max="9985" width="13.33203125" customWidth="1"/>
    <col min="9986" max="9986" width="22.5546875" customWidth="1"/>
    <col min="9987" max="9995" width="6.77734375" customWidth="1"/>
    <col min="9996" max="10012" width="7.77734375" customWidth="1"/>
    <col min="10013" max="10013" width="8.33203125" customWidth="1"/>
    <col min="10014" max="10014" width="8.5546875" customWidth="1"/>
    <col min="10015" max="10015" width="8" customWidth="1"/>
    <col min="10016" max="10016" width="8.6640625" customWidth="1"/>
    <col min="10241" max="10241" width="13.33203125" customWidth="1"/>
    <col min="10242" max="10242" width="22.5546875" customWidth="1"/>
    <col min="10243" max="10251" width="6.77734375" customWidth="1"/>
    <col min="10252" max="10268" width="7.77734375" customWidth="1"/>
    <col min="10269" max="10269" width="8.33203125" customWidth="1"/>
    <col min="10270" max="10270" width="8.5546875" customWidth="1"/>
    <col min="10271" max="10271" width="8" customWidth="1"/>
    <col min="10272" max="10272" width="8.6640625" customWidth="1"/>
    <col min="10497" max="10497" width="13.33203125" customWidth="1"/>
    <col min="10498" max="10498" width="22.5546875" customWidth="1"/>
    <col min="10499" max="10507" width="6.77734375" customWidth="1"/>
    <col min="10508" max="10524" width="7.77734375" customWidth="1"/>
    <col min="10525" max="10525" width="8.33203125" customWidth="1"/>
    <col min="10526" max="10526" width="8.5546875" customWidth="1"/>
    <col min="10527" max="10527" width="8" customWidth="1"/>
    <col min="10528" max="10528" width="8.6640625" customWidth="1"/>
    <col min="10753" max="10753" width="13.33203125" customWidth="1"/>
    <col min="10754" max="10754" width="22.5546875" customWidth="1"/>
    <col min="10755" max="10763" width="6.77734375" customWidth="1"/>
    <col min="10764" max="10780" width="7.77734375" customWidth="1"/>
    <col min="10781" max="10781" width="8.33203125" customWidth="1"/>
    <col min="10782" max="10782" width="8.5546875" customWidth="1"/>
    <col min="10783" max="10783" width="8" customWidth="1"/>
    <col min="10784" max="10784" width="8.6640625" customWidth="1"/>
    <col min="11009" max="11009" width="13.33203125" customWidth="1"/>
    <col min="11010" max="11010" width="22.5546875" customWidth="1"/>
    <col min="11011" max="11019" width="6.77734375" customWidth="1"/>
    <col min="11020" max="11036" width="7.77734375" customWidth="1"/>
    <col min="11037" max="11037" width="8.33203125" customWidth="1"/>
    <col min="11038" max="11038" width="8.5546875" customWidth="1"/>
    <col min="11039" max="11039" width="8" customWidth="1"/>
    <col min="11040" max="11040" width="8.6640625" customWidth="1"/>
    <col min="11265" max="11265" width="13.33203125" customWidth="1"/>
    <col min="11266" max="11266" width="22.5546875" customWidth="1"/>
    <col min="11267" max="11275" width="6.77734375" customWidth="1"/>
    <col min="11276" max="11292" width="7.77734375" customWidth="1"/>
    <col min="11293" max="11293" width="8.33203125" customWidth="1"/>
    <col min="11294" max="11294" width="8.5546875" customWidth="1"/>
    <col min="11295" max="11295" width="8" customWidth="1"/>
    <col min="11296" max="11296" width="8.6640625" customWidth="1"/>
    <col min="11521" max="11521" width="13.33203125" customWidth="1"/>
    <col min="11522" max="11522" width="22.5546875" customWidth="1"/>
    <col min="11523" max="11531" width="6.77734375" customWidth="1"/>
    <col min="11532" max="11548" width="7.77734375" customWidth="1"/>
    <col min="11549" max="11549" width="8.33203125" customWidth="1"/>
    <col min="11550" max="11550" width="8.5546875" customWidth="1"/>
    <col min="11551" max="11551" width="8" customWidth="1"/>
    <col min="11552" max="11552" width="8.6640625" customWidth="1"/>
    <col min="11777" max="11777" width="13.33203125" customWidth="1"/>
    <col min="11778" max="11778" width="22.5546875" customWidth="1"/>
    <col min="11779" max="11787" width="6.77734375" customWidth="1"/>
    <col min="11788" max="11804" width="7.77734375" customWidth="1"/>
    <col min="11805" max="11805" width="8.33203125" customWidth="1"/>
    <col min="11806" max="11806" width="8.5546875" customWidth="1"/>
    <col min="11807" max="11807" width="8" customWidth="1"/>
    <col min="11808" max="11808" width="8.6640625" customWidth="1"/>
    <col min="12033" max="12033" width="13.33203125" customWidth="1"/>
    <col min="12034" max="12034" width="22.5546875" customWidth="1"/>
    <col min="12035" max="12043" width="6.77734375" customWidth="1"/>
    <col min="12044" max="12060" width="7.77734375" customWidth="1"/>
    <col min="12061" max="12061" width="8.33203125" customWidth="1"/>
    <col min="12062" max="12062" width="8.5546875" customWidth="1"/>
    <col min="12063" max="12063" width="8" customWidth="1"/>
    <col min="12064" max="12064" width="8.6640625" customWidth="1"/>
    <col min="12289" max="12289" width="13.33203125" customWidth="1"/>
    <col min="12290" max="12290" width="22.5546875" customWidth="1"/>
    <col min="12291" max="12299" width="6.77734375" customWidth="1"/>
    <col min="12300" max="12316" width="7.77734375" customWidth="1"/>
    <col min="12317" max="12317" width="8.33203125" customWidth="1"/>
    <col min="12318" max="12318" width="8.5546875" customWidth="1"/>
    <col min="12319" max="12319" width="8" customWidth="1"/>
    <col min="12320" max="12320" width="8.6640625" customWidth="1"/>
    <col min="12545" max="12545" width="13.33203125" customWidth="1"/>
    <col min="12546" max="12546" width="22.5546875" customWidth="1"/>
    <col min="12547" max="12555" width="6.77734375" customWidth="1"/>
    <col min="12556" max="12572" width="7.77734375" customWidth="1"/>
    <col min="12573" max="12573" width="8.33203125" customWidth="1"/>
    <col min="12574" max="12574" width="8.5546875" customWidth="1"/>
    <col min="12575" max="12575" width="8" customWidth="1"/>
    <col min="12576" max="12576" width="8.6640625" customWidth="1"/>
    <col min="12801" max="12801" width="13.33203125" customWidth="1"/>
    <col min="12802" max="12802" width="22.5546875" customWidth="1"/>
    <col min="12803" max="12811" width="6.77734375" customWidth="1"/>
    <col min="12812" max="12828" width="7.77734375" customWidth="1"/>
    <col min="12829" max="12829" width="8.33203125" customWidth="1"/>
    <col min="12830" max="12830" width="8.5546875" customWidth="1"/>
    <col min="12831" max="12831" width="8" customWidth="1"/>
    <col min="12832" max="12832" width="8.6640625" customWidth="1"/>
    <col min="13057" max="13057" width="13.33203125" customWidth="1"/>
    <col min="13058" max="13058" width="22.5546875" customWidth="1"/>
    <col min="13059" max="13067" width="6.77734375" customWidth="1"/>
    <col min="13068" max="13084" width="7.77734375" customWidth="1"/>
    <col min="13085" max="13085" width="8.33203125" customWidth="1"/>
    <col min="13086" max="13086" width="8.5546875" customWidth="1"/>
    <col min="13087" max="13087" width="8" customWidth="1"/>
    <col min="13088" max="13088" width="8.6640625" customWidth="1"/>
    <col min="13313" max="13313" width="13.33203125" customWidth="1"/>
    <col min="13314" max="13314" width="22.5546875" customWidth="1"/>
    <col min="13315" max="13323" width="6.77734375" customWidth="1"/>
    <col min="13324" max="13340" width="7.77734375" customWidth="1"/>
    <col min="13341" max="13341" width="8.33203125" customWidth="1"/>
    <col min="13342" max="13342" width="8.5546875" customWidth="1"/>
    <col min="13343" max="13343" width="8" customWidth="1"/>
    <col min="13344" max="13344" width="8.6640625" customWidth="1"/>
    <col min="13569" max="13569" width="13.33203125" customWidth="1"/>
    <col min="13570" max="13570" width="22.5546875" customWidth="1"/>
    <col min="13571" max="13579" width="6.77734375" customWidth="1"/>
    <col min="13580" max="13596" width="7.77734375" customWidth="1"/>
    <col min="13597" max="13597" width="8.33203125" customWidth="1"/>
    <col min="13598" max="13598" width="8.5546875" customWidth="1"/>
    <col min="13599" max="13599" width="8" customWidth="1"/>
    <col min="13600" max="13600" width="8.6640625" customWidth="1"/>
    <col min="13825" max="13825" width="13.33203125" customWidth="1"/>
    <col min="13826" max="13826" width="22.5546875" customWidth="1"/>
    <col min="13827" max="13835" width="6.77734375" customWidth="1"/>
    <col min="13836" max="13852" width="7.77734375" customWidth="1"/>
    <col min="13853" max="13853" width="8.33203125" customWidth="1"/>
    <col min="13854" max="13854" width="8.5546875" customWidth="1"/>
    <col min="13855" max="13855" width="8" customWidth="1"/>
    <col min="13856" max="13856" width="8.6640625" customWidth="1"/>
    <col min="14081" max="14081" width="13.33203125" customWidth="1"/>
    <col min="14082" max="14082" width="22.5546875" customWidth="1"/>
    <col min="14083" max="14091" width="6.77734375" customWidth="1"/>
    <col min="14092" max="14108" width="7.77734375" customWidth="1"/>
    <col min="14109" max="14109" width="8.33203125" customWidth="1"/>
    <col min="14110" max="14110" width="8.5546875" customWidth="1"/>
    <col min="14111" max="14111" width="8" customWidth="1"/>
    <col min="14112" max="14112" width="8.6640625" customWidth="1"/>
    <col min="14337" max="14337" width="13.33203125" customWidth="1"/>
    <col min="14338" max="14338" width="22.5546875" customWidth="1"/>
    <col min="14339" max="14347" width="6.77734375" customWidth="1"/>
    <col min="14348" max="14364" width="7.77734375" customWidth="1"/>
    <col min="14365" max="14365" width="8.33203125" customWidth="1"/>
    <col min="14366" max="14366" width="8.5546875" customWidth="1"/>
    <col min="14367" max="14367" width="8" customWidth="1"/>
    <col min="14368" max="14368" width="8.6640625" customWidth="1"/>
    <col min="14593" max="14593" width="13.33203125" customWidth="1"/>
    <col min="14594" max="14594" width="22.5546875" customWidth="1"/>
    <col min="14595" max="14603" width="6.77734375" customWidth="1"/>
    <col min="14604" max="14620" width="7.77734375" customWidth="1"/>
    <col min="14621" max="14621" width="8.33203125" customWidth="1"/>
    <col min="14622" max="14622" width="8.5546875" customWidth="1"/>
    <col min="14623" max="14623" width="8" customWidth="1"/>
    <col min="14624" max="14624" width="8.6640625" customWidth="1"/>
    <col min="14849" max="14849" width="13.33203125" customWidth="1"/>
    <col min="14850" max="14850" width="22.5546875" customWidth="1"/>
    <col min="14851" max="14859" width="6.77734375" customWidth="1"/>
    <col min="14860" max="14876" width="7.77734375" customWidth="1"/>
    <col min="14877" max="14877" width="8.33203125" customWidth="1"/>
    <col min="14878" max="14878" width="8.5546875" customWidth="1"/>
    <col min="14879" max="14879" width="8" customWidth="1"/>
    <col min="14880" max="14880" width="8.6640625" customWidth="1"/>
    <col min="15105" max="15105" width="13.33203125" customWidth="1"/>
    <col min="15106" max="15106" width="22.5546875" customWidth="1"/>
    <col min="15107" max="15115" width="6.77734375" customWidth="1"/>
    <col min="15116" max="15132" width="7.77734375" customWidth="1"/>
    <col min="15133" max="15133" width="8.33203125" customWidth="1"/>
    <col min="15134" max="15134" width="8.5546875" customWidth="1"/>
    <col min="15135" max="15135" width="8" customWidth="1"/>
    <col min="15136" max="15136" width="8.6640625" customWidth="1"/>
    <col min="15361" max="15361" width="13.33203125" customWidth="1"/>
    <col min="15362" max="15362" width="22.5546875" customWidth="1"/>
    <col min="15363" max="15371" width="6.77734375" customWidth="1"/>
    <col min="15372" max="15388" width="7.77734375" customWidth="1"/>
    <col min="15389" max="15389" width="8.33203125" customWidth="1"/>
    <col min="15390" max="15390" width="8.5546875" customWidth="1"/>
    <col min="15391" max="15391" width="8" customWidth="1"/>
    <col min="15392" max="15392" width="8.6640625" customWidth="1"/>
    <col min="15617" max="15617" width="13.33203125" customWidth="1"/>
    <col min="15618" max="15618" width="22.5546875" customWidth="1"/>
    <col min="15619" max="15627" width="6.77734375" customWidth="1"/>
    <col min="15628" max="15644" width="7.77734375" customWidth="1"/>
    <col min="15645" max="15645" width="8.33203125" customWidth="1"/>
    <col min="15646" max="15646" width="8.5546875" customWidth="1"/>
    <col min="15647" max="15647" width="8" customWidth="1"/>
    <col min="15648" max="15648" width="8.6640625" customWidth="1"/>
    <col min="15873" max="15873" width="13.33203125" customWidth="1"/>
    <col min="15874" max="15874" width="22.5546875" customWidth="1"/>
    <col min="15875" max="15883" width="6.77734375" customWidth="1"/>
    <col min="15884" max="15900" width="7.77734375" customWidth="1"/>
    <col min="15901" max="15901" width="8.33203125" customWidth="1"/>
    <col min="15902" max="15902" width="8.5546875" customWidth="1"/>
    <col min="15903" max="15903" width="8" customWidth="1"/>
    <col min="15904" max="15904" width="8.6640625" customWidth="1"/>
    <col min="16129" max="16129" width="13.33203125" customWidth="1"/>
    <col min="16130" max="16130" width="22.5546875" customWidth="1"/>
    <col min="16131" max="16139" width="6.77734375" customWidth="1"/>
    <col min="16140" max="16156" width="7.77734375" customWidth="1"/>
    <col min="16157" max="16157" width="8.33203125" customWidth="1"/>
    <col min="16158" max="16158" width="8.5546875" customWidth="1"/>
    <col min="16159" max="16159" width="8" customWidth="1"/>
    <col min="16160" max="16160" width="8.6640625" customWidth="1"/>
  </cols>
  <sheetData>
    <row r="1" spans="1:36" x14ac:dyDescent="0.2">
      <c r="A1" s="63"/>
      <c r="B1" s="63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</row>
    <row r="2" spans="1:36" ht="18" x14ac:dyDescent="0.25">
      <c r="A2" s="65" t="s">
        <v>47</v>
      </c>
      <c r="B2" s="66"/>
      <c r="C2" s="67"/>
      <c r="D2" s="67"/>
      <c r="E2" s="67"/>
      <c r="F2" s="67"/>
      <c r="G2" s="67"/>
      <c r="H2" s="68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</row>
    <row r="3" spans="1:36" ht="25.5" x14ac:dyDescent="0.2">
      <c r="A3" s="69" t="s">
        <v>48</v>
      </c>
      <c r="B3" s="70" t="s">
        <v>49</v>
      </c>
      <c r="C3" s="71" t="s">
        <v>50</v>
      </c>
      <c r="D3" s="72" t="str">
        <f>'TITLE PAGE'!D14</f>
        <v>2016-17</v>
      </c>
      <c r="E3" s="72" t="s">
        <v>51</v>
      </c>
      <c r="F3" s="72" t="s">
        <v>52</v>
      </c>
      <c r="G3" s="72" t="s">
        <v>53</v>
      </c>
      <c r="H3" s="73" t="s">
        <v>54</v>
      </c>
      <c r="I3" s="73" t="s">
        <v>55</v>
      </c>
      <c r="J3" s="73" t="s">
        <v>56</v>
      </c>
      <c r="K3" s="73" t="s">
        <v>57</v>
      </c>
      <c r="L3" s="73" t="s">
        <v>58</v>
      </c>
      <c r="M3" s="73" t="s">
        <v>59</v>
      </c>
      <c r="N3" s="73" t="s">
        <v>60</v>
      </c>
      <c r="O3" s="73" t="s">
        <v>61</v>
      </c>
      <c r="P3" s="73" t="s">
        <v>62</v>
      </c>
      <c r="Q3" s="73" t="s">
        <v>565</v>
      </c>
      <c r="R3" s="73" t="s">
        <v>567</v>
      </c>
      <c r="S3" s="73" t="s">
        <v>569</v>
      </c>
      <c r="T3" s="73" t="s">
        <v>63</v>
      </c>
      <c r="U3" s="73" t="s">
        <v>64</v>
      </c>
      <c r="V3" s="73" t="s">
        <v>65</v>
      </c>
      <c r="W3" s="73" t="s">
        <v>66</v>
      </c>
      <c r="X3" s="73" t="s">
        <v>67</v>
      </c>
      <c r="Y3" s="73" t="s">
        <v>68</v>
      </c>
      <c r="Z3" s="73" t="s">
        <v>69</v>
      </c>
      <c r="AA3" s="73" t="s">
        <v>70</v>
      </c>
      <c r="AB3" s="73" t="s">
        <v>71</v>
      </c>
      <c r="AC3" s="73" t="s">
        <v>103</v>
      </c>
      <c r="AD3" s="73" t="s">
        <v>104</v>
      </c>
      <c r="AE3" s="73" t="s">
        <v>105</v>
      </c>
      <c r="AF3" s="73" t="s">
        <v>106</v>
      </c>
      <c r="AG3" s="335"/>
      <c r="AH3" s="335"/>
      <c r="AI3" s="335"/>
      <c r="AJ3" s="335"/>
    </row>
    <row r="4" spans="1:36" x14ac:dyDescent="0.2">
      <c r="A4" s="74"/>
      <c r="B4" s="75" t="s">
        <v>72</v>
      </c>
      <c r="C4" s="69"/>
      <c r="D4" s="76"/>
      <c r="E4" s="76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335"/>
      <c r="AH4" s="335"/>
      <c r="AI4" s="335"/>
      <c r="AJ4" s="335"/>
    </row>
    <row r="5" spans="1:36" x14ac:dyDescent="0.2">
      <c r="A5" s="78" t="s">
        <v>73</v>
      </c>
      <c r="B5" s="79" t="s">
        <v>74</v>
      </c>
      <c r="C5" s="78" t="s">
        <v>75</v>
      </c>
      <c r="D5" s="80">
        <f>'4. BL SDB'!H5</f>
        <v>4.8800000000000008</v>
      </c>
      <c r="E5" s="80">
        <f>'4. BL SDB'!I5</f>
        <v>4.8800000000000008</v>
      </c>
      <c r="F5" s="80">
        <f>'4. BL SDB'!J5</f>
        <v>4.8800000000000008</v>
      </c>
      <c r="G5" s="80">
        <f>'4. BL SDB'!K5</f>
        <v>4.8800000000000008</v>
      </c>
      <c r="H5" s="80">
        <f>'4. BL SDB'!L5</f>
        <v>4.8800000000000008</v>
      </c>
      <c r="I5" s="80">
        <f>'4. BL SDB'!M5</f>
        <v>4.8800000000000008</v>
      </c>
      <c r="J5" s="80">
        <f>'4. BL SDB'!N5</f>
        <v>4.8800000000000008</v>
      </c>
      <c r="K5" s="80">
        <f>'4. BL SDB'!O5</f>
        <v>4.8800000000000008</v>
      </c>
      <c r="L5" s="80">
        <f>'4. BL SDB'!P5</f>
        <v>4.8800000000000008</v>
      </c>
      <c r="M5" s="80">
        <f>'4. BL SDB'!Q5</f>
        <v>4.8800000000000008</v>
      </c>
      <c r="N5" s="80">
        <f>'4. BL SDB'!R5</f>
        <v>4.8800000000000008</v>
      </c>
      <c r="O5" s="80">
        <f>'4. BL SDB'!S5</f>
        <v>4.8800000000000008</v>
      </c>
      <c r="P5" s="80">
        <f>'4. BL SDB'!T5</f>
        <v>4.8800000000000008</v>
      </c>
      <c r="Q5" s="80">
        <f>'4. BL SDB'!U5</f>
        <v>4.8800000000000008</v>
      </c>
      <c r="R5" s="80">
        <f>'4. BL SDB'!V5</f>
        <v>4.8800000000000008</v>
      </c>
      <c r="S5" s="80">
        <f>'4. BL SDB'!W5</f>
        <v>4.8800000000000008</v>
      </c>
      <c r="T5" s="80">
        <f>'4. BL SDB'!X5</f>
        <v>4.8800000000000008</v>
      </c>
      <c r="U5" s="80">
        <f>'4. BL SDB'!Y5</f>
        <v>4.8800000000000008</v>
      </c>
      <c r="V5" s="80">
        <f>'4. BL SDB'!Z5</f>
        <v>4.8800000000000008</v>
      </c>
      <c r="W5" s="80">
        <f>'4. BL SDB'!AA5</f>
        <v>4.4200000000000008</v>
      </c>
      <c r="X5" s="80">
        <f>'4. BL SDB'!AB5</f>
        <v>4.4200000000000008</v>
      </c>
      <c r="Y5" s="80">
        <f>'4. BL SDB'!AC5</f>
        <v>4.4200000000000008</v>
      </c>
      <c r="Z5" s="80">
        <f>'4. BL SDB'!AD5</f>
        <v>4.4200000000000008</v>
      </c>
      <c r="AA5" s="80">
        <f>'4. BL SDB'!AE5</f>
        <v>4.4200000000000008</v>
      </c>
      <c r="AB5" s="80">
        <f>'4. BL SDB'!AF5</f>
        <v>4.4200000000000008</v>
      </c>
      <c r="AC5" s="80">
        <f>'4. BL SDB'!AG5</f>
        <v>4.4200000000000008</v>
      </c>
      <c r="AD5" s="80">
        <f>'4. BL SDB'!AH5</f>
        <v>4.4200000000000008</v>
      </c>
      <c r="AE5" s="80">
        <f>'4. BL SDB'!AI5</f>
        <v>4.4200000000000008</v>
      </c>
      <c r="AF5" s="80">
        <f>'4. BL SDB'!AJ5</f>
        <v>4.4200000000000008</v>
      </c>
      <c r="AG5" s="335"/>
      <c r="AH5" s="335"/>
      <c r="AI5" s="335"/>
      <c r="AJ5" s="335"/>
    </row>
    <row r="6" spans="1:36" x14ac:dyDescent="0.2">
      <c r="A6" s="78" t="s">
        <v>76</v>
      </c>
      <c r="B6" s="79" t="s">
        <v>74</v>
      </c>
      <c r="C6" s="78" t="s">
        <v>75</v>
      </c>
      <c r="D6" s="80">
        <f>'9. FP SDB'!H5</f>
        <v>4.8800000000000008</v>
      </c>
      <c r="E6" s="80">
        <f>'9. FP SDB'!I5</f>
        <v>4.8800000000000008</v>
      </c>
      <c r="F6" s="80">
        <f>'9. FP SDB'!J5</f>
        <v>4.8800000000000008</v>
      </c>
      <c r="G6" s="80">
        <f>'9. FP SDB'!K5</f>
        <v>4.8800000000000008</v>
      </c>
      <c r="H6" s="80">
        <f>'9. FP SDB'!L5</f>
        <v>4.8800000000000008</v>
      </c>
      <c r="I6" s="80">
        <f>'9. FP SDB'!M5</f>
        <v>4.8800000000000008</v>
      </c>
      <c r="J6" s="80">
        <f>'9. FP SDB'!N5</f>
        <v>4.8800000000000008</v>
      </c>
      <c r="K6" s="80">
        <f>'9. FP SDB'!O5</f>
        <v>4.8800000000000008</v>
      </c>
      <c r="L6" s="80">
        <f>'9. FP SDB'!P5</f>
        <v>4.8800000000000008</v>
      </c>
      <c r="M6" s="80">
        <f>'9. FP SDB'!Q5</f>
        <v>4.8800000000000008</v>
      </c>
      <c r="N6" s="80">
        <f>'9. FP SDB'!R5</f>
        <v>4.8800000000000008</v>
      </c>
      <c r="O6" s="80">
        <f>'9. FP SDB'!S5</f>
        <v>4.8800000000000008</v>
      </c>
      <c r="P6" s="80">
        <f>'9. FP SDB'!T5</f>
        <v>4.8800000000000008</v>
      </c>
      <c r="Q6" s="80">
        <f>'9. FP SDB'!U5</f>
        <v>4.8800000000000008</v>
      </c>
      <c r="R6" s="80">
        <f>'9. FP SDB'!V5</f>
        <v>4.8800000000000008</v>
      </c>
      <c r="S6" s="80">
        <f>'9. FP SDB'!W5</f>
        <v>4.8800000000000008</v>
      </c>
      <c r="T6" s="80">
        <f>'9. FP SDB'!X5</f>
        <v>4.8800000000000008</v>
      </c>
      <c r="U6" s="80">
        <f>'9. FP SDB'!Y5</f>
        <v>4.8800000000000008</v>
      </c>
      <c r="V6" s="80">
        <f>'9. FP SDB'!Z5</f>
        <v>4.8800000000000008</v>
      </c>
      <c r="W6" s="80">
        <f>'9. FP SDB'!AA5</f>
        <v>4.4200000000000008</v>
      </c>
      <c r="X6" s="80">
        <f>'9. FP SDB'!AB5</f>
        <v>4.4200000000000008</v>
      </c>
      <c r="Y6" s="80">
        <f>'9. FP SDB'!AC5</f>
        <v>4.4200000000000008</v>
      </c>
      <c r="Z6" s="80">
        <f>'9. FP SDB'!AD5</f>
        <v>4.4200000000000008</v>
      </c>
      <c r="AA6" s="80">
        <f>'9. FP SDB'!AE5</f>
        <v>4.4200000000000008</v>
      </c>
      <c r="AB6" s="80">
        <f>'9. FP SDB'!AF5</f>
        <v>4.4200000000000008</v>
      </c>
      <c r="AC6" s="80">
        <f>'9. FP SDB'!AG5</f>
        <v>4.4200000000000008</v>
      </c>
      <c r="AD6" s="80">
        <f>'9. FP SDB'!AH5</f>
        <v>4.4200000000000008</v>
      </c>
      <c r="AE6" s="80">
        <f>'9. FP SDB'!AI5</f>
        <v>4.4200000000000008</v>
      </c>
      <c r="AF6" s="80">
        <f>'9. FP SDB'!AJ5</f>
        <v>4.4200000000000008</v>
      </c>
      <c r="AG6" s="335"/>
      <c r="AH6" s="335"/>
      <c r="AI6" s="335"/>
      <c r="AJ6" s="335"/>
    </row>
    <row r="7" spans="1:36" x14ac:dyDescent="0.2">
      <c r="A7" s="69"/>
      <c r="B7" s="75" t="s">
        <v>77</v>
      </c>
      <c r="C7" s="69"/>
      <c r="D7" s="80">
        <f>'9. FP SDB'!H6</f>
        <v>0</v>
      </c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335"/>
      <c r="AH7" s="335"/>
      <c r="AI7" s="335"/>
      <c r="AJ7" s="335"/>
    </row>
    <row r="8" spans="1:36" x14ac:dyDescent="0.2">
      <c r="A8" s="78" t="s">
        <v>78</v>
      </c>
      <c r="B8" s="79" t="s">
        <v>79</v>
      </c>
      <c r="C8" s="78" t="s">
        <v>75</v>
      </c>
      <c r="D8" s="80">
        <f>'3. BL Demand'!H10</f>
        <v>0.49498938846402996</v>
      </c>
      <c r="E8" s="80">
        <f>'3. BL Demand'!I10</f>
        <v>0.48154411716464524</v>
      </c>
      <c r="F8" s="80">
        <f>'3. BL Demand'!J10</f>
        <v>0.46858205809710668</v>
      </c>
      <c r="G8" s="80">
        <f>'3. BL Demand'!K10</f>
        <v>0.45636444130224374</v>
      </c>
      <c r="H8" s="80">
        <f>'3. BL Demand'!L10</f>
        <v>0.44404611783686965</v>
      </c>
      <c r="I8" s="80">
        <f>'3. BL Demand'!M10</f>
        <v>0.43203719608343449</v>
      </c>
      <c r="J8" s="80">
        <f>'3. BL Demand'!N10</f>
        <v>0.42055846730193952</v>
      </c>
      <c r="K8" s="80">
        <f>'3. BL Demand'!O10</f>
        <v>0.40940207980946053</v>
      </c>
      <c r="L8" s="80">
        <f>'3. BL Demand'!P10</f>
        <v>0.39859424523904219</v>
      </c>
      <c r="M8" s="80">
        <f>'3. BL Demand'!Q10</f>
        <v>0.3881672205351922</v>
      </c>
      <c r="N8" s="80">
        <f>'3. BL Demand'!R10</f>
        <v>0.37837305319783515</v>
      </c>
      <c r="O8" s="80">
        <f>'3. BL Demand'!S10</f>
        <v>0.36889466319900294</v>
      </c>
      <c r="P8" s="80">
        <f>'3. BL Demand'!T10</f>
        <v>0.3596492002627758</v>
      </c>
      <c r="Q8" s="80">
        <f>'3. BL Demand'!U10</f>
        <v>0.35068253167445129</v>
      </c>
      <c r="R8" s="80">
        <f>'3. BL Demand'!V10</f>
        <v>0.34180525585516214</v>
      </c>
      <c r="S8" s="80">
        <f>'3. BL Demand'!W10</f>
        <v>0.33321365415914489</v>
      </c>
      <c r="T8" s="80">
        <f>'3. BL Demand'!X10</f>
        <v>0.32486163498631554</v>
      </c>
      <c r="U8" s="80">
        <f>'3. BL Demand'!Y10</f>
        <v>0.31677845301984969</v>
      </c>
      <c r="V8" s="80">
        <f>'3. BL Demand'!Z10</f>
        <v>0.30886379441135559</v>
      </c>
      <c r="W8" s="80">
        <f>'3. BL Demand'!AA10</f>
        <v>0.30140344783663281</v>
      </c>
      <c r="X8" s="80">
        <f>'3. BL Demand'!AB10</f>
        <v>0.29413450031364013</v>
      </c>
      <c r="Y8" s="80">
        <f>'3. BL Demand'!AC10</f>
        <v>0.28704021036513944</v>
      </c>
      <c r="Z8" s="80">
        <f>'3. BL Demand'!AD10</f>
        <v>0.28007278566103605</v>
      </c>
      <c r="AA8" s="80">
        <f>'3. BL Demand'!AE10</f>
        <v>0.27334761473093933</v>
      </c>
      <c r="AB8" s="80">
        <f>'3. BL Demand'!AF10</f>
        <v>0.26677653918625893</v>
      </c>
      <c r="AC8" s="80">
        <f>'3. BL Demand'!AG10</f>
        <v>0.26037137653400527</v>
      </c>
      <c r="AD8" s="80">
        <f>'3. BL Demand'!AH10</f>
        <v>0.2541667100867962</v>
      </c>
      <c r="AE8" s="80">
        <f>'3. BL Demand'!AI10</f>
        <v>0.24811574277182979</v>
      </c>
      <c r="AF8" s="80">
        <f>'3. BL Demand'!AJ10</f>
        <v>0.24206513689470549</v>
      </c>
      <c r="AG8" s="335"/>
      <c r="AH8" s="335"/>
      <c r="AI8" s="335"/>
      <c r="AJ8" s="335"/>
    </row>
    <row r="9" spans="1:36" x14ac:dyDescent="0.2">
      <c r="A9" s="78" t="s">
        <v>80</v>
      </c>
      <c r="B9" s="79" t="s">
        <v>79</v>
      </c>
      <c r="C9" s="78" t="s">
        <v>75</v>
      </c>
      <c r="D9" s="80">
        <f>'8. FP Demand'!H10</f>
        <v>0.49498938846402996</v>
      </c>
      <c r="E9" s="80">
        <f>'8. FP Demand'!I10</f>
        <v>0.48154411716464524</v>
      </c>
      <c r="F9" s="80">
        <f>'8. FP Demand'!J10</f>
        <v>0.46858205809710668</v>
      </c>
      <c r="G9" s="80">
        <f>'8. FP Demand'!K10</f>
        <v>0.45636444130224374</v>
      </c>
      <c r="H9" s="80">
        <f>'8. FP Demand'!L10</f>
        <v>0.44404611783686965</v>
      </c>
      <c r="I9" s="80">
        <f>'8. FP Demand'!M10</f>
        <v>0.43203719608343449</v>
      </c>
      <c r="J9" s="80">
        <f>'8. FP Demand'!N10</f>
        <v>0.42055846730193952</v>
      </c>
      <c r="K9" s="80">
        <f>'8. FP Demand'!O10</f>
        <v>0.40940207980946053</v>
      </c>
      <c r="L9" s="80">
        <f>'8. FP Demand'!P10</f>
        <v>0.39859424523904219</v>
      </c>
      <c r="M9" s="80">
        <f>'8. FP Demand'!Q10</f>
        <v>0.3881672205351922</v>
      </c>
      <c r="N9" s="80">
        <f>'8. FP Demand'!R10</f>
        <v>0.37837305319783515</v>
      </c>
      <c r="O9" s="80">
        <f>'8. FP Demand'!S10</f>
        <v>0.36889466319900294</v>
      </c>
      <c r="P9" s="80">
        <f>'8. FP Demand'!T10</f>
        <v>0.3596492002627758</v>
      </c>
      <c r="Q9" s="80">
        <f>'8. FP Demand'!U10</f>
        <v>0</v>
      </c>
      <c r="R9" s="80">
        <f>'8. FP Demand'!V10</f>
        <v>0</v>
      </c>
      <c r="S9" s="80">
        <f>'8. FP Demand'!W10</f>
        <v>0</v>
      </c>
      <c r="T9" s="80">
        <f>'8. FP Demand'!X10</f>
        <v>0</v>
      </c>
      <c r="U9" s="80">
        <f>'8. FP Demand'!Y10</f>
        <v>0</v>
      </c>
      <c r="V9" s="80">
        <f>'8. FP Demand'!Z10</f>
        <v>0</v>
      </c>
      <c r="W9" s="80">
        <f>'8. FP Demand'!AA10</f>
        <v>0</v>
      </c>
      <c r="X9" s="80">
        <f>'8. FP Demand'!AB10</f>
        <v>0</v>
      </c>
      <c r="Y9" s="80">
        <f>'8. FP Demand'!AC10</f>
        <v>0</v>
      </c>
      <c r="Z9" s="80">
        <f>'8. FP Demand'!AD10</f>
        <v>0</v>
      </c>
      <c r="AA9" s="80">
        <f>'8. FP Demand'!AE10</f>
        <v>0</v>
      </c>
      <c r="AB9" s="80">
        <f>'8. FP Demand'!AF10</f>
        <v>0</v>
      </c>
      <c r="AC9" s="80">
        <f>'8. FP Demand'!AG10</f>
        <v>0</v>
      </c>
      <c r="AD9" s="80">
        <f>'8. FP Demand'!AH10</f>
        <v>0</v>
      </c>
      <c r="AE9" s="80">
        <f>'8. FP Demand'!AI10</f>
        <v>0</v>
      </c>
      <c r="AF9" s="80">
        <f>'8. FP Demand'!AJ10</f>
        <v>0</v>
      </c>
      <c r="AG9" s="335"/>
      <c r="AH9" s="335"/>
      <c r="AI9" s="335"/>
      <c r="AJ9" s="335"/>
    </row>
    <row r="10" spans="1:36" x14ac:dyDescent="0.2">
      <c r="A10" s="78" t="s">
        <v>81</v>
      </c>
      <c r="B10" s="79" t="s">
        <v>82</v>
      </c>
      <c r="C10" s="78" t="s">
        <v>75</v>
      </c>
      <c r="D10" s="80">
        <f>'3. BL Demand'!H9</f>
        <v>0.31137344631255381</v>
      </c>
      <c r="E10" s="80">
        <f>'3. BL Demand'!I9</f>
        <v>0.32487970765812202</v>
      </c>
      <c r="F10" s="80">
        <f>'3. BL Demand'!J9</f>
        <v>0.33844511580878422</v>
      </c>
      <c r="G10" s="80">
        <f>'3. BL Demand'!K9</f>
        <v>0.35233793649377382</v>
      </c>
      <c r="H10" s="80">
        <f>'3. BL Demand'!L9</f>
        <v>0.36529147387272087</v>
      </c>
      <c r="I10" s="80">
        <f>'3. BL Demand'!M9</f>
        <v>0.37888881557467424</v>
      </c>
      <c r="J10" s="80">
        <f>'3. BL Demand'!N9</f>
        <v>0.39244945444548329</v>
      </c>
      <c r="K10" s="80">
        <f>'3. BL Demand'!O9</f>
        <v>0.40579053703538898</v>
      </c>
      <c r="L10" s="80">
        <f>'3. BL Demand'!P9</f>
        <v>0.41896541418493372</v>
      </c>
      <c r="M10" s="80">
        <f>'3. BL Demand'!Q9</f>
        <v>0.43203686547769871</v>
      </c>
      <c r="N10" s="80">
        <f>'3. BL Demand'!R9</f>
        <v>0.44439496170362064</v>
      </c>
      <c r="O10" s="80">
        <f>'3. BL Demand'!S9</f>
        <v>0.45668343893091379</v>
      </c>
      <c r="P10" s="80">
        <f>'3. BL Demand'!T9</f>
        <v>0.46880859944888936</v>
      </c>
      <c r="Q10" s="80">
        <f>'3. BL Demand'!U9</f>
        <v>0.48085828746251563</v>
      </c>
      <c r="R10" s="80">
        <f>'3. BL Demand'!V9</f>
        <v>0.49063935746444043</v>
      </c>
      <c r="S10" s="80">
        <f>'3. BL Demand'!W9</f>
        <v>0.50019361547746199</v>
      </c>
      <c r="T10" s="80">
        <f>'3. BL Demand'!X9</f>
        <v>0.50947713357376745</v>
      </c>
      <c r="U10" s="80">
        <f>'3. BL Demand'!Y9</f>
        <v>0.51856450671490539</v>
      </c>
      <c r="V10" s="80">
        <f>'3. BL Demand'!Z9</f>
        <v>0.52729722484619068</v>
      </c>
      <c r="W10" s="80">
        <f>'3. BL Demand'!AA9</f>
        <v>0.53626333575401497</v>
      </c>
      <c r="X10" s="80">
        <f>'3. BL Demand'!AB9</f>
        <v>0.54524139489834056</v>
      </c>
      <c r="Y10" s="80">
        <f>'3. BL Demand'!AC9</f>
        <v>0.55395434218203576</v>
      </c>
      <c r="Z10" s="80">
        <f>'3. BL Demand'!AD9</f>
        <v>0.56230979831781835</v>
      </c>
      <c r="AA10" s="80">
        <f>'3. BL Demand'!AE9</f>
        <v>0.57057890064494987</v>
      </c>
      <c r="AB10" s="80">
        <f>'3. BL Demand'!AF9</f>
        <v>0.57858382212850656</v>
      </c>
      <c r="AC10" s="80">
        <f>'3. BL Demand'!AG9</f>
        <v>0.586367155070179</v>
      </c>
      <c r="AD10" s="80">
        <f>'3. BL Demand'!AH9</f>
        <v>0.59403825838552282</v>
      </c>
      <c r="AE10" s="80">
        <f>'3. BL Demand'!AI9</f>
        <v>0.60149600168035033</v>
      </c>
      <c r="AF10" s="80">
        <f>'3. BL Demand'!AJ9</f>
        <v>0.6089537355922483</v>
      </c>
      <c r="AG10" s="335"/>
      <c r="AH10" s="335"/>
      <c r="AI10" s="335"/>
      <c r="AJ10" s="335"/>
    </row>
    <row r="11" spans="1:36" x14ac:dyDescent="0.2">
      <c r="A11" s="78" t="s">
        <v>83</v>
      </c>
      <c r="B11" s="79" t="s">
        <v>82</v>
      </c>
      <c r="C11" s="78" t="s">
        <v>75</v>
      </c>
      <c r="D11" s="80">
        <f>'8. FP Demand'!H9</f>
        <v>0.31137344631255381</v>
      </c>
      <c r="E11" s="80">
        <f>'8. FP Demand'!I9</f>
        <v>0.32487970765812202</v>
      </c>
      <c r="F11" s="80">
        <f>'8. FP Demand'!J9</f>
        <v>0.33844511580878422</v>
      </c>
      <c r="G11" s="80">
        <f>'8. FP Demand'!K9</f>
        <v>0.35233793649377382</v>
      </c>
      <c r="H11" s="80">
        <f>'8. FP Demand'!L9</f>
        <v>0.36529147387272087</v>
      </c>
      <c r="I11" s="80">
        <f>'8. FP Demand'!M9</f>
        <v>0.37888881557467424</v>
      </c>
      <c r="J11" s="80">
        <f>'8. FP Demand'!N9</f>
        <v>0.39244945444548329</v>
      </c>
      <c r="K11" s="80">
        <f>'8. FP Demand'!O9</f>
        <v>0.40579053703538898</v>
      </c>
      <c r="L11" s="80">
        <f>'8. FP Demand'!P9</f>
        <v>0.41896541418493372</v>
      </c>
      <c r="M11" s="80">
        <f>'8. FP Demand'!Q9</f>
        <v>0.43203686547769871</v>
      </c>
      <c r="N11" s="80">
        <f>'8. FP Demand'!R9</f>
        <v>0.44439496170362064</v>
      </c>
      <c r="O11" s="80">
        <f>'8. FP Demand'!S9</f>
        <v>0.45668343893091379</v>
      </c>
      <c r="P11" s="80">
        <f>'8. FP Demand'!T9</f>
        <v>0.46880859944888936</v>
      </c>
      <c r="Q11" s="80">
        <f>'8. FP Demand'!U9</f>
        <v>0.82047256596952178</v>
      </c>
      <c r="R11" s="80">
        <f>'8. FP Demand'!V9</f>
        <v>0.82126408773408632</v>
      </c>
      <c r="S11" s="80">
        <f>'8. FP Demand'!W9</f>
        <v>0.81308590422069238</v>
      </c>
      <c r="T11" s="80">
        <f>'8. FP Demand'!X9</f>
        <v>0.81385260506145141</v>
      </c>
      <c r="U11" s="80">
        <f>'8. FP Demand'!Y9</f>
        <v>0.82466511443277013</v>
      </c>
      <c r="V11" s="80">
        <f>'8. FP Demand'!Z9</f>
        <v>0.82149463981641069</v>
      </c>
      <c r="W11" s="80">
        <f>'8. FP Demand'!AA9</f>
        <v>0.80987010780698454</v>
      </c>
      <c r="X11" s="80">
        <f>'8. FP Demand'!AB9</f>
        <v>0.81259547818061673</v>
      </c>
      <c r="Y11" s="80">
        <f>'8. FP Demand'!AC9</f>
        <v>0.81420790251066122</v>
      </c>
      <c r="Z11" s="80">
        <f>'8. FP Demand'!AD9</f>
        <v>0.81557207541275079</v>
      </c>
      <c r="AA11" s="80">
        <f>'8. FP Demand'!AE9</f>
        <v>0.81806306690279529</v>
      </c>
      <c r="AB11" s="80">
        <f>'8. FP Demand'!AF9</f>
        <v>0.8194237963961396</v>
      </c>
      <c r="AC11" s="80">
        <f>'8. FP Demand'!AG9</f>
        <v>0.82070756995078376</v>
      </c>
      <c r="AD11" s="80">
        <f>'8. FP Demand'!AH9</f>
        <v>0.82305495646363935</v>
      </c>
      <c r="AE11" s="80">
        <f>'8. FP Demand'!AI9</f>
        <v>0.83726478617499711</v>
      </c>
      <c r="AF11" s="80">
        <f>'8. FP Demand'!AJ9</f>
        <v>0.85731235879748324</v>
      </c>
    </row>
    <row r="12" spans="1:36" x14ac:dyDescent="0.2">
      <c r="A12" s="78" t="s">
        <v>84</v>
      </c>
      <c r="B12" s="79" t="s">
        <v>85</v>
      </c>
      <c r="C12" s="78" t="s">
        <v>75</v>
      </c>
      <c r="D12" s="80">
        <f>'3. BL Demand'!H7+'3. BL Demand'!H8</f>
        <v>0.46018008649858538</v>
      </c>
      <c r="E12" s="80">
        <f>'3. BL Demand'!I7+'3. BL Demand'!I8</f>
        <v>0.46234002839599148</v>
      </c>
      <c r="F12" s="80">
        <f>'3. BL Demand'!J7+'3. BL Demand'!J8</f>
        <v>0.46270050304500465</v>
      </c>
      <c r="G12" s="80">
        <f>'3. BL Demand'!K7+'3. BL Demand'!K8</f>
        <v>0.46317646393369444</v>
      </c>
      <c r="H12" s="80">
        <f>'3. BL Demand'!L7+'3. BL Demand'!L8</f>
        <v>0.46221235970134972</v>
      </c>
      <c r="I12" s="80">
        <f>'3. BL Demand'!M7+'3. BL Demand'!M8</f>
        <v>0.46401261914429898</v>
      </c>
      <c r="J12" s="80">
        <f>'3. BL Demand'!N7+'3. BL Demand'!N8</f>
        <v>0.46516190910405458</v>
      </c>
      <c r="K12" s="80">
        <f>'3. BL Demand'!O7+'3. BL Demand'!O8</f>
        <v>0.46618983615118526</v>
      </c>
      <c r="L12" s="80">
        <f>'3. BL Demand'!P7+'3. BL Demand'!P8</f>
        <v>0.46547900156396677</v>
      </c>
      <c r="M12" s="80">
        <f>'3. BL Demand'!Q7+'3. BL Demand'!Q8</f>
        <v>0.46668497542198017</v>
      </c>
      <c r="N12" s="80">
        <f>'3. BL Demand'!R7+'3. BL Demand'!R8</f>
        <v>0.46660428564369105</v>
      </c>
      <c r="O12" s="80">
        <f>'3. BL Demand'!S7+'3. BL Demand'!S8</f>
        <v>0.46648511973376267</v>
      </c>
      <c r="P12" s="80">
        <f>'3. BL Demand'!T7+'3. BL Demand'!T8</f>
        <v>0.46512616532904161</v>
      </c>
      <c r="Q12" s="80">
        <f>'3. BL Demand'!U7+'3. BL Demand'!U8</f>
        <v>0.46619959021160101</v>
      </c>
      <c r="R12" s="80">
        <f>'3. BL Demand'!V7+'3. BL Demand'!V8</f>
        <v>0.46610560719959587</v>
      </c>
      <c r="S12" s="80">
        <f>'3. BL Demand'!W7+'3. BL Demand'!W8</f>
        <v>0.46601545974606123</v>
      </c>
      <c r="T12" s="80">
        <f>'3. BL Demand'!X7+'3. BL Demand'!X8</f>
        <v>0.46462515254106929</v>
      </c>
      <c r="U12" s="80">
        <f>'3. BL Demand'!Y7+'3. BL Demand'!Y8</f>
        <v>0.46561819483698996</v>
      </c>
      <c r="V12" s="80">
        <f>'3. BL Demand'!Z7+'3. BL Demand'!Z8</f>
        <v>0.46527232447370154</v>
      </c>
      <c r="W12" s="80">
        <f>'3. BL Demand'!AA7+'3. BL Demand'!AA8</f>
        <v>0.46482242473298374</v>
      </c>
      <c r="X12" s="80">
        <f>'3. BL Demand'!AB7+'3. BL Demand'!AB8</f>
        <v>0.4630181032691022</v>
      </c>
      <c r="Y12" s="80">
        <f>'3. BL Demand'!AC7+'3. BL Demand'!AC8</f>
        <v>0.46389210832202588</v>
      </c>
      <c r="Z12" s="80">
        <f>'3. BL Demand'!AD7+'3. BL Demand'!AD8</f>
        <v>0.46359154190562935</v>
      </c>
      <c r="AA12" s="80">
        <f>'3. BL Demand'!AE7+'3. BL Demand'!AE8</f>
        <v>0.46329734540059392</v>
      </c>
      <c r="AB12" s="80">
        <f>'3. BL Demand'!AF7+'3. BL Demand'!AF8</f>
        <v>0.46177349878302276</v>
      </c>
      <c r="AC12" s="80">
        <f>'3. BL Demand'!AG7+'3. BL Demand'!AG8</f>
        <v>0.4627315866163848</v>
      </c>
      <c r="AD12" s="80">
        <f>'3. BL Demand'!AH7+'3. BL Demand'!AH8</f>
        <v>0.46246047697466081</v>
      </c>
      <c r="AE12" s="80">
        <f>'3. BL Demand'!AI7+'3. BL Demand'!AI8</f>
        <v>0.46219251665936539</v>
      </c>
      <c r="AF12" s="80">
        <f>'3. BL Demand'!AJ7+'3. BL Demand'!AJ8</f>
        <v>0.46069606419884501</v>
      </c>
    </row>
    <row r="13" spans="1:36" x14ac:dyDescent="0.2">
      <c r="A13" s="78" t="s">
        <v>86</v>
      </c>
      <c r="B13" s="79" t="s">
        <v>85</v>
      </c>
      <c r="C13" s="78" t="s">
        <v>75</v>
      </c>
      <c r="D13" s="80">
        <f>'8. FP Demand'!H7+'8. FP Demand'!H8</f>
        <v>0.46018008649858538</v>
      </c>
      <c r="E13" s="80">
        <f>'8. FP Demand'!I7+'8. FP Demand'!I8</f>
        <v>0.46234002839599148</v>
      </c>
      <c r="F13" s="80">
        <f>'8. FP Demand'!J7+'8. FP Demand'!J8</f>
        <v>0.46270050304500465</v>
      </c>
      <c r="G13" s="80">
        <f>'8. FP Demand'!K7+'8. FP Demand'!K8</f>
        <v>0.46317646393369444</v>
      </c>
      <c r="H13" s="80">
        <f>'8. FP Demand'!L7+'8. FP Demand'!L8</f>
        <v>0.46221235970134972</v>
      </c>
      <c r="I13" s="80">
        <f>'8. FP Demand'!M7+'8. FP Demand'!M8</f>
        <v>0.46401261914429898</v>
      </c>
      <c r="J13" s="80">
        <f>'8. FP Demand'!N7+'8. FP Demand'!N8</f>
        <v>0.46516190910405458</v>
      </c>
      <c r="K13" s="80">
        <f>'8. FP Demand'!O7+'8. FP Demand'!O8</f>
        <v>0.46618983615118526</v>
      </c>
      <c r="L13" s="80">
        <f>'8. FP Demand'!P7+'8. FP Demand'!P8</f>
        <v>0.46547900156396677</v>
      </c>
      <c r="M13" s="80">
        <f>'8. FP Demand'!Q7+'8. FP Demand'!Q8</f>
        <v>0.46668497542198017</v>
      </c>
      <c r="N13" s="80">
        <f>'8. FP Demand'!R7+'8. FP Demand'!R8</f>
        <v>0.46660428564369105</v>
      </c>
      <c r="O13" s="80">
        <f>'8. FP Demand'!S7+'8. FP Demand'!S8</f>
        <v>0.46648511973376267</v>
      </c>
      <c r="P13" s="80">
        <f>'8. FP Demand'!T7+'8. FP Demand'!T8</f>
        <v>0.46512616532904161</v>
      </c>
      <c r="Q13" s="80">
        <f>'8. FP Demand'!U7+'8. FP Demand'!U8</f>
        <v>0.46619959021160101</v>
      </c>
      <c r="R13" s="80">
        <f>'8. FP Demand'!V7+'8. FP Demand'!V8</f>
        <v>0.46610560719959587</v>
      </c>
      <c r="S13" s="80">
        <f>'8. FP Demand'!W7+'8. FP Demand'!W8</f>
        <v>0.46601545974606123</v>
      </c>
      <c r="T13" s="80">
        <f>'8. FP Demand'!X7+'8. FP Demand'!X8</f>
        <v>0.46462515254106929</v>
      </c>
      <c r="U13" s="80">
        <f>'8. FP Demand'!Y7+'8. FP Demand'!Y8</f>
        <v>0.46561819483698996</v>
      </c>
      <c r="V13" s="80">
        <f>'8. FP Demand'!Z7+'8. FP Demand'!Z8</f>
        <v>0.46527232447370154</v>
      </c>
      <c r="W13" s="80">
        <f>'8. FP Demand'!AA7+'8. FP Demand'!AA8</f>
        <v>0.46482242473298374</v>
      </c>
      <c r="X13" s="80">
        <f>'8. FP Demand'!AB7+'8. FP Demand'!AB8</f>
        <v>0.4630181032691022</v>
      </c>
      <c r="Y13" s="80">
        <f>'8. FP Demand'!AC7+'8. FP Demand'!AC8</f>
        <v>0.46389210832202588</v>
      </c>
      <c r="Z13" s="80">
        <f>'8. FP Demand'!AD7+'8. FP Demand'!AD8</f>
        <v>0.46359154190562935</v>
      </c>
      <c r="AA13" s="80">
        <f>'8. FP Demand'!AE7+'8. FP Demand'!AE8</f>
        <v>0.46329734540059392</v>
      </c>
      <c r="AB13" s="80">
        <f>'8. FP Demand'!AF7+'8. FP Demand'!AF8</f>
        <v>0.46177349878302276</v>
      </c>
      <c r="AC13" s="80">
        <f>'8. FP Demand'!AG7+'8. FP Demand'!AG8</f>
        <v>0.4627315866163848</v>
      </c>
      <c r="AD13" s="80">
        <f>'8. FP Demand'!AH7+'8. FP Demand'!AH8</f>
        <v>0.46246047697466081</v>
      </c>
      <c r="AE13" s="80">
        <f>'8. FP Demand'!AI7+'8. FP Demand'!AI8</f>
        <v>0.46219251665936539</v>
      </c>
      <c r="AF13" s="80">
        <f>'8. FP Demand'!AJ7+'8. FP Demand'!AJ8</f>
        <v>0.46069606419884501</v>
      </c>
    </row>
    <row r="14" spans="1:36" x14ac:dyDescent="0.2">
      <c r="A14" s="78" t="s">
        <v>87</v>
      </c>
      <c r="B14" s="79" t="s">
        <v>88</v>
      </c>
      <c r="C14" s="78" t="s">
        <v>75</v>
      </c>
      <c r="D14" s="80">
        <f>'3. BL Demand'!H38</f>
        <v>0.57999999999999996</v>
      </c>
      <c r="E14" s="80">
        <f>'3. BL Demand'!I38</f>
        <v>0.58003969259424437</v>
      </c>
      <c r="F14" s="80">
        <f>'3. BL Demand'!J38</f>
        <v>0.58009108343980975</v>
      </c>
      <c r="G14" s="80">
        <f>'3. BL Demand'!K38</f>
        <v>0.58015395573897133</v>
      </c>
      <c r="H14" s="80">
        <f>'3. BL Demand'!L38</f>
        <v>0.58020082292550934</v>
      </c>
      <c r="I14" s="80">
        <f>'3. BL Demand'!M38</f>
        <v>0.58024673564535167</v>
      </c>
      <c r="J14" s="80">
        <f>'3. BL Demand'!N38</f>
        <v>0.58029175994465776</v>
      </c>
      <c r="K14" s="80">
        <f>'3. BL Demand'!O38</f>
        <v>0.58033588237588085</v>
      </c>
      <c r="L14" s="80">
        <f>'3. BL Demand'!P38</f>
        <v>0.58037914836757576</v>
      </c>
      <c r="M14" s="80">
        <f>'3. BL Demand'!Q38</f>
        <v>0.58042156125513056</v>
      </c>
      <c r="N14" s="80">
        <f>'3. BL Demand'!R38</f>
        <v>0.58046314469964688</v>
      </c>
      <c r="O14" s="80">
        <f>'3. BL Demand'!S38</f>
        <v>0.58050391841921656</v>
      </c>
      <c r="P14" s="80">
        <f>'3. BL Demand'!T38</f>
        <v>0.58054388828650938</v>
      </c>
      <c r="Q14" s="80">
        <f>'3. BL Demand'!U38</f>
        <v>0.58058309811927156</v>
      </c>
      <c r="R14" s="80">
        <f>'3. BL Demand'!V38</f>
        <v>0.5806215300544979</v>
      </c>
      <c r="S14" s="80">
        <f>'3. BL Demand'!W38</f>
        <v>0.58065922780606671</v>
      </c>
      <c r="T14" s="80">
        <f>'3. BL Demand'!X38</f>
        <v>0.58069621114808978</v>
      </c>
      <c r="U14" s="80">
        <f>'3. BL Demand'!Y38</f>
        <v>0.58073247960930496</v>
      </c>
      <c r="V14" s="80">
        <f>'3. BL Demand'!Z38</f>
        <v>0.58076805555077637</v>
      </c>
      <c r="W14" s="80">
        <f>'3. BL Demand'!AA38</f>
        <v>0.58080294002144073</v>
      </c>
      <c r="X14" s="80">
        <f>'3. BL Demand'!AB38</f>
        <v>0.58083715523575274</v>
      </c>
      <c r="Y14" s="80">
        <f>'3. BL Demand'!AC38</f>
        <v>0.58087070387937101</v>
      </c>
      <c r="Z14" s="80">
        <f>'3. BL Demand'!AD38</f>
        <v>0.58090360804380059</v>
      </c>
      <c r="AA14" s="80">
        <f>'3. BL Demand'!AE38</f>
        <v>0.58093591094627572</v>
      </c>
      <c r="AB14" s="80">
        <f>'3. BL Demand'!AF38</f>
        <v>0.58096759216481519</v>
      </c>
      <c r="AC14" s="80">
        <f>'3. BL Demand'!AG38</f>
        <v>0.58141001035313611</v>
      </c>
      <c r="AD14" s="80">
        <f>'3. BL Demand'!AH38</f>
        <v>0.58184443861217439</v>
      </c>
      <c r="AE14" s="80">
        <f>'3. BL Demand'!AI38</f>
        <v>0.58227100577297641</v>
      </c>
      <c r="AF14" s="80">
        <f>'3. BL Demand'!AJ38</f>
        <v>0.58268988288034329</v>
      </c>
    </row>
    <row r="15" spans="1:36" x14ac:dyDescent="0.2">
      <c r="A15" s="78" t="s">
        <v>89</v>
      </c>
      <c r="B15" s="79" t="s">
        <v>88</v>
      </c>
      <c r="C15" s="78" t="s">
        <v>75</v>
      </c>
      <c r="D15" s="80">
        <f>'8. FP Demand'!H38</f>
        <v>0.57999999999999996</v>
      </c>
      <c r="E15" s="80">
        <f>'8. FP Demand'!I38</f>
        <v>0.58003969259424437</v>
      </c>
      <c r="F15" s="80">
        <f>'8. FP Demand'!J38</f>
        <v>0.58009108343980975</v>
      </c>
      <c r="G15" s="80">
        <f>'8. FP Demand'!K38</f>
        <v>0.58015395573897133</v>
      </c>
      <c r="H15" s="80">
        <f>'8. FP Demand'!L38</f>
        <v>0.57999999999999996</v>
      </c>
      <c r="I15" s="80">
        <f>'8. FP Demand'!M38</f>
        <v>0.57999999999999996</v>
      </c>
      <c r="J15" s="80">
        <f>'8. FP Demand'!N38</f>
        <v>0.57999999999999996</v>
      </c>
      <c r="K15" s="80">
        <f>'8. FP Demand'!O38</f>
        <v>0.57999999999999996</v>
      </c>
      <c r="L15" s="80">
        <f>'8. FP Demand'!P38</f>
        <v>0.57999999999999996</v>
      </c>
      <c r="M15" s="80">
        <f>'8. FP Demand'!Q38</f>
        <v>0.56259999999999999</v>
      </c>
      <c r="N15" s="80">
        <f>'8. FP Demand'!R38</f>
        <v>0.54520000000000002</v>
      </c>
      <c r="O15" s="80">
        <f>'8. FP Demand'!S38</f>
        <v>0.52780000000000005</v>
      </c>
      <c r="P15" s="80">
        <f>'8. FP Demand'!T38</f>
        <v>0.51040000000000008</v>
      </c>
      <c r="Q15" s="80">
        <f>'8. FP Demand'!U38</f>
        <v>0.49299999999999999</v>
      </c>
      <c r="R15" s="80">
        <f>'8. FP Demand'!V38</f>
        <v>0.47821000000000002</v>
      </c>
      <c r="S15" s="80">
        <f>'8. FP Demand'!W38</f>
        <v>0.46342000000000005</v>
      </c>
      <c r="T15" s="80">
        <f>'8. FP Demand'!X38</f>
        <v>0.44863000000000008</v>
      </c>
      <c r="U15" s="80">
        <f>'8. FP Demand'!Y38</f>
        <v>0.43384000000000011</v>
      </c>
      <c r="V15" s="80">
        <f>'8. FP Demand'!Z38</f>
        <v>0.41905000000000003</v>
      </c>
      <c r="W15" s="80">
        <f>'8. FP Demand'!AA38</f>
        <v>0.41066900000000001</v>
      </c>
      <c r="X15" s="80">
        <f>'8. FP Demand'!AB38</f>
        <v>0.40228799999999998</v>
      </c>
      <c r="Y15" s="80">
        <f>'8. FP Demand'!AC38</f>
        <v>0.39390699999999995</v>
      </c>
      <c r="Z15" s="80">
        <f>'8. FP Demand'!AD38</f>
        <v>0.38552599999999992</v>
      </c>
      <c r="AA15" s="80">
        <f>'8. FP Demand'!AE38</f>
        <v>0.37714500000000001</v>
      </c>
      <c r="AB15" s="80">
        <f>'8. FP Demand'!AF38</f>
        <v>0.36960209999999999</v>
      </c>
      <c r="AC15" s="80">
        <f>'8. FP Demand'!AG38</f>
        <v>0.36205919999999991</v>
      </c>
      <c r="AD15" s="80">
        <f>'8. FP Demand'!AH38</f>
        <v>0.35451629999999995</v>
      </c>
      <c r="AE15" s="80">
        <f>'8. FP Demand'!AI38</f>
        <v>0.34697339999999993</v>
      </c>
      <c r="AF15" s="80">
        <f>'8. FP Demand'!AJ38</f>
        <v>0.33943050000000002</v>
      </c>
    </row>
    <row r="16" spans="1:36" x14ac:dyDescent="0.2">
      <c r="A16" s="78" t="s">
        <v>90</v>
      </c>
      <c r="B16" s="79" t="s">
        <v>91</v>
      </c>
      <c r="C16" s="78" t="s">
        <v>75</v>
      </c>
      <c r="D16" s="80">
        <f>'4. BL SDB'!H3-('3. BL Demand'!H7+'3. BL Demand'!H8+'3. BL Demand'!H9+'3. BL Demand'!H10)-'3. BL Demand'!H38</f>
        <v>5.8079576942839828E-2</v>
      </c>
      <c r="E16" s="80">
        <f>'4. BL SDB'!I3-('3. BL Demand'!I7+'3. BL Demand'!I8+'3. BL Demand'!I9+'3. BL Demand'!I10)-'3. BL Demand'!I38</f>
        <v>5.8079576942839495E-2</v>
      </c>
      <c r="F16" s="80">
        <f>'4. BL SDB'!J3-('3. BL Demand'!J7+'3. BL Demand'!J8+'3. BL Demand'!J9+'3. BL Demand'!J10)-'3. BL Demand'!J38</f>
        <v>5.8079576942839606E-2</v>
      </c>
      <c r="G16" s="80">
        <f>'4. BL SDB'!K3-('3. BL Demand'!K7+'3. BL Demand'!K8+'3. BL Demand'!K9+'3. BL Demand'!K10)-'3. BL Demand'!K38</f>
        <v>5.8079576942839606E-2</v>
      </c>
      <c r="H16" s="80">
        <f>'4. BL SDB'!L3-('3. BL Demand'!L7+'3. BL Demand'!L8+'3. BL Demand'!L9+'3. BL Demand'!L10)-'3. BL Demand'!L38</f>
        <v>5.8079576942839717E-2</v>
      </c>
      <c r="I16" s="80">
        <f>'4. BL SDB'!M3-('3. BL Demand'!M7+'3. BL Demand'!M8+'3. BL Demand'!M9+'3. BL Demand'!M10)-'3. BL Demand'!M38</f>
        <v>5.8079576942839384E-2</v>
      </c>
      <c r="J16" s="80">
        <f>'4. BL SDB'!N3-('3. BL Demand'!N7+'3. BL Demand'!N8+'3. BL Demand'!N9+'3. BL Demand'!N10)-'3. BL Demand'!N38</f>
        <v>5.8079576942839495E-2</v>
      </c>
      <c r="K16" s="80">
        <f>'4. BL SDB'!O3-('3. BL Demand'!O7+'3. BL Demand'!O8+'3. BL Demand'!O9+'3. BL Demand'!O10)-'3. BL Demand'!O38</f>
        <v>5.8079576942839717E-2</v>
      </c>
      <c r="L16" s="80">
        <f>'4. BL SDB'!P3-('3. BL Demand'!P7+'3. BL Demand'!P8+'3. BL Demand'!P9+'3. BL Demand'!P10)-'3. BL Demand'!P38</f>
        <v>5.8079576942839495E-2</v>
      </c>
      <c r="M16" s="80">
        <f>'4. BL SDB'!Q3-('3. BL Demand'!Q7+'3. BL Demand'!Q8+'3. BL Demand'!Q9+'3. BL Demand'!Q10)-'3. BL Demand'!Q38</f>
        <v>5.8079576942839606E-2</v>
      </c>
      <c r="N16" s="80">
        <f>'4. BL SDB'!R3-('3. BL Demand'!R7+'3. BL Demand'!R8+'3. BL Demand'!R9+'3. BL Demand'!R10)-'3. BL Demand'!R38</f>
        <v>5.8079576942839495E-2</v>
      </c>
      <c r="O16" s="80">
        <f>'4. BL SDB'!S3-('3. BL Demand'!S7+'3. BL Demand'!S8+'3. BL Demand'!S9+'3. BL Demand'!S10)-'3. BL Demand'!S38</f>
        <v>5.8079576942839606E-2</v>
      </c>
      <c r="P16" s="80">
        <f>'4. BL SDB'!T3-('3. BL Demand'!T7+'3. BL Demand'!T8+'3. BL Demand'!T9+'3. BL Demand'!T10)-'3. BL Demand'!T38</f>
        <v>5.8079576942839384E-2</v>
      </c>
      <c r="Q16" s="80">
        <f>'4. BL SDB'!U3-('3. BL Demand'!U7+'3. BL Demand'!U8+'3. BL Demand'!U9+'3. BL Demand'!U10)-'3. BL Demand'!U38</f>
        <v>5.8079576942839384E-2</v>
      </c>
      <c r="R16" s="80">
        <f>'4. BL SDB'!V3-('3. BL Demand'!V7+'3. BL Demand'!V8+'3. BL Demand'!V9+'3. BL Demand'!V10)-'3. BL Demand'!V38</f>
        <v>5.8079576942839717E-2</v>
      </c>
      <c r="S16" s="80">
        <f>'4. BL SDB'!W3-('3. BL Demand'!W7+'3. BL Demand'!W8+'3. BL Demand'!W9+'3. BL Demand'!W10)-'3. BL Demand'!W38</f>
        <v>5.8079576942839495E-2</v>
      </c>
      <c r="T16" s="80">
        <f>'4. BL SDB'!X3-('3. BL Demand'!X7+'3. BL Demand'!X8+'3. BL Demand'!X9+'3. BL Demand'!X10)-'3. BL Demand'!X38</f>
        <v>5.8079576942839495E-2</v>
      </c>
      <c r="U16" s="80">
        <f>'4. BL SDB'!Y3-('3. BL Demand'!Y7+'3. BL Demand'!Y8+'3. BL Demand'!Y9+'3. BL Demand'!Y10)-'3. BL Demand'!Y38</f>
        <v>5.8079576942839717E-2</v>
      </c>
      <c r="V16" s="80">
        <f>'4. BL SDB'!Z3-('3. BL Demand'!Z7+'3. BL Demand'!Z8+'3. BL Demand'!Z9+'3. BL Demand'!Z10)-'3. BL Demand'!Z38</f>
        <v>5.8079576942839717E-2</v>
      </c>
      <c r="W16" s="80">
        <f>'4. BL SDB'!AA3-('3. BL Demand'!AA7+'3. BL Demand'!AA8+'3. BL Demand'!AA9+'3. BL Demand'!AA10)-'3. BL Demand'!AA38</f>
        <v>5.8079576942839495E-2</v>
      </c>
      <c r="X16" s="80">
        <f>'4. BL SDB'!AB3-('3. BL Demand'!AB7+'3. BL Demand'!AB8+'3. BL Demand'!AB9+'3. BL Demand'!AB10)-'3. BL Demand'!AB38</f>
        <v>5.8079576942839495E-2</v>
      </c>
      <c r="Y16" s="80">
        <f>'4. BL SDB'!AC3-('3. BL Demand'!AC7+'3. BL Demand'!AC8+'3. BL Demand'!AC9+'3. BL Demand'!AC10)-'3. BL Demand'!AC38</f>
        <v>5.8079576942839495E-2</v>
      </c>
      <c r="Z16" s="80">
        <f>'4. BL SDB'!AD3-('3. BL Demand'!AD7+'3. BL Demand'!AD8+'3. BL Demand'!AD9+'3. BL Demand'!AD10)-'3. BL Demand'!AD38</f>
        <v>5.8079576942839273E-2</v>
      </c>
      <c r="AA16" s="80">
        <f>'4. BL SDB'!AE3-('3. BL Demand'!AE7+'3. BL Demand'!AE8+'3. BL Demand'!AE9+'3. BL Demand'!AE10)-'3. BL Demand'!AE38</f>
        <v>5.8079576942839717E-2</v>
      </c>
      <c r="AB16" s="80">
        <f>'4. BL SDB'!AF3-('3. BL Demand'!AF7+'3. BL Demand'!AF8+'3. BL Demand'!AF9+'3. BL Demand'!AF10)-'3. BL Demand'!AF38</f>
        <v>5.8079576942839495E-2</v>
      </c>
      <c r="AC16" s="80">
        <f>'4. BL SDB'!AG3-('3. BL Demand'!AG7+'3. BL Demand'!AG8+'3. BL Demand'!AG9+'3. BL Demand'!AG10)-'3. BL Demand'!AG38</f>
        <v>5.8079576942839717E-2</v>
      </c>
      <c r="AD16" s="80">
        <f>'4. BL SDB'!AH3-('3. BL Demand'!AH7+'3. BL Demand'!AH8+'3. BL Demand'!AH9+'3. BL Demand'!AH10)-'3. BL Demand'!AH38</f>
        <v>5.8079576942839717E-2</v>
      </c>
      <c r="AE16" s="80">
        <f>'4. BL SDB'!AI3-('3. BL Demand'!AI7+'3. BL Demand'!AI8+'3. BL Demand'!AI9+'3. BL Demand'!AI10)-'3. BL Demand'!AI38</f>
        <v>5.8079576942839384E-2</v>
      </c>
      <c r="AF16" s="80">
        <f>'4. BL SDB'!AJ3-('3. BL Demand'!AJ7+'3. BL Demand'!AJ8+'3. BL Demand'!AJ9+'3. BL Demand'!AJ10)-'3. BL Demand'!AJ38</f>
        <v>5.8079576942839495E-2</v>
      </c>
    </row>
    <row r="17" spans="1:32" x14ac:dyDescent="0.2">
      <c r="A17" s="78" t="s">
        <v>92</v>
      </c>
      <c r="B17" s="79" t="s">
        <v>91</v>
      </c>
      <c r="C17" s="78" t="s">
        <v>75</v>
      </c>
      <c r="D17" s="80">
        <f>'9. FP SDB'!H3-('8. FP Demand'!H7+'8. FP Demand'!H8+'8. FP Demand'!H9+'8. FP Demand'!H10)-'8. FP Demand'!H38</f>
        <v>5.8079576942839828E-2</v>
      </c>
      <c r="E17" s="80">
        <f>'9. FP SDB'!I3-('8. FP Demand'!I7+'8. FP Demand'!I8+'8. FP Demand'!I9+'8. FP Demand'!I10)-'8. FP Demand'!I38</f>
        <v>5.8079576942839495E-2</v>
      </c>
      <c r="F17" s="80">
        <f>'9. FP SDB'!J3-('8. FP Demand'!J7+'8. FP Demand'!J8+'8. FP Demand'!J9+'8. FP Demand'!J10)-'8. FP Demand'!J38</f>
        <v>5.8079576942839606E-2</v>
      </c>
      <c r="G17" s="80">
        <f>'9. FP SDB'!K3-('8. FP Demand'!K7+'8. FP Demand'!K8+'8. FP Demand'!K9+'8. FP Demand'!K10)-'8. FP Demand'!K38</f>
        <v>5.8079576942839606E-2</v>
      </c>
      <c r="H17" s="80">
        <f>'9. FP SDB'!L3-('8. FP Demand'!L7+'8. FP Demand'!L8+'8. FP Demand'!L9+'8. FP Demand'!L10)-'8. FP Demand'!L38</f>
        <v>5.8079576942839606E-2</v>
      </c>
      <c r="I17" s="80">
        <f>'9. FP SDB'!M3-('8. FP Demand'!M7+'8. FP Demand'!M8+'8. FP Demand'!M9+'8. FP Demand'!M10)-'8. FP Demand'!M38</f>
        <v>5.8079576942839606E-2</v>
      </c>
      <c r="J17" s="80">
        <f>'9. FP SDB'!N3-('8. FP Demand'!N7+'8. FP Demand'!N8+'8. FP Demand'!N9+'8. FP Demand'!N10)-'8. FP Demand'!N38</f>
        <v>5.8079576942839384E-2</v>
      </c>
      <c r="K17" s="80">
        <f>'9. FP SDB'!O3-('8. FP Demand'!O7+'8. FP Demand'!O8+'8. FP Demand'!O9+'8. FP Demand'!O10)-'8. FP Demand'!O38</f>
        <v>5.8079576942839606E-2</v>
      </c>
      <c r="L17" s="80">
        <f>'9. FP SDB'!P3-('8. FP Demand'!P7+'8. FP Demand'!P8+'8. FP Demand'!P9+'8. FP Demand'!P10)-'8. FP Demand'!P38</f>
        <v>5.8079576942839606E-2</v>
      </c>
      <c r="M17" s="80">
        <f>'9. FP SDB'!Q3-('8. FP Demand'!Q7+'8. FP Demand'!Q8+'8. FP Demand'!Q9+'8. FP Demand'!Q10)-'8. FP Demand'!Q38</f>
        <v>5.8079576942839495E-2</v>
      </c>
      <c r="N17" s="80">
        <f>'9. FP SDB'!R3-('8. FP Demand'!R7+'8. FP Demand'!R8+'8. FP Demand'!R9+'8. FP Demand'!R10)-'8. FP Demand'!R38</f>
        <v>5.8079576942839606E-2</v>
      </c>
      <c r="O17" s="80">
        <f>'9. FP SDB'!S3-('8. FP Demand'!S7+'8. FP Demand'!S8+'8. FP Demand'!S9+'8. FP Demand'!S10)-'8. FP Demand'!S38</f>
        <v>5.8079576942839495E-2</v>
      </c>
      <c r="P17" s="80">
        <f>'9. FP SDB'!T3-('8. FP Demand'!T7+'8. FP Demand'!T8+'8. FP Demand'!T9+'8. FP Demand'!T10)-'8. FP Demand'!T38</f>
        <v>5.8079576942839606E-2</v>
      </c>
      <c r="Q17" s="80">
        <f>'9. FP SDB'!U3-('8. FP Demand'!U7+'8. FP Demand'!U8+'8. FP Demand'!U9+'8. FP Demand'!U10)-'8. FP Demand'!U38</f>
        <v>5.8079576942839606E-2</v>
      </c>
      <c r="R17" s="80">
        <f>'9. FP SDB'!V3-('8. FP Demand'!V7+'8. FP Demand'!V8+'8. FP Demand'!V9+'8. FP Demand'!V10)-'8. FP Demand'!V38</f>
        <v>5.8079576942839717E-2</v>
      </c>
      <c r="S17" s="80">
        <f>'9. FP SDB'!W3-('8. FP Demand'!W7+'8. FP Demand'!W8+'8. FP Demand'!W9+'8. FP Demand'!W10)-'8. FP Demand'!W38</f>
        <v>5.8079576942839384E-2</v>
      </c>
      <c r="T17" s="80">
        <f>'9. FP SDB'!X3-('8. FP Demand'!X7+'8. FP Demand'!X8+'8. FP Demand'!X9+'8. FP Demand'!X10)-'8. FP Demand'!X38</f>
        <v>5.8079576942839273E-2</v>
      </c>
      <c r="U17" s="80">
        <f>'9. FP SDB'!Y3-('8. FP Demand'!Y7+'8. FP Demand'!Y8+'8. FP Demand'!Y9+'8. FP Demand'!Y10)-'8. FP Demand'!Y38</f>
        <v>5.8079576942839384E-2</v>
      </c>
      <c r="V17" s="80">
        <f>'9. FP SDB'!Z3-('8. FP Demand'!Z7+'8. FP Demand'!Z8+'8. FP Demand'!Z9+'8. FP Demand'!Z10)-'8. FP Demand'!Z38</f>
        <v>5.8079576942839606E-2</v>
      </c>
      <c r="W17" s="80">
        <f>'9. FP SDB'!AA3-('8. FP Demand'!AA7+'8. FP Demand'!AA8+'8. FP Demand'!AA9+'8. FP Demand'!AA10)-'8. FP Demand'!AA38</f>
        <v>5.8079576942839661E-2</v>
      </c>
      <c r="X17" s="80">
        <f>'9. FP SDB'!AB3-('8. FP Demand'!AB7+'8. FP Demand'!AB8+'8. FP Demand'!AB9+'8. FP Demand'!AB10)-'8. FP Demand'!AB38</f>
        <v>5.8079576942839717E-2</v>
      </c>
      <c r="Y17" s="80">
        <f>'9. FP SDB'!AC3-('8. FP Demand'!AC7+'8. FP Demand'!AC8+'8. FP Demand'!AC9+'8. FP Demand'!AC10)-'8. FP Demand'!AC38</f>
        <v>5.807957694283955E-2</v>
      </c>
      <c r="Z17" s="80">
        <f>'9. FP SDB'!AD3-('8. FP Demand'!AD7+'8. FP Demand'!AD8+'8. FP Demand'!AD9+'8. FP Demand'!AD10)-'8. FP Demand'!AD38</f>
        <v>5.8079576942839606E-2</v>
      </c>
      <c r="AA17" s="80">
        <f>'9. FP SDB'!AE3-('8. FP Demand'!AE7+'8. FP Demand'!AE8+'8. FP Demand'!AE9+'8. FP Demand'!AE10)-'8. FP Demand'!AE38</f>
        <v>5.807957694283955E-2</v>
      </c>
      <c r="AB17" s="80">
        <f>'9. FP SDB'!AF3-('8. FP Demand'!AF7+'8. FP Demand'!AF8+'8. FP Demand'!AF9+'8. FP Demand'!AF10)-'8. FP Demand'!AF38</f>
        <v>5.807957694283955E-2</v>
      </c>
      <c r="AC17" s="80">
        <f>'9. FP SDB'!AG3-('8. FP Demand'!AG7+'8. FP Demand'!AG8+'8. FP Demand'!AG9+'8. FP Demand'!AG10)-'8. FP Demand'!AG38</f>
        <v>5.8079576942839606E-2</v>
      </c>
      <c r="AD17" s="80">
        <f>'9. FP SDB'!AH3-('8. FP Demand'!AH7+'8. FP Demand'!AH8+'8. FP Demand'!AH9+'8. FP Demand'!AH10)-'8. FP Demand'!AH38</f>
        <v>5.8079576942839772E-2</v>
      </c>
      <c r="AE17" s="80">
        <f>'9. FP SDB'!AI3-('8. FP Demand'!AI7+'8. FP Demand'!AI8+'8. FP Demand'!AI9+'8. FP Demand'!AI10)-'8. FP Demand'!AI38</f>
        <v>5.8079576942839328E-2</v>
      </c>
      <c r="AF17" s="80">
        <f>'9. FP SDB'!AJ3-('8. FP Demand'!AJ7+'8. FP Demand'!AJ8+'8. FP Demand'!AJ9+'8. FP Demand'!AJ10)-'8. FP Demand'!AJ38</f>
        <v>5.8079576942839661E-2</v>
      </c>
    </row>
    <row r="18" spans="1:32" x14ac:dyDescent="0.2">
      <c r="A18" s="78"/>
      <c r="B18" s="82" t="s">
        <v>93</v>
      </c>
      <c r="C18" s="78" t="s">
        <v>75</v>
      </c>
      <c r="D18" s="80">
        <f>D16+D14+D12+D10+D8+D21</f>
        <v>2.085595004716756</v>
      </c>
      <c r="E18" s="80">
        <f t="shared" ref="E18:AB18" si="0">E16+E14+E12+E10+E8+E21</f>
        <v>2.0851734290242687</v>
      </c>
      <c r="F18" s="80">
        <f t="shared" si="0"/>
        <v>2.0822074522739418</v>
      </c>
      <c r="G18" s="80">
        <f t="shared" si="0"/>
        <v>2.0824710215200359</v>
      </c>
      <c r="H18" s="80">
        <f t="shared" si="0"/>
        <v>2.0772331421781471</v>
      </c>
      <c r="I18" s="80">
        <f t="shared" si="0"/>
        <v>2.0817718633338287</v>
      </c>
      <c r="J18" s="80">
        <f t="shared" si="0"/>
        <v>2.0823369989972287</v>
      </c>
      <c r="K18" s="80">
        <f t="shared" si="0"/>
        <v>2.0831484748808653</v>
      </c>
      <c r="L18" s="80">
        <f t="shared" si="0"/>
        <v>2.0809908398078938</v>
      </c>
      <c r="M18" s="80">
        <f t="shared" si="0"/>
        <v>2.0518062482780555</v>
      </c>
      <c r="N18" s="80">
        <f t="shared" si="0"/>
        <v>2.0522528321888673</v>
      </c>
      <c r="O18" s="80">
        <f t="shared" si="0"/>
        <v>2.0531501496476356</v>
      </c>
      <c r="P18" s="80">
        <f t="shared" si="0"/>
        <v>2.0545522406664736</v>
      </c>
      <c r="Q18" s="80">
        <f t="shared" si="0"/>
        <v>2.0607007493067195</v>
      </c>
      <c r="R18" s="80">
        <f t="shared" si="0"/>
        <v>2.06060404343883</v>
      </c>
      <c r="S18" s="80">
        <f t="shared" si="0"/>
        <v>2.0592795043643215</v>
      </c>
      <c r="T18" s="80">
        <f t="shared" si="0"/>
        <v>2.0578356464611467</v>
      </c>
      <c r="U18" s="80">
        <f t="shared" si="0"/>
        <v>2.0597541924318419</v>
      </c>
      <c r="V18" s="80">
        <f t="shared" si="0"/>
        <v>2.0630975494890551</v>
      </c>
      <c r="W18" s="80">
        <f t="shared" si="0"/>
        <v>2.0641007463981076</v>
      </c>
      <c r="X18" s="80">
        <f t="shared" si="0"/>
        <v>2.0666508940495842</v>
      </c>
      <c r="Y18" s="80">
        <f t="shared" si="0"/>
        <v>2.0686771679464093</v>
      </c>
      <c r="Z18" s="80">
        <f t="shared" si="0"/>
        <v>2.0717770500555237</v>
      </c>
      <c r="AA18" s="80">
        <f t="shared" si="0"/>
        <v>2.0697869153021053</v>
      </c>
      <c r="AB18" s="80">
        <f t="shared" si="0"/>
        <v>2.0725160430786249</v>
      </c>
      <c r="AC18" s="80">
        <f t="shared" ref="AC18:AF18" si="1">AC16+AC14+AC12+AC10+AC8+AC21</f>
        <v>2.0771295630972171</v>
      </c>
      <c r="AD18" s="80">
        <f t="shared" si="1"/>
        <v>2.0782723794305089</v>
      </c>
      <c r="AE18" s="80">
        <f t="shared" si="1"/>
        <v>2.0792835600921094</v>
      </c>
      <c r="AF18" s="80">
        <f t="shared" si="1"/>
        <v>2.0799969382336707</v>
      </c>
    </row>
    <row r="19" spans="1:32" x14ac:dyDescent="0.2">
      <c r="A19" s="78"/>
      <c r="B19" s="79" t="s">
        <v>94</v>
      </c>
      <c r="C19" s="78" t="s">
        <v>75</v>
      </c>
      <c r="D19" s="80">
        <f>D9+D11+D13+D15+D17+D22</f>
        <v>2.085595004716756</v>
      </c>
      <c r="E19" s="80">
        <f t="shared" ref="E19:AB19" si="2">E9+E11+E13+E15+E17+E22</f>
        <v>2.0851734290242687</v>
      </c>
      <c r="F19" s="80">
        <f t="shared" si="2"/>
        <v>2.0822074522739418</v>
      </c>
      <c r="G19" s="80">
        <f t="shared" si="2"/>
        <v>2.0824710215200359</v>
      </c>
      <c r="H19" s="80">
        <f t="shared" si="2"/>
        <v>2.0770323192526376</v>
      </c>
      <c r="I19" s="80">
        <f t="shared" si="2"/>
        <v>2.0815251276884772</v>
      </c>
      <c r="J19" s="80">
        <f t="shared" si="2"/>
        <v>2.082045239052571</v>
      </c>
      <c r="K19" s="80">
        <f t="shared" si="2"/>
        <v>2.0828125925049843</v>
      </c>
      <c r="L19" s="80">
        <f t="shared" si="2"/>
        <v>2.0806116914403181</v>
      </c>
      <c r="M19" s="80">
        <f t="shared" si="2"/>
        <v>2.0339846870229246</v>
      </c>
      <c r="N19" s="80">
        <f t="shared" si="2"/>
        <v>2.0169896874892199</v>
      </c>
      <c r="O19" s="80">
        <f t="shared" si="2"/>
        <v>2.0004462312284188</v>
      </c>
      <c r="P19" s="80">
        <f t="shared" si="2"/>
        <v>1.9844083523799645</v>
      </c>
      <c r="Q19" s="80">
        <f t="shared" si="2"/>
        <v>1.9620493980200033</v>
      </c>
      <c r="R19" s="80">
        <f t="shared" si="2"/>
        <v>1.9470119877988159</v>
      </c>
      <c r="S19" s="80">
        <f t="shared" si="2"/>
        <v>1.9217189111423401</v>
      </c>
      <c r="T19" s="80">
        <f t="shared" si="2"/>
        <v>1.9052832718144252</v>
      </c>
      <c r="U19" s="80">
        <f t="shared" si="2"/>
        <v>1.9021838675205516</v>
      </c>
      <c r="V19" s="80">
        <f t="shared" si="2"/>
        <v>1.8867131144971427</v>
      </c>
      <c r="W19" s="80">
        <f t="shared" si="2"/>
        <v>1.8661701305930039</v>
      </c>
      <c r="X19" s="80">
        <f t="shared" si="2"/>
        <v>1.8613213217824676</v>
      </c>
      <c r="Y19" s="80">
        <f t="shared" si="2"/>
        <v>1.8549268140305244</v>
      </c>
      <c r="Z19" s="80">
        <f t="shared" si="2"/>
        <v>1.8495889334456195</v>
      </c>
      <c r="AA19" s="80">
        <f t="shared" si="2"/>
        <v>1.8401325558827357</v>
      </c>
      <c r="AB19" s="80">
        <f t="shared" si="2"/>
        <v>1.8352139859951839</v>
      </c>
      <c r="AC19" s="80">
        <f t="shared" ref="AC19:AF19" si="3">AC9+AC11+AC13+AC15+AC17+AC22</f>
        <v>1.8317477910906801</v>
      </c>
      <c r="AD19" s="80">
        <f t="shared" si="3"/>
        <v>1.8257942288096549</v>
      </c>
      <c r="AE19" s="80">
        <f t="shared" si="3"/>
        <v>1.8316389960419499</v>
      </c>
      <c r="AF19" s="80">
        <f t="shared" si="3"/>
        <v>1.8430310416638569</v>
      </c>
    </row>
    <row r="20" spans="1:32" x14ac:dyDescent="0.2">
      <c r="A20" s="74"/>
      <c r="B20" s="75" t="s">
        <v>95</v>
      </c>
      <c r="C20" s="69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</row>
    <row r="21" spans="1:32" x14ac:dyDescent="0.2">
      <c r="A21" s="78" t="s">
        <v>96</v>
      </c>
      <c r="B21" s="83" t="s">
        <v>97</v>
      </c>
      <c r="C21" s="78" t="s">
        <v>75</v>
      </c>
      <c r="D21" s="84">
        <f>'4. BL SDB'!H8</f>
        <v>0.18097250649874699</v>
      </c>
      <c r="E21" s="84">
        <f>'4. BL SDB'!I8</f>
        <v>0.17829030626842601</v>
      </c>
      <c r="F21" s="84">
        <f>'4. BL SDB'!J8</f>
        <v>0.174309114940397</v>
      </c>
      <c r="G21" s="84">
        <f>'4. BL SDB'!K8</f>
        <v>0.17235864710851301</v>
      </c>
      <c r="H21" s="84">
        <f>'4. BL SDB'!L8</f>
        <v>0.16740279089885801</v>
      </c>
      <c r="I21" s="84">
        <f>'4. BL SDB'!M8</f>
        <v>0.16850691994323</v>
      </c>
      <c r="J21" s="84">
        <f>'4. BL SDB'!N8</f>
        <v>0.16579583125825401</v>
      </c>
      <c r="K21" s="84">
        <f>'4. BL SDB'!O8</f>
        <v>0.16335056256611</v>
      </c>
      <c r="L21" s="84">
        <f>'4. BL SDB'!P8</f>
        <v>0.159493453509536</v>
      </c>
      <c r="M21" s="84">
        <f>'4. BL SDB'!Q8</f>
        <v>0.126416048645214</v>
      </c>
      <c r="N21" s="84">
        <f>'4. BL SDB'!R8</f>
        <v>0.12433781000123401</v>
      </c>
      <c r="O21" s="84">
        <f>'4. BL SDB'!S8</f>
        <v>0.1225034324219</v>
      </c>
      <c r="P21" s="84">
        <f>'4. BL SDB'!T8</f>
        <v>0.12234481039641799</v>
      </c>
      <c r="Q21" s="84">
        <f>'4. BL SDB'!U8</f>
        <v>0.12429766489604099</v>
      </c>
      <c r="R21" s="84">
        <f>'4. BL SDB'!V8</f>
        <v>0.12335271592229401</v>
      </c>
      <c r="S21" s="84">
        <f>'4. BL SDB'!W8</f>
        <v>0.12111797023274699</v>
      </c>
      <c r="T21" s="84">
        <f>'4. BL SDB'!X8</f>
        <v>0.12009593726906501</v>
      </c>
      <c r="U21" s="84">
        <f>'4. BL SDB'!Y8</f>
        <v>0.119980981307952</v>
      </c>
      <c r="V21" s="84">
        <f>'4. BL SDB'!Z8</f>
        <v>0.122816573264191</v>
      </c>
      <c r="W21" s="84">
        <f>'4. BL SDB'!AA8</f>
        <v>0.122729021110196</v>
      </c>
      <c r="X21" s="84">
        <f>'4. BL SDB'!AB8</f>
        <v>0.125340163389909</v>
      </c>
      <c r="Y21" s="84">
        <f>'4. BL SDB'!AC8</f>
        <v>0.12484022625499799</v>
      </c>
      <c r="Z21" s="84">
        <f>'4. BL SDB'!AD8</f>
        <v>0.12681973918440001</v>
      </c>
      <c r="AA21" s="84">
        <f>'4. BL SDB'!AE8</f>
        <v>0.123547566636507</v>
      </c>
      <c r="AB21" s="84">
        <f>'4. BL SDB'!AF8</f>
        <v>0.12633501387318199</v>
      </c>
      <c r="AC21" s="84">
        <f>'4. BL SDB'!AG8</f>
        <v>0.12816985758067201</v>
      </c>
      <c r="AD21" s="84">
        <f>'4. BL SDB'!AH8</f>
        <v>0.12768291842851501</v>
      </c>
      <c r="AE21" s="84">
        <f>'4. BL SDB'!AI8</f>
        <v>0.127128716264748</v>
      </c>
      <c r="AF21" s="84">
        <f>'4. BL SDB'!AJ8</f>
        <v>0.12751254172468901</v>
      </c>
    </row>
    <row r="22" spans="1:32" x14ac:dyDescent="0.2">
      <c r="A22" s="78" t="s">
        <v>98</v>
      </c>
      <c r="B22" s="83" t="s">
        <v>97</v>
      </c>
      <c r="C22" s="78" t="s">
        <v>75</v>
      </c>
      <c r="D22" s="84">
        <f>'9. FP SDB'!H8</f>
        <v>0.18097250649874699</v>
      </c>
      <c r="E22" s="84">
        <f>'9. FP SDB'!I8</f>
        <v>0.17829030626842601</v>
      </c>
      <c r="F22" s="84">
        <f>'9. FP SDB'!J8</f>
        <v>0.174309114940397</v>
      </c>
      <c r="G22" s="84">
        <f>'9. FP SDB'!K8</f>
        <v>0.17235864710851301</v>
      </c>
      <c r="H22" s="84">
        <f>'9. FP SDB'!L8</f>
        <v>0.16740279089885801</v>
      </c>
      <c r="I22" s="84">
        <f>'9. FP SDB'!M8</f>
        <v>0.16850691994323</v>
      </c>
      <c r="J22" s="84">
        <f>'9. FP SDB'!N8</f>
        <v>0.16579583125825401</v>
      </c>
      <c r="K22" s="84">
        <f>'9. FP SDB'!O8</f>
        <v>0.16335056256611</v>
      </c>
      <c r="L22" s="84">
        <f>'9. FP SDB'!P8</f>
        <v>0.159493453509536</v>
      </c>
      <c r="M22" s="84">
        <f>'9. FP SDB'!Q8</f>
        <v>0.126416048645214</v>
      </c>
      <c r="N22" s="84">
        <f>'9. FP SDB'!R8</f>
        <v>0.12433781000123401</v>
      </c>
      <c r="O22" s="84">
        <f>'9. FP SDB'!S8</f>
        <v>0.1225034324219</v>
      </c>
      <c r="P22" s="84">
        <f>'9. FP SDB'!T8</f>
        <v>0.12234481039641799</v>
      </c>
      <c r="Q22" s="84">
        <f>'9. FP SDB'!U8</f>
        <v>0.12429766489604099</v>
      </c>
      <c r="R22" s="84">
        <f>'9. FP SDB'!V8</f>
        <v>0.12335271592229401</v>
      </c>
      <c r="S22" s="84">
        <f>'9. FP SDB'!W8</f>
        <v>0.12111797023274699</v>
      </c>
      <c r="T22" s="84">
        <f>'9. FP SDB'!X8</f>
        <v>0.12009593726906501</v>
      </c>
      <c r="U22" s="84">
        <f>'9. FP SDB'!Y8</f>
        <v>0.119980981307952</v>
      </c>
      <c r="V22" s="84">
        <f>'9. FP SDB'!Z8</f>
        <v>0.122816573264191</v>
      </c>
      <c r="W22" s="84">
        <f>'9. FP SDB'!AA8</f>
        <v>0.122729021110196</v>
      </c>
      <c r="X22" s="84">
        <f>'9. FP SDB'!AB8</f>
        <v>0.125340163389909</v>
      </c>
      <c r="Y22" s="84">
        <f>'9. FP SDB'!AC8</f>
        <v>0.12484022625499799</v>
      </c>
      <c r="Z22" s="84">
        <f>'9. FP SDB'!AD8</f>
        <v>0.12681973918440001</v>
      </c>
      <c r="AA22" s="84">
        <f>'9. FP SDB'!AE8</f>
        <v>0.123547566636507</v>
      </c>
      <c r="AB22" s="84">
        <f>'9. FP SDB'!AF8</f>
        <v>0.12633501387318199</v>
      </c>
      <c r="AC22" s="84">
        <f>'9. FP SDB'!AG8</f>
        <v>0.12816985758067201</v>
      </c>
      <c r="AD22" s="84">
        <f>'9. FP SDB'!AH8</f>
        <v>0.12768291842851501</v>
      </c>
      <c r="AE22" s="84">
        <f>'9. FP SDB'!AI8</f>
        <v>0.127128716264748</v>
      </c>
      <c r="AF22" s="84">
        <f>'9. FP SDB'!AJ8</f>
        <v>0.12751254172468901</v>
      </c>
    </row>
    <row r="23" spans="1:32" x14ac:dyDescent="0.2">
      <c r="A23" s="78" t="s">
        <v>99</v>
      </c>
      <c r="B23" s="79" t="s">
        <v>100</v>
      </c>
      <c r="C23" s="78" t="s">
        <v>75</v>
      </c>
      <c r="D23" s="80">
        <f>'4. BL SDB'!H9</f>
        <v>2.9753775017819919</v>
      </c>
      <c r="E23" s="80">
        <f>'4. BL SDB'!I9</f>
        <v>2.9731168772441583</v>
      </c>
      <c r="F23" s="80">
        <f>'4. BL SDB'!J9</f>
        <v>2.9721016626664558</v>
      </c>
      <c r="G23" s="80">
        <f>'4. BL SDB'!K9</f>
        <v>2.9698876255884779</v>
      </c>
      <c r="H23" s="80">
        <f>'4. BL SDB'!L9</f>
        <v>2.9701696487207117</v>
      </c>
      <c r="I23" s="80">
        <f>'4. BL SDB'!M9</f>
        <v>2.966735056609402</v>
      </c>
      <c r="J23" s="80">
        <f>'4. BL SDB'!N9</f>
        <v>2.963458832261026</v>
      </c>
      <c r="K23" s="80">
        <f>'4. BL SDB'!O9</f>
        <v>2.9602020876852455</v>
      </c>
      <c r="L23" s="80">
        <f>'4. BL SDB'!P9</f>
        <v>2.958502613701643</v>
      </c>
      <c r="M23" s="80">
        <f>'4. BL SDB'!Q9</f>
        <v>2.9546098003671597</v>
      </c>
      <c r="N23" s="80">
        <f>'4. BL SDB'!R9</f>
        <v>2.9520849778123677</v>
      </c>
      <c r="O23" s="80">
        <f>'4. BL SDB'!S9</f>
        <v>2.9493532827742652</v>
      </c>
      <c r="P23" s="80">
        <f>'4. BL SDB'!T9</f>
        <v>2.9477925697299452</v>
      </c>
      <c r="Q23" s="80">
        <f>'4. BL SDB'!U9</f>
        <v>2.943596915589322</v>
      </c>
      <c r="R23" s="80">
        <f>'4. BL SDB'!V9</f>
        <v>2.9427486724834648</v>
      </c>
      <c r="S23" s="80">
        <f>'4. BL SDB'!W9</f>
        <v>2.9418384658684262</v>
      </c>
      <c r="T23" s="80">
        <f>'4. BL SDB'!X9</f>
        <v>2.9422602908079192</v>
      </c>
      <c r="U23" s="80">
        <f>'4. BL SDB'!Y9</f>
        <v>2.9402267888761111</v>
      </c>
      <c r="V23" s="80">
        <f>'4. BL SDB'!Z9</f>
        <v>2.9397190237751367</v>
      </c>
      <c r="W23" s="80">
        <f>'4. BL SDB'!AA9</f>
        <v>2.4786282747120891</v>
      </c>
      <c r="X23" s="80">
        <f>'4. BL SDB'!AB9</f>
        <v>2.4786892693403257</v>
      </c>
      <c r="Y23" s="80">
        <f>'4. BL SDB'!AC9</f>
        <v>2.4761630583085892</v>
      </c>
      <c r="Z23" s="80">
        <f>'4. BL SDB'!AD9</f>
        <v>2.4750426891288768</v>
      </c>
      <c r="AA23" s="80">
        <f>'4. BL SDB'!AE9</f>
        <v>2.4737606513344024</v>
      </c>
      <c r="AB23" s="80">
        <f>'4. BL SDB'!AF9</f>
        <v>2.4738189707945581</v>
      </c>
      <c r="AC23" s="80">
        <f>'4. BL SDB'!AG9</f>
        <v>2.4710402944834557</v>
      </c>
      <c r="AD23" s="80">
        <f>'4. BL SDB'!AH9</f>
        <v>2.469410538998007</v>
      </c>
      <c r="AE23" s="80">
        <f>'4. BL SDB'!AI9</f>
        <v>2.4678451561726393</v>
      </c>
      <c r="AF23" s="80">
        <f>'4. BL SDB'!AJ9</f>
        <v>2.4675156034910191</v>
      </c>
    </row>
    <row r="24" spans="1:32" ht="14.45" customHeight="1" x14ac:dyDescent="0.2">
      <c r="A24" s="78" t="s">
        <v>101</v>
      </c>
      <c r="B24" s="79" t="s">
        <v>100</v>
      </c>
      <c r="C24" s="78" t="s">
        <v>75</v>
      </c>
      <c r="D24" s="80">
        <f>'9. FP SDB'!H9</f>
        <v>2.9753775017819919</v>
      </c>
      <c r="E24" s="80">
        <f>'9. FP SDB'!I9</f>
        <v>2.9731168772441583</v>
      </c>
      <c r="F24" s="80">
        <f>'9. FP SDB'!J9</f>
        <v>2.9721016626664558</v>
      </c>
      <c r="G24" s="80">
        <f>'9. FP SDB'!K9</f>
        <v>2.9698876255884779</v>
      </c>
      <c r="H24" s="80">
        <f>'9. FP SDB'!L9</f>
        <v>2.9703704716462211</v>
      </c>
      <c r="I24" s="80">
        <f>'9. FP SDB'!M9</f>
        <v>2.9669817922547534</v>
      </c>
      <c r="J24" s="80">
        <f>'9. FP SDB'!N9</f>
        <v>2.9637505922056837</v>
      </c>
      <c r="K24" s="80">
        <f>'9. FP SDB'!O9</f>
        <v>2.9605379700611265</v>
      </c>
      <c r="L24" s="80">
        <f>'9. FP SDB'!P9</f>
        <v>2.9588817620692187</v>
      </c>
      <c r="M24" s="80">
        <f>'9. FP SDB'!Q9</f>
        <v>2.9724313616222902</v>
      </c>
      <c r="N24" s="80">
        <f>'9. FP SDB'!R9</f>
        <v>2.9873481225120146</v>
      </c>
      <c r="O24" s="80">
        <f>'9. FP SDB'!S9</f>
        <v>3.0020572011934821</v>
      </c>
      <c r="P24" s="80">
        <f>'9. FP SDB'!T9</f>
        <v>3.0179364580164543</v>
      </c>
      <c r="Q24" s="80">
        <f>'9. FP SDB'!U9</f>
        <v>3.0422482668760384</v>
      </c>
      <c r="R24" s="80">
        <f>'9. FP SDB'!V9</f>
        <v>3.0563407281234789</v>
      </c>
      <c r="S24" s="80">
        <f>'9. FP SDB'!W9</f>
        <v>3.0793990590904077</v>
      </c>
      <c r="T24" s="80">
        <f>'9. FP SDB'!X9</f>
        <v>3.0948126654546408</v>
      </c>
      <c r="U24" s="80">
        <f>'9. FP SDB'!Y9</f>
        <v>3.0977971137874012</v>
      </c>
      <c r="V24" s="80">
        <f>'9. FP SDB'!Z9</f>
        <v>3.1161034587670491</v>
      </c>
      <c r="W24" s="80">
        <f>'9. FP SDB'!AA9</f>
        <v>2.6765588905171929</v>
      </c>
      <c r="X24" s="80">
        <f>'9. FP SDB'!AB9</f>
        <v>2.6840188416074424</v>
      </c>
      <c r="Y24" s="80">
        <f>'9. FP SDB'!AC9</f>
        <v>2.6899134122244743</v>
      </c>
      <c r="Z24" s="80">
        <f>'9. FP SDB'!AD9</f>
        <v>2.6972308057387813</v>
      </c>
      <c r="AA24" s="80">
        <f>'9. FP SDB'!AE9</f>
        <v>2.7034150107537718</v>
      </c>
      <c r="AB24" s="80">
        <f>'9. FP SDB'!AF9</f>
        <v>2.7111210278779989</v>
      </c>
      <c r="AC24" s="80">
        <f>'9. FP SDB'!AG9</f>
        <v>2.7164220664899927</v>
      </c>
      <c r="AD24" s="80">
        <f>'9. FP SDB'!AH9</f>
        <v>2.721888689618861</v>
      </c>
      <c r="AE24" s="80">
        <f>'9. FP SDB'!AI9</f>
        <v>2.715489720222799</v>
      </c>
      <c r="AF24" s="80">
        <f>'9. FP SDB'!AJ9</f>
        <v>2.7044815000608331</v>
      </c>
    </row>
    <row r="25" spans="1:32" x14ac:dyDescent="0.2">
      <c r="A25" s="85"/>
      <c r="B25" s="85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</row>
    <row r="26" spans="1:32" x14ac:dyDescent="0.2">
      <c r="A26" s="63"/>
      <c r="B26" s="63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32" ht="15.75" x14ac:dyDescent="0.25">
      <c r="A27" s="87" t="s">
        <v>102</v>
      </c>
      <c r="B27" s="63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32" ht="45" x14ac:dyDescent="0.2">
      <c r="A28" s="88"/>
      <c r="B28" s="89"/>
      <c r="C28" s="90" t="str">
        <f t="shared" ref="C28:AA28" si="4">H3</f>
        <v>2020-21</v>
      </c>
      <c r="D28" s="90" t="str">
        <f t="shared" si="4"/>
        <v>2021-22</v>
      </c>
      <c r="E28" s="90" t="str">
        <f t="shared" si="4"/>
        <v>2022-23</v>
      </c>
      <c r="F28" s="90" t="str">
        <f t="shared" si="4"/>
        <v>2023-24</v>
      </c>
      <c r="G28" s="90" t="str">
        <f t="shared" si="4"/>
        <v>2024-25</v>
      </c>
      <c r="H28" s="90" t="str">
        <f t="shared" si="4"/>
        <v>2025-26</v>
      </c>
      <c r="I28" s="90" t="str">
        <f t="shared" si="4"/>
        <v>2026-27</v>
      </c>
      <c r="J28" s="90" t="str">
        <f t="shared" si="4"/>
        <v>2027-28</v>
      </c>
      <c r="K28" s="90" t="str">
        <f t="shared" si="4"/>
        <v>2028-29</v>
      </c>
      <c r="L28" s="90" t="str">
        <f t="shared" si="4"/>
        <v>2029-30</v>
      </c>
      <c r="M28" s="90" t="str">
        <f t="shared" si="4"/>
        <v>2030-31</v>
      </c>
      <c r="N28" s="90" t="str">
        <f t="shared" si="4"/>
        <v>2031-32</v>
      </c>
      <c r="O28" s="90" t="str">
        <f t="shared" si="4"/>
        <v>2032-33</v>
      </c>
      <c r="P28" s="90" t="str">
        <f t="shared" si="4"/>
        <v>2033-34</v>
      </c>
      <c r="Q28" s="90" t="str">
        <f t="shared" si="4"/>
        <v>2034-35</v>
      </c>
      <c r="R28" s="90" t="str">
        <f t="shared" si="4"/>
        <v>2035-36</v>
      </c>
      <c r="S28" s="90" t="str">
        <f t="shared" si="4"/>
        <v>2036-37</v>
      </c>
      <c r="T28" s="90" t="str">
        <f t="shared" si="4"/>
        <v>2037-38</v>
      </c>
      <c r="U28" s="90" t="str">
        <f t="shared" si="4"/>
        <v>2038-39</v>
      </c>
      <c r="V28" s="90" t="str">
        <f t="shared" si="4"/>
        <v>2039-40</v>
      </c>
      <c r="W28" s="90" t="str">
        <f t="shared" si="4"/>
        <v>2040-41</v>
      </c>
      <c r="X28" s="90" t="str">
        <f t="shared" si="4"/>
        <v>2041-42</v>
      </c>
      <c r="Y28" s="90" t="str">
        <f t="shared" si="4"/>
        <v>2042-43</v>
      </c>
      <c r="Z28" s="90" t="str">
        <f t="shared" si="4"/>
        <v>2043-44</v>
      </c>
      <c r="AA28" s="90" t="str">
        <f t="shared" si="4"/>
        <v>2044-45</v>
      </c>
      <c r="AB28" s="91"/>
    </row>
    <row r="29" spans="1:32" x14ac:dyDescent="0.2">
      <c r="A29" s="92"/>
      <c r="B29" s="93" t="s">
        <v>107</v>
      </c>
      <c r="C29" s="94">
        <f>'4. BL SDB'!L10</f>
        <v>2.8027668578218536</v>
      </c>
      <c r="D29" s="94">
        <f>'4. BL SDB'!M10</f>
        <v>2.7982281366661721</v>
      </c>
      <c r="E29" s="94">
        <f>'4. BL SDB'!N10</f>
        <v>2.7976630010027721</v>
      </c>
      <c r="F29" s="94">
        <f>'4. BL SDB'!O10</f>
        <v>2.7968515251191355</v>
      </c>
      <c r="G29" s="94">
        <f>'4. BL SDB'!P10</f>
        <v>2.799009160192107</v>
      </c>
      <c r="H29" s="94">
        <f>'4. BL SDB'!Q10</f>
        <v>2.8281937517219458</v>
      </c>
      <c r="I29" s="94">
        <f>'4. BL SDB'!R10</f>
        <v>2.8277471678111334</v>
      </c>
      <c r="J29" s="94">
        <f>'4. BL SDB'!S10</f>
        <v>2.8268498503523651</v>
      </c>
      <c r="K29" s="94">
        <f>'4. BL SDB'!T10</f>
        <v>2.8254477593335272</v>
      </c>
      <c r="L29" s="94">
        <f>'4. BL SDB'!U10</f>
        <v>2.8192992506932812</v>
      </c>
      <c r="M29" s="94">
        <f>'4. BL SDB'!V10</f>
        <v>2.8193959565611708</v>
      </c>
      <c r="N29" s="94">
        <f>'4. BL SDB'!W10</f>
        <v>2.8207204956356793</v>
      </c>
      <c r="O29" s="94">
        <f>'4. BL SDB'!X10</f>
        <v>2.8221643535388541</v>
      </c>
      <c r="P29" s="94">
        <f>'4. BL SDB'!Y10</f>
        <v>2.8202458075681589</v>
      </c>
      <c r="Q29" s="94">
        <f>'4. BL SDB'!Z10</f>
        <v>2.8169024505109457</v>
      </c>
      <c r="R29" s="94">
        <f>'4. BL SDB'!AA10</f>
        <v>2.3558992536018932</v>
      </c>
      <c r="S29" s="94">
        <f>'4. BL SDB'!AB10</f>
        <v>2.3533491059504166</v>
      </c>
      <c r="T29" s="94">
        <f>'4. BL SDB'!AC10</f>
        <v>2.351322832053591</v>
      </c>
      <c r="U29" s="94">
        <f>'4. BL SDB'!AD10</f>
        <v>2.3482229499444767</v>
      </c>
      <c r="V29" s="94">
        <f>'4. BL SDB'!AE10</f>
        <v>2.3502130846978955</v>
      </c>
      <c r="W29" s="94">
        <f>'4. BL SDB'!AF10</f>
        <v>2.3474839569213763</v>
      </c>
      <c r="X29" s="94">
        <f>'4. BL SDB'!AG10</f>
        <v>2.3428704369027837</v>
      </c>
      <c r="Y29" s="94">
        <f>'4. BL SDB'!AH10</f>
        <v>2.3417276205694919</v>
      </c>
      <c r="Z29" s="94">
        <f>'4. BL SDB'!AI10</f>
        <v>2.3407164399078915</v>
      </c>
      <c r="AA29" s="94">
        <f>'4. BL SDB'!AJ10</f>
        <v>2.3400030617663301</v>
      </c>
      <c r="AB29" s="95"/>
    </row>
    <row r="30" spans="1:32" x14ac:dyDescent="0.2">
      <c r="A30" s="63"/>
      <c r="B30" s="63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32" x14ac:dyDescent="0.2">
      <c r="A31" s="63"/>
      <c r="B31" s="63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</row>
    <row r="32" spans="1:32" x14ac:dyDescent="0.2">
      <c r="A32" s="63"/>
      <c r="B32" s="63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</row>
    <row r="33" spans="1:28" x14ac:dyDescent="0.2">
      <c r="A33" s="96"/>
      <c r="B33" s="96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</row>
    <row r="34" spans="1:28" x14ac:dyDescent="0.2">
      <c r="A34" s="96"/>
      <c r="B34" s="96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</row>
    <row r="35" spans="1:28" x14ac:dyDescent="0.2">
      <c r="A35" s="96"/>
      <c r="B35" s="96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</row>
    <row r="36" spans="1:28" x14ac:dyDescent="0.2">
      <c r="A36" s="96"/>
      <c r="B36" s="96"/>
      <c r="C36" s="97"/>
      <c r="D36" s="97"/>
      <c r="E36" s="97"/>
      <c r="F36" s="97"/>
      <c r="G36" s="97"/>
      <c r="H36" s="97"/>
      <c r="I36" s="97"/>
      <c r="J36" s="97"/>
      <c r="K36" s="97"/>
      <c r="L36" s="98"/>
      <c r="M36" s="97"/>
      <c r="N36" s="99"/>
      <c r="O36" s="97"/>
      <c r="P36" s="100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</row>
    <row r="37" spans="1:28" x14ac:dyDescent="0.2">
      <c r="A37" s="96"/>
      <c r="B37" s="96"/>
      <c r="C37" s="97"/>
      <c r="D37" s="97"/>
      <c r="E37" s="97"/>
      <c r="F37" s="97"/>
      <c r="G37" s="97"/>
      <c r="H37" s="97"/>
      <c r="I37" s="97"/>
      <c r="J37" s="97"/>
      <c r="K37" s="97"/>
      <c r="L37" s="98"/>
      <c r="M37" s="97"/>
      <c r="N37" s="99"/>
      <c r="O37" s="97"/>
      <c r="P37" s="100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</row>
    <row r="38" spans="1:28" x14ac:dyDescent="0.2">
      <c r="A38" s="96"/>
      <c r="B38" s="96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</row>
    <row r="39" spans="1:28" x14ac:dyDescent="0.2">
      <c r="A39" s="63"/>
      <c r="B39" s="63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</row>
    <row r="40" spans="1:28" x14ac:dyDescent="0.2">
      <c r="A40" s="63"/>
      <c r="B40" s="63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</row>
    <row r="41" spans="1:28" x14ac:dyDescent="0.2">
      <c r="A41" s="63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</row>
    <row r="42" spans="1:28" x14ac:dyDescent="0.2">
      <c r="A42" s="63"/>
      <c r="B42" s="63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</row>
    <row r="43" spans="1:28" x14ac:dyDescent="0.2">
      <c r="A43" s="63"/>
      <c r="B43" s="63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</row>
    <row r="44" spans="1:28" x14ac:dyDescent="0.2">
      <c r="A44" s="63"/>
      <c r="B44" s="63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</row>
    <row r="45" spans="1:28" x14ac:dyDescent="0.2">
      <c r="A45" s="63"/>
      <c r="B45" s="63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</row>
    <row r="46" spans="1:28" x14ac:dyDescent="0.2">
      <c r="A46" s="63"/>
      <c r="B46" s="63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</row>
    <row r="47" spans="1:28" x14ac:dyDescent="0.2">
      <c r="A47" s="63"/>
      <c r="B47" s="63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</row>
    <row r="48" spans="1:28" x14ac:dyDescent="0.2">
      <c r="A48" s="63"/>
      <c r="B48" s="63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</row>
    <row r="49" spans="1:28" x14ac:dyDescent="0.2">
      <c r="A49" s="63"/>
      <c r="B49" s="63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</row>
    <row r="50" spans="1:28" x14ac:dyDescent="0.2">
      <c r="A50" s="63"/>
      <c r="B50" s="63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</row>
    <row r="51" spans="1:28" x14ac:dyDescent="0.2">
      <c r="A51" s="63"/>
      <c r="B51" s="63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</row>
    <row r="52" spans="1:28" x14ac:dyDescent="0.2">
      <c r="A52" s="63"/>
      <c r="B52" s="63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</row>
    <row r="53" spans="1:28" x14ac:dyDescent="0.2">
      <c r="A53" s="63"/>
      <c r="B53" s="63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</row>
    <row r="54" spans="1:28" x14ac:dyDescent="0.2">
      <c r="A54" s="63"/>
      <c r="B54" s="63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</row>
    <row r="55" spans="1:28" x14ac:dyDescent="0.2">
      <c r="A55" s="63"/>
      <c r="B55" s="63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</row>
    <row r="56" spans="1:28" x14ac:dyDescent="0.2">
      <c r="A56" s="101"/>
      <c r="B56" s="101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</row>
    <row r="57" spans="1:28" x14ac:dyDescent="0.2">
      <c r="A57" s="101"/>
      <c r="B57" s="101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</row>
    <row r="58" spans="1:28" x14ac:dyDescent="0.2">
      <c r="A58" s="101"/>
      <c r="B58" s="101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</row>
    <row r="59" spans="1:28" x14ac:dyDescent="0.2">
      <c r="A59" s="63"/>
      <c r="B59" s="103"/>
      <c r="C59" s="104"/>
      <c r="D59" s="104"/>
      <c r="E59" s="104"/>
      <c r="F59" s="104"/>
      <c r="G59" s="104"/>
      <c r="H59" s="10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</row>
    <row r="60" spans="1:28" x14ac:dyDescent="0.2">
      <c r="A60" s="101"/>
      <c r="B60" s="101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</row>
    <row r="61" spans="1:28" x14ac:dyDescent="0.2">
      <c r="A61" s="101"/>
      <c r="B61" s="101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</row>
    <row r="62" spans="1:28" ht="15.75" x14ac:dyDescent="0.25">
      <c r="A62" s="87" t="s">
        <v>108</v>
      </c>
      <c r="B62" s="63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</row>
    <row r="63" spans="1:28" ht="45" x14ac:dyDescent="0.2">
      <c r="A63" s="105"/>
      <c r="B63" s="106"/>
      <c r="C63" s="90" t="str">
        <f t="shared" ref="C63:AA63" si="5">H3</f>
        <v>2020-21</v>
      </c>
      <c r="D63" s="90" t="str">
        <f t="shared" si="5"/>
        <v>2021-22</v>
      </c>
      <c r="E63" s="90" t="str">
        <f t="shared" si="5"/>
        <v>2022-23</v>
      </c>
      <c r="F63" s="90" t="str">
        <f t="shared" si="5"/>
        <v>2023-24</v>
      </c>
      <c r="G63" s="90" t="str">
        <f t="shared" si="5"/>
        <v>2024-25</v>
      </c>
      <c r="H63" s="90" t="str">
        <f t="shared" si="5"/>
        <v>2025-26</v>
      </c>
      <c r="I63" s="90" t="str">
        <f t="shared" si="5"/>
        <v>2026-27</v>
      </c>
      <c r="J63" s="90" t="str">
        <f t="shared" si="5"/>
        <v>2027-28</v>
      </c>
      <c r="K63" s="90" t="str">
        <f t="shared" si="5"/>
        <v>2028-29</v>
      </c>
      <c r="L63" s="90" t="str">
        <f t="shared" si="5"/>
        <v>2029-30</v>
      </c>
      <c r="M63" s="90" t="str">
        <f t="shared" si="5"/>
        <v>2030-31</v>
      </c>
      <c r="N63" s="90" t="str">
        <f t="shared" si="5"/>
        <v>2031-32</v>
      </c>
      <c r="O63" s="90" t="str">
        <f t="shared" si="5"/>
        <v>2032-33</v>
      </c>
      <c r="P63" s="90" t="str">
        <f t="shared" si="5"/>
        <v>2033-34</v>
      </c>
      <c r="Q63" s="90" t="str">
        <f t="shared" si="5"/>
        <v>2034-35</v>
      </c>
      <c r="R63" s="90" t="str">
        <f t="shared" si="5"/>
        <v>2035-36</v>
      </c>
      <c r="S63" s="90" t="str">
        <f t="shared" si="5"/>
        <v>2036-37</v>
      </c>
      <c r="T63" s="90" t="str">
        <f t="shared" si="5"/>
        <v>2037-38</v>
      </c>
      <c r="U63" s="90" t="str">
        <f t="shared" si="5"/>
        <v>2038-39</v>
      </c>
      <c r="V63" s="90" t="str">
        <f t="shared" si="5"/>
        <v>2039-40</v>
      </c>
      <c r="W63" s="90" t="str">
        <f t="shared" si="5"/>
        <v>2040-41</v>
      </c>
      <c r="X63" s="90" t="str">
        <f t="shared" si="5"/>
        <v>2041-42</v>
      </c>
      <c r="Y63" s="90" t="str">
        <f t="shared" si="5"/>
        <v>2042-43</v>
      </c>
      <c r="Z63" s="90" t="str">
        <f t="shared" si="5"/>
        <v>2043-44</v>
      </c>
      <c r="AA63" s="90" t="str">
        <f t="shared" si="5"/>
        <v>2044-45</v>
      </c>
      <c r="AB63" s="107"/>
    </row>
    <row r="64" spans="1:28" x14ac:dyDescent="0.2">
      <c r="A64" s="108"/>
      <c r="B64" s="93" t="s">
        <v>107</v>
      </c>
      <c r="C64" s="94">
        <f>'9. FP SDB'!L10</f>
        <v>2.8029676807473631</v>
      </c>
      <c r="D64" s="94">
        <f>'9. FP SDB'!M10</f>
        <v>2.7984748723115236</v>
      </c>
      <c r="E64" s="94">
        <f>'9. FP SDB'!N10</f>
        <v>2.7979547609474298</v>
      </c>
      <c r="F64" s="94">
        <f>'9. FP SDB'!O10</f>
        <v>2.7971874074950165</v>
      </c>
      <c r="G64" s="94">
        <f>'9. FP SDB'!P10</f>
        <v>2.7993883085596827</v>
      </c>
      <c r="H64" s="94">
        <f>'9. FP SDB'!Q10</f>
        <v>2.8460153129770762</v>
      </c>
      <c r="I64" s="94">
        <f>'9. FP SDB'!R10</f>
        <v>2.8630103125107809</v>
      </c>
      <c r="J64" s="94">
        <f>'9. FP SDB'!S10</f>
        <v>2.879553768771582</v>
      </c>
      <c r="K64" s="94">
        <f>'9. FP SDB'!T10</f>
        <v>2.8955916476200363</v>
      </c>
      <c r="L64" s="94">
        <f>'9. FP SDB'!U10</f>
        <v>2.9179506019799977</v>
      </c>
      <c r="M64" s="94">
        <f>'9. FP SDB'!V10</f>
        <v>2.9329880122011849</v>
      </c>
      <c r="N64" s="94">
        <f>'9. FP SDB'!W10</f>
        <v>2.9582810888576607</v>
      </c>
      <c r="O64" s="94">
        <f>'9. FP SDB'!X10</f>
        <v>2.9747167281855758</v>
      </c>
      <c r="P64" s="94">
        <f>'9. FP SDB'!Y10</f>
        <v>2.977816132479449</v>
      </c>
      <c r="Q64" s="94">
        <f>'9. FP SDB'!Z10</f>
        <v>2.993286885502858</v>
      </c>
      <c r="R64" s="94">
        <f>'9. FP SDB'!AA10</f>
        <v>2.553829869406997</v>
      </c>
      <c r="S64" s="94">
        <f>'9. FP SDB'!AB10</f>
        <v>2.5586786782175333</v>
      </c>
      <c r="T64" s="94">
        <f>'9. FP SDB'!AC10</f>
        <v>2.5650731859694762</v>
      </c>
      <c r="U64" s="94">
        <f>'9. FP SDB'!AD10</f>
        <v>2.5704110665543811</v>
      </c>
      <c r="V64" s="94">
        <f>'9. FP SDB'!AE10</f>
        <v>2.5798674441172649</v>
      </c>
      <c r="W64" s="94">
        <f>'9. FP SDB'!AF10</f>
        <v>2.5847860140048171</v>
      </c>
      <c r="X64" s="94">
        <f>'9. FP SDB'!AG10</f>
        <v>2.5882522089093207</v>
      </c>
      <c r="Y64" s="94">
        <f>'9. FP SDB'!AH10</f>
        <v>2.5942057711903459</v>
      </c>
      <c r="Z64" s="94">
        <f>'9. FP SDB'!AI10</f>
        <v>2.5883610039580511</v>
      </c>
      <c r="AA64" s="94">
        <f>'9. FP SDB'!AJ10</f>
        <v>2.5769689583361441</v>
      </c>
      <c r="AB64" s="95"/>
    </row>
    <row r="65" spans="1:28" x14ac:dyDescent="0.2">
      <c r="A65" s="109"/>
      <c r="B65" s="103"/>
      <c r="C65" s="104"/>
      <c r="D65" s="104"/>
      <c r="E65" s="104"/>
      <c r="F65" s="104"/>
      <c r="G65" s="104"/>
      <c r="H65" s="104"/>
      <c r="I65" s="110"/>
      <c r="J65" s="104"/>
      <c r="K65" s="104"/>
      <c r="L65" s="104"/>
      <c r="M65" s="104"/>
      <c r="N65" s="10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</row>
    <row r="66" spans="1:28" x14ac:dyDescent="0.2">
      <c r="A66" s="101"/>
      <c r="B66" s="101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</row>
    <row r="67" spans="1:28" x14ac:dyDescent="0.2">
      <c r="A67" s="101"/>
      <c r="B67" s="101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/>
    </row>
    <row r="68" spans="1:28" x14ac:dyDescent="0.2">
      <c r="A68" s="101"/>
      <c r="B68" s="101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</row>
    <row r="69" spans="1:28" x14ac:dyDescent="0.2">
      <c r="A69" s="101"/>
      <c r="B69" s="101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</row>
    <row r="70" spans="1:28" x14ac:dyDescent="0.2">
      <c r="A70" s="101"/>
      <c r="B70" s="101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</row>
    <row r="71" spans="1:28" x14ac:dyDescent="0.2">
      <c r="A71" s="101"/>
      <c r="B71" s="101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  <c r="AA71" s="102"/>
      <c r="AB71" s="102"/>
    </row>
    <row r="72" spans="1:28" x14ac:dyDescent="0.2">
      <c r="A72" s="63"/>
      <c r="B72" s="111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</row>
    <row r="73" spans="1:28" x14ac:dyDescent="0.2">
      <c r="A73" s="63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</row>
    <row r="74" spans="1:28" x14ac:dyDescent="0.2">
      <c r="A74" s="63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</row>
    <row r="75" spans="1:28" x14ac:dyDescent="0.2">
      <c r="A75" s="63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</row>
    <row r="76" spans="1:28" x14ac:dyDescent="0.2">
      <c r="A76" s="63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</row>
    <row r="77" spans="1:28" x14ac:dyDescent="0.2">
      <c r="A77" s="63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</row>
    <row r="78" spans="1:28" x14ac:dyDescent="0.2">
      <c r="A78" s="63"/>
      <c r="B78" s="63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</row>
    <row r="79" spans="1:28" x14ac:dyDescent="0.2">
      <c r="A79" s="63"/>
      <c r="B79" s="63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</row>
    <row r="80" spans="1:28" x14ac:dyDescent="0.2">
      <c r="A80" s="63"/>
      <c r="B80" s="63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</row>
    <row r="81" spans="1:28" x14ac:dyDescent="0.2">
      <c r="A81" s="101"/>
      <c r="B81" s="101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</row>
    <row r="82" spans="1:28" x14ac:dyDescent="0.2">
      <c r="A82" s="101"/>
      <c r="B82" s="101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</row>
    <row r="83" spans="1:28" x14ac:dyDescent="0.2">
      <c r="A83" s="101"/>
      <c r="B83" s="101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</row>
    <row r="84" spans="1:28" x14ac:dyDescent="0.2">
      <c r="A84" s="101"/>
      <c r="B84" s="101"/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B84" s="102"/>
    </row>
    <row r="85" spans="1:28" x14ac:dyDescent="0.2">
      <c r="A85" s="101"/>
      <c r="B85" s="101"/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  <c r="AA85" s="102"/>
      <c r="AB85" s="102"/>
    </row>
    <row r="86" spans="1:28" x14ac:dyDescent="0.2">
      <c r="A86" s="101"/>
      <c r="B86" s="101"/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</row>
    <row r="87" spans="1:28" x14ac:dyDescent="0.2">
      <c r="A87" s="101"/>
      <c r="B87" s="101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102"/>
    </row>
    <row r="88" spans="1:28" x14ac:dyDescent="0.2">
      <c r="A88" s="101"/>
      <c r="B88" s="101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B88" s="102"/>
    </row>
    <row r="89" spans="1:28" x14ac:dyDescent="0.2">
      <c r="A89" s="101"/>
      <c r="B89" s="101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</row>
    <row r="90" spans="1:28" x14ac:dyDescent="0.2">
      <c r="A90" s="101"/>
      <c r="B90" s="101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  <c r="AA90" s="102"/>
      <c r="AB90" s="102"/>
    </row>
    <row r="91" spans="1:28" x14ac:dyDescent="0.2">
      <c r="A91" s="101"/>
      <c r="B91" s="101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</row>
    <row r="92" spans="1:28" x14ac:dyDescent="0.2">
      <c r="A92" s="101"/>
      <c r="B92" s="101"/>
      <c r="C92" s="102"/>
      <c r="D92" s="102"/>
      <c r="E92" s="102"/>
      <c r="F92" s="102"/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2"/>
      <c r="Z92" s="102"/>
      <c r="AA92" s="102"/>
      <c r="AB92" s="102"/>
    </row>
    <row r="93" spans="1:28" x14ac:dyDescent="0.2">
      <c r="A93" s="101"/>
      <c r="B93" s="101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  <c r="AA93" s="102"/>
      <c r="AB93" s="102"/>
    </row>
    <row r="94" spans="1:28" x14ac:dyDescent="0.2">
      <c r="A94" s="101"/>
      <c r="B94" s="101"/>
      <c r="C94" s="102"/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  <c r="AA94" s="102"/>
      <c r="AB94" s="102"/>
    </row>
    <row r="95" spans="1:28" x14ac:dyDescent="0.2">
      <c r="A95" s="101"/>
      <c r="B95" s="101"/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  <c r="AA95" s="102"/>
      <c r="AB95" s="102"/>
    </row>
    <row r="96" spans="1:28" x14ac:dyDescent="0.2">
      <c r="A96" s="101"/>
      <c r="B96" s="101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</row>
    <row r="97" spans="1:28" x14ac:dyDescent="0.2">
      <c r="A97" s="101"/>
      <c r="B97" s="101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  <c r="AA97" s="102"/>
      <c r="AB97" s="102"/>
    </row>
    <row r="98" spans="1:28" x14ac:dyDescent="0.2">
      <c r="A98" s="101"/>
      <c r="B98" s="101"/>
      <c r="C98" s="102"/>
      <c r="D98" s="102"/>
      <c r="E98" s="102"/>
      <c r="F98" s="102"/>
      <c r="G98" s="102"/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2"/>
      <c r="Z98" s="102"/>
      <c r="AA98" s="102"/>
      <c r="AB98" s="102"/>
    </row>
    <row r="99" spans="1:28" x14ac:dyDescent="0.2">
      <c r="A99" s="101"/>
      <c r="B99" s="101"/>
      <c r="C99" s="102"/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</row>
    <row r="100" spans="1:28" x14ac:dyDescent="0.2">
      <c r="A100" s="109"/>
      <c r="B100" s="113" t="s">
        <v>4</v>
      </c>
      <c r="C100" s="114"/>
      <c r="D100" s="114"/>
      <c r="E100" s="114"/>
      <c r="F100" s="115"/>
      <c r="G100" s="116"/>
      <c r="H100" s="116"/>
      <c r="I100" s="976" t="str">
        <f>'TITLE PAGE'!D9</f>
        <v>Severn Trent Water</v>
      </c>
      <c r="J100" s="977"/>
      <c r="K100" s="978"/>
      <c r="L100" s="116"/>
      <c r="M100" s="116"/>
      <c r="N100" s="117"/>
      <c r="O100" s="118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</row>
    <row r="101" spans="1:28" x14ac:dyDescent="0.2">
      <c r="A101" s="63"/>
      <c r="B101" s="119" t="s">
        <v>109</v>
      </c>
      <c r="C101" s="120"/>
      <c r="D101" s="120"/>
      <c r="E101" s="120"/>
      <c r="F101" s="121"/>
      <c r="G101" s="122"/>
      <c r="H101" s="122"/>
      <c r="I101" s="979" t="str">
        <f>'TITLE PAGE'!D10</f>
        <v>Bishops Castle</v>
      </c>
      <c r="J101" s="980"/>
      <c r="K101" s="981"/>
      <c r="L101" s="122"/>
      <c r="M101" s="122"/>
      <c r="N101" s="123"/>
      <c r="O101" s="118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</row>
    <row r="102" spans="1:28" x14ac:dyDescent="0.2">
      <c r="A102" s="63"/>
      <c r="B102" s="119" t="s">
        <v>6</v>
      </c>
      <c r="C102" s="124"/>
      <c r="D102" s="124"/>
      <c r="E102" s="124"/>
      <c r="F102" s="121"/>
      <c r="G102" s="122"/>
      <c r="H102" s="122"/>
      <c r="I102" s="982">
        <f>'TITLE PAGE'!D11</f>
        <v>1</v>
      </c>
      <c r="J102" s="983"/>
      <c r="K102" s="984"/>
      <c r="L102" s="122"/>
      <c r="M102" s="122"/>
      <c r="N102" s="123"/>
      <c r="O102" s="118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</row>
    <row r="103" spans="1:28" x14ac:dyDescent="0.2">
      <c r="A103" s="63"/>
      <c r="B103" s="119" t="s">
        <v>7</v>
      </c>
      <c r="C103" s="120"/>
      <c r="D103" s="120"/>
      <c r="E103" s="120"/>
      <c r="F103" s="121"/>
      <c r="G103" s="122"/>
      <c r="H103" s="122"/>
      <c r="I103" s="125" t="str">
        <f>'TITLE PAGE'!D12</f>
        <v>Dry Year Annual Average</v>
      </c>
      <c r="J103" s="126"/>
      <c r="K103" s="126"/>
      <c r="L103" s="127"/>
      <c r="M103" s="122"/>
      <c r="N103" s="123"/>
      <c r="O103" s="118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</row>
    <row r="104" spans="1:28" x14ac:dyDescent="0.2">
      <c r="A104" s="63"/>
      <c r="B104" s="119" t="s">
        <v>8</v>
      </c>
      <c r="C104" s="120"/>
      <c r="D104" s="120"/>
      <c r="E104" s="120"/>
      <c r="F104" s="121"/>
      <c r="G104" s="122"/>
      <c r="H104" s="122"/>
      <c r="I104" s="979" t="str">
        <f>'TITLE PAGE'!D13</f>
        <v>No more than 3 in 100 Temporary Use Bans</v>
      </c>
      <c r="J104" s="980"/>
      <c r="K104" s="981"/>
      <c r="L104" s="122"/>
      <c r="M104" s="122"/>
      <c r="N104" s="123"/>
      <c r="O104" s="118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</row>
    <row r="105" spans="1:28" x14ac:dyDescent="0.2">
      <c r="A105" s="63"/>
      <c r="B105" s="128"/>
      <c r="C105" s="129"/>
      <c r="D105" s="129"/>
      <c r="E105" s="129"/>
      <c r="F105" s="130"/>
      <c r="G105" s="131"/>
      <c r="H105" s="131"/>
      <c r="I105" s="130"/>
      <c r="J105" s="132"/>
      <c r="K105" s="130"/>
      <c r="L105" s="133"/>
      <c r="M105" s="131"/>
      <c r="N105" s="134"/>
      <c r="O105" s="118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</row>
    <row r="106" spans="1:28" x14ac:dyDescent="0.2">
      <c r="A106" s="101"/>
      <c r="B106" s="101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</row>
    <row r="107" spans="1:28" x14ac:dyDescent="0.2">
      <c r="A107" s="101"/>
      <c r="B107" s="101"/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</row>
  </sheetData>
  <sheetProtection algorithmName="SHA-512" hashValue="CD37FmBRMiMEGj4SngJz0fpWc3ntpIfBxl9nhKUbR0CCTEgpE9aJO1ZF/3AqnGw3Yp8RDO7/4Y+Dj0t5IiYs8Q==" saltValue="b/+y3LHGiMvZOMxqmQNLXQ==" spinCount="100000" sheet="1" objects="1" scenarios="1" selectLockedCells="1" selectUnlockedCells="1"/>
  <mergeCells count="4">
    <mergeCell ref="I100:K100"/>
    <mergeCell ref="I101:K101"/>
    <mergeCell ref="I102:K102"/>
    <mergeCell ref="I104:K104"/>
  </mergeCells>
  <conditionalFormatting sqref="C29:AA29 C64:AA64">
    <cfRule type="cellIs" dxfId="10" priority="1" stopIfTrue="1" operator="lessThan">
      <formula>0</formula>
    </cfRule>
  </conditionalFormatting>
  <pageMargins left="0.7" right="0.7" top="0.75" bottom="0.75" header="0.3" footer="0.3"/>
  <pageSetup paperSize="9" orientation="portrait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E30"/>
  <sheetViews>
    <sheetView zoomScale="80" zoomScaleNormal="80" workbookViewId="0">
      <selection activeCell="I31" sqref="I31"/>
    </sheetView>
  </sheetViews>
  <sheetFormatPr defaultColWidth="8.88671875" defaultRowHeight="15" x14ac:dyDescent="0.2"/>
  <cols>
    <col min="1" max="1" width="1.44140625" customWidth="1"/>
    <col min="2" max="2" width="3.77734375" customWidth="1"/>
    <col min="3" max="3" width="29.88671875" customWidth="1"/>
    <col min="4" max="4" width="16.21875" customWidth="1"/>
    <col min="5" max="5" width="23.21875" customWidth="1"/>
    <col min="6" max="6" width="29.88671875" bestFit="1" customWidth="1"/>
    <col min="7" max="7" width="16.109375" customWidth="1"/>
    <col min="8" max="8" width="16.5546875" customWidth="1"/>
    <col min="9" max="9" width="16.44140625" customWidth="1"/>
    <col min="10" max="10" width="36.6640625" customWidth="1"/>
    <col min="11" max="11" width="2" customWidth="1"/>
    <col min="252" max="252" width="1.44140625" customWidth="1"/>
    <col min="253" max="253" width="3.77734375" customWidth="1"/>
    <col min="254" max="254" width="17.109375" customWidth="1"/>
    <col min="255" max="255" width="16.21875" customWidth="1"/>
    <col min="256" max="256" width="23.21875" customWidth="1"/>
    <col min="257" max="257" width="29.88671875" bestFit="1" customWidth="1"/>
    <col min="258" max="258" width="16.109375" customWidth="1"/>
    <col min="259" max="259" width="16.5546875" customWidth="1"/>
    <col min="260" max="260" width="16.44140625" customWidth="1"/>
    <col min="261" max="261" width="36.6640625" customWidth="1"/>
    <col min="263" max="263" width="2" customWidth="1"/>
    <col min="508" max="508" width="1.44140625" customWidth="1"/>
    <col min="509" max="509" width="3.77734375" customWidth="1"/>
    <col min="510" max="510" width="17.109375" customWidth="1"/>
    <col min="511" max="511" width="16.21875" customWidth="1"/>
    <col min="512" max="512" width="23.21875" customWidth="1"/>
    <col min="513" max="513" width="29.88671875" bestFit="1" customWidth="1"/>
    <col min="514" max="514" width="16.109375" customWidth="1"/>
    <col min="515" max="515" width="16.5546875" customWidth="1"/>
    <col min="516" max="516" width="16.44140625" customWidth="1"/>
    <col min="517" max="517" width="36.6640625" customWidth="1"/>
    <col min="519" max="519" width="2" customWidth="1"/>
    <col min="764" max="764" width="1.44140625" customWidth="1"/>
    <col min="765" max="765" width="3.77734375" customWidth="1"/>
    <col min="766" max="766" width="17.109375" customWidth="1"/>
    <col min="767" max="767" width="16.21875" customWidth="1"/>
    <col min="768" max="768" width="23.21875" customWidth="1"/>
    <col min="769" max="769" width="29.88671875" bestFit="1" customWidth="1"/>
    <col min="770" max="770" width="16.109375" customWidth="1"/>
    <col min="771" max="771" width="16.5546875" customWidth="1"/>
    <col min="772" max="772" width="16.44140625" customWidth="1"/>
    <col min="773" max="773" width="36.6640625" customWidth="1"/>
    <col min="775" max="775" width="2" customWidth="1"/>
    <col min="1020" max="1020" width="1.44140625" customWidth="1"/>
    <col min="1021" max="1021" width="3.77734375" customWidth="1"/>
    <col min="1022" max="1022" width="17.109375" customWidth="1"/>
    <col min="1023" max="1023" width="16.21875" customWidth="1"/>
    <col min="1024" max="1024" width="23.21875" customWidth="1"/>
    <col min="1025" max="1025" width="29.88671875" bestFit="1" customWidth="1"/>
    <col min="1026" max="1026" width="16.109375" customWidth="1"/>
    <col min="1027" max="1027" width="16.5546875" customWidth="1"/>
    <col min="1028" max="1028" width="16.44140625" customWidth="1"/>
    <col min="1029" max="1029" width="36.6640625" customWidth="1"/>
    <col min="1031" max="1031" width="2" customWidth="1"/>
    <col min="1276" max="1276" width="1.44140625" customWidth="1"/>
    <col min="1277" max="1277" width="3.77734375" customWidth="1"/>
    <col min="1278" max="1278" width="17.109375" customWidth="1"/>
    <col min="1279" max="1279" width="16.21875" customWidth="1"/>
    <col min="1280" max="1280" width="23.21875" customWidth="1"/>
    <col min="1281" max="1281" width="29.88671875" bestFit="1" customWidth="1"/>
    <col min="1282" max="1282" width="16.109375" customWidth="1"/>
    <col min="1283" max="1283" width="16.5546875" customWidth="1"/>
    <col min="1284" max="1284" width="16.44140625" customWidth="1"/>
    <col min="1285" max="1285" width="36.6640625" customWidth="1"/>
    <col min="1287" max="1287" width="2" customWidth="1"/>
    <col min="1532" max="1532" width="1.44140625" customWidth="1"/>
    <col min="1533" max="1533" width="3.77734375" customWidth="1"/>
    <col min="1534" max="1534" width="17.109375" customWidth="1"/>
    <col min="1535" max="1535" width="16.21875" customWidth="1"/>
    <col min="1536" max="1536" width="23.21875" customWidth="1"/>
    <col min="1537" max="1537" width="29.88671875" bestFit="1" customWidth="1"/>
    <col min="1538" max="1538" width="16.109375" customWidth="1"/>
    <col min="1539" max="1539" width="16.5546875" customWidth="1"/>
    <col min="1540" max="1540" width="16.44140625" customWidth="1"/>
    <col min="1541" max="1541" width="36.6640625" customWidth="1"/>
    <col min="1543" max="1543" width="2" customWidth="1"/>
    <col min="1788" max="1788" width="1.44140625" customWidth="1"/>
    <col min="1789" max="1789" width="3.77734375" customWidth="1"/>
    <col min="1790" max="1790" width="17.109375" customWidth="1"/>
    <col min="1791" max="1791" width="16.21875" customWidth="1"/>
    <col min="1792" max="1792" width="23.21875" customWidth="1"/>
    <col min="1793" max="1793" width="29.88671875" bestFit="1" customWidth="1"/>
    <col min="1794" max="1794" width="16.109375" customWidth="1"/>
    <col min="1795" max="1795" width="16.5546875" customWidth="1"/>
    <col min="1796" max="1796" width="16.44140625" customWidth="1"/>
    <col min="1797" max="1797" width="36.6640625" customWidth="1"/>
    <col min="1799" max="1799" width="2" customWidth="1"/>
    <col min="2044" max="2044" width="1.44140625" customWidth="1"/>
    <col min="2045" max="2045" width="3.77734375" customWidth="1"/>
    <col min="2046" max="2046" width="17.109375" customWidth="1"/>
    <col min="2047" max="2047" width="16.21875" customWidth="1"/>
    <col min="2048" max="2048" width="23.21875" customWidth="1"/>
    <col min="2049" max="2049" width="29.88671875" bestFit="1" customWidth="1"/>
    <col min="2050" max="2050" width="16.109375" customWidth="1"/>
    <col min="2051" max="2051" width="16.5546875" customWidth="1"/>
    <col min="2052" max="2052" width="16.44140625" customWidth="1"/>
    <col min="2053" max="2053" width="36.6640625" customWidth="1"/>
    <col min="2055" max="2055" width="2" customWidth="1"/>
    <col min="2300" max="2300" width="1.44140625" customWidth="1"/>
    <col min="2301" max="2301" width="3.77734375" customWidth="1"/>
    <col min="2302" max="2302" width="17.109375" customWidth="1"/>
    <col min="2303" max="2303" width="16.21875" customWidth="1"/>
    <col min="2304" max="2304" width="23.21875" customWidth="1"/>
    <col min="2305" max="2305" width="29.88671875" bestFit="1" customWidth="1"/>
    <col min="2306" max="2306" width="16.109375" customWidth="1"/>
    <col min="2307" max="2307" width="16.5546875" customWidth="1"/>
    <col min="2308" max="2308" width="16.44140625" customWidth="1"/>
    <col min="2309" max="2309" width="36.6640625" customWidth="1"/>
    <col min="2311" max="2311" width="2" customWidth="1"/>
    <col min="2556" max="2556" width="1.44140625" customWidth="1"/>
    <col min="2557" max="2557" width="3.77734375" customWidth="1"/>
    <col min="2558" max="2558" width="17.109375" customWidth="1"/>
    <col min="2559" max="2559" width="16.21875" customWidth="1"/>
    <col min="2560" max="2560" width="23.21875" customWidth="1"/>
    <col min="2561" max="2561" width="29.88671875" bestFit="1" customWidth="1"/>
    <col min="2562" max="2562" width="16.109375" customWidth="1"/>
    <col min="2563" max="2563" width="16.5546875" customWidth="1"/>
    <col min="2564" max="2564" width="16.44140625" customWidth="1"/>
    <col min="2565" max="2565" width="36.6640625" customWidth="1"/>
    <col min="2567" max="2567" width="2" customWidth="1"/>
    <col min="2812" max="2812" width="1.44140625" customWidth="1"/>
    <col min="2813" max="2813" width="3.77734375" customWidth="1"/>
    <col min="2814" max="2814" width="17.109375" customWidth="1"/>
    <col min="2815" max="2815" width="16.21875" customWidth="1"/>
    <col min="2816" max="2816" width="23.21875" customWidth="1"/>
    <col min="2817" max="2817" width="29.88671875" bestFit="1" customWidth="1"/>
    <col min="2818" max="2818" width="16.109375" customWidth="1"/>
    <col min="2819" max="2819" width="16.5546875" customWidth="1"/>
    <col min="2820" max="2820" width="16.44140625" customWidth="1"/>
    <col min="2821" max="2821" width="36.6640625" customWidth="1"/>
    <col min="2823" max="2823" width="2" customWidth="1"/>
    <col min="3068" max="3068" width="1.44140625" customWidth="1"/>
    <col min="3069" max="3069" width="3.77734375" customWidth="1"/>
    <col min="3070" max="3070" width="17.109375" customWidth="1"/>
    <col min="3071" max="3071" width="16.21875" customWidth="1"/>
    <col min="3072" max="3072" width="23.21875" customWidth="1"/>
    <col min="3073" max="3073" width="29.88671875" bestFit="1" customWidth="1"/>
    <col min="3074" max="3074" width="16.109375" customWidth="1"/>
    <col min="3075" max="3075" width="16.5546875" customWidth="1"/>
    <col min="3076" max="3076" width="16.44140625" customWidth="1"/>
    <col min="3077" max="3077" width="36.6640625" customWidth="1"/>
    <col min="3079" max="3079" width="2" customWidth="1"/>
    <col min="3324" max="3324" width="1.44140625" customWidth="1"/>
    <col min="3325" max="3325" width="3.77734375" customWidth="1"/>
    <col min="3326" max="3326" width="17.109375" customWidth="1"/>
    <col min="3327" max="3327" width="16.21875" customWidth="1"/>
    <col min="3328" max="3328" width="23.21875" customWidth="1"/>
    <col min="3329" max="3329" width="29.88671875" bestFit="1" customWidth="1"/>
    <col min="3330" max="3330" width="16.109375" customWidth="1"/>
    <col min="3331" max="3331" width="16.5546875" customWidth="1"/>
    <col min="3332" max="3332" width="16.44140625" customWidth="1"/>
    <col min="3333" max="3333" width="36.6640625" customWidth="1"/>
    <col min="3335" max="3335" width="2" customWidth="1"/>
    <col min="3580" max="3580" width="1.44140625" customWidth="1"/>
    <col min="3581" max="3581" width="3.77734375" customWidth="1"/>
    <col min="3582" max="3582" width="17.109375" customWidth="1"/>
    <col min="3583" max="3583" width="16.21875" customWidth="1"/>
    <col min="3584" max="3584" width="23.21875" customWidth="1"/>
    <col min="3585" max="3585" width="29.88671875" bestFit="1" customWidth="1"/>
    <col min="3586" max="3586" width="16.109375" customWidth="1"/>
    <col min="3587" max="3587" width="16.5546875" customWidth="1"/>
    <col min="3588" max="3588" width="16.44140625" customWidth="1"/>
    <col min="3589" max="3589" width="36.6640625" customWidth="1"/>
    <col min="3591" max="3591" width="2" customWidth="1"/>
    <col min="3836" max="3836" width="1.44140625" customWidth="1"/>
    <col min="3837" max="3837" width="3.77734375" customWidth="1"/>
    <col min="3838" max="3838" width="17.109375" customWidth="1"/>
    <col min="3839" max="3839" width="16.21875" customWidth="1"/>
    <col min="3840" max="3840" width="23.21875" customWidth="1"/>
    <col min="3841" max="3841" width="29.88671875" bestFit="1" customWidth="1"/>
    <col min="3842" max="3842" width="16.109375" customWidth="1"/>
    <col min="3843" max="3843" width="16.5546875" customWidth="1"/>
    <col min="3844" max="3844" width="16.44140625" customWidth="1"/>
    <col min="3845" max="3845" width="36.6640625" customWidth="1"/>
    <col min="3847" max="3847" width="2" customWidth="1"/>
    <col min="4092" max="4092" width="1.44140625" customWidth="1"/>
    <col min="4093" max="4093" width="3.77734375" customWidth="1"/>
    <col min="4094" max="4094" width="17.109375" customWidth="1"/>
    <col min="4095" max="4095" width="16.21875" customWidth="1"/>
    <col min="4096" max="4096" width="23.21875" customWidth="1"/>
    <col min="4097" max="4097" width="29.88671875" bestFit="1" customWidth="1"/>
    <col min="4098" max="4098" width="16.109375" customWidth="1"/>
    <col min="4099" max="4099" width="16.5546875" customWidth="1"/>
    <col min="4100" max="4100" width="16.44140625" customWidth="1"/>
    <col min="4101" max="4101" width="36.6640625" customWidth="1"/>
    <col min="4103" max="4103" width="2" customWidth="1"/>
    <col min="4348" max="4348" width="1.44140625" customWidth="1"/>
    <col min="4349" max="4349" width="3.77734375" customWidth="1"/>
    <col min="4350" max="4350" width="17.109375" customWidth="1"/>
    <col min="4351" max="4351" width="16.21875" customWidth="1"/>
    <col min="4352" max="4352" width="23.21875" customWidth="1"/>
    <col min="4353" max="4353" width="29.88671875" bestFit="1" customWidth="1"/>
    <col min="4354" max="4354" width="16.109375" customWidth="1"/>
    <col min="4355" max="4355" width="16.5546875" customWidth="1"/>
    <col min="4356" max="4356" width="16.44140625" customWidth="1"/>
    <col min="4357" max="4357" width="36.6640625" customWidth="1"/>
    <col min="4359" max="4359" width="2" customWidth="1"/>
    <col min="4604" max="4604" width="1.44140625" customWidth="1"/>
    <col min="4605" max="4605" width="3.77734375" customWidth="1"/>
    <col min="4606" max="4606" width="17.109375" customWidth="1"/>
    <col min="4607" max="4607" width="16.21875" customWidth="1"/>
    <col min="4608" max="4608" width="23.21875" customWidth="1"/>
    <col min="4609" max="4609" width="29.88671875" bestFit="1" customWidth="1"/>
    <col min="4610" max="4610" width="16.109375" customWidth="1"/>
    <col min="4611" max="4611" width="16.5546875" customWidth="1"/>
    <col min="4612" max="4612" width="16.44140625" customWidth="1"/>
    <col min="4613" max="4613" width="36.6640625" customWidth="1"/>
    <col min="4615" max="4615" width="2" customWidth="1"/>
    <col min="4860" max="4860" width="1.44140625" customWidth="1"/>
    <col min="4861" max="4861" width="3.77734375" customWidth="1"/>
    <col min="4862" max="4862" width="17.109375" customWidth="1"/>
    <col min="4863" max="4863" width="16.21875" customWidth="1"/>
    <col min="4864" max="4864" width="23.21875" customWidth="1"/>
    <col min="4865" max="4865" width="29.88671875" bestFit="1" customWidth="1"/>
    <col min="4866" max="4866" width="16.109375" customWidth="1"/>
    <col min="4867" max="4867" width="16.5546875" customWidth="1"/>
    <col min="4868" max="4868" width="16.44140625" customWidth="1"/>
    <col min="4869" max="4869" width="36.6640625" customWidth="1"/>
    <col min="4871" max="4871" width="2" customWidth="1"/>
    <col min="5116" max="5116" width="1.44140625" customWidth="1"/>
    <col min="5117" max="5117" width="3.77734375" customWidth="1"/>
    <col min="5118" max="5118" width="17.109375" customWidth="1"/>
    <col min="5119" max="5119" width="16.21875" customWidth="1"/>
    <col min="5120" max="5120" width="23.21875" customWidth="1"/>
    <col min="5121" max="5121" width="29.88671875" bestFit="1" customWidth="1"/>
    <col min="5122" max="5122" width="16.109375" customWidth="1"/>
    <col min="5123" max="5123" width="16.5546875" customWidth="1"/>
    <col min="5124" max="5124" width="16.44140625" customWidth="1"/>
    <col min="5125" max="5125" width="36.6640625" customWidth="1"/>
    <col min="5127" max="5127" width="2" customWidth="1"/>
    <col min="5372" max="5372" width="1.44140625" customWidth="1"/>
    <col min="5373" max="5373" width="3.77734375" customWidth="1"/>
    <col min="5374" max="5374" width="17.109375" customWidth="1"/>
    <col min="5375" max="5375" width="16.21875" customWidth="1"/>
    <col min="5376" max="5376" width="23.21875" customWidth="1"/>
    <col min="5377" max="5377" width="29.88671875" bestFit="1" customWidth="1"/>
    <col min="5378" max="5378" width="16.109375" customWidth="1"/>
    <col min="5379" max="5379" width="16.5546875" customWidth="1"/>
    <col min="5380" max="5380" width="16.44140625" customWidth="1"/>
    <col min="5381" max="5381" width="36.6640625" customWidth="1"/>
    <col min="5383" max="5383" width="2" customWidth="1"/>
    <col min="5628" max="5628" width="1.44140625" customWidth="1"/>
    <col min="5629" max="5629" width="3.77734375" customWidth="1"/>
    <col min="5630" max="5630" width="17.109375" customWidth="1"/>
    <col min="5631" max="5631" width="16.21875" customWidth="1"/>
    <col min="5632" max="5632" width="23.21875" customWidth="1"/>
    <col min="5633" max="5633" width="29.88671875" bestFit="1" customWidth="1"/>
    <col min="5634" max="5634" width="16.109375" customWidth="1"/>
    <col min="5635" max="5635" width="16.5546875" customWidth="1"/>
    <col min="5636" max="5636" width="16.44140625" customWidth="1"/>
    <col min="5637" max="5637" width="36.6640625" customWidth="1"/>
    <col min="5639" max="5639" width="2" customWidth="1"/>
    <col min="5884" max="5884" width="1.44140625" customWidth="1"/>
    <col min="5885" max="5885" width="3.77734375" customWidth="1"/>
    <col min="5886" max="5886" width="17.109375" customWidth="1"/>
    <col min="5887" max="5887" width="16.21875" customWidth="1"/>
    <col min="5888" max="5888" width="23.21875" customWidth="1"/>
    <col min="5889" max="5889" width="29.88671875" bestFit="1" customWidth="1"/>
    <col min="5890" max="5890" width="16.109375" customWidth="1"/>
    <col min="5891" max="5891" width="16.5546875" customWidth="1"/>
    <col min="5892" max="5892" width="16.44140625" customWidth="1"/>
    <col min="5893" max="5893" width="36.6640625" customWidth="1"/>
    <col min="5895" max="5895" width="2" customWidth="1"/>
    <col min="6140" max="6140" width="1.44140625" customWidth="1"/>
    <col min="6141" max="6141" width="3.77734375" customWidth="1"/>
    <col min="6142" max="6142" width="17.109375" customWidth="1"/>
    <col min="6143" max="6143" width="16.21875" customWidth="1"/>
    <col min="6144" max="6144" width="23.21875" customWidth="1"/>
    <col min="6145" max="6145" width="29.88671875" bestFit="1" customWidth="1"/>
    <col min="6146" max="6146" width="16.109375" customWidth="1"/>
    <col min="6147" max="6147" width="16.5546875" customWidth="1"/>
    <col min="6148" max="6148" width="16.44140625" customWidth="1"/>
    <col min="6149" max="6149" width="36.6640625" customWidth="1"/>
    <col min="6151" max="6151" width="2" customWidth="1"/>
    <col min="6396" max="6396" width="1.44140625" customWidth="1"/>
    <col min="6397" max="6397" width="3.77734375" customWidth="1"/>
    <col min="6398" max="6398" width="17.109375" customWidth="1"/>
    <col min="6399" max="6399" width="16.21875" customWidth="1"/>
    <col min="6400" max="6400" width="23.21875" customWidth="1"/>
    <col min="6401" max="6401" width="29.88671875" bestFit="1" customWidth="1"/>
    <col min="6402" max="6402" width="16.109375" customWidth="1"/>
    <col min="6403" max="6403" width="16.5546875" customWidth="1"/>
    <col min="6404" max="6404" width="16.44140625" customWidth="1"/>
    <col min="6405" max="6405" width="36.6640625" customWidth="1"/>
    <col min="6407" max="6407" width="2" customWidth="1"/>
    <col min="6652" max="6652" width="1.44140625" customWidth="1"/>
    <col min="6653" max="6653" width="3.77734375" customWidth="1"/>
    <col min="6654" max="6654" width="17.109375" customWidth="1"/>
    <col min="6655" max="6655" width="16.21875" customWidth="1"/>
    <col min="6656" max="6656" width="23.21875" customWidth="1"/>
    <col min="6657" max="6657" width="29.88671875" bestFit="1" customWidth="1"/>
    <col min="6658" max="6658" width="16.109375" customWidth="1"/>
    <col min="6659" max="6659" width="16.5546875" customWidth="1"/>
    <col min="6660" max="6660" width="16.44140625" customWidth="1"/>
    <col min="6661" max="6661" width="36.6640625" customWidth="1"/>
    <col min="6663" max="6663" width="2" customWidth="1"/>
    <col min="6908" max="6908" width="1.44140625" customWidth="1"/>
    <col min="6909" max="6909" width="3.77734375" customWidth="1"/>
    <col min="6910" max="6910" width="17.109375" customWidth="1"/>
    <col min="6911" max="6911" width="16.21875" customWidth="1"/>
    <col min="6912" max="6912" width="23.21875" customWidth="1"/>
    <col min="6913" max="6913" width="29.88671875" bestFit="1" customWidth="1"/>
    <col min="6914" max="6914" width="16.109375" customWidth="1"/>
    <col min="6915" max="6915" width="16.5546875" customWidth="1"/>
    <col min="6916" max="6916" width="16.44140625" customWidth="1"/>
    <col min="6917" max="6917" width="36.6640625" customWidth="1"/>
    <col min="6919" max="6919" width="2" customWidth="1"/>
    <col min="7164" max="7164" width="1.44140625" customWidth="1"/>
    <col min="7165" max="7165" width="3.77734375" customWidth="1"/>
    <col min="7166" max="7166" width="17.109375" customWidth="1"/>
    <col min="7167" max="7167" width="16.21875" customWidth="1"/>
    <col min="7168" max="7168" width="23.21875" customWidth="1"/>
    <col min="7169" max="7169" width="29.88671875" bestFit="1" customWidth="1"/>
    <col min="7170" max="7170" width="16.109375" customWidth="1"/>
    <col min="7171" max="7171" width="16.5546875" customWidth="1"/>
    <col min="7172" max="7172" width="16.44140625" customWidth="1"/>
    <col min="7173" max="7173" width="36.6640625" customWidth="1"/>
    <col min="7175" max="7175" width="2" customWidth="1"/>
    <col min="7420" max="7420" width="1.44140625" customWidth="1"/>
    <col min="7421" max="7421" width="3.77734375" customWidth="1"/>
    <col min="7422" max="7422" width="17.109375" customWidth="1"/>
    <col min="7423" max="7423" width="16.21875" customWidth="1"/>
    <col min="7424" max="7424" width="23.21875" customWidth="1"/>
    <col min="7425" max="7425" width="29.88671875" bestFit="1" customWidth="1"/>
    <col min="7426" max="7426" width="16.109375" customWidth="1"/>
    <col min="7427" max="7427" width="16.5546875" customWidth="1"/>
    <col min="7428" max="7428" width="16.44140625" customWidth="1"/>
    <col min="7429" max="7429" width="36.6640625" customWidth="1"/>
    <col min="7431" max="7431" width="2" customWidth="1"/>
    <col min="7676" max="7676" width="1.44140625" customWidth="1"/>
    <col min="7677" max="7677" width="3.77734375" customWidth="1"/>
    <col min="7678" max="7678" width="17.109375" customWidth="1"/>
    <col min="7679" max="7679" width="16.21875" customWidth="1"/>
    <col min="7680" max="7680" width="23.21875" customWidth="1"/>
    <col min="7681" max="7681" width="29.88671875" bestFit="1" customWidth="1"/>
    <col min="7682" max="7682" width="16.109375" customWidth="1"/>
    <col min="7683" max="7683" width="16.5546875" customWidth="1"/>
    <col min="7684" max="7684" width="16.44140625" customWidth="1"/>
    <col min="7685" max="7685" width="36.6640625" customWidth="1"/>
    <col min="7687" max="7687" width="2" customWidth="1"/>
    <col min="7932" max="7932" width="1.44140625" customWidth="1"/>
    <col min="7933" max="7933" width="3.77734375" customWidth="1"/>
    <col min="7934" max="7934" width="17.109375" customWidth="1"/>
    <col min="7935" max="7935" width="16.21875" customWidth="1"/>
    <col min="7936" max="7936" width="23.21875" customWidth="1"/>
    <col min="7937" max="7937" width="29.88671875" bestFit="1" customWidth="1"/>
    <col min="7938" max="7938" width="16.109375" customWidth="1"/>
    <col min="7939" max="7939" width="16.5546875" customWidth="1"/>
    <col min="7940" max="7940" width="16.44140625" customWidth="1"/>
    <col min="7941" max="7941" width="36.6640625" customWidth="1"/>
    <col min="7943" max="7943" width="2" customWidth="1"/>
    <col min="8188" max="8188" width="1.44140625" customWidth="1"/>
    <col min="8189" max="8189" width="3.77734375" customWidth="1"/>
    <col min="8190" max="8190" width="17.109375" customWidth="1"/>
    <col min="8191" max="8191" width="16.21875" customWidth="1"/>
    <col min="8192" max="8192" width="23.21875" customWidth="1"/>
    <col min="8193" max="8193" width="29.88671875" bestFit="1" customWidth="1"/>
    <col min="8194" max="8194" width="16.109375" customWidth="1"/>
    <col min="8195" max="8195" width="16.5546875" customWidth="1"/>
    <col min="8196" max="8196" width="16.44140625" customWidth="1"/>
    <col min="8197" max="8197" width="36.6640625" customWidth="1"/>
    <col min="8199" max="8199" width="2" customWidth="1"/>
    <col min="8444" max="8444" width="1.44140625" customWidth="1"/>
    <col min="8445" max="8445" width="3.77734375" customWidth="1"/>
    <col min="8446" max="8446" width="17.109375" customWidth="1"/>
    <col min="8447" max="8447" width="16.21875" customWidth="1"/>
    <col min="8448" max="8448" width="23.21875" customWidth="1"/>
    <col min="8449" max="8449" width="29.88671875" bestFit="1" customWidth="1"/>
    <col min="8450" max="8450" width="16.109375" customWidth="1"/>
    <col min="8451" max="8451" width="16.5546875" customWidth="1"/>
    <col min="8452" max="8452" width="16.44140625" customWidth="1"/>
    <col min="8453" max="8453" width="36.6640625" customWidth="1"/>
    <col min="8455" max="8455" width="2" customWidth="1"/>
    <col min="8700" max="8700" width="1.44140625" customWidth="1"/>
    <col min="8701" max="8701" width="3.77734375" customWidth="1"/>
    <col min="8702" max="8702" width="17.109375" customWidth="1"/>
    <col min="8703" max="8703" width="16.21875" customWidth="1"/>
    <col min="8704" max="8704" width="23.21875" customWidth="1"/>
    <col min="8705" max="8705" width="29.88671875" bestFit="1" customWidth="1"/>
    <col min="8706" max="8706" width="16.109375" customWidth="1"/>
    <col min="8707" max="8707" width="16.5546875" customWidth="1"/>
    <col min="8708" max="8708" width="16.44140625" customWidth="1"/>
    <col min="8709" max="8709" width="36.6640625" customWidth="1"/>
    <col min="8711" max="8711" width="2" customWidth="1"/>
    <col min="8956" max="8956" width="1.44140625" customWidth="1"/>
    <col min="8957" max="8957" width="3.77734375" customWidth="1"/>
    <col min="8958" max="8958" width="17.109375" customWidth="1"/>
    <col min="8959" max="8959" width="16.21875" customWidth="1"/>
    <col min="8960" max="8960" width="23.21875" customWidth="1"/>
    <col min="8961" max="8961" width="29.88671875" bestFit="1" customWidth="1"/>
    <col min="8962" max="8962" width="16.109375" customWidth="1"/>
    <col min="8963" max="8963" width="16.5546875" customWidth="1"/>
    <col min="8964" max="8964" width="16.44140625" customWidth="1"/>
    <col min="8965" max="8965" width="36.6640625" customWidth="1"/>
    <col min="8967" max="8967" width="2" customWidth="1"/>
    <col min="9212" max="9212" width="1.44140625" customWidth="1"/>
    <col min="9213" max="9213" width="3.77734375" customWidth="1"/>
    <col min="9214" max="9214" width="17.109375" customWidth="1"/>
    <col min="9215" max="9215" width="16.21875" customWidth="1"/>
    <col min="9216" max="9216" width="23.21875" customWidth="1"/>
    <col min="9217" max="9217" width="29.88671875" bestFit="1" customWidth="1"/>
    <col min="9218" max="9218" width="16.109375" customWidth="1"/>
    <col min="9219" max="9219" width="16.5546875" customWidth="1"/>
    <col min="9220" max="9220" width="16.44140625" customWidth="1"/>
    <col min="9221" max="9221" width="36.6640625" customWidth="1"/>
    <col min="9223" max="9223" width="2" customWidth="1"/>
    <col min="9468" max="9468" width="1.44140625" customWidth="1"/>
    <col min="9469" max="9469" width="3.77734375" customWidth="1"/>
    <col min="9470" max="9470" width="17.109375" customWidth="1"/>
    <col min="9471" max="9471" width="16.21875" customWidth="1"/>
    <col min="9472" max="9472" width="23.21875" customWidth="1"/>
    <col min="9473" max="9473" width="29.88671875" bestFit="1" customWidth="1"/>
    <col min="9474" max="9474" width="16.109375" customWidth="1"/>
    <col min="9475" max="9475" width="16.5546875" customWidth="1"/>
    <col min="9476" max="9476" width="16.44140625" customWidth="1"/>
    <col min="9477" max="9477" width="36.6640625" customWidth="1"/>
    <col min="9479" max="9479" width="2" customWidth="1"/>
    <col min="9724" max="9724" width="1.44140625" customWidth="1"/>
    <col min="9725" max="9725" width="3.77734375" customWidth="1"/>
    <col min="9726" max="9726" width="17.109375" customWidth="1"/>
    <col min="9727" max="9727" width="16.21875" customWidth="1"/>
    <col min="9728" max="9728" width="23.21875" customWidth="1"/>
    <col min="9729" max="9729" width="29.88671875" bestFit="1" customWidth="1"/>
    <col min="9730" max="9730" width="16.109375" customWidth="1"/>
    <col min="9731" max="9731" width="16.5546875" customWidth="1"/>
    <col min="9732" max="9732" width="16.44140625" customWidth="1"/>
    <col min="9733" max="9733" width="36.6640625" customWidth="1"/>
    <col min="9735" max="9735" width="2" customWidth="1"/>
    <col min="9980" max="9980" width="1.44140625" customWidth="1"/>
    <col min="9981" max="9981" width="3.77734375" customWidth="1"/>
    <col min="9982" max="9982" width="17.109375" customWidth="1"/>
    <col min="9983" max="9983" width="16.21875" customWidth="1"/>
    <col min="9984" max="9984" width="23.21875" customWidth="1"/>
    <col min="9985" max="9985" width="29.88671875" bestFit="1" customWidth="1"/>
    <col min="9986" max="9986" width="16.109375" customWidth="1"/>
    <col min="9987" max="9987" width="16.5546875" customWidth="1"/>
    <col min="9988" max="9988" width="16.44140625" customWidth="1"/>
    <col min="9989" max="9989" width="36.6640625" customWidth="1"/>
    <col min="9991" max="9991" width="2" customWidth="1"/>
    <col min="10236" max="10236" width="1.44140625" customWidth="1"/>
    <col min="10237" max="10237" width="3.77734375" customWidth="1"/>
    <col min="10238" max="10238" width="17.109375" customWidth="1"/>
    <col min="10239" max="10239" width="16.21875" customWidth="1"/>
    <col min="10240" max="10240" width="23.21875" customWidth="1"/>
    <col min="10241" max="10241" width="29.88671875" bestFit="1" customWidth="1"/>
    <col min="10242" max="10242" width="16.109375" customWidth="1"/>
    <col min="10243" max="10243" width="16.5546875" customWidth="1"/>
    <col min="10244" max="10244" width="16.44140625" customWidth="1"/>
    <col min="10245" max="10245" width="36.6640625" customWidth="1"/>
    <col min="10247" max="10247" width="2" customWidth="1"/>
    <col min="10492" max="10492" width="1.44140625" customWidth="1"/>
    <col min="10493" max="10493" width="3.77734375" customWidth="1"/>
    <col min="10494" max="10494" width="17.109375" customWidth="1"/>
    <col min="10495" max="10495" width="16.21875" customWidth="1"/>
    <col min="10496" max="10496" width="23.21875" customWidth="1"/>
    <col min="10497" max="10497" width="29.88671875" bestFit="1" customWidth="1"/>
    <col min="10498" max="10498" width="16.109375" customWidth="1"/>
    <col min="10499" max="10499" width="16.5546875" customWidth="1"/>
    <col min="10500" max="10500" width="16.44140625" customWidth="1"/>
    <col min="10501" max="10501" width="36.6640625" customWidth="1"/>
    <col min="10503" max="10503" width="2" customWidth="1"/>
    <col min="10748" max="10748" width="1.44140625" customWidth="1"/>
    <col min="10749" max="10749" width="3.77734375" customWidth="1"/>
    <col min="10750" max="10750" width="17.109375" customWidth="1"/>
    <col min="10751" max="10751" width="16.21875" customWidth="1"/>
    <col min="10752" max="10752" width="23.21875" customWidth="1"/>
    <col min="10753" max="10753" width="29.88671875" bestFit="1" customWidth="1"/>
    <col min="10754" max="10754" width="16.109375" customWidth="1"/>
    <col min="10755" max="10755" width="16.5546875" customWidth="1"/>
    <col min="10756" max="10756" width="16.44140625" customWidth="1"/>
    <col min="10757" max="10757" width="36.6640625" customWidth="1"/>
    <col min="10759" max="10759" width="2" customWidth="1"/>
    <col min="11004" max="11004" width="1.44140625" customWidth="1"/>
    <col min="11005" max="11005" width="3.77734375" customWidth="1"/>
    <col min="11006" max="11006" width="17.109375" customWidth="1"/>
    <col min="11007" max="11007" width="16.21875" customWidth="1"/>
    <col min="11008" max="11008" width="23.21875" customWidth="1"/>
    <col min="11009" max="11009" width="29.88671875" bestFit="1" customWidth="1"/>
    <col min="11010" max="11010" width="16.109375" customWidth="1"/>
    <col min="11011" max="11011" width="16.5546875" customWidth="1"/>
    <col min="11012" max="11012" width="16.44140625" customWidth="1"/>
    <col min="11013" max="11013" width="36.6640625" customWidth="1"/>
    <col min="11015" max="11015" width="2" customWidth="1"/>
    <col min="11260" max="11260" width="1.44140625" customWidth="1"/>
    <col min="11261" max="11261" width="3.77734375" customWidth="1"/>
    <col min="11262" max="11262" width="17.109375" customWidth="1"/>
    <col min="11263" max="11263" width="16.21875" customWidth="1"/>
    <col min="11264" max="11264" width="23.21875" customWidth="1"/>
    <col min="11265" max="11265" width="29.88671875" bestFit="1" customWidth="1"/>
    <col min="11266" max="11266" width="16.109375" customWidth="1"/>
    <col min="11267" max="11267" width="16.5546875" customWidth="1"/>
    <col min="11268" max="11268" width="16.44140625" customWidth="1"/>
    <col min="11269" max="11269" width="36.6640625" customWidth="1"/>
    <col min="11271" max="11271" width="2" customWidth="1"/>
    <col min="11516" max="11516" width="1.44140625" customWidth="1"/>
    <col min="11517" max="11517" width="3.77734375" customWidth="1"/>
    <col min="11518" max="11518" width="17.109375" customWidth="1"/>
    <col min="11519" max="11519" width="16.21875" customWidth="1"/>
    <col min="11520" max="11520" width="23.21875" customWidth="1"/>
    <col min="11521" max="11521" width="29.88671875" bestFit="1" customWidth="1"/>
    <col min="11522" max="11522" width="16.109375" customWidth="1"/>
    <col min="11523" max="11523" width="16.5546875" customWidth="1"/>
    <col min="11524" max="11524" width="16.44140625" customWidth="1"/>
    <col min="11525" max="11525" width="36.6640625" customWidth="1"/>
    <col min="11527" max="11527" width="2" customWidth="1"/>
    <col min="11772" max="11772" width="1.44140625" customWidth="1"/>
    <col min="11773" max="11773" width="3.77734375" customWidth="1"/>
    <col min="11774" max="11774" width="17.109375" customWidth="1"/>
    <col min="11775" max="11775" width="16.21875" customWidth="1"/>
    <col min="11776" max="11776" width="23.21875" customWidth="1"/>
    <col min="11777" max="11777" width="29.88671875" bestFit="1" customWidth="1"/>
    <col min="11778" max="11778" width="16.109375" customWidth="1"/>
    <col min="11779" max="11779" width="16.5546875" customWidth="1"/>
    <col min="11780" max="11780" width="16.44140625" customWidth="1"/>
    <col min="11781" max="11781" width="36.6640625" customWidth="1"/>
    <col min="11783" max="11783" width="2" customWidth="1"/>
    <col min="12028" max="12028" width="1.44140625" customWidth="1"/>
    <col min="12029" max="12029" width="3.77734375" customWidth="1"/>
    <col min="12030" max="12030" width="17.109375" customWidth="1"/>
    <col min="12031" max="12031" width="16.21875" customWidth="1"/>
    <col min="12032" max="12032" width="23.21875" customWidth="1"/>
    <col min="12033" max="12033" width="29.88671875" bestFit="1" customWidth="1"/>
    <col min="12034" max="12034" width="16.109375" customWidth="1"/>
    <col min="12035" max="12035" width="16.5546875" customWidth="1"/>
    <col min="12036" max="12036" width="16.44140625" customWidth="1"/>
    <col min="12037" max="12037" width="36.6640625" customWidth="1"/>
    <col min="12039" max="12039" width="2" customWidth="1"/>
    <col min="12284" max="12284" width="1.44140625" customWidth="1"/>
    <col min="12285" max="12285" width="3.77734375" customWidth="1"/>
    <col min="12286" max="12286" width="17.109375" customWidth="1"/>
    <col min="12287" max="12287" width="16.21875" customWidth="1"/>
    <col min="12288" max="12288" width="23.21875" customWidth="1"/>
    <col min="12289" max="12289" width="29.88671875" bestFit="1" customWidth="1"/>
    <col min="12290" max="12290" width="16.109375" customWidth="1"/>
    <col min="12291" max="12291" width="16.5546875" customWidth="1"/>
    <col min="12292" max="12292" width="16.44140625" customWidth="1"/>
    <col min="12293" max="12293" width="36.6640625" customWidth="1"/>
    <col min="12295" max="12295" width="2" customWidth="1"/>
    <col min="12540" max="12540" width="1.44140625" customWidth="1"/>
    <col min="12541" max="12541" width="3.77734375" customWidth="1"/>
    <col min="12542" max="12542" width="17.109375" customWidth="1"/>
    <col min="12543" max="12543" width="16.21875" customWidth="1"/>
    <col min="12544" max="12544" width="23.21875" customWidth="1"/>
    <col min="12545" max="12545" width="29.88671875" bestFit="1" customWidth="1"/>
    <col min="12546" max="12546" width="16.109375" customWidth="1"/>
    <col min="12547" max="12547" width="16.5546875" customWidth="1"/>
    <col min="12548" max="12548" width="16.44140625" customWidth="1"/>
    <col min="12549" max="12549" width="36.6640625" customWidth="1"/>
    <col min="12551" max="12551" width="2" customWidth="1"/>
    <col min="12796" max="12796" width="1.44140625" customWidth="1"/>
    <col min="12797" max="12797" width="3.77734375" customWidth="1"/>
    <col min="12798" max="12798" width="17.109375" customWidth="1"/>
    <col min="12799" max="12799" width="16.21875" customWidth="1"/>
    <col min="12800" max="12800" width="23.21875" customWidth="1"/>
    <col min="12801" max="12801" width="29.88671875" bestFit="1" customWidth="1"/>
    <col min="12802" max="12802" width="16.109375" customWidth="1"/>
    <col min="12803" max="12803" width="16.5546875" customWidth="1"/>
    <col min="12804" max="12804" width="16.44140625" customWidth="1"/>
    <col min="12805" max="12805" width="36.6640625" customWidth="1"/>
    <col min="12807" max="12807" width="2" customWidth="1"/>
    <col min="13052" max="13052" width="1.44140625" customWidth="1"/>
    <col min="13053" max="13053" width="3.77734375" customWidth="1"/>
    <col min="13054" max="13054" width="17.109375" customWidth="1"/>
    <col min="13055" max="13055" width="16.21875" customWidth="1"/>
    <col min="13056" max="13056" width="23.21875" customWidth="1"/>
    <col min="13057" max="13057" width="29.88671875" bestFit="1" customWidth="1"/>
    <col min="13058" max="13058" width="16.109375" customWidth="1"/>
    <col min="13059" max="13059" width="16.5546875" customWidth="1"/>
    <col min="13060" max="13060" width="16.44140625" customWidth="1"/>
    <col min="13061" max="13061" width="36.6640625" customWidth="1"/>
    <col min="13063" max="13063" width="2" customWidth="1"/>
    <col min="13308" max="13308" width="1.44140625" customWidth="1"/>
    <col min="13309" max="13309" width="3.77734375" customWidth="1"/>
    <col min="13310" max="13310" width="17.109375" customWidth="1"/>
    <col min="13311" max="13311" width="16.21875" customWidth="1"/>
    <col min="13312" max="13312" width="23.21875" customWidth="1"/>
    <col min="13313" max="13313" width="29.88671875" bestFit="1" customWidth="1"/>
    <col min="13314" max="13314" width="16.109375" customWidth="1"/>
    <col min="13315" max="13315" width="16.5546875" customWidth="1"/>
    <col min="13316" max="13316" width="16.44140625" customWidth="1"/>
    <col min="13317" max="13317" width="36.6640625" customWidth="1"/>
    <col min="13319" max="13319" width="2" customWidth="1"/>
    <col min="13564" max="13564" width="1.44140625" customWidth="1"/>
    <col min="13565" max="13565" width="3.77734375" customWidth="1"/>
    <col min="13566" max="13566" width="17.109375" customWidth="1"/>
    <col min="13567" max="13567" width="16.21875" customWidth="1"/>
    <col min="13568" max="13568" width="23.21875" customWidth="1"/>
    <col min="13569" max="13569" width="29.88671875" bestFit="1" customWidth="1"/>
    <col min="13570" max="13570" width="16.109375" customWidth="1"/>
    <col min="13571" max="13571" width="16.5546875" customWidth="1"/>
    <col min="13572" max="13572" width="16.44140625" customWidth="1"/>
    <col min="13573" max="13573" width="36.6640625" customWidth="1"/>
    <col min="13575" max="13575" width="2" customWidth="1"/>
    <col min="13820" max="13820" width="1.44140625" customWidth="1"/>
    <col min="13821" max="13821" width="3.77734375" customWidth="1"/>
    <col min="13822" max="13822" width="17.109375" customWidth="1"/>
    <col min="13823" max="13823" width="16.21875" customWidth="1"/>
    <col min="13824" max="13824" width="23.21875" customWidth="1"/>
    <col min="13825" max="13825" width="29.88671875" bestFit="1" customWidth="1"/>
    <col min="13826" max="13826" width="16.109375" customWidth="1"/>
    <col min="13827" max="13827" width="16.5546875" customWidth="1"/>
    <col min="13828" max="13828" width="16.44140625" customWidth="1"/>
    <col min="13829" max="13829" width="36.6640625" customWidth="1"/>
    <col min="13831" max="13831" width="2" customWidth="1"/>
    <col min="14076" max="14076" width="1.44140625" customWidth="1"/>
    <col min="14077" max="14077" width="3.77734375" customWidth="1"/>
    <col min="14078" max="14078" width="17.109375" customWidth="1"/>
    <col min="14079" max="14079" width="16.21875" customWidth="1"/>
    <col min="14080" max="14080" width="23.21875" customWidth="1"/>
    <col min="14081" max="14081" width="29.88671875" bestFit="1" customWidth="1"/>
    <col min="14082" max="14082" width="16.109375" customWidth="1"/>
    <col min="14083" max="14083" width="16.5546875" customWidth="1"/>
    <col min="14084" max="14084" width="16.44140625" customWidth="1"/>
    <col min="14085" max="14085" width="36.6640625" customWidth="1"/>
    <col min="14087" max="14087" width="2" customWidth="1"/>
    <col min="14332" max="14332" width="1.44140625" customWidth="1"/>
    <col min="14333" max="14333" width="3.77734375" customWidth="1"/>
    <col min="14334" max="14334" width="17.109375" customWidth="1"/>
    <col min="14335" max="14335" width="16.21875" customWidth="1"/>
    <col min="14336" max="14336" width="23.21875" customWidth="1"/>
    <col min="14337" max="14337" width="29.88671875" bestFit="1" customWidth="1"/>
    <col min="14338" max="14338" width="16.109375" customWidth="1"/>
    <col min="14339" max="14339" width="16.5546875" customWidth="1"/>
    <col min="14340" max="14340" width="16.44140625" customWidth="1"/>
    <col min="14341" max="14341" width="36.6640625" customWidth="1"/>
    <col min="14343" max="14343" width="2" customWidth="1"/>
    <col min="14588" max="14588" width="1.44140625" customWidth="1"/>
    <col min="14589" max="14589" width="3.77734375" customWidth="1"/>
    <col min="14590" max="14590" width="17.109375" customWidth="1"/>
    <col min="14591" max="14591" width="16.21875" customWidth="1"/>
    <col min="14592" max="14592" width="23.21875" customWidth="1"/>
    <col min="14593" max="14593" width="29.88671875" bestFit="1" customWidth="1"/>
    <col min="14594" max="14594" width="16.109375" customWidth="1"/>
    <col min="14595" max="14595" width="16.5546875" customWidth="1"/>
    <col min="14596" max="14596" width="16.44140625" customWidth="1"/>
    <col min="14597" max="14597" width="36.6640625" customWidth="1"/>
    <col min="14599" max="14599" width="2" customWidth="1"/>
    <col min="14844" max="14844" width="1.44140625" customWidth="1"/>
    <col min="14845" max="14845" width="3.77734375" customWidth="1"/>
    <col min="14846" max="14846" width="17.109375" customWidth="1"/>
    <col min="14847" max="14847" width="16.21875" customWidth="1"/>
    <col min="14848" max="14848" width="23.21875" customWidth="1"/>
    <col min="14849" max="14849" width="29.88671875" bestFit="1" customWidth="1"/>
    <col min="14850" max="14850" width="16.109375" customWidth="1"/>
    <col min="14851" max="14851" width="16.5546875" customWidth="1"/>
    <col min="14852" max="14852" width="16.44140625" customWidth="1"/>
    <col min="14853" max="14853" width="36.6640625" customWidth="1"/>
    <col min="14855" max="14855" width="2" customWidth="1"/>
    <col min="15100" max="15100" width="1.44140625" customWidth="1"/>
    <col min="15101" max="15101" width="3.77734375" customWidth="1"/>
    <col min="15102" max="15102" width="17.109375" customWidth="1"/>
    <col min="15103" max="15103" width="16.21875" customWidth="1"/>
    <col min="15104" max="15104" width="23.21875" customWidth="1"/>
    <col min="15105" max="15105" width="29.88671875" bestFit="1" customWidth="1"/>
    <col min="15106" max="15106" width="16.109375" customWidth="1"/>
    <col min="15107" max="15107" width="16.5546875" customWidth="1"/>
    <col min="15108" max="15108" width="16.44140625" customWidth="1"/>
    <col min="15109" max="15109" width="36.6640625" customWidth="1"/>
    <col min="15111" max="15111" width="2" customWidth="1"/>
    <col min="15356" max="15356" width="1.44140625" customWidth="1"/>
    <col min="15357" max="15357" width="3.77734375" customWidth="1"/>
    <col min="15358" max="15358" width="17.109375" customWidth="1"/>
    <col min="15359" max="15359" width="16.21875" customWidth="1"/>
    <col min="15360" max="15360" width="23.21875" customWidth="1"/>
    <col min="15361" max="15361" width="29.88671875" bestFit="1" customWidth="1"/>
    <col min="15362" max="15362" width="16.109375" customWidth="1"/>
    <col min="15363" max="15363" width="16.5546875" customWidth="1"/>
    <col min="15364" max="15364" width="16.44140625" customWidth="1"/>
    <col min="15365" max="15365" width="36.6640625" customWidth="1"/>
    <col min="15367" max="15367" width="2" customWidth="1"/>
    <col min="15612" max="15612" width="1.44140625" customWidth="1"/>
    <col min="15613" max="15613" width="3.77734375" customWidth="1"/>
    <col min="15614" max="15614" width="17.109375" customWidth="1"/>
    <col min="15615" max="15615" width="16.21875" customWidth="1"/>
    <col min="15616" max="15616" width="23.21875" customWidth="1"/>
    <col min="15617" max="15617" width="29.88671875" bestFit="1" customWidth="1"/>
    <col min="15618" max="15618" width="16.109375" customWidth="1"/>
    <col min="15619" max="15619" width="16.5546875" customWidth="1"/>
    <col min="15620" max="15620" width="16.44140625" customWidth="1"/>
    <col min="15621" max="15621" width="36.6640625" customWidth="1"/>
    <col min="15623" max="15623" width="2" customWidth="1"/>
    <col min="15868" max="15868" width="1.44140625" customWidth="1"/>
    <col min="15869" max="15869" width="3.77734375" customWidth="1"/>
    <col min="15870" max="15870" width="17.109375" customWidth="1"/>
    <col min="15871" max="15871" width="16.21875" customWidth="1"/>
    <col min="15872" max="15872" width="23.21875" customWidth="1"/>
    <col min="15873" max="15873" width="29.88671875" bestFit="1" customWidth="1"/>
    <col min="15874" max="15874" width="16.109375" customWidth="1"/>
    <col min="15875" max="15875" width="16.5546875" customWidth="1"/>
    <col min="15876" max="15876" width="16.44140625" customWidth="1"/>
    <col min="15877" max="15877" width="36.6640625" customWidth="1"/>
    <col min="15879" max="15879" width="2" customWidth="1"/>
    <col min="16124" max="16124" width="1.44140625" customWidth="1"/>
    <col min="16125" max="16125" width="3.77734375" customWidth="1"/>
    <col min="16126" max="16126" width="17.109375" customWidth="1"/>
    <col min="16127" max="16127" width="16.21875" customWidth="1"/>
    <col min="16128" max="16128" width="23.21875" customWidth="1"/>
    <col min="16129" max="16129" width="29.88671875" bestFit="1" customWidth="1"/>
    <col min="16130" max="16130" width="16.109375" customWidth="1"/>
    <col min="16131" max="16131" width="16.5546875" customWidth="1"/>
    <col min="16132" max="16132" width="16.44140625" customWidth="1"/>
    <col min="16133" max="16133" width="36.6640625" customWidth="1"/>
    <col min="16135" max="16135" width="2" customWidth="1"/>
  </cols>
  <sheetData>
    <row r="1" spans="1:31" ht="18.75" thickBot="1" x14ac:dyDescent="0.25">
      <c r="A1" s="135"/>
      <c r="B1" s="135"/>
      <c r="C1" s="136" t="s">
        <v>110</v>
      </c>
      <c r="D1" s="136"/>
      <c r="E1" s="137"/>
      <c r="F1" s="138"/>
      <c r="G1" s="139"/>
      <c r="H1" s="140" t="s">
        <v>111</v>
      </c>
      <c r="I1" s="138"/>
      <c r="J1" s="141"/>
    </row>
    <row r="2" spans="1:31" ht="32.25" thickBot="1" x14ac:dyDescent="0.25">
      <c r="A2" s="142"/>
      <c r="B2" s="142"/>
      <c r="C2" s="143" t="s">
        <v>112</v>
      </c>
      <c r="D2" s="144" t="s">
        <v>113</v>
      </c>
      <c r="E2" s="145" t="s">
        <v>114</v>
      </c>
      <c r="F2" s="145" t="s">
        <v>115</v>
      </c>
      <c r="G2" s="145" t="s">
        <v>116</v>
      </c>
      <c r="H2" s="145" t="s">
        <v>117</v>
      </c>
      <c r="I2" s="145" t="s">
        <v>118</v>
      </c>
      <c r="J2" s="145" t="s">
        <v>119</v>
      </c>
    </row>
    <row r="3" spans="1:31" ht="15.75" x14ac:dyDescent="0.25">
      <c r="A3" s="146"/>
      <c r="B3" s="146"/>
      <c r="C3" s="367" t="s">
        <v>120</v>
      </c>
      <c r="D3" s="587"/>
      <c r="E3" s="587"/>
      <c r="F3" s="587"/>
      <c r="G3" s="587"/>
      <c r="H3" s="587"/>
      <c r="I3" s="587"/>
      <c r="J3" s="587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  <c r="X3" s="335"/>
      <c r="Y3" s="335"/>
      <c r="Z3" s="335"/>
      <c r="AA3" s="335"/>
      <c r="AB3" s="335"/>
      <c r="AC3" s="335"/>
      <c r="AD3" s="335"/>
      <c r="AE3" s="335"/>
    </row>
    <row r="4" spans="1:31" x14ac:dyDescent="0.2">
      <c r="A4" s="147"/>
      <c r="B4" s="147"/>
      <c r="C4" s="364" t="s">
        <v>121</v>
      </c>
      <c r="D4" s="248" t="s">
        <v>122</v>
      </c>
      <c r="E4" s="248" t="s">
        <v>123</v>
      </c>
      <c r="F4" s="248" t="s">
        <v>123</v>
      </c>
      <c r="G4" s="248" t="s">
        <v>123</v>
      </c>
      <c r="H4" s="365">
        <f>SUM(H5:H6)</f>
        <v>4.8900000000000006</v>
      </c>
      <c r="I4" s="365">
        <f>SUM(I5:I6)</f>
        <v>2.21</v>
      </c>
      <c r="J4" s="333" t="s">
        <v>123</v>
      </c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  <c r="AC4" s="335"/>
      <c r="AD4" s="335"/>
      <c r="AE4" s="335"/>
    </row>
    <row r="5" spans="1:31" x14ac:dyDescent="0.2">
      <c r="A5" s="148"/>
      <c r="B5" s="148"/>
      <c r="C5" s="336" t="s">
        <v>123</v>
      </c>
      <c r="D5" s="316" t="s">
        <v>124</v>
      </c>
      <c r="E5" s="434"/>
      <c r="F5" s="429"/>
      <c r="G5" s="325"/>
      <c r="H5" s="324">
        <v>2.21</v>
      </c>
      <c r="I5" s="324">
        <v>2.21</v>
      </c>
      <c r="J5" s="429"/>
      <c r="K5" s="335"/>
      <c r="L5" s="335"/>
      <c r="M5" s="335"/>
      <c r="N5" s="335"/>
      <c r="O5" s="335"/>
      <c r="P5" s="335"/>
      <c r="Q5" s="335"/>
      <c r="R5" s="335"/>
      <c r="S5" s="335"/>
      <c r="T5" s="335"/>
      <c r="U5" s="335"/>
      <c r="V5" s="335"/>
      <c r="W5" s="335"/>
      <c r="X5" s="335"/>
      <c r="Y5" s="335"/>
      <c r="Z5" s="335"/>
      <c r="AA5" s="335"/>
      <c r="AB5" s="335"/>
      <c r="AC5" s="335"/>
      <c r="AD5" s="335"/>
      <c r="AE5" s="335"/>
    </row>
    <row r="6" spans="1:31" x14ac:dyDescent="0.2">
      <c r="A6" s="148"/>
      <c r="B6" s="148"/>
      <c r="C6" s="336"/>
      <c r="D6" s="316" t="s">
        <v>124</v>
      </c>
      <c r="E6" s="434"/>
      <c r="F6" s="429"/>
      <c r="G6" s="325"/>
      <c r="H6" s="324">
        <v>2.68</v>
      </c>
      <c r="I6" s="435" t="s">
        <v>790</v>
      </c>
      <c r="J6" s="432"/>
      <c r="K6" s="335"/>
      <c r="L6" s="335"/>
      <c r="M6" s="335"/>
      <c r="N6" s="335"/>
      <c r="O6" s="335"/>
      <c r="P6" s="335"/>
      <c r="Q6" s="335"/>
      <c r="R6" s="335"/>
      <c r="S6" s="335"/>
      <c r="T6" s="335"/>
      <c r="U6" s="335"/>
      <c r="V6" s="335"/>
      <c r="W6" s="335"/>
      <c r="X6" s="335"/>
      <c r="Y6" s="335"/>
      <c r="Z6" s="335"/>
      <c r="AA6" s="335"/>
      <c r="AB6" s="335"/>
      <c r="AC6" s="335"/>
      <c r="AD6" s="335"/>
      <c r="AE6" s="335"/>
    </row>
    <row r="7" spans="1:31" x14ac:dyDescent="0.2">
      <c r="A7" s="149"/>
      <c r="B7" s="150"/>
      <c r="C7" s="332" t="s">
        <v>125</v>
      </c>
      <c r="D7" s="333" t="s">
        <v>126</v>
      </c>
      <c r="E7" s="248" t="s">
        <v>123</v>
      </c>
      <c r="F7" s="334" t="s">
        <v>127</v>
      </c>
      <c r="G7" s="248" t="s">
        <v>123</v>
      </c>
      <c r="H7" s="318">
        <f>SUM(H9:H14)</f>
        <v>0</v>
      </c>
      <c r="I7" s="333" t="s">
        <v>123</v>
      </c>
      <c r="J7" s="333" t="s">
        <v>123</v>
      </c>
      <c r="K7" s="335"/>
      <c r="L7" s="335"/>
      <c r="M7" s="335"/>
      <c r="N7" s="335"/>
      <c r="O7" s="335"/>
      <c r="P7" s="335"/>
      <c r="Q7" s="335"/>
      <c r="R7" s="335"/>
      <c r="S7" s="335"/>
      <c r="T7" s="335"/>
      <c r="U7" s="335"/>
      <c r="V7" s="335"/>
      <c r="W7" s="335"/>
      <c r="X7" s="335"/>
      <c r="Y7" s="335"/>
      <c r="Z7" s="335"/>
      <c r="AA7" s="335"/>
      <c r="AB7" s="335"/>
      <c r="AC7" s="335"/>
      <c r="AD7" s="335"/>
      <c r="AE7" s="335"/>
    </row>
    <row r="8" spans="1:31" x14ac:dyDescent="0.2">
      <c r="A8" s="149"/>
      <c r="B8" s="150"/>
      <c r="C8" s="336" t="s">
        <v>123</v>
      </c>
      <c r="D8" s="316" t="s">
        <v>123</v>
      </c>
      <c r="E8" s="334" t="s">
        <v>128</v>
      </c>
      <c r="F8" s="334" t="s">
        <v>129</v>
      </c>
      <c r="G8" s="248" t="s">
        <v>123</v>
      </c>
      <c r="H8" s="318">
        <f>SUM(H9:H13)</f>
        <v>0</v>
      </c>
      <c r="I8" s="333" t="s">
        <v>123</v>
      </c>
      <c r="J8" s="333" t="s">
        <v>123</v>
      </c>
      <c r="K8" s="335"/>
      <c r="L8" s="335"/>
      <c r="M8" s="335"/>
      <c r="N8" s="335"/>
      <c r="O8" s="335"/>
      <c r="P8" s="335"/>
      <c r="Q8" s="335"/>
      <c r="R8" s="335"/>
      <c r="S8" s="335"/>
      <c r="T8" s="335"/>
      <c r="U8" s="335"/>
      <c r="V8" s="335"/>
      <c r="W8" s="335"/>
      <c r="X8" s="335"/>
      <c r="Y8" s="335"/>
      <c r="Z8" s="335"/>
      <c r="AA8" s="335"/>
      <c r="AB8" s="335"/>
      <c r="AC8" s="335"/>
      <c r="AD8" s="335"/>
      <c r="AE8" s="335"/>
    </row>
    <row r="9" spans="1:31" x14ac:dyDescent="0.2">
      <c r="A9" s="148"/>
      <c r="B9" s="148"/>
      <c r="C9" s="336" t="s">
        <v>123</v>
      </c>
      <c r="D9" s="316" t="s">
        <v>124</v>
      </c>
      <c r="E9" s="588"/>
      <c r="F9" s="589"/>
      <c r="G9" s="590"/>
      <c r="H9" s="591"/>
      <c r="I9" s="592"/>
      <c r="J9" s="337"/>
      <c r="K9" s="335"/>
      <c r="L9" s="335"/>
      <c r="M9" s="335"/>
      <c r="N9" s="335"/>
      <c r="O9" s="335"/>
      <c r="P9" s="335"/>
      <c r="Q9" s="335"/>
      <c r="R9" s="335"/>
      <c r="S9" s="335"/>
      <c r="T9" s="335"/>
      <c r="U9" s="335"/>
      <c r="V9" s="335"/>
      <c r="W9" s="335"/>
      <c r="X9" s="335"/>
      <c r="Y9" s="335"/>
      <c r="Z9" s="335"/>
      <c r="AA9" s="335"/>
      <c r="AB9" s="335"/>
      <c r="AC9" s="335"/>
      <c r="AD9" s="335"/>
      <c r="AE9" s="335"/>
    </row>
    <row r="10" spans="1:31" x14ac:dyDescent="0.2">
      <c r="A10" s="148"/>
      <c r="B10" s="148"/>
      <c r="C10" s="336" t="s">
        <v>123</v>
      </c>
      <c r="D10" s="316" t="s">
        <v>124</v>
      </c>
      <c r="E10" s="588"/>
      <c r="F10" s="593"/>
      <c r="G10" s="594"/>
      <c r="H10" s="595"/>
      <c r="I10" s="596"/>
      <c r="J10" s="32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</row>
    <row r="11" spans="1:31" x14ac:dyDescent="0.2">
      <c r="A11" s="148"/>
      <c r="B11" s="148"/>
      <c r="C11" s="336" t="s">
        <v>123</v>
      </c>
      <c r="D11" s="316" t="s">
        <v>124</v>
      </c>
      <c r="E11" s="588"/>
      <c r="F11" s="593"/>
      <c r="G11" s="594"/>
      <c r="H11" s="595"/>
      <c r="I11" s="596"/>
      <c r="J11" s="325"/>
    </row>
    <row r="12" spans="1:31" x14ac:dyDescent="0.2">
      <c r="A12" s="148"/>
      <c r="B12" s="148"/>
      <c r="C12" s="336" t="s">
        <v>123</v>
      </c>
      <c r="D12" s="316" t="s">
        <v>124</v>
      </c>
      <c r="E12" s="588"/>
      <c r="F12" s="593"/>
      <c r="G12" s="594"/>
      <c r="H12" s="595"/>
      <c r="I12" s="596"/>
      <c r="J12" s="325"/>
    </row>
    <row r="13" spans="1:31" x14ac:dyDescent="0.2">
      <c r="A13" s="148"/>
      <c r="B13" s="148"/>
      <c r="C13" s="336" t="s">
        <v>123</v>
      </c>
      <c r="D13" s="316" t="s">
        <v>124</v>
      </c>
      <c r="E13" s="588"/>
      <c r="F13" s="593"/>
      <c r="G13" s="594"/>
      <c r="H13" s="595"/>
      <c r="I13" s="596"/>
      <c r="J13" s="325"/>
    </row>
    <row r="14" spans="1:31" ht="25.5" x14ac:dyDescent="0.2">
      <c r="A14" s="152"/>
      <c r="B14" s="152"/>
      <c r="C14" s="367" t="s">
        <v>130</v>
      </c>
      <c r="D14" s="368" t="s">
        <v>113</v>
      </c>
      <c r="E14" s="369" t="s">
        <v>114</v>
      </c>
      <c r="F14" s="369" t="s">
        <v>115</v>
      </c>
      <c r="G14" s="369" t="s">
        <v>116</v>
      </c>
      <c r="H14" s="369" t="s">
        <v>131</v>
      </c>
      <c r="I14" s="369" t="s">
        <v>118</v>
      </c>
      <c r="J14" s="369" t="s">
        <v>132</v>
      </c>
    </row>
    <row r="15" spans="1:31" x14ac:dyDescent="0.2">
      <c r="A15" s="153"/>
      <c r="B15" s="150"/>
      <c r="C15" s="332" t="s">
        <v>133</v>
      </c>
      <c r="D15" s="333" t="s">
        <v>134</v>
      </c>
      <c r="E15" s="333" t="s">
        <v>123</v>
      </c>
      <c r="F15" s="333" t="s">
        <v>123</v>
      </c>
      <c r="G15" s="333" t="s">
        <v>123</v>
      </c>
      <c r="H15" s="365">
        <f>SUM(H16:H17)</f>
        <v>0</v>
      </c>
      <c r="I15" s="365">
        <f>SUM(I16:I17)</f>
        <v>0</v>
      </c>
      <c r="J15" s="333" t="s">
        <v>123</v>
      </c>
    </row>
    <row r="16" spans="1:31" x14ac:dyDescent="0.2">
      <c r="A16" s="148"/>
      <c r="B16" s="148"/>
      <c r="C16" s="336"/>
      <c r="D16" s="316" t="s">
        <v>124</v>
      </c>
      <c r="E16" s="370"/>
      <c r="F16" s="337"/>
      <c r="G16" s="337"/>
      <c r="H16" s="324"/>
      <c r="I16" s="324"/>
      <c r="J16" s="337"/>
    </row>
    <row r="17" spans="1:10" x14ac:dyDescent="0.2">
      <c r="A17" s="148"/>
      <c r="B17" s="148"/>
      <c r="C17" s="336" t="s">
        <v>123</v>
      </c>
      <c r="D17" s="316" t="s">
        <v>124</v>
      </c>
      <c r="E17" s="366"/>
      <c r="F17" s="325"/>
      <c r="G17" s="325"/>
      <c r="H17" s="324"/>
      <c r="I17" s="324"/>
      <c r="J17" s="325"/>
    </row>
    <row r="18" spans="1:10" ht="25.5" x14ac:dyDescent="0.2">
      <c r="A18" s="153"/>
      <c r="B18" s="150"/>
      <c r="C18" s="367" t="s">
        <v>135</v>
      </c>
      <c r="D18" s="368" t="s">
        <v>113</v>
      </c>
      <c r="E18" s="369" t="s">
        <v>114</v>
      </c>
      <c r="F18" s="369" t="s">
        <v>115</v>
      </c>
      <c r="G18" s="369" t="s">
        <v>116</v>
      </c>
      <c r="H18" s="369" t="s">
        <v>131</v>
      </c>
      <c r="I18" s="369" t="s">
        <v>118</v>
      </c>
      <c r="J18" s="369" t="s">
        <v>136</v>
      </c>
    </row>
    <row r="19" spans="1:10" x14ac:dyDescent="0.2">
      <c r="A19" s="153"/>
      <c r="B19" s="150"/>
      <c r="C19" s="332" t="s">
        <v>137</v>
      </c>
      <c r="D19" s="333" t="s">
        <v>138</v>
      </c>
      <c r="E19" s="333" t="s">
        <v>123</v>
      </c>
      <c r="F19" s="333" t="s">
        <v>123</v>
      </c>
      <c r="G19" s="333" t="s">
        <v>123</v>
      </c>
      <c r="H19" s="365">
        <f>SUM(H20:H21)</f>
        <v>0</v>
      </c>
      <c r="I19" s="365">
        <f>SUM(I20:I21)</f>
        <v>0</v>
      </c>
      <c r="J19" s="333" t="s">
        <v>123</v>
      </c>
    </row>
    <row r="20" spans="1:10" x14ac:dyDescent="0.2">
      <c r="A20" s="153"/>
      <c r="B20" s="150"/>
      <c r="C20" s="336"/>
      <c r="D20" s="316" t="s">
        <v>124</v>
      </c>
      <c r="E20" s="370"/>
      <c r="F20" s="337"/>
      <c r="G20" s="337"/>
      <c r="H20" s="324"/>
      <c r="I20" s="324"/>
      <c r="J20" s="337"/>
    </row>
    <row r="21" spans="1:10" x14ac:dyDescent="0.2">
      <c r="A21" s="153"/>
      <c r="B21" s="150"/>
      <c r="C21" s="336" t="s">
        <v>123</v>
      </c>
      <c r="D21" s="316" t="s">
        <v>124</v>
      </c>
      <c r="E21" s="366"/>
      <c r="F21" s="325"/>
      <c r="G21" s="325"/>
      <c r="H21" s="324"/>
      <c r="I21" s="324"/>
      <c r="J21" s="325"/>
    </row>
    <row r="22" spans="1:10" x14ac:dyDescent="0.2">
      <c r="A22" s="154"/>
      <c r="B22" s="155"/>
      <c r="C22" s="151" t="s">
        <v>123</v>
      </c>
      <c r="D22" s="151" t="s">
        <v>123</v>
      </c>
      <c r="E22" s="151" t="s">
        <v>123</v>
      </c>
      <c r="F22" s="151" t="s">
        <v>123</v>
      </c>
      <c r="G22" s="151" t="s">
        <v>123</v>
      </c>
      <c r="H22" s="151" t="s">
        <v>123</v>
      </c>
      <c r="I22" s="151" t="s">
        <v>123</v>
      </c>
      <c r="J22" s="156" t="s">
        <v>123</v>
      </c>
    </row>
    <row r="23" spans="1:10" x14ac:dyDescent="0.2">
      <c r="A23" s="152"/>
      <c r="B23" s="152"/>
      <c r="C23" s="157" t="s">
        <v>4</v>
      </c>
      <c r="D23" s="158"/>
      <c r="E23" s="159" t="str">
        <f>'TITLE PAGE'!D9</f>
        <v>Severn Trent Water</v>
      </c>
      <c r="F23" s="151"/>
      <c r="G23" s="151"/>
      <c r="H23" s="151"/>
      <c r="I23" s="151"/>
      <c r="J23" s="160"/>
    </row>
    <row r="24" spans="1:10" x14ac:dyDescent="0.2">
      <c r="A24" s="152"/>
      <c r="B24" s="152"/>
      <c r="C24" s="161" t="s">
        <v>5</v>
      </c>
      <c r="D24" s="162"/>
      <c r="E24" s="163" t="str">
        <f>'TITLE PAGE'!D10</f>
        <v>Bishops Castle</v>
      </c>
      <c r="F24" s="151"/>
      <c r="G24" s="151"/>
      <c r="H24" s="151"/>
      <c r="I24" s="151"/>
      <c r="J24" s="156"/>
    </row>
    <row r="25" spans="1:10" x14ac:dyDescent="0.2">
      <c r="A25" s="152"/>
      <c r="B25" s="152"/>
      <c r="C25" s="161" t="s">
        <v>6</v>
      </c>
      <c r="D25" s="164"/>
      <c r="E25" s="165">
        <f>'TITLE PAGE'!D11</f>
        <v>1</v>
      </c>
      <c r="F25" s="166"/>
      <c r="G25" s="166"/>
      <c r="H25" s="166"/>
      <c r="I25" s="166"/>
      <c r="J25" s="167"/>
    </row>
    <row r="26" spans="1:10" x14ac:dyDescent="0.2">
      <c r="A26" s="152"/>
      <c r="B26" s="152"/>
      <c r="C26" s="161" t="s">
        <v>7</v>
      </c>
      <c r="D26" s="162"/>
      <c r="E26" s="163" t="str">
        <f>'TITLE PAGE'!D12</f>
        <v>Dry Year Annual Average</v>
      </c>
      <c r="F26" s="151"/>
      <c r="G26" s="151"/>
      <c r="H26" s="151"/>
      <c r="I26" s="151"/>
      <c r="J26" s="167"/>
    </row>
    <row r="27" spans="1:10" x14ac:dyDescent="0.2">
      <c r="A27" s="152"/>
      <c r="B27" s="152"/>
      <c r="C27" s="168" t="s">
        <v>8</v>
      </c>
      <c r="D27" s="169"/>
      <c r="E27" s="170" t="str">
        <f>'TITLE PAGE'!D13</f>
        <v>No more than 3 in 100 Temporary Use Bans</v>
      </c>
      <c r="F27" s="151"/>
      <c r="G27" s="151"/>
      <c r="H27" s="151"/>
      <c r="I27" s="151"/>
      <c r="J27" s="171"/>
    </row>
    <row r="28" spans="1:10" x14ac:dyDescent="0.2">
      <c r="A28" s="172"/>
      <c r="B28" s="172"/>
      <c r="C28" s="173"/>
      <c r="D28" s="173"/>
      <c r="E28" s="173"/>
      <c r="F28" s="174"/>
      <c r="G28" s="173"/>
      <c r="H28" s="173"/>
      <c r="I28" s="173"/>
      <c r="J28" s="175"/>
    </row>
    <row r="29" spans="1:10" x14ac:dyDescent="0.2">
      <c r="A29" s="172"/>
      <c r="B29" s="172"/>
      <c r="C29" s="173"/>
      <c r="D29" s="173"/>
      <c r="E29" s="173"/>
      <c r="F29" s="174"/>
      <c r="G29" s="173"/>
      <c r="H29" s="173"/>
      <c r="I29" s="173"/>
      <c r="J29" s="175"/>
    </row>
    <row r="30" spans="1:10" ht="18" x14ac:dyDescent="0.25">
      <c r="A30" s="172"/>
      <c r="B30" s="172"/>
      <c r="C30" s="176"/>
      <c r="D30" s="173"/>
      <c r="E30" s="173"/>
      <c r="F30" s="174"/>
      <c r="G30" s="173"/>
      <c r="H30" s="173"/>
      <c r="I30" s="173"/>
      <c r="J30" s="175"/>
    </row>
  </sheetData>
  <sheetProtection selectLockedCells="1" selectUnlockedCells="1"/>
  <dataValidations count="2">
    <dataValidation type="list" allowBlank="1" showInputMessage="1" showErrorMessage="1" sqref="G5:G6">
      <formula1>Source_Types</formula1>
    </dataValidation>
    <dataValidation type="list" allowBlank="1" showInputMessage="1" showErrorMessage="1" sqref="J20:J21">
      <formula1>"Approved, Granted yet to be implemented, Other"</formula1>
    </dataValidation>
  </dataValidations>
  <pageMargins left="0.7" right="0.7" top="0.75" bottom="0.75" header="0.3" footer="0.3"/>
  <pageSetup paperSize="9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S33"/>
  <sheetViews>
    <sheetView zoomScale="80" zoomScaleNormal="80" workbookViewId="0">
      <selection activeCell="D7" sqref="D7"/>
    </sheetView>
  </sheetViews>
  <sheetFormatPr defaultColWidth="8.88671875" defaultRowHeight="27" customHeight="1" x14ac:dyDescent="0.2"/>
  <cols>
    <col min="1" max="1" width="1.33203125" customWidth="1"/>
    <col min="2" max="2" width="7.88671875" customWidth="1"/>
    <col min="3" max="3" width="8.33203125" customWidth="1"/>
    <col min="4" max="4" width="52.21875" bestFit="1" customWidth="1"/>
    <col min="5" max="5" width="21.33203125" customWidth="1"/>
    <col min="6" max="6" width="9.33203125" customWidth="1"/>
    <col min="7" max="7" width="14.44140625" bestFit="1" customWidth="1"/>
    <col min="8" max="8" width="13.33203125" customWidth="1"/>
    <col min="9" max="11" width="12.88671875" customWidth="1"/>
    <col min="12" max="36" width="11.44140625" customWidth="1"/>
    <col min="39" max="39" width="9.88671875" bestFit="1" customWidth="1"/>
    <col min="246" max="246" width="1.33203125" customWidth="1"/>
    <col min="247" max="247" width="7.88671875" customWidth="1"/>
    <col min="248" max="248" width="8.33203125" customWidth="1"/>
    <col min="249" max="249" width="23.33203125" customWidth="1"/>
    <col min="250" max="250" width="21.33203125" customWidth="1"/>
    <col min="251" max="251" width="9.33203125" customWidth="1"/>
    <col min="252" max="252" width="8" bestFit="1" customWidth="1"/>
    <col min="253" max="253" width="15.88671875" customWidth="1"/>
    <col min="254" max="281" width="11.44140625" customWidth="1"/>
    <col min="502" max="502" width="1.33203125" customWidth="1"/>
    <col min="503" max="503" width="7.88671875" customWidth="1"/>
    <col min="504" max="504" width="8.33203125" customWidth="1"/>
    <col min="505" max="505" width="23.33203125" customWidth="1"/>
    <col min="506" max="506" width="21.33203125" customWidth="1"/>
    <col min="507" max="507" width="9.33203125" customWidth="1"/>
    <col min="508" max="508" width="8" bestFit="1" customWidth="1"/>
    <col min="509" max="509" width="15.88671875" customWidth="1"/>
    <col min="510" max="537" width="11.44140625" customWidth="1"/>
    <col min="758" max="758" width="1.33203125" customWidth="1"/>
    <col min="759" max="759" width="7.88671875" customWidth="1"/>
    <col min="760" max="760" width="8.33203125" customWidth="1"/>
    <col min="761" max="761" width="23.33203125" customWidth="1"/>
    <col min="762" max="762" width="21.33203125" customWidth="1"/>
    <col min="763" max="763" width="9.33203125" customWidth="1"/>
    <col min="764" max="764" width="8" bestFit="1" customWidth="1"/>
    <col min="765" max="765" width="15.88671875" customWidth="1"/>
    <col min="766" max="793" width="11.44140625" customWidth="1"/>
    <col min="1014" max="1014" width="1.33203125" customWidth="1"/>
    <col min="1015" max="1015" width="7.88671875" customWidth="1"/>
    <col min="1016" max="1016" width="8.33203125" customWidth="1"/>
    <col min="1017" max="1017" width="23.33203125" customWidth="1"/>
    <col min="1018" max="1018" width="21.33203125" customWidth="1"/>
    <col min="1019" max="1019" width="9.33203125" customWidth="1"/>
    <col min="1020" max="1020" width="8" bestFit="1" customWidth="1"/>
    <col min="1021" max="1021" width="15.88671875" customWidth="1"/>
    <col min="1022" max="1049" width="11.44140625" customWidth="1"/>
    <col min="1270" max="1270" width="1.33203125" customWidth="1"/>
    <col min="1271" max="1271" width="7.88671875" customWidth="1"/>
    <col min="1272" max="1272" width="8.33203125" customWidth="1"/>
    <col min="1273" max="1273" width="23.33203125" customWidth="1"/>
    <col min="1274" max="1274" width="21.33203125" customWidth="1"/>
    <col min="1275" max="1275" width="9.33203125" customWidth="1"/>
    <col min="1276" max="1276" width="8" bestFit="1" customWidth="1"/>
    <col min="1277" max="1277" width="15.88671875" customWidth="1"/>
    <col min="1278" max="1305" width="11.44140625" customWidth="1"/>
    <col min="1526" max="1526" width="1.33203125" customWidth="1"/>
    <col min="1527" max="1527" width="7.88671875" customWidth="1"/>
    <col min="1528" max="1528" width="8.33203125" customWidth="1"/>
    <col min="1529" max="1529" width="23.33203125" customWidth="1"/>
    <col min="1530" max="1530" width="21.33203125" customWidth="1"/>
    <col min="1531" max="1531" width="9.33203125" customWidth="1"/>
    <col min="1532" max="1532" width="8" bestFit="1" customWidth="1"/>
    <col min="1533" max="1533" width="15.88671875" customWidth="1"/>
    <col min="1534" max="1561" width="11.44140625" customWidth="1"/>
    <col min="1782" max="1782" width="1.33203125" customWidth="1"/>
    <col min="1783" max="1783" width="7.88671875" customWidth="1"/>
    <col min="1784" max="1784" width="8.33203125" customWidth="1"/>
    <col min="1785" max="1785" width="23.33203125" customWidth="1"/>
    <col min="1786" max="1786" width="21.33203125" customWidth="1"/>
    <col min="1787" max="1787" width="9.33203125" customWidth="1"/>
    <col min="1788" max="1788" width="8" bestFit="1" customWidth="1"/>
    <col min="1789" max="1789" width="15.88671875" customWidth="1"/>
    <col min="1790" max="1817" width="11.44140625" customWidth="1"/>
    <col min="2038" max="2038" width="1.33203125" customWidth="1"/>
    <col min="2039" max="2039" width="7.88671875" customWidth="1"/>
    <col min="2040" max="2040" width="8.33203125" customWidth="1"/>
    <col min="2041" max="2041" width="23.33203125" customWidth="1"/>
    <col min="2042" max="2042" width="21.33203125" customWidth="1"/>
    <col min="2043" max="2043" width="9.33203125" customWidth="1"/>
    <col min="2044" max="2044" width="8" bestFit="1" customWidth="1"/>
    <col min="2045" max="2045" width="15.88671875" customWidth="1"/>
    <col min="2046" max="2073" width="11.44140625" customWidth="1"/>
    <col min="2294" max="2294" width="1.33203125" customWidth="1"/>
    <col min="2295" max="2295" width="7.88671875" customWidth="1"/>
    <col min="2296" max="2296" width="8.33203125" customWidth="1"/>
    <col min="2297" max="2297" width="23.33203125" customWidth="1"/>
    <col min="2298" max="2298" width="21.33203125" customWidth="1"/>
    <col min="2299" max="2299" width="9.33203125" customWidth="1"/>
    <col min="2300" max="2300" width="8" bestFit="1" customWidth="1"/>
    <col min="2301" max="2301" width="15.88671875" customWidth="1"/>
    <col min="2302" max="2329" width="11.44140625" customWidth="1"/>
    <col min="2550" max="2550" width="1.33203125" customWidth="1"/>
    <col min="2551" max="2551" width="7.88671875" customWidth="1"/>
    <col min="2552" max="2552" width="8.33203125" customWidth="1"/>
    <col min="2553" max="2553" width="23.33203125" customWidth="1"/>
    <col min="2554" max="2554" width="21.33203125" customWidth="1"/>
    <col min="2555" max="2555" width="9.33203125" customWidth="1"/>
    <col min="2556" max="2556" width="8" bestFit="1" customWidth="1"/>
    <col min="2557" max="2557" width="15.88671875" customWidth="1"/>
    <col min="2558" max="2585" width="11.44140625" customWidth="1"/>
    <col min="2806" max="2806" width="1.33203125" customWidth="1"/>
    <col min="2807" max="2807" width="7.88671875" customWidth="1"/>
    <col min="2808" max="2808" width="8.33203125" customWidth="1"/>
    <col min="2809" max="2809" width="23.33203125" customWidth="1"/>
    <col min="2810" max="2810" width="21.33203125" customWidth="1"/>
    <col min="2811" max="2811" width="9.33203125" customWidth="1"/>
    <col min="2812" max="2812" width="8" bestFit="1" customWidth="1"/>
    <col min="2813" max="2813" width="15.88671875" customWidth="1"/>
    <col min="2814" max="2841" width="11.44140625" customWidth="1"/>
    <col min="3062" max="3062" width="1.33203125" customWidth="1"/>
    <col min="3063" max="3063" width="7.88671875" customWidth="1"/>
    <col min="3064" max="3064" width="8.33203125" customWidth="1"/>
    <col min="3065" max="3065" width="23.33203125" customWidth="1"/>
    <col min="3066" max="3066" width="21.33203125" customWidth="1"/>
    <col min="3067" max="3067" width="9.33203125" customWidth="1"/>
    <col min="3068" max="3068" width="8" bestFit="1" customWidth="1"/>
    <col min="3069" max="3069" width="15.88671875" customWidth="1"/>
    <col min="3070" max="3097" width="11.44140625" customWidth="1"/>
    <col min="3318" max="3318" width="1.33203125" customWidth="1"/>
    <col min="3319" max="3319" width="7.88671875" customWidth="1"/>
    <col min="3320" max="3320" width="8.33203125" customWidth="1"/>
    <col min="3321" max="3321" width="23.33203125" customWidth="1"/>
    <col min="3322" max="3322" width="21.33203125" customWidth="1"/>
    <col min="3323" max="3323" width="9.33203125" customWidth="1"/>
    <col min="3324" max="3324" width="8" bestFit="1" customWidth="1"/>
    <col min="3325" max="3325" width="15.88671875" customWidth="1"/>
    <col min="3326" max="3353" width="11.44140625" customWidth="1"/>
    <col min="3574" max="3574" width="1.33203125" customWidth="1"/>
    <col min="3575" max="3575" width="7.88671875" customWidth="1"/>
    <col min="3576" max="3576" width="8.33203125" customWidth="1"/>
    <col min="3577" max="3577" width="23.33203125" customWidth="1"/>
    <col min="3578" max="3578" width="21.33203125" customWidth="1"/>
    <col min="3579" max="3579" width="9.33203125" customWidth="1"/>
    <col min="3580" max="3580" width="8" bestFit="1" customWidth="1"/>
    <col min="3581" max="3581" width="15.88671875" customWidth="1"/>
    <col min="3582" max="3609" width="11.44140625" customWidth="1"/>
    <col min="3830" max="3830" width="1.33203125" customWidth="1"/>
    <col min="3831" max="3831" width="7.88671875" customWidth="1"/>
    <col min="3832" max="3832" width="8.33203125" customWidth="1"/>
    <col min="3833" max="3833" width="23.33203125" customWidth="1"/>
    <col min="3834" max="3834" width="21.33203125" customWidth="1"/>
    <col min="3835" max="3835" width="9.33203125" customWidth="1"/>
    <col min="3836" max="3836" width="8" bestFit="1" customWidth="1"/>
    <col min="3837" max="3837" width="15.88671875" customWidth="1"/>
    <col min="3838" max="3865" width="11.44140625" customWidth="1"/>
    <col min="4086" max="4086" width="1.33203125" customWidth="1"/>
    <col min="4087" max="4087" width="7.88671875" customWidth="1"/>
    <col min="4088" max="4088" width="8.33203125" customWidth="1"/>
    <col min="4089" max="4089" width="23.33203125" customWidth="1"/>
    <col min="4090" max="4090" width="21.33203125" customWidth="1"/>
    <col min="4091" max="4091" width="9.33203125" customWidth="1"/>
    <col min="4092" max="4092" width="8" bestFit="1" customWidth="1"/>
    <col min="4093" max="4093" width="15.88671875" customWidth="1"/>
    <col min="4094" max="4121" width="11.44140625" customWidth="1"/>
    <col min="4342" max="4342" width="1.33203125" customWidth="1"/>
    <col min="4343" max="4343" width="7.88671875" customWidth="1"/>
    <col min="4344" max="4344" width="8.33203125" customWidth="1"/>
    <col min="4345" max="4345" width="23.33203125" customWidth="1"/>
    <col min="4346" max="4346" width="21.33203125" customWidth="1"/>
    <col min="4347" max="4347" width="9.33203125" customWidth="1"/>
    <col min="4348" max="4348" width="8" bestFit="1" customWidth="1"/>
    <col min="4349" max="4349" width="15.88671875" customWidth="1"/>
    <col min="4350" max="4377" width="11.44140625" customWidth="1"/>
    <col min="4598" max="4598" width="1.33203125" customWidth="1"/>
    <col min="4599" max="4599" width="7.88671875" customWidth="1"/>
    <col min="4600" max="4600" width="8.33203125" customWidth="1"/>
    <col min="4601" max="4601" width="23.33203125" customWidth="1"/>
    <col min="4602" max="4602" width="21.33203125" customWidth="1"/>
    <col min="4603" max="4603" width="9.33203125" customWidth="1"/>
    <col min="4604" max="4604" width="8" bestFit="1" customWidth="1"/>
    <col min="4605" max="4605" width="15.88671875" customWidth="1"/>
    <col min="4606" max="4633" width="11.44140625" customWidth="1"/>
    <col min="4854" max="4854" width="1.33203125" customWidth="1"/>
    <col min="4855" max="4855" width="7.88671875" customWidth="1"/>
    <col min="4856" max="4856" width="8.33203125" customWidth="1"/>
    <col min="4857" max="4857" width="23.33203125" customWidth="1"/>
    <col min="4858" max="4858" width="21.33203125" customWidth="1"/>
    <col min="4859" max="4859" width="9.33203125" customWidth="1"/>
    <col min="4860" max="4860" width="8" bestFit="1" customWidth="1"/>
    <col min="4861" max="4861" width="15.88671875" customWidth="1"/>
    <col min="4862" max="4889" width="11.44140625" customWidth="1"/>
    <col min="5110" max="5110" width="1.33203125" customWidth="1"/>
    <col min="5111" max="5111" width="7.88671875" customWidth="1"/>
    <col min="5112" max="5112" width="8.33203125" customWidth="1"/>
    <col min="5113" max="5113" width="23.33203125" customWidth="1"/>
    <col min="5114" max="5114" width="21.33203125" customWidth="1"/>
    <col min="5115" max="5115" width="9.33203125" customWidth="1"/>
    <col min="5116" max="5116" width="8" bestFit="1" customWidth="1"/>
    <col min="5117" max="5117" width="15.88671875" customWidth="1"/>
    <col min="5118" max="5145" width="11.44140625" customWidth="1"/>
    <col min="5366" max="5366" width="1.33203125" customWidth="1"/>
    <col min="5367" max="5367" width="7.88671875" customWidth="1"/>
    <col min="5368" max="5368" width="8.33203125" customWidth="1"/>
    <col min="5369" max="5369" width="23.33203125" customWidth="1"/>
    <col min="5370" max="5370" width="21.33203125" customWidth="1"/>
    <col min="5371" max="5371" width="9.33203125" customWidth="1"/>
    <col min="5372" max="5372" width="8" bestFit="1" customWidth="1"/>
    <col min="5373" max="5373" width="15.88671875" customWidth="1"/>
    <col min="5374" max="5401" width="11.44140625" customWidth="1"/>
    <col min="5622" max="5622" width="1.33203125" customWidth="1"/>
    <col min="5623" max="5623" width="7.88671875" customWidth="1"/>
    <col min="5624" max="5624" width="8.33203125" customWidth="1"/>
    <col min="5625" max="5625" width="23.33203125" customWidth="1"/>
    <col min="5626" max="5626" width="21.33203125" customWidth="1"/>
    <col min="5627" max="5627" width="9.33203125" customWidth="1"/>
    <col min="5628" max="5628" width="8" bestFit="1" customWidth="1"/>
    <col min="5629" max="5629" width="15.88671875" customWidth="1"/>
    <col min="5630" max="5657" width="11.44140625" customWidth="1"/>
    <col min="5878" max="5878" width="1.33203125" customWidth="1"/>
    <col min="5879" max="5879" width="7.88671875" customWidth="1"/>
    <col min="5880" max="5880" width="8.33203125" customWidth="1"/>
    <col min="5881" max="5881" width="23.33203125" customWidth="1"/>
    <col min="5882" max="5882" width="21.33203125" customWidth="1"/>
    <col min="5883" max="5883" width="9.33203125" customWidth="1"/>
    <col min="5884" max="5884" width="8" bestFit="1" customWidth="1"/>
    <col min="5885" max="5885" width="15.88671875" customWidth="1"/>
    <col min="5886" max="5913" width="11.44140625" customWidth="1"/>
    <col min="6134" max="6134" width="1.33203125" customWidth="1"/>
    <col min="6135" max="6135" width="7.88671875" customWidth="1"/>
    <col min="6136" max="6136" width="8.33203125" customWidth="1"/>
    <col min="6137" max="6137" width="23.33203125" customWidth="1"/>
    <col min="6138" max="6138" width="21.33203125" customWidth="1"/>
    <col min="6139" max="6139" width="9.33203125" customWidth="1"/>
    <col min="6140" max="6140" width="8" bestFit="1" customWidth="1"/>
    <col min="6141" max="6141" width="15.88671875" customWidth="1"/>
    <col min="6142" max="6169" width="11.44140625" customWidth="1"/>
    <col min="6390" max="6390" width="1.33203125" customWidth="1"/>
    <col min="6391" max="6391" width="7.88671875" customWidth="1"/>
    <col min="6392" max="6392" width="8.33203125" customWidth="1"/>
    <col min="6393" max="6393" width="23.33203125" customWidth="1"/>
    <col min="6394" max="6394" width="21.33203125" customWidth="1"/>
    <col min="6395" max="6395" width="9.33203125" customWidth="1"/>
    <col min="6396" max="6396" width="8" bestFit="1" customWidth="1"/>
    <col min="6397" max="6397" width="15.88671875" customWidth="1"/>
    <col min="6398" max="6425" width="11.44140625" customWidth="1"/>
    <col min="6646" max="6646" width="1.33203125" customWidth="1"/>
    <col min="6647" max="6647" width="7.88671875" customWidth="1"/>
    <col min="6648" max="6648" width="8.33203125" customWidth="1"/>
    <col min="6649" max="6649" width="23.33203125" customWidth="1"/>
    <col min="6650" max="6650" width="21.33203125" customWidth="1"/>
    <col min="6651" max="6651" width="9.33203125" customWidth="1"/>
    <col min="6652" max="6652" width="8" bestFit="1" customWidth="1"/>
    <col min="6653" max="6653" width="15.88671875" customWidth="1"/>
    <col min="6654" max="6681" width="11.44140625" customWidth="1"/>
    <col min="6902" max="6902" width="1.33203125" customWidth="1"/>
    <col min="6903" max="6903" width="7.88671875" customWidth="1"/>
    <col min="6904" max="6904" width="8.33203125" customWidth="1"/>
    <col min="6905" max="6905" width="23.33203125" customWidth="1"/>
    <col min="6906" max="6906" width="21.33203125" customWidth="1"/>
    <col min="6907" max="6907" width="9.33203125" customWidth="1"/>
    <col min="6908" max="6908" width="8" bestFit="1" customWidth="1"/>
    <col min="6909" max="6909" width="15.88671875" customWidth="1"/>
    <col min="6910" max="6937" width="11.44140625" customWidth="1"/>
    <col min="7158" max="7158" width="1.33203125" customWidth="1"/>
    <col min="7159" max="7159" width="7.88671875" customWidth="1"/>
    <col min="7160" max="7160" width="8.33203125" customWidth="1"/>
    <col min="7161" max="7161" width="23.33203125" customWidth="1"/>
    <col min="7162" max="7162" width="21.33203125" customWidth="1"/>
    <col min="7163" max="7163" width="9.33203125" customWidth="1"/>
    <col min="7164" max="7164" width="8" bestFit="1" customWidth="1"/>
    <col min="7165" max="7165" width="15.88671875" customWidth="1"/>
    <col min="7166" max="7193" width="11.44140625" customWidth="1"/>
    <col min="7414" max="7414" width="1.33203125" customWidth="1"/>
    <col min="7415" max="7415" width="7.88671875" customWidth="1"/>
    <col min="7416" max="7416" width="8.33203125" customWidth="1"/>
    <col min="7417" max="7417" width="23.33203125" customWidth="1"/>
    <col min="7418" max="7418" width="21.33203125" customWidth="1"/>
    <col min="7419" max="7419" width="9.33203125" customWidth="1"/>
    <col min="7420" max="7420" width="8" bestFit="1" customWidth="1"/>
    <col min="7421" max="7421" width="15.88671875" customWidth="1"/>
    <col min="7422" max="7449" width="11.44140625" customWidth="1"/>
    <col min="7670" max="7670" width="1.33203125" customWidth="1"/>
    <col min="7671" max="7671" width="7.88671875" customWidth="1"/>
    <col min="7672" max="7672" width="8.33203125" customWidth="1"/>
    <col min="7673" max="7673" width="23.33203125" customWidth="1"/>
    <col min="7674" max="7674" width="21.33203125" customWidth="1"/>
    <col min="7675" max="7675" width="9.33203125" customWidth="1"/>
    <col min="7676" max="7676" width="8" bestFit="1" customWidth="1"/>
    <col min="7677" max="7677" width="15.88671875" customWidth="1"/>
    <col min="7678" max="7705" width="11.44140625" customWidth="1"/>
    <col min="7926" max="7926" width="1.33203125" customWidth="1"/>
    <col min="7927" max="7927" width="7.88671875" customWidth="1"/>
    <col min="7928" max="7928" width="8.33203125" customWidth="1"/>
    <col min="7929" max="7929" width="23.33203125" customWidth="1"/>
    <col min="7930" max="7930" width="21.33203125" customWidth="1"/>
    <col min="7931" max="7931" width="9.33203125" customWidth="1"/>
    <col min="7932" max="7932" width="8" bestFit="1" customWidth="1"/>
    <col min="7933" max="7933" width="15.88671875" customWidth="1"/>
    <col min="7934" max="7961" width="11.44140625" customWidth="1"/>
    <col min="8182" max="8182" width="1.33203125" customWidth="1"/>
    <col min="8183" max="8183" width="7.88671875" customWidth="1"/>
    <col min="8184" max="8184" width="8.33203125" customWidth="1"/>
    <col min="8185" max="8185" width="23.33203125" customWidth="1"/>
    <col min="8186" max="8186" width="21.33203125" customWidth="1"/>
    <col min="8187" max="8187" width="9.33203125" customWidth="1"/>
    <col min="8188" max="8188" width="8" bestFit="1" customWidth="1"/>
    <col min="8189" max="8189" width="15.88671875" customWidth="1"/>
    <col min="8190" max="8217" width="11.44140625" customWidth="1"/>
    <col min="8438" max="8438" width="1.33203125" customWidth="1"/>
    <col min="8439" max="8439" width="7.88671875" customWidth="1"/>
    <col min="8440" max="8440" width="8.33203125" customWidth="1"/>
    <col min="8441" max="8441" width="23.33203125" customWidth="1"/>
    <col min="8442" max="8442" width="21.33203125" customWidth="1"/>
    <col min="8443" max="8443" width="9.33203125" customWidth="1"/>
    <col min="8444" max="8444" width="8" bestFit="1" customWidth="1"/>
    <col min="8445" max="8445" width="15.88671875" customWidth="1"/>
    <col min="8446" max="8473" width="11.44140625" customWidth="1"/>
    <col min="8694" max="8694" width="1.33203125" customWidth="1"/>
    <col min="8695" max="8695" width="7.88671875" customWidth="1"/>
    <col min="8696" max="8696" width="8.33203125" customWidth="1"/>
    <col min="8697" max="8697" width="23.33203125" customWidth="1"/>
    <col min="8698" max="8698" width="21.33203125" customWidth="1"/>
    <col min="8699" max="8699" width="9.33203125" customWidth="1"/>
    <col min="8700" max="8700" width="8" bestFit="1" customWidth="1"/>
    <col min="8701" max="8701" width="15.88671875" customWidth="1"/>
    <col min="8702" max="8729" width="11.44140625" customWidth="1"/>
    <col min="8950" max="8950" width="1.33203125" customWidth="1"/>
    <col min="8951" max="8951" width="7.88671875" customWidth="1"/>
    <col min="8952" max="8952" width="8.33203125" customWidth="1"/>
    <col min="8953" max="8953" width="23.33203125" customWidth="1"/>
    <col min="8954" max="8954" width="21.33203125" customWidth="1"/>
    <col min="8955" max="8955" width="9.33203125" customWidth="1"/>
    <col min="8956" max="8956" width="8" bestFit="1" customWidth="1"/>
    <col min="8957" max="8957" width="15.88671875" customWidth="1"/>
    <col min="8958" max="8985" width="11.44140625" customWidth="1"/>
    <col min="9206" max="9206" width="1.33203125" customWidth="1"/>
    <col min="9207" max="9207" width="7.88671875" customWidth="1"/>
    <col min="9208" max="9208" width="8.33203125" customWidth="1"/>
    <col min="9209" max="9209" width="23.33203125" customWidth="1"/>
    <col min="9210" max="9210" width="21.33203125" customWidth="1"/>
    <col min="9211" max="9211" width="9.33203125" customWidth="1"/>
    <col min="9212" max="9212" width="8" bestFit="1" customWidth="1"/>
    <col min="9213" max="9213" width="15.88671875" customWidth="1"/>
    <col min="9214" max="9241" width="11.44140625" customWidth="1"/>
    <col min="9462" max="9462" width="1.33203125" customWidth="1"/>
    <col min="9463" max="9463" width="7.88671875" customWidth="1"/>
    <col min="9464" max="9464" width="8.33203125" customWidth="1"/>
    <col min="9465" max="9465" width="23.33203125" customWidth="1"/>
    <col min="9466" max="9466" width="21.33203125" customWidth="1"/>
    <col min="9467" max="9467" width="9.33203125" customWidth="1"/>
    <col min="9468" max="9468" width="8" bestFit="1" customWidth="1"/>
    <col min="9469" max="9469" width="15.88671875" customWidth="1"/>
    <col min="9470" max="9497" width="11.44140625" customWidth="1"/>
    <col min="9718" max="9718" width="1.33203125" customWidth="1"/>
    <col min="9719" max="9719" width="7.88671875" customWidth="1"/>
    <col min="9720" max="9720" width="8.33203125" customWidth="1"/>
    <col min="9721" max="9721" width="23.33203125" customWidth="1"/>
    <col min="9722" max="9722" width="21.33203125" customWidth="1"/>
    <col min="9723" max="9723" width="9.33203125" customWidth="1"/>
    <col min="9724" max="9724" width="8" bestFit="1" customWidth="1"/>
    <col min="9725" max="9725" width="15.88671875" customWidth="1"/>
    <col min="9726" max="9753" width="11.44140625" customWidth="1"/>
    <col min="9974" max="9974" width="1.33203125" customWidth="1"/>
    <col min="9975" max="9975" width="7.88671875" customWidth="1"/>
    <col min="9976" max="9976" width="8.33203125" customWidth="1"/>
    <col min="9977" max="9977" width="23.33203125" customWidth="1"/>
    <col min="9978" max="9978" width="21.33203125" customWidth="1"/>
    <col min="9979" max="9979" width="9.33203125" customWidth="1"/>
    <col min="9980" max="9980" width="8" bestFit="1" customWidth="1"/>
    <col min="9981" max="9981" width="15.88671875" customWidth="1"/>
    <col min="9982" max="10009" width="11.44140625" customWidth="1"/>
    <col min="10230" max="10230" width="1.33203125" customWidth="1"/>
    <col min="10231" max="10231" width="7.88671875" customWidth="1"/>
    <col min="10232" max="10232" width="8.33203125" customWidth="1"/>
    <col min="10233" max="10233" width="23.33203125" customWidth="1"/>
    <col min="10234" max="10234" width="21.33203125" customWidth="1"/>
    <col min="10235" max="10235" width="9.33203125" customWidth="1"/>
    <col min="10236" max="10236" width="8" bestFit="1" customWidth="1"/>
    <col min="10237" max="10237" width="15.88671875" customWidth="1"/>
    <col min="10238" max="10265" width="11.44140625" customWidth="1"/>
    <col min="10486" max="10486" width="1.33203125" customWidth="1"/>
    <col min="10487" max="10487" width="7.88671875" customWidth="1"/>
    <col min="10488" max="10488" width="8.33203125" customWidth="1"/>
    <col min="10489" max="10489" width="23.33203125" customWidth="1"/>
    <col min="10490" max="10490" width="21.33203125" customWidth="1"/>
    <col min="10491" max="10491" width="9.33203125" customWidth="1"/>
    <col min="10492" max="10492" width="8" bestFit="1" customWidth="1"/>
    <col min="10493" max="10493" width="15.88671875" customWidth="1"/>
    <col min="10494" max="10521" width="11.44140625" customWidth="1"/>
    <col min="10742" max="10742" width="1.33203125" customWidth="1"/>
    <col min="10743" max="10743" width="7.88671875" customWidth="1"/>
    <col min="10744" max="10744" width="8.33203125" customWidth="1"/>
    <col min="10745" max="10745" width="23.33203125" customWidth="1"/>
    <col min="10746" max="10746" width="21.33203125" customWidth="1"/>
    <col min="10747" max="10747" width="9.33203125" customWidth="1"/>
    <col min="10748" max="10748" width="8" bestFit="1" customWidth="1"/>
    <col min="10749" max="10749" width="15.88671875" customWidth="1"/>
    <col min="10750" max="10777" width="11.44140625" customWidth="1"/>
    <col min="10998" max="10998" width="1.33203125" customWidth="1"/>
    <col min="10999" max="10999" width="7.88671875" customWidth="1"/>
    <col min="11000" max="11000" width="8.33203125" customWidth="1"/>
    <col min="11001" max="11001" width="23.33203125" customWidth="1"/>
    <col min="11002" max="11002" width="21.33203125" customWidth="1"/>
    <col min="11003" max="11003" width="9.33203125" customWidth="1"/>
    <col min="11004" max="11004" width="8" bestFit="1" customWidth="1"/>
    <col min="11005" max="11005" width="15.88671875" customWidth="1"/>
    <col min="11006" max="11033" width="11.44140625" customWidth="1"/>
    <col min="11254" max="11254" width="1.33203125" customWidth="1"/>
    <col min="11255" max="11255" width="7.88671875" customWidth="1"/>
    <col min="11256" max="11256" width="8.33203125" customWidth="1"/>
    <col min="11257" max="11257" width="23.33203125" customWidth="1"/>
    <col min="11258" max="11258" width="21.33203125" customWidth="1"/>
    <col min="11259" max="11259" width="9.33203125" customWidth="1"/>
    <col min="11260" max="11260" width="8" bestFit="1" customWidth="1"/>
    <col min="11261" max="11261" width="15.88671875" customWidth="1"/>
    <col min="11262" max="11289" width="11.44140625" customWidth="1"/>
    <col min="11510" max="11510" width="1.33203125" customWidth="1"/>
    <col min="11511" max="11511" width="7.88671875" customWidth="1"/>
    <col min="11512" max="11512" width="8.33203125" customWidth="1"/>
    <col min="11513" max="11513" width="23.33203125" customWidth="1"/>
    <col min="11514" max="11514" width="21.33203125" customWidth="1"/>
    <col min="11515" max="11515" width="9.33203125" customWidth="1"/>
    <col min="11516" max="11516" width="8" bestFit="1" customWidth="1"/>
    <col min="11517" max="11517" width="15.88671875" customWidth="1"/>
    <col min="11518" max="11545" width="11.44140625" customWidth="1"/>
    <col min="11766" max="11766" width="1.33203125" customWidth="1"/>
    <col min="11767" max="11767" width="7.88671875" customWidth="1"/>
    <col min="11768" max="11768" width="8.33203125" customWidth="1"/>
    <col min="11769" max="11769" width="23.33203125" customWidth="1"/>
    <col min="11770" max="11770" width="21.33203125" customWidth="1"/>
    <col min="11771" max="11771" width="9.33203125" customWidth="1"/>
    <col min="11772" max="11772" width="8" bestFit="1" customWidth="1"/>
    <col min="11773" max="11773" width="15.88671875" customWidth="1"/>
    <col min="11774" max="11801" width="11.44140625" customWidth="1"/>
    <col min="12022" max="12022" width="1.33203125" customWidth="1"/>
    <col min="12023" max="12023" width="7.88671875" customWidth="1"/>
    <col min="12024" max="12024" width="8.33203125" customWidth="1"/>
    <col min="12025" max="12025" width="23.33203125" customWidth="1"/>
    <col min="12026" max="12026" width="21.33203125" customWidth="1"/>
    <col min="12027" max="12027" width="9.33203125" customWidth="1"/>
    <col min="12028" max="12028" width="8" bestFit="1" customWidth="1"/>
    <col min="12029" max="12029" width="15.88671875" customWidth="1"/>
    <col min="12030" max="12057" width="11.44140625" customWidth="1"/>
    <col min="12278" max="12278" width="1.33203125" customWidth="1"/>
    <col min="12279" max="12279" width="7.88671875" customWidth="1"/>
    <col min="12280" max="12280" width="8.33203125" customWidth="1"/>
    <col min="12281" max="12281" width="23.33203125" customWidth="1"/>
    <col min="12282" max="12282" width="21.33203125" customWidth="1"/>
    <col min="12283" max="12283" width="9.33203125" customWidth="1"/>
    <col min="12284" max="12284" width="8" bestFit="1" customWidth="1"/>
    <col min="12285" max="12285" width="15.88671875" customWidth="1"/>
    <col min="12286" max="12313" width="11.44140625" customWidth="1"/>
    <col min="12534" max="12534" width="1.33203125" customWidth="1"/>
    <col min="12535" max="12535" width="7.88671875" customWidth="1"/>
    <col min="12536" max="12536" width="8.33203125" customWidth="1"/>
    <col min="12537" max="12537" width="23.33203125" customWidth="1"/>
    <col min="12538" max="12538" width="21.33203125" customWidth="1"/>
    <col min="12539" max="12539" width="9.33203125" customWidth="1"/>
    <col min="12540" max="12540" width="8" bestFit="1" customWidth="1"/>
    <col min="12541" max="12541" width="15.88671875" customWidth="1"/>
    <col min="12542" max="12569" width="11.44140625" customWidth="1"/>
    <col min="12790" max="12790" width="1.33203125" customWidth="1"/>
    <col min="12791" max="12791" width="7.88671875" customWidth="1"/>
    <col min="12792" max="12792" width="8.33203125" customWidth="1"/>
    <col min="12793" max="12793" width="23.33203125" customWidth="1"/>
    <col min="12794" max="12794" width="21.33203125" customWidth="1"/>
    <col min="12795" max="12795" width="9.33203125" customWidth="1"/>
    <col min="12796" max="12796" width="8" bestFit="1" customWidth="1"/>
    <col min="12797" max="12797" width="15.88671875" customWidth="1"/>
    <col min="12798" max="12825" width="11.44140625" customWidth="1"/>
    <col min="13046" max="13046" width="1.33203125" customWidth="1"/>
    <col min="13047" max="13047" width="7.88671875" customWidth="1"/>
    <col min="13048" max="13048" width="8.33203125" customWidth="1"/>
    <col min="13049" max="13049" width="23.33203125" customWidth="1"/>
    <col min="13050" max="13050" width="21.33203125" customWidth="1"/>
    <col min="13051" max="13051" width="9.33203125" customWidth="1"/>
    <col min="13052" max="13052" width="8" bestFit="1" customWidth="1"/>
    <col min="13053" max="13053" width="15.88671875" customWidth="1"/>
    <col min="13054" max="13081" width="11.44140625" customWidth="1"/>
    <col min="13302" max="13302" width="1.33203125" customWidth="1"/>
    <col min="13303" max="13303" width="7.88671875" customWidth="1"/>
    <col min="13304" max="13304" width="8.33203125" customWidth="1"/>
    <col min="13305" max="13305" width="23.33203125" customWidth="1"/>
    <col min="13306" max="13306" width="21.33203125" customWidth="1"/>
    <col min="13307" max="13307" width="9.33203125" customWidth="1"/>
    <col min="13308" max="13308" width="8" bestFit="1" customWidth="1"/>
    <col min="13309" max="13309" width="15.88671875" customWidth="1"/>
    <col min="13310" max="13337" width="11.44140625" customWidth="1"/>
    <col min="13558" max="13558" width="1.33203125" customWidth="1"/>
    <col min="13559" max="13559" width="7.88671875" customWidth="1"/>
    <col min="13560" max="13560" width="8.33203125" customWidth="1"/>
    <col min="13561" max="13561" width="23.33203125" customWidth="1"/>
    <col min="13562" max="13562" width="21.33203125" customWidth="1"/>
    <col min="13563" max="13563" width="9.33203125" customWidth="1"/>
    <col min="13564" max="13564" width="8" bestFit="1" customWidth="1"/>
    <col min="13565" max="13565" width="15.88671875" customWidth="1"/>
    <col min="13566" max="13593" width="11.44140625" customWidth="1"/>
    <col min="13814" max="13814" width="1.33203125" customWidth="1"/>
    <col min="13815" max="13815" width="7.88671875" customWidth="1"/>
    <col min="13816" max="13816" width="8.33203125" customWidth="1"/>
    <col min="13817" max="13817" width="23.33203125" customWidth="1"/>
    <col min="13818" max="13818" width="21.33203125" customWidth="1"/>
    <col min="13819" max="13819" width="9.33203125" customWidth="1"/>
    <col min="13820" max="13820" width="8" bestFit="1" customWidth="1"/>
    <col min="13821" max="13821" width="15.88671875" customWidth="1"/>
    <col min="13822" max="13849" width="11.44140625" customWidth="1"/>
    <col min="14070" max="14070" width="1.33203125" customWidth="1"/>
    <col min="14071" max="14071" width="7.88671875" customWidth="1"/>
    <col min="14072" max="14072" width="8.33203125" customWidth="1"/>
    <col min="14073" max="14073" width="23.33203125" customWidth="1"/>
    <col min="14074" max="14074" width="21.33203125" customWidth="1"/>
    <col min="14075" max="14075" width="9.33203125" customWidth="1"/>
    <col min="14076" max="14076" width="8" bestFit="1" customWidth="1"/>
    <col min="14077" max="14077" width="15.88671875" customWidth="1"/>
    <col min="14078" max="14105" width="11.44140625" customWidth="1"/>
    <col min="14326" max="14326" width="1.33203125" customWidth="1"/>
    <col min="14327" max="14327" width="7.88671875" customWidth="1"/>
    <col min="14328" max="14328" width="8.33203125" customWidth="1"/>
    <col min="14329" max="14329" width="23.33203125" customWidth="1"/>
    <col min="14330" max="14330" width="21.33203125" customWidth="1"/>
    <col min="14331" max="14331" width="9.33203125" customWidth="1"/>
    <col min="14332" max="14332" width="8" bestFit="1" customWidth="1"/>
    <col min="14333" max="14333" width="15.88671875" customWidth="1"/>
    <col min="14334" max="14361" width="11.44140625" customWidth="1"/>
    <col min="14582" max="14582" width="1.33203125" customWidth="1"/>
    <col min="14583" max="14583" width="7.88671875" customWidth="1"/>
    <col min="14584" max="14584" width="8.33203125" customWidth="1"/>
    <col min="14585" max="14585" width="23.33203125" customWidth="1"/>
    <col min="14586" max="14586" width="21.33203125" customWidth="1"/>
    <col min="14587" max="14587" width="9.33203125" customWidth="1"/>
    <col min="14588" max="14588" width="8" bestFit="1" customWidth="1"/>
    <col min="14589" max="14589" width="15.88671875" customWidth="1"/>
    <col min="14590" max="14617" width="11.44140625" customWidth="1"/>
    <col min="14838" max="14838" width="1.33203125" customWidth="1"/>
    <col min="14839" max="14839" width="7.88671875" customWidth="1"/>
    <col min="14840" max="14840" width="8.33203125" customWidth="1"/>
    <col min="14841" max="14841" width="23.33203125" customWidth="1"/>
    <col min="14842" max="14842" width="21.33203125" customWidth="1"/>
    <col min="14843" max="14843" width="9.33203125" customWidth="1"/>
    <col min="14844" max="14844" width="8" bestFit="1" customWidth="1"/>
    <col min="14845" max="14845" width="15.88671875" customWidth="1"/>
    <col min="14846" max="14873" width="11.44140625" customWidth="1"/>
    <col min="15094" max="15094" width="1.33203125" customWidth="1"/>
    <col min="15095" max="15095" width="7.88671875" customWidth="1"/>
    <col min="15096" max="15096" width="8.33203125" customWidth="1"/>
    <col min="15097" max="15097" width="23.33203125" customWidth="1"/>
    <col min="15098" max="15098" width="21.33203125" customWidth="1"/>
    <col min="15099" max="15099" width="9.33203125" customWidth="1"/>
    <col min="15100" max="15100" width="8" bestFit="1" customWidth="1"/>
    <col min="15101" max="15101" width="15.88671875" customWidth="1"/>
    <col min="15102" max="15129" width="11.44140625" customWidth="1"/>
    <col min="15350" max="15350" width="1.33203125" customWidth="1"/>
    <col min="15351" max="15351" width="7.88671875" customWidth="1"/>
    <col min="15352" max="15352" width="8.33203125" customWidth="1"/>
    <col min="15353" max="15353" width="23.33203125" customWidth="1"/>
    <col min="15354" max="15354" width="21.33203125" customWidth="1"/>
    <col min="15355" max="15355" width="9.33203125" customWidth="1"/>
    <col min="15356" max="15356" width="8" bestFit="1" customWidth="1"/>
    <col min="15357" max="15357" width="15.88671875" customWidth="1"/>
    <col min="15358" max="15385" width="11.44140625" customWidth="1"/>
    <col min="15606" max="15606" width="1.33203125" customWidth="1"/>
    <col min="15607" max="15607" width="7.88671875" customWidth="1"/>
    <col min="15608" max="15608" width="8.33203125" customWidth="1"/>
    <col min="15609" max="15609" width="23.33203125" customWidth="1"/>
    <col min="15610" max="15610" width="21.33203125" customWidth="1"/>
    <col min="15611" max="15611" width="9.33203125" customWidth="1"/>
    <col min="15612" max="15612" width="8" bestFit="1" customWidth="1"/>
    <col min="15613" max="15613" width="15.88671875" customWidth="1"/>
    <col min="15614" max="15641" width="11.44140625" customWidth="1"/>
    <col min="15862" max="15862" width="1.33203125" customWidth="1"/>
    <col min="15863" max="15863" width="7.88671875" customWidth="1"/>
    <col min="15864" max="15864" width="8.33203125" customWidth="1"/>
    <col min="15865" max="15865" width="23.33203125" customWidth="1"/>
    <col min="15866" max="15866" width="21.33203125" customWidth="1"/>
    <col min="15867" max="15867" width="9.33203125" customWidth="1"/>
    <col min="15868" max="15868" width="8" bestFit="1" customWidth="1"/>
    <col min="15869" max="15869" width="15.88671875" customWidth="1"/>
    <col min="15870" max="15897" width="11.44140625" customWidth="1"/>
    <col min="16118" max="16118" width="1.33203125" customWidth="1"/>
    <col min="16119" max="16119" width="7.88671875" customWidth="1"/>
    <col min="16120" max="16120" width="8.33203125" customWidth="1"/>
    <col min="16121" max="16121" width="23.33203125" customWidth="1"/>
    <col min="16122" max="16122" width="21.33203125" customWidth="1"/>
    <col min="16123" max="16123" width="9.33203125" customWidth="1"/>
    <col min="16124" max="16124" width="8" bestFit="1" customWidth="1"/>
    <col min="16125" max="16125" width="15.88671875" customWidth="1"/>
    <col min="16126" max="16153" width="11.44140625" customWidth="1"/>
  </cols>
  <sheetData>
    <row r="1" spans="1:45" ht="27" customHeight="1" thickBot="1" x14ac:dyDescent="0.3">
      <c r="A1" s="135"/>
      <c r="B1" s="178"/>
      <c r="C1" s="179" t="s">
        <v>139</v>
      </c>
      <c r="D1" s="180"/>
      <c r="E1" s="181"/>
      <c r="F1" s="182"/>
      <c r="G1" s="182"/>
      <c r="H1" s="183"/>
      <c r="I1" s="985"/>
      <c r="J1" s="986"/>
      <c r="K1" s="184"/>
      <c r="L1" s="185"/>
      <c r="M1" s="183"/>
      <c r="N1" s="182"/>
      <c r="O1" s="183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6"/>
      <c r="AI1" s="184"/>
      <c r="AJ1" s="184"/>
      <c r="AL1" s="760"/>
      <c r="AM1" s="760"/>
      <c r="AQ1" s="992"/>
      <c r="AR1" s="992"/>
    </row>
    <row r="2" spans="1:45" ht="39.75" customHeight="1" thickBot="1" x14ac:dyDescent="0.25">
      <c r="A2" s="187"/>
      <c r="B2" s="188"/>
      <c r="C2" s="263" t="s">
        <v>112</v>
      </c>
      <c r="D2" s="189" t="s">
        <v>140</v>
      </c>
      <c r="E2" s="841" t="s">
        <v>113</v>
      </c>
      <c r="F2" s="189" t="s">
        <v>141</v>
      </c>
      <c r="G2" s="189" t="s">
        <v>142</v>
      </c>
      <c r="H2" s="211" t="str">
        <f>'TITLE PAGE'!D14</f>
        <v>2016-17</v>
      </c>
      <c r="I2" s="265" t="str">
        <f>'WRZ summary'!E3</f>
        <v>For info 2017-18</v>
      </c>
      <c r="J2" s="265" t="str">
        <f>'WRZ summary'!F3</f>
        <v>For info 2018-19</v>
      </c>
      <c r="K2" s="265" t="str">
        <f>'WRZ summary'!G3</f>
        <v>For info 2019-20</v>
      </c>
      <c r="L2" s="212" t="str">
        <f>'WRZ summary'!H3</f>
        <v>2020-21</v>
      </c>
      <c r="M2" s="212" t="str">
        <f>'WRZ summary'!I3</f>
        <v>2021-22</v>
      </c>
      <c r="N2" s="212" t="str">
        <f>'WRZ summary'!J3</f>
        <v>2022-23</v>
      </c>
      <c r="O2" s="212" t="str">
        <f>'WRZ summary'!K3</f>
        <v>2023-24</v>
      </c>
      <c r="P2" s="212" t="str">
        <f>'WRZ summary'!L3</f>
        <v>2024-25</v>
      </c>
      <c r="Q2" s="212" t="str">
        <f>'WRZ summary'!M3</f>
        <v>2025-26</v>
      </c>
      <c r="R2" s="212" t="str">
        <f>'WRZ summary'!N3</f>
        <v>2026-27</v>
      </c>
      <c r="S2" s="212" t="str">
        <f>'WRZ summary'!O3</f>
        <v>2027-28</v>
      </c>
      <c r="T2" s="212" t="str">
        <f>'WRZ summary'!P3</f>
        <v>2028-29</v>
      </c>
      <c r="U2" s="212" t="str">
        <f>'WRZ summary'!Q3</f>
        <v>2029-30</v>
      </c>
      <c r="V2" s="212" t="str">
        <f>'WRZ summary'!R3</f>
        <v>2030-31</v>
      </c>
      <c r="W2" s="212" t="str">
        <f>'WRZ summary'!S3</f>
        <v>2031-32</v>
      </c>
      <c r="X2" s="212" t="str">
        <f>'WRZ summary'!T3</f>
        <v>2032-33</v>
      </c>
      <c r="Y2" s="212" t="str">
        <f>'WRZ summary'!U3</f>
        <v>2033-34</v>
      </c>
      <c r="Z2" s="212" t="str">
        <f>'WRZ summary'!V3</f>
        <v>2034-35</v>
      </c>
      <c r="AA2" s="212" t="str">
        <f>'WRZ summary'!W3</f>
        <v>2035-36</v>
      </c>
      <c r="AB2" s="212" t="str">
        <f>'WRZ summary'!X3</f>
        <v>2036-37</v>
      </c>
      <c r="AC2" s="212" t="str">
        <f>'WRZ summary'!Y3</f>
        <v>2037-38</v>
      </c>
      <c r="AD2" s="212" t="str">
        <f>'WRZ summary'!Z3</f>
        <v>2038-39</v>
      </c>
      <c r="AE2" s="212" t="str">
        <f>'WRZ summary'!AA3</f>
        <v>2039-40</v>
      </c>
      <c r="AF2" s="212" t="str">
        <f>'WRZ summary'!AB3</f>
        <v>2040-41</v>
      </c>
      <c r="AG2" s="212" t="str">
        <f>'WRZ summary'!AC3</f>
        <v>2041-42</v>
      </c>
      <c r="AH2" s="212" t="str">
        <f>'WRZ summary'!AD3</f>
        <v>2042-43</v>
      </c>
      <c r="AI2" s="212" t="str">
        <f>'WRZ summary'!AE3</f>
        <v>2043-44</v>
      </c>
      <c r="AJ2" s="213" t="str">
        <f>'WRZ summary'!AF3</f>
        <v>2044-45</v>
      </c>
      <c r="AL2" s="761"/>
      <c r="AM2" s="761"/>
      <c r="AN2" s="762"/>
      <c r="AO2" s="762"/>
      <c r="AQ2" s="761"/>
      <c r="AR2" s="761"/>
      <c r="AS2" s="761"/>
    </row>
    <row r="3" spans="1:45" ht="27" customHeight="1" x14ac:dyDescent="0.2">
      <c r="A3" s="190"/>
      <c r="B3" s="840"/>
      <c r="C3" s="363" t="s">
        <v>143</v>
      </c>
      <c r="D3" s="846" t="s">
        <v>144</v>
      </c>
      <c r="E3" s="847" t="s">
        <v>124</v>
      </c>
      <c r="F3" s="357" t="s">
        <v>75</v>
      </c>
      <c r="G3" s="357">
        <v>2</v>
      </c>
      <c r="H3" s="345">
        <v>4.8900000000000006</v>
      </c>
      <c r="I3" s="322">
        <v>4.8900000000000006</v>
      </c>
      <c r="J3" s="322">
        <v>4.8900000000000006</v>
      </c>
      <c r="K3" s="322">
        <v>4.8900000000000006</v>
      </c>
      <c r="L3" s="384">
        <v>4.8900000000000006</v>
      </c>
      <c r="M3" s="384">
        <v>4.8900000000000006</v>
      </c>
      <c r="N3" s="384">
        <v>4.8900000000000006</v>
      </c>
      <c r="O3" s="384">
        <v>4.8900000000000006</v>
      </c>
      <c r="P3" s="384">
        <v>4.8900000000000006</v>
      </c>
      <c r="Q3" s="384">
        <v>4.8900000000000006</v>
      </c>
      <c r="R3" s="384">
        <v>4.8900000000000006</v>
      </c>
      <c r="S3" s="384">
        <v>4.8900000000000006</v>
      </c>
      <c r="T3" s="384">
        <v>4.8900000000000006</v>
      </c>
      <c r="U3" s="384">
        <v>4.8900000000000006</v>
      </c>
      <c r="V3" s="384">
        <v>4.8900000000000006</v>
      </c>
      <c r="W3" s="384">
        <v>4.8900000000000006</v>
      </c>
      <c r="X3" s="384">
        <v>4.8900000000000006</v>
      </c>
      <c r="Y3" s="384">
        <v>4.8900000000000006</v>
      </c>
      <c r="Z3" s="384">
        <v>4.8900000000000006</v>
      </c>
      <c r="AA3" s="384">
        <v>4.8900000000000006</v>
      </c>
      <c r="AB3" s="384">
        <v>4.8900000000000006</v>
      </c>
      <c r="AC3" s="384">
        <v>4.8900000000000006</v>
      </c>
      <c r="AD3" s="384">
        <v>4.8900000000000006</v>
      </c>
      <c r="AE3" s="384">
        <v>4.8900000000000006</v>
      </c>
      <c r="AF3" s="384">
        <v>4.8900000000000006</v>
      </c>
      <c r="AG3" s="384">
        <v>4.8900000000000006</v>
      </c>
      <c r="AH3" s="384">
        <v>4.8900000000000006</v>
      </c>
      <c r="AI3" s="384">
        <v>4.8900000000000006</v>
      </c>
      <c r="AJ3" s="381">
        <v>4.8900000000000006</v>
      </c>
      <c r="AL3" s="763"/>
      <c r="AM3" s="764"/>
    </row>
    <row r="4" spans="1:45" ht="27" customHeight="1" x14ac:dyDescent="0.2">
      <c r="A4" s="191"/>
      <c r="B4" s="987" t="s">
        <v>145</v>
      </c>
      <c r="C4" s="331" t="s">
        <v>146</v>
      </c>
      <c r="D4" s="296" t="s">
        <v>147</v>
      </c>
      <c r="E4" s="330" t="s">
        <v>148</v>
      </c>
      <c r="F4" s="295" t="s">
        <v>75</v>
      </c>
      <c r="G4" s="295">
        <v>2</v>
      </c>
      <c r="H4" s="317">
        <f t="shared" ref="H4:AJ4" si="0">SUM(H5:H6)</f>
        <v>0</v>
      </c>
      <c r="I4" s="321">
        <f t="shared" si="0"/>
        <v>0</v>
      </c>
      <c r="J4" s="321">
        <f t="shared" si="0"/>
        <v>0</v>
      </c>
      <c r="K4" s="321">
        <f t="shared" si="0"/>
        <v>0</v>
      </c>
      <c r="L4" s="318">
        <f t="shared" si="0"/>
        <v>0</v>
      </c>
      <c r="M4" s="318">
        <f t="shared" si="0"/>
        <v>0</v>
      </c>
      <c r="N4" s="318">
        <f t="shared" si="0"/>
        <v>0</v>
      </c>
      <c r="O4" s="318">
        <f t="shared" si="0"/>
        <v>0</v>
      </c>
      <c r="P4" s="318">
        <f t="shared" si="0"/>
        <v>0</v>
      </c>
      <c r="Q4" s="318">
        <f t="shared" si="0"/>
        <v>0</v>
      </c>
      <c r="R4" s="318">
        <f t="shared" si="0"/>
        <v>0</v>
      </c>
      <c r="S4" s="318">
        <f t="shared" si="0"/>
        <v>0</v>
      </c>
      <c r="T4" s="318">
        <f t="shared" si="0"/>
        <v>0</v>
      </c>
      <c r="U4" s="318">
        <f t="shared" si="0"/>
        <v>0</v>
      </c>
      <c r="V4" s="318">
        <f t="shared" si="0"/>
        <v>0</v>
      </c>
      <c r="W4" s="318">
        <f t="shared" si="0"/>
        <v>0</v>
      </c>
      <c r="X4" s="318">
        <f t="shared" si="0"/>
        <v>0</v>
      </c>
      <c r="Y4" s="318">
        <f t="shared" si="0"/>
        <v>0</v>
      </c>
      <c r="Z4" s="318">
        <f t="shared" si="0"/>
        <v>0</v>
      </c>
      <c r="AA4" s="318">
        <f t="shared" si="0"/>
        <v>0</v>
      </c>
      <c r="AB4" s="318">
        <f t="shared" si="0"/>
        <v>0</v>
      </c>
      <c r="AC4" s="318">
        <f t="shared" si="0"/>
        <v>0</v>
      </c>
      <c r="AD4" s="318">
        <f t="shared" si="0"/>
        <v>0</v>
      </c>
      <c r="AE4" s="318">
        <f t="shared" si="0"/>
        <v>0</v>
      </c>
      <c r="AF4" s="318">
        <f t="shared" si="0"/>
        <v>0</v>
      </c>
      <c r="AG4" s="318">
        <f t="shared" si="0"/>
        <v>0</v>
      </c>
      <c r="AH4" s="318">
        <f t="shared" si="0"/>
        <v>0</v>
      </c>
      <c r="AI4" s="318">
        <f t="shared" si="0"/>
        <v>0</v>
      </c>
      <c r="AJ4" s="326">
        <f t="shared" si="0"/>
        <v>0</v>
      </c>
      <c r="AL4" s="763"/>
      <c r="AM4" s="764"/>
      <c r="AO4" s="765"/>
    </row>
    <row r="5" spans="1:45" ht="27" customHeight="1" x14ac:dyDescent="0.2">
      <c r="A5" s="192"/>
      <c r="B5" s="987"/>
      <c r="C5" s="268" t="s">
        <v>149</v>
      </c>
      <c r="D5" s="358" t="s">
        <v>150</v>
      </c>
      <c r="E5" s="327" t="s">
        <v>124</v>
      </c>
      <c r="F5" s="328" t="s">
        <v>75</v>
      </c>
      <c r="G5" s="328">
        <v>2</v>
      </c>
      <c r="H5" s="317">
        <v>0</v>
      </c>
      <c r="I5" s="321">
        <v>0</v>
      </c>
      <c r="J5" s="321">
        <v>0</v>
      </c>
      <c r="K5" s="321">
        <v>0</v>
      </c>
      <c r="L5" s="324">
        <v>0</v>
      </c>
      <c r="M5" s="324">
        <v>0</v>
      </c>
      <c r="N5" s="324">
        <v>0</v>
      </c>
      <c r="O5" s="324">
        <v>0</v>
      </c>
      <c r="P5" s="324">
        <v>0</v>
      </c>
      <c r="Q5" s="324">
        <v>0</v>
      </c>
      <c r="R5" s="324">
        <v>0</v>
      </c>
      <c r="S5" s="324">
        <v>0</v>
      </c>
      <c r="T5" s="324">
        <v>0</v>
      </c>
      <c r="U5" s="324">
        <v>0</v>
      </c>
      <c r="V5" s="324">
        <v>0</v>
      </c>
      <c r="W5" s="324">
        <v>0</v>
      </c>
      <c r="X5" s="324">
        <v>0</v>
      </c>
      <c r="Y5" s="324">
        <v>0</v>
      </c>
      <c r="Z5" s="324">
        <v>0</v>
      </c>
      <c r="AA5" s="324">
        <v>0</v>
      </c>
      <c r="AB5" s="324">
        <v>0</v>
      </c>
      <c r="AC5" s="324">
        <v>0</v>
      </c>
      <c r="AD5" s="324">
        <v>0</v>
      </c>
      <c r="AE5" s="324">
        <v>0</v>
      </c>
      <c r="AF5" s="324">
        <v>0</v>
      </c>
      <c r="AG5" s="324">
        <v>0</v>
      </c>
      <c r="AH5" s="324">
        <v>0</v>
      </c>
      <c r="AI5" s="324">
        <v>0</v>
      </c>
      <c r="AJ5" s="353">
        <v>0</v>
      </c>
      <c r="AL5" s="764"/>
      <c r="AM5" s="764"/>
    </row>
    <row r="6" spans="1:45" ht="27" customHeight="1" x14ac:dyDescent="0.2">
      <c r="A6" s="193"/>
      <c r="B6" s="987"/>
      <c r="C6" s="268" t="s">
        <v>123</v>
      </c>
      <c r="D6" s="273" t="s">
        <v>123</v>
      </c>
      <c r="E6" s="845" t="s">
        <v>123</v>
      </c>
      <c r="F6" s="273" t="s">
        <v>123</v>
      </c>
      <c r="G6" s="273">
        <v>2</v>
      </c>
      <c r="H6" s="317"/>
      <c r="I6" s="321" t="s">
        <v>123</v>
      </c>
      <c r="J6" s="321" t="s">
        <v>123</v>
      </c>
      <c r="K6" s="321" t="s">
        <v>123</v>
      </c>
      <c r="L6" s="436" t="s">
        <v>643</v>
      </c>
      <c r="M6" s="324" t="s">
        <v>123</v>
      </c>
      <c r="N6" s="324" t="s">
        <v>123</v>
      </c>
      <c r="O6" s="324" t="s">
        <v>123</v>
      </c>
      <c r="P6" s="324" t="s">
        <v>123</v>
      </c>
      <c r="Q6" s="324" t="s">
        <v>123</v>
      </c>
      <c r="R6" s="324" t="s">
        <v>123</v>
      </c>
      <c r="S6" s="324" t="s">
        <v>123</v>
      </c>
      <c r="T6" s="324" t="s">
        <v>123</v>
      </c>
      <c r="U6" s="324" t="s">
        <v>123</v>
      </c>
      <c r="V6" s="324" t="s">
        <v>123</v>
      </c>
      <c r="W6" s="324" t="s">
        <v>123</v>
      </c>
      <c r="X6" s="324" t="s">
        <v>123</v>
      </c>
      <c r="Y6" s="324" t="s">
        <v>123</v>
      </c>
      <c r="Z6" s="324" t="s">
        <v>123</v>
      </c>
      <c r="AA6" s="324" t="s">
        <v>123</v>
      </c>
      <c r="AB6" s="324" t="s">
        <v>123</v>
      </c>
      <c r="AC6" s="324" t="s">
        <v>123</v>
      </c>
      <c r="AD6" s="324" t="s">
        <v>123</v>
      </c>
      <c r="AE6" s="324" t="s">
        <v>123</v>
      </c>
      <c r="AF6" s="324" t="s">
        <v>123</v>
      </c>
      <c r="AG6" s="324" t="s">
        <v>123</v>
      </c>
      <c r="AH6" s="324" t="s">
        <v>123</v>
      </c>
      <c r="AI6" s="324" t="s">
        <v>123</v>
      </c>
      <c r="AJ6" s="353" t="s">
        <v>123</v>
      </c>
      <c r="AL6" s="764"/>
      <c r="AM6" s="764"/>
    </row>
    <row r="7" spans="1:45" ht="27" customHeight="1" x14ac:dyDescent="0.2">
      <c r="A7" s="191"/>
      <c r="B7" s="987"/>
      <c r="C7" s="331" t="s">
        <v>151</v>
      </c>
      <c r="D7" s="296" t="s">
        <v>152</v>
      </c>
      <c r="E7" s="330" t="s">
        <v>153</v>
      </c>
      <c r="F7" s="295" t="s">
        <v>75</v>
      </c>
      <c r="G7" s="295">
        <v>2</v>
      </c>
      <c r="H7" s="317">
        <f>SUM(H8:H9)</f>
        <v>0</v>
      </c>
      <c r="I7" s="321">
        <f t="shared" ref="I7:AJ7" si="1">SUM(I8:I9)</f>
        <v>0</v>
      </c>
      <c r="J7" s="321">
        <f t="shared" si="1"/>
        <v>0</v>
      </c>
      <c r="K7" s="321">
        <f t="shared" si="1"/>
        <v>0</v>
      </c>
      <c r="L7" s="318">
        <f t="shared" si="1"/>
        <v>0</v>
      </c>
      <c r="M7" s="318">
        <f t="shared" si="1"/>
        <v>0</v>
      </c>
      <c r="N7" s="318">
        <f t="shared" si="1"/>
        <v>0</v>
      </c>
      <c r="O7" s="318">
        <f t="shared" si="1"/>
        <v>0</v>
      </c>
      <c r="P7" s="318">
        <f t="shared" si="1"/>
        <v>0</v>
      </c>
      <c r="Q7" s="318">
        <f t="shared" si="1"/>
        <v>0</v>
      </c>
      <c r="R7" s="318">
        <f t="shared" si="1"/>
        <v>0</v>
      </c>
      <c r="S7" s="318">
        <f t="shared" si="1"/>
        <v>0</v>
      </c>
      <c r="T7" s="318">
        <f t="shared" si="1"/>
        <v>0</v>
      </c>
      <c r="U7" s="318">
        <f t="shared" si="1"/>
        <v>0</v>
      </c>
      <c r="V7" s="318">
        <f t="shared" si="1"/>
        <v>0</v>
      </c>
      <c r="W7" s="318">
        <f t="shared" si="1"/>
        <v>0</v>
      </c>
      <c r="X7" s="318">
        <f t="shared" si="1"/>
        <v>0</v>
      </c>
      <c r="Y7" s="318">
        <f t="shared" si="1"/>
        <v>0</v>
      </c>
      <c r="Z7" s="318">
        <f t="shared" si="1"/>
        <v>0</v>
      </c>
      <c r="AA7" s="318">
        <f t="shared" si="1"/>
        <v>0</v>
      </c>
      <c r="AB7" s="318">
        <f t="shared" si="1"/>
        <v>0</v>
      </c>
      <c r="AC7" s="318">
        <f t="shared" si="1"/>
        <v>0</v>
      </c>
      <c r="AD7" s="318">
        <f t="shared" si="1"/>
        <v>0</v>
      </c>
      <c r="AE7" s="318">
        <f t="shared" si="1"/>
        <v>0</v>
      </c>
      <c r="AF7" s="318">
        <f t="shared" si="1"/>
        <v>0</v>
      </c>
      <c r="AG7" s="318">
        <f t="shared" si="1"/>
        <v>0</v>
      </c>
      <c r="AH7" s="318">
        <f t="shared" si="1"/>
        <v>0</v>
      </c>
      <c r="AI7" s="318">
        <f t="shared" si="1"/>
        <v>0</v>
      </c>
      <c r="AJ7" s="326">
        <f t="shared" si="1"/>
        <v>0</v>
      </c>
      <c r="AL7" s="763"/>
      <c r="AM7" s="764"/>
      <c r="AO7" s="765"/>
    </row>
    <row r="8" spans="1:45" ht="27" customHeight="1" x14ac:dyDescent="0.2">
      <c r="A8" s="192"/>
      <c r="B8" s="987"/>
      <c r="C8" s="268" t="s">
        <v>154</v>
      </c>
      <c r="D8" s="358" t="s">
        <v>155</v>
      </c>
      <c r="E8" s="327" t="s">
        <v>124</v>
      </c>
      <c r="F8" s="328" t="s">
        <v>75</v>
      </c>
      <c r="G8" s="328">
        <v>2</v>
      </c>
      <c r="H8" s="317">
        <v>0</v>
      </c>
      <c r="I8" s="321">
        <v>0</v>
      </c>
      <c r="J8" s="321">
        <v>0</v>
      </c>
      <c r="K8" s="321">
        <v>0</v>
      </c>
      <c r="L8" s="324">
        <v>0</v>
      </c>
      <c r="M8" s="324">
        <v>0</v>
      </c>
      <c r="N8" s="324">
        <v>0</v>
      </c>
      <c r="O8" s="324">
        <v>0</v>
      </c>
      <c r="P8" s="324">
        <v>0</v>
      </c>
      <c r="Q8" s="324">
        <v>0</v>
      </c>
      <c r="R8" s="324">
        <v>0</v>
      </c>
      <c r="S8" s="324">
        <v>0</v>
      </c>
      <c r="T8" s="324">
        <v>0</v>
      </c>
      <c r="U8" s="324">
        <v>0</v>
      </c>
      <c r="V8" s="324">
        <v>0</v>
      </c>
      <c r="W8" s="324">
        <v>0</v>
      </c>
      <c r="X8" s="324">
        <v>0</v>
      </c>
      <c r="Y8" s="324">
        <v>0</v>
      </c>
      <c r="Z8" s="324">
        <v>0</v>
      </c>
      <c r="AA8" s="324">
        <v>0</v>
      </c>
      <c r="AB8" s="324">
        <v>0</v>
      </c>
      <c r="AC8" s="324">
        <v>0</v>
      </c>
      <c r="AD8" s="324">
        <v>0</v>
      </c>
      <c r="AE8" s="324">
        <v>0</v>
      </c>
      <c r="AF8" s="324">
        <v>0</v>
      </c>
      <c r="AG8" s="324">
        <v>0</v>
      </c>
      <c r="AH8" s="324">
        <v>0</v>
      </c>
      <c r="AI8" s="324">
        <v>0</v>
      </c>
      <c r="AJ8" s="353">
        <v>0</v>
      </c>
      <c r="AL8" s="764"/>
      <c r="AM8" s="764"/>
    </row>
    <row r="9" spans="1:45" ht="27" customHeight="1" x14ac:dyDescent="0.2">
      <c r="A9" s="194"/>
      <c r="B9" s="987"/>
      <c r="C9" s="371" t="s">
        <v>123</v>
      </c>
      <c r="D9" s="273" t="s">
        <v>123</v>
      </c>
      <c r="E9" s="845" t="s">
        <v>123</v>
      </c>
      <c r="F9" s="273" t="s">
        <v>123</v>
      </c>
      <c r="G9" s="273">
        <v>2</v>
      </c>
      <c r="H9" s="317" t="s">
        <v>123</v>
      </c>
      <c r="I9" s="321" t="s">
        <v>123</v>
      </c>
      <c r="J9" s="321" t="s">
        <v>123</v>
      </c>
      <c r="K9" s="321" t="s">
        <v>123</v>
      </c>
      <c r="L9" s="324" t="s">
        <v>123</v>
      </c>
      <c r="M9" s="324" t="s">
        <v>123</v>
      </c>
      <c r="N9" s="324" t="s">
        <v>123</v>
      </c>
      <c r="O9" s="324" t="s">
        <v>123</v>
      </c>
      <c r="P9" s="324" t="s">
        <v>123</v>
      </c>
      <c r="Q9" s="324" t="s">
        <v>123</v>
      </c>
      <c r="R9" s="324" t="s">
        <v>123</v>
      </c>
      <c r="S9" s="324" t="s">
        <v>123</v>
      </c>
      <c r="T9" s="324" t="s">
        <v>123</v>
      </c>
      <c r="U9" s="324" t="s">
        <v>123</v>
      </c>
      <c r="V9" s="324" t="s">
        <v>123</v>
      </c>
      <c r="W9" s="324" t="s">
        <v>123</v>
      </c>
      <c r="X9" s="324" t="s">
        <v>123</v>
      </c>
      <c r="Y9" s="324" t="s">
        <v>123</v>
      </c>
      <c r="Z9" s="324" t="s">
        <v>123</v>
      </c>
      <c r="AA9" s="324" t="s">
        <v>123</v>
      </c>
      <c r="AB9" s="324" t="s">
        <v>123</v>
      </c>
      <c r="AC9" s="324" t="s">
        <v>123</v>
      </c>
      <c r="AD9" s="324" t="s">
        <v>123</v>
      </c>
      <c r="AE9" s="324" t="s">
        <v>123</v>
      </c>
      <c r="AF9" s="324" t="s">
        <v>123</v>
      </c>
      <c r="AG9" s="324" t="s">
        <v>123</v>
      </c>
      <c r="AH9" s="324" t="s">
        <v>123</v>
      </c>
      <c r="AI9" s="324" t="s">
        <v>123</v>
      </c>
      <c r="AJ9" s="353" t="s">
        <v>123</v>
      </c>
      <c r="AL9" s="764"/>
      <c r="AM9" s="764"/>
    </row>
    <row r="10" spans="1:45" ht="27" customHeight="1" x14ac:dyDescent="0.2">
      <c r="A10" s="191"/>
      <c r="B10" s="987"/>
      <c r="C10" s="331" t="s">
        <v>156</v>
      </c>
      <c r="D10" s="296" t="s">
        <v>157</v>
      </c>
      <c r="E10" s="330" t="s">
        <v>158</v>
      </c>
      <c r="F10" s="295" t="s">
        <v>75</v>
      </c>
      <c r="G10" s="295">
        <v>2</v>
      </c>
      <c r="H10" s="317">
        <f>SUM(H11:H13)</f>
        <v>0</v>
      </c>
      <c r="I10" s="321">
        <f t="shared" ref="I10:AJ10" si="2">SUM(I11:I13)</f>
        <v>0</v>
      </c>
      <c r="J10" s="321">
        <f t="shared" si="2"/>
        <v>0</v>
      </c>
      <c r="K10" s="321">
        <f t="shared" si="2"/>
        <v>0</v>
      </c>
      <c r="L10" s="318">
        <f t="shared" si="2"/>
        <v>0</v>
      </c>
      <c r="M10" s="318">
        <f t="shared" si="2"/>
        <v>0</v>
      </c>
      <c r="N10" s="318">
        <f t="shared" si="2"/>
        <v>0</v>
      </c>
      <c r="O10" s="318">
        <f t="shared" si="2"/>
        <v>0</v>
      </c>
      <c r="P10" s="318">
        <f t="shared" si="2"/>
        <v>0</v>
      </c>
      <c r="Q10" s="318">
        <f t="shared" si="2"/>
        <v>0</v>
      </c>
      <c r="R10" s="318">
        <f t="shared" si="2"/>
        <v>0</v>
      </c>
      <c r="S10" s="318">
        <f t="shared" si="2"/>
        <v>0</v>
      </c>
      <c r="T10" s="318">
        <f t="shared" si="2"/>
        <v>0</v>
      </c>
      <c r="U10" s="318">
        <f t="shared" si="2"/>
        <v>0</v>
      </c>
      <c r="V10" s="318">
        <f t="shared" si="2"/>
        <v>0</v>
      </c>
      <c r="W10" s="318">
        <f t="shared" si="2"/>
        <v>0</v>
      </c>
      <c r="X10" s="318">
        <f t="shared" si="2"/>
        <v>0</v>
      </c>
      <c r="Y10" s="318">
        <f t="shared" si="2"/>
        <v>0</v>
      </c>
      <c r="Z10" s="318">
        <f t="shared" si="2"/>
        <v>0</v>
      </c>
      <c r="AA10" s="318">
        <f t="shared" si="2"/>
        <v>0</v>
      </c>
      <c r="AB10" s="318">
        <f t="shared" si="2"/>
        <v>0</v>
      </c>
      <c r="AC10" s="318">
        <f t="shared" si="2"/>
        <v>0</v>
      </c>
      <c r="AD10" s="318">
        <f t="shared" si="2"/>
        <v>0</v>
      </c>
      <c r="AE10" s="318">
        <f t="shared" si="2"/>
        <v>0</v>
      </c>
      <c r="AF10" s="318">
        <f t="shared" si="2"/>
        <v>0</v>
      </c>
      <c r="AG10" s="318">
        <f t="shared" si="2"/>
        <v>0</v>
      </c>
      <c r="AH10" s="318">
        <f t="shared" si="2"/>
        <v>0</v>
      </c>
      <c r="AI10" s="318">
        <f t="shared" si="2"/>
        <v>0</v>
      </c>
      <c r="AJ10" s="326">
        <f t="shared" si="2"/>
        <v>0</v>
      </c>
      <c r="AL10" s="763"/>
      <c r="AM10" s="764"/>
      <c r="AO10" s="765"/>
    </row>
    <row r="11" spans="1:45" ht="27" customHeight="1" x14ac:dyDescent="0.2">
      <c r="A11" s="194"/>
      <c r="B11" s="987"/>
      <c r="C11" s="371" t="s">
        <v>159</v>
      </c>
      <c r="D11" s="843" t="s">
        <v>160</v>
      </c>
      <c r="E11" s="327" t="s">
        <v>124</v>
      </c>
      <c r="F11" s="328" t="s">
        <v>75</v>
      </c>
      <c r="G11" s="328">
        <v>2</v>
      </c>
      <c r="H11" s="317">
        <v>0</v>
      </c>
      <c r="I11" s="321">
        <v>0</v>
      </c>
      <c r="J11" s="321">
        <v>0</v>
      </c>
      <c r="K11" s="321">
        <v>0</v>
      </c>
      <c r="L11" s="324">
        <v>0</v>
      </c>
      <c r="M11" s="324">
        <v>0</v>
      </c>
      <c r="N11" s="324">
        <v>0</v>
      </c>
      <c r="O11" s="324">
        <v>0</v>
      </c>
      <c r="P11" s="324">
        <v>0</v>
      </c>
      <c r="Q11" s="324">
        <v>0</v>
      </c>
      <c r="R11" s="324">
        <v>0</v>
      </c>
      <c r="S11" s="324">
        <v>0</v>
      </c>
      <c r="T11" s="324">
        <v>0</v>
      </c>
      <c r="U11" s="324">
        <v>0</v>
      </c>
      <c r="V11" s="324">
        <v>0</v>
      </c>
      <c r="W11" s="324">
        <v>0</v>
      </c>
      <c r="X11" s="324">
        <v>0</v>
      </c>
      <c r="Y11" s="324">
        <v>0</v>
      </c>
      <c r="Z11" s="324">
        <v>0</v>
      </c>
      <c r="AA11" s="324">
        <v>0</v>
      </c>
      <c r="AB11" s="324">
        <v>0</v>
      </c>
      <c r="AC11" s="324">
        <v>0</v>
      </c>
      <c r="AD11" s="324">
        <v>0</v>
      </c>
      <c r="AE11" s="324">
        <v>0</v>
      </c>
      <c r="AF11" s="324">
        <v>0</v>
      </c>
      <c r="AG11" s="324">
        <v>0</v>
      </c>
      <c r="AH11" s="324">
        <v>0</v>
      </c>
      <c r="AI11" s="324">
        <v>0</v>
      </c>
      <c r="AJ11" s="353">
        <v>0</v>
      </c>
      <c r="AL11" s="764"/>
      <c r="AM11" s="764"/>
    </row>
    <row r="12" spans="1:45" ht="27" customHeight="1" x14ac:dyDescent="0.2">
      <c r="A12" s="192"/>
      <c r="B12" s="987"/>
      <c r="C12" s="268" t="s">
        <v>161</v>
      </c>
      <c r="D12" s="372" t="s">
        <v>162</v>
      </c>
      <c r="E12" s="327" t="s">
        <v>124</v>
      </c>
      <c r="F12" s="328" t="s">
        <v>75</v>
      </c>
      <c r="G12" s="328">
        <v>2</v>
      </c>
      <c r="H12" s="317">
        <v>0</v>
      </c>
      <c r="I12" s="321">
        <v>0</v>
      </c>
      <c r="J12" s="321">
        <v>0</v>
      </c>
      <c r="K12" s="321">
        <v>0</v>
      </c>
      <c r="L12" s="324">
        <v>0</v>
      </c>
      <c r="M12" s="324">
        <v>0</v>
      </c>
      <c r="N12" s="324">
        <v>0</v>
      </c>
      <c r="O12" s="324">
        <v>0</v>
      </c>
      <c r="P12" s="324">
        <v>0</v>
      </c>
      <c r="Q12" s="324">
        <v>0</v>
      </c>
      <c r="R12" s="324">
        <v>0</v>
      </c>
      <c r="S12" s="324">
        <v>0</v>
      </c>
      <c r="T12" s="324">
        <v>0</v>
      </c>
      <c r="U12" s="324">
        <v>0</v>
      </c>
      <c r="V12" s="324">
        <v>0</v>
      </c>
      <c r="W12" s="324">
        <v>0</v>
      </c>
      <c r="X12" s="324">
        <v>0</v>
      </c>
      <c r="Y12" s="324">
        <v>0</v>
      </c>
      <c r="Z12" s="324">
        <v>0</v>
      </c>
      <c r="AA12" s="324">
        <v>0</v>
      </c>
      <c r="AB12" s="324">
        <v>0</v>
      </c>
      <c r="AC12" s="324">
        <v>0</v>
      </c>
      <c r="AD12" s="324">
        <v>0</v>
      </c>
      <c r="AE12" s="324">
        <v>0</v>
      </c>
      <c r="AF12" s="324">
        <v>0</v>
      </c>
      <c r="AG12" s="324">
        <v>0</v>
      </c>
      <c r="AH12" s="324">
        <v>0</v>
      </c>
      <c r="AI12" s="324">
        <v>0</v>
      </c>
      <c r="AJ12" s="353">
        <v>0</v>
      </c>
      <c r="AL12" s="764"/>
      <c r="AM12" s="764"/>
    </row>
    <row r="13" spans="1:45" ht="27" customHeight="1" x14ac:dyDescent="0.2">
      <c r="A13" s="193"/>
      <c r="B13" s="987"/>
      <c r="C13" s="268" t="s">
        <v>123</v>
      </c>
      <c r="D13" s="323"/>
      <c r="E13" s="327" t="s">
        <v>123</v>
      </c>
      <c r="F13" s="273" t="s">
        <v>123</v>
      </c>
      <c r="G13" s="273">
        <v>2</v>
      </c>
      <c r="H13" s="317" t="s">
        <v>123</v>
      </c>
      <c r="I13" s="321" t="s">
        <v>123</v>
      </c>
      <c r="J13" s="321" t="s">
        <v>123</v>
      </c>
      <c r="K13" s="321" t="s">
        <v>123</v>
      </c>
      <c r="L13" s="324" t="s">
        <v>123</v>
      </c>
      <c r="M13" s="324" t="s">
        <v>123</v>
      </c>
      <c r="N13" s="324" t="s">
        <v>123</v>
      </c>
      <c r="O13" s="324" t="s">
        <v>123</v>
      </c>
      <c r="P13" s="324" t="s">
        <v>123</v>
      </c>
      <c r="Q13" s="324" t="s">
        <v>123</v>
      </c>
      <c r="R13" s="324" t="s">
        <v>123</v>
      </c>
      <c r="S13" s="324" t="s">
        <v>123</v>
      </c>
      <c r="T13" s="324" t="s">
        <v>123</v>
      </c>
      <c r="U13" s="324" t="s">
        <v>123</v>
      </c>
      <c r="V13" s="324" t="s">
        <v>123</v>
      </c>
      <c r="W13" s="324" t="s">
        <v>123</v>
      </c>
      <c r="X13" s="324" t="s">
        <v>123</v>
      </c>
      <c r="Y13" s="324" t="s">
        <v>123</v>
      </c>
      <c r="Z13" s="324" t="s">
        <v>123</v>
      </c>
      <c r="AA13" s="324" t="s">
        <v>123</v>
      </c>
      <c r="AB13" s="324" t="s">
        <v>123</v>
      </c>
      <c r="AC13" s="324" t="s">
        <v>123</v>
      </c>
      <c r="AD13" s="324" t="s">
        <v>123</v>
      </c>
      <c r="AE13" s="324" t="s">
        <v>123</v>
      </c>
      <c r="AF13" s="324" t="s">
        <v>123</v>
      </c>
      <c r="AG13" s="324" t="s">
        <v>123</v>
      </c>
      <c r="AH13" s="324" t="s">
        <v>123</v>
      </c>
      <c r="AI13" s="324" t="s">
        <v>123</v>
      </c>
      <c r="AJ13" s="353" t="s">
        <v>123</v>
      </c>
      <c r="AL13" s="764"/>
      <c r="AM13" s="764"/>
    </row>
    <row r="14" spans="1:45" ht="27" customHeight="1" x14ac:dyDescent="0.2">
      <c r="A14" s="152"/>
      <c r="B14" s="987"/>
      <c r="C14" s="266" t="s">
        <v>163</v>
      </c>
      <c r="D14" s="296" t="s">
        <v>164</v>
      </c>
      <c r="E14" s="330" t="s">
        <v>165</v>
      </c>
      <c r="F14" s="295" t="s">
        <v>75</v>
      </c>
      <c r="G14" s="295">
        <v>2</v>
      </c>
      <c r="H14" s="317">
        <f>SUM(H15:H16)</f>
        <v>0</v>
      </c>
      <c r="I14" s="321">
        <f t="shared" ref="I14:AJ14" si="3">SUM(I15:I16)</f>
        <v>0</v>
      </c>
      <c r="J14" s="321">
        <f t="shared" si="3"/>
        <v>0</v>
      </c>
      <c r="K14" s="321">
        <f t="shared" si="3"/>
        <v>0</v>
      </c>
      <c r="L14" s="318">
        <f t="shared" si="3"/>
        <v>0</v>
      </c>
      <c r="M14" s="318">
        <f t="shared" si="3"/>
        <v>0</v>
      </c>
      <c r="N14" s="318">
        <f t="shared" si="3"/>
        <v>0</v>
      </c>
      <c r="O14" s="318">
        <f t="shared" si="3"/>
        <v>0</v>
      </c>
      <c r="P14" s="318">
        <f t="shared" si="3"/>
        <v>0</v>
      </c>
      <c r="Q14" s="318">
        <f t="shared" si="3"/>
        <v>0</v>
      </c>
      <c r="R14" s="318">
        <f t="shared" si="3"/>
        <v>0</v>
      </c>
      <c r="S14" s="318">
        <f t="shared" si="3"/>
        <v>0</v>
      </c>
      <c r="T14" s="318">
        <f t="shared" si="3"/>
        <v>0</v>
      </c>
      <c r="U14" s="318">
        <f t="shared" si="3"/>
        <v>0</v>
      </c>
      <c r="V14" s="318">
        <f t="shared" si="3"/>
        <v>0</v>
      </c>
      <c r="W14" s="318">
        <f t="shared" si="3"/>
        <v>0</v>
      </c>
      <c r="X14" s="318">
        <f t="shared" si="3"/>
        <v>0</v>
      </c>
      <c r="Y14" s="318">
        <f t="shared" si="3"/>
        <v>0</v>
      </c>
      <c r="Z14" s="318">
        <f t="shared" si="3"/>
        <v>0</v>
      </c>
      <c r="AA14" s="318">
        <f t="shared" si="3"/>
        <v>0</v>
      </c>
      <c r="AB14" s="318">
        <f t="shared" si="3"/>
        <v>0</v>
      </c>
      <c r="AC14" s="318">
        <f t="shared" si="3"/>
        <v>0</v>
      </c>
      <c r="AD14" s="318">
        <f t="shared" si="3"/>
        <v>0</v>
      </c>
      <c r="AE14" s="318">
        <f t="shared" si="3"/>
        <v>0</v>
      </c>
      <c r="AF14" s="318">
        <f t="shared" si="3"/>
        <v>0</v>
      </c>
      <c r="AG14" s="318">
        <f t="shared" si="3"/>
        <v>0</v>
      </c>
      <c r="AH14" s="318">
        <f t="shared" si="3"/>
        <v>0</v>
      </c>
      <c r="AI14" s="318">
        <f t="shared" si="3"/>
        <v>0</v>
      </c>
      <c r="AJ14" s="326">
        <f t="shared" si="3"/>
        <v>0</v>
      </c>
      <c r="AL14" s="763"/>
      <c r="AM14" s="764"/>
      <c r="AO14" s="765"/>
    </row>
    <row r="15" spans="1:45" ht="27" customHeight="1" x14ac:dyDescent="0.2">
      <c r="A15" s="192"/>
      <c r="B15" s="987"/>
      <c r="C15" s="268" t="s">
        <v>166</v>
      </c>
      <c r="D15" s="372" t="s">
        <v>167</v>
      </c>
      <c r="E15" s="327" t="s">
        <v>124</v>
      </c>
      <c r="F15" s="328" t="s">
        <v>75</v>
      </c>
      <c r="G15" s="328">
        <v>2</v>
      </c>
      <c r="H15" s="317">
        <v>0</v>
      </c>
      <c r="I15" s="321">
        <v>0</v>
      </c>
      <c r="J15" s="321">
        <v>0</v>
      </c>
      <c r="K15" s="321">
        <v>0</v>
      </c>
      <c r="L15" s="324">
        <v>0</v>
      </c>
      <c r="M15" s="324">
        <v>0</v>
      </c>
      <c r="N15" s="324">
        <v>0</v>
      </c>
      <c r="O15" s="324">
        <v>0</v>
      </c>
      <c r="P15" s="324">
        <v>0</v>
      </c>
      <c r="Q15" s="324">
        <v>0</v>
      </c>
      <c r="R15" s="324">
        <v>0</v>
      </c>
      <c r="S15" s="324">
        <v>0</v>
      </c>
      <c r="T15" s="324">
        <v>0</v>
      </c>
      <c r="U15" s="324">
        <v>0</v>
      </c>
      <c r="V15" s="324">
        <v>0</v>
      </c>
      <c r="W15" s="324">
        <v>0</v>
      </c>
      <c r="X15" s="324">
        <v>0</v>
      </c>
      <c r="Y15" s="324">
        <v>0</v>
      </c>
      <c r="Z15" s="324">
        <v>0</v>
      </c>
      <c r="AA15" s="324">
        <v>0</v>
      </c>
      <c r="AB15" s="324">
        <v>0</v>
      </c>
      <c r="AC15" s="324">
        <v>0</v>
      </c>
      <c r="AD15" s="324">
        <v>0</v>
      </c>
      <c r="AE15" s="324">
        <v>0</v>
      </c>
      <c r="AF15" s="324">
        <v>0</v>
      </c>
      <c r="AG15" s="324">
        <v>0</v>
      </c>
      <c r="AH15" s="324">
        <v>0</v>
      </c>
      <c r="AI15" s="324">
        <v>0</v>
      </c>
      <c r="AJ15" s="353">
        <v>0</v>
      </c>
      <c r="AL15" s="764"/>
      <c r="AM15" s="764"/>
    </row>
    <row r="16" spans="1:45" ht="27" customHeight="1" x14ac:dyDescent="0.2">
      <c r="A16" s="193"/>
      <c r="B16" s="987"/>
      <c r="C16" s="268" t="s">
        <v>123</v>
      </c>
      <c r="D16" s="323"/>
      <c r="E16" s="327" t="s">
        <v>123</v>
      </c>
      <c r="F16" s="328" t="s">
        <v>75</v>
      </c>
      <c r="G16" s="328">
        <v>2</v>
      </c>
      <c r="H16" s="317" t="s">
        <v>123</v>
      </c>
      <c r="I16" s="321" t="s">
        <v>123</v>
      </c>
      <c r="J16" s="321" t="s">
        <v>123</v>
      </c>
      <c r="K16" s="321" t="s">
        <v>123</v>
      </c>
      <c r="L16" s="324" t="s">
        <v>123</v>
      </c>
      <c r="M16" s="324" t="s">
        <v>123</v>
      </c>
      <c r="N16" s="324" t="s">
        <v>123</v>
      </c>
      <c r="O16" s="324" t="s">
        <v>123</v>
      </c>
      <c r="P16" s="324" t="s">
        <v>123</v>
      </c>
      <c r="Q16" s="324" t="s">
        <v>123</v>
      </c>
      <c r="R16" s="324" t="s">
        <v>123</v>
      </c>
      <c r="S16" s="324" t="s">
        <v>123</v>
      </c>
      <c r="T16" s="324" t="s">
        <v>123</v>
      </c>
      <c r="U16" s="324" t="s">
        <v>123</v>
      </c>
      <c r="V16" s="324" t="s">
        <v>123</v>
      </c>
      <c r="W16" s="324" t="s">
        <v>123</v>
      </c>
      <c r="X16" s="324" t="s">
        <v>123</v>
      </c>
      <c r="Y16" s="324" t="s">
        <v>123</v>
      </c>
      <c r="Z16" s="324" t="s">
        <v>123</v>
      </c>
      <c r="AA16" s="324" t="s">
        <v>123</v>
      </c>
      <c r="AB16" s="324" t="s">
        <v>123</v>
      </c>
      <c r="AC16" s="324" t="s">
        <v>123</v>
      </c>
      <c r="AD16" s="324" t="s">
        <v>123</v>
      </c>
      <c r="AE16" s="324" t="s">
        <v>123</v>
      </c>
      <c r="AF16" s="324" t="s">
        <v>123</v>
      </c>
      <c r="AG16" s="324" t="s">
        <v>123</v>
      </c>
      <c r="AH16" s="324" t="s">
        <v>123</v>
      </c>
      <c r="AI16" s="324" t="s">
        <v>123</v>
      </c>
      <c r="AJ16" s="353" t="s">
        <v>123</v>
      </c>
      <c r="AL16" s="764"/>
      <c r="AM16" s="764"/>
    </row>
    <row r="17" spans="1:41" ht="27" customHeight="1" thickBot="1" x14ac:dyDescent="0.25">
      <c r="A17" s="152"/>
      <c r="B17" s="988"/>
      <c r="C17" s="848" t="s">
        <v>168</v>
      </c>
      <c r="D17" s="849" t="s">
        <v>169</v>
      </c>
      <c r="E17" s="850" t="s">
        <v>170</v>
      </c>
      <c r="F17" s="851" t="s">
        <v>75</v>
      </c>
      <c r="G17" s="851">
        <v>2</v>
      </c>
      <c r="H17" s="360">
        <f>SUM('1. BL Licences'!H4,'1. BL Licences'!H7,'1. BL Licences'!H15,'1. BL Licences'!H19)</f>
        <v>4.8900000000000006</v>
      </c>
      <c r="I17" s="431">
        <f>H17</f>
        <v>4.8900000000000006</v>
      </c>
      <c r="J17" s="431">
        <f>I17</f>
        <v>4.8900000000000006</v>
      </c>
      <c r="K17" s="431">
        <f>J17</f>
        <v>4.8900000000000006</v>
      </c>
      <c r="L17" s="392">
        <f>$H$17</f>
        <v>4.8900000000000006</v>
      </c>
      <c r="M17" s="392">
        <f>$H$17</f>
        <v>4.8900000000000006</v>
      </c>
      <c r="N17" s="392">
        <f>$H$17</f>
        <v>4.8900000000000006</v>
      </c>
      <c r="O17" s="392">
        <f t="shared" ref="O17:AJ17" si="4">$H$17</f>
        <v>4.8900000000000006</v>
      </c>
      <c r="P17" s="392">
        <f t="shared" si="4"/>
        <v>4.8900000000000006</v>
      </c>
      <c r="Q17" s="392">
        <f t="shared" si="4"/>
        <v>4.8900000000000006</v>
      </c>
      <c r="R17" s="392">
        <f t="shared" si="4"/>
        <v>4.8900000000000006</v>
      </c>
      <c r="S17" s="392">
        <f t="shared" si="4"/>
        <v>4.8900000000000006</v>
      </c>
      <c r="T17" s="392">
        <f t="shared" si="4"/>
        <v>4.8900000000000006</v>
      </c>
      <c r="U17" s="392">
        <f t="shared" si="4"/>
        <v>4.8900000000000006</v>
      </c>
      <c r="V17" s="392">
        <f t="shared" si="4"/>
        <v>4.8900000000000006</v>
      </c>
      <c r="W17" s="392">
        <f t="shared" si="4"/>
        <v>4.8900000000000006</v>
      </c>
      <c r="X17" s="392">
        <f t="shared" si="4"/>
        <v>4.8900000000000006</v>
      </c>
      <c r="Y17" s="392">
        <f t="shared" si="4"/>
        <v>4.8900000000000006</v>
      </c>
      <c r="Z17" s="392">
        <f t="shared" si="4"/>
        <v>4.8900000000000006</v>
      </c>
      <c r="AA17" s="392">
        <f t="shared" si="4"/>
        <v>4.8900000000000006</v>
      </c>
      <c r="AB17" s="392">
        <f t="shared" si="4"/>
        <v>4.8900000000000006</v>
      </c>
      <c r="AC17" s="392">
        <f t="shared" si="4"/>
        <v>4.8900000000000006</v>
      </c>
      <c r="AD17" s="392">
        <f t="shared" si="4"/>
        <v>4.8900000000000006</v>
      </c>
      <c r="AE17" s="392">
        <f t="shared" si="4"/>
        <v>4.8900000000000006</v>
      </c>
      <c r="AF17" s="392">
        <f t="shared" si="4"/>
        <v>4.8900000000000006</v>
      </c>
      <c r="AG17" s="392">
        <f t="shared" si="4"/>
        <v>4.8900000000000006</v>
      </c>
      <c r="AH17" s="392">
        <f t="shared" si="4"/>
        <v>4.8900000000000006</v>
      </c>
      <c r="AI17" s="392">
        <f t="shared" si="4"/>
        <v>4.8900000000000006</v>
      </c>
      <c r="AJ17" s="393">
        <f t="shared" si="4"/>
        <v>4.8900000000000006</v>
      </c>
      <c r="AL17" s="763"/>
      <c r="AM17" s="764"/>
      <c r="AO17" s="765"/>
    </row>
    <row r="18" spans="1:41" ht="27" customHeight="1" x14ac:dyDescent="0.2">
      <c r="A18" s="152"/>
      <c r="B18" s="989" t="s">
        <v>171</v>
      </c>
      <c r="C18" s="853" t="s">
        <v>172</v>
      </c>
      <c r="D18" s="854" t="s">
        <v>173</v>
      </c>
      <c r="E18" s="855" t="s">
        <v>174</v>
      </c>
      <c r="F18" s="856" t="s">
        <v>75</v>
      </c>
      <c r="G18" s="856">
        <v>2</v>
      </c>
      <c r="H18" s="345">
        <f>H19+H20+H23</f>
        <v>0</v>
      </c>
      <c r="I18" s="322">
        <f>I19+I20+I23</f>
        <v>0</v>
      </c>
      <c r="J18" s="322">
        <f>J19+J20+J23</f>
        <v>0</v>
      </c>
      <c r="K18" s="322">
        <f>K19+K20+K23</f>
        <v>0</v>
      </c>
      <c r="L18" s="857">
        <f t="shared" ref="L18:AJ18" si="5">L19+L20+L23</f>
        <v>0</v>
      </c>
      <c r="M18" s="857">
        <f t="shared" si="5"/>
        <v>0</v>
      </c>
      <c r="N18" s="857">
        <f t="shared" si="5"/>
        <v>0</v>
      </c>
      <c r="O18" s="857">
        <f t="shared" si="5"/>
        <v>0</v>
      </c>
      <c r="P18" s="857">
        <f t="shared" si="5"/>
        <v>0</v>
      </c>
      <c r="Q18" s="857">
        <f t="shared" si="5"/>
        <v>0</v>
      </c>
      <c r="R18" s="857">
        <f t="shared" si="5"/>
        <v>0</v>
      </c>
      <c r="S18" s="857">
        <f t="shared" si="5"/>
        <v>0</v>
      </c>
      <c r="T18" s="857">
        <f t="shared" si="5"/>
        <v>0</v>
      </c>
      <c r="U18" s="857">
        <f t="shared" si="5"/>
        <v>0</v>
      </c>
      <c r="V18" s="857">
        <f t="shared" si="5"/>
        <v>0</v>
      </c>
      <c r="W18" s="857">
        <f t="shared" si="5"/>
        <v>0</v>
      </c>
      <c r="X18" s="857">
        <f t="shared" si="5"/>
        <v>0</v>
      </c>
      <c r="Y18" s="857">
        <f t="shared" si="5"/>
        <v>0</v>
      </c>
      <c r="Z18" s="857">
        <f t="shared" si="5"/>
        <v>0</v>
      </c>
      <c r="AA18" s="857">
        <f t="shared" si="5"/>
        <v>-0.46</v>
      </c>
      <c r="AB18" s="857">
        <f t="shared" si="5"/>
        <v>-0.46</v>
      </c>
      <c r="AC18" s="857">
        <f t="shared" si="5"/>
        <v>-0.46</v>
      </c>
      <c r="AD18" s="857">
        <f t="shared" si="5"/>
        <v>-0.46</v>
      </c>
      <c r="AE18" s="857">
        <f t="shared" si="5"/>
        <v>-0.46</v>
      </c>
      <c r="AF18" s="857">
        <f t="shared" si="5"/>
        <v>-0.46</v>
      </c>
      <c r="AG18" s="857">
        <f t="shared" si="5"/>
        <v>-0.46</v>
      </c>
      <c r="AH18" s="857">
        <f t="shared" si="5"/>
        <v>-0.46</v>
      </c>
      <c r="AI18" s="857">
        <f t="shared" si="5"/>
        <v>-0.46</v>
      </c>
      <c r="AJ18" s="858">
        <f t="shared" si="5"/>
        <v>-0.46</v>
      </c>
      <c r="AL18" s="764"/>
      <c r="AM18" s="764"/>
    </row>
    <row r="19" spans="1:41" ht="27" customHeight="1" x14ac:dyDescent="0.2">
      <c r="A19" s="152"/>
      <c r="B19" s="990"/>
      <c r="C19" s="268" t="s">
        <v>175</v>
      </c>
      <c r="D19" s="852" t="s">
        <v>176</v>
      </c>
      <c r="E19" s="327" t="s">
        <v>177</v>
      </c>
      <c r="F19" s="328" t="s">
        <v>75</v>
      </c>
      <c r="G19" s="328">
        <v>2</v>
      </c>
      <c r="H19" s="374">
        <v>0</v>
      </c>
      <c r="I19" s="321">
        <v>0</v>
      </c>
      <c r="J19" s="321">
        <v>0</v>
      </c>
      <c r="K19" s="321">
        <v>0</v>
      </c>
      <c r="L19" s="324">
        <v>0</v>
      </c>
      <c r="M19" s="324">
        <v>0</v>
      </c>
      <c r="N19" s="324">
        <v>0</v>
      </c>
      <c r="O19" s="324">
        <v>0</v>
      </c>
      <c r="P19" s="324">
        <v>0</v>
      </c>
      <c r="Q19" s="324">
        <v>0</v>
      </c>
      <c r="R19" s="324">
        <v>0</v>
      </c>
      <c r="S19" s="324">
        <v>0</v>
      </c>
      <c r="T19" s="324">
        <v>0</v>
      </c>
      <c r="U19" s="324">
        <v>0</v>
      </c>
      <c r="V19" s="324">
        <v>0</v>
      </c>
      <c r="W19" s="324">
        <v>0</v>
      </c>
      <c r="X19" s="324">
        <v>0</v>
      </c>
      <c r="Y19" s="324">
        <v>0</v>
      </c>
      <c r="Z19" s="324">
        <v>0</v>
      </c>
      <c r="AA19" s="324">
        <v>0</v>
      </c>
      <c r="AB19" s="324">
        <v>0</v>
      </c>
      <c r="AC19" s="324">
        <v>0</v>
      </c>
      <c r="AD19" s="324">
        <v>0</v>
      </c>
      <c r="AE19" s="324">
        <v>0</v>
      </c>
      <c r="AF19" s="324">
        <v>0</v>
      </c>
      <c r="AG19" s="324">
        <v>0</v>
      </c>
      <c r="AH19" s="324">
        <v>0</v>
      </c>
      <c r="AI19" s="324">
        <v>0</v>
      </c>
      <c r="AJ19" s="353">
        <v>0</v>
      </c>
      <c r="AL19" s="763"/>
      <c r="AM19" s="763"/>
      <c r="AO19" s="765"/>
    </row>
    <row r="20" spans="1:41" ht="27" customHeight="1" x14ac:dyDescent="0.2">
      <c r="A20" s="152"/>
      <c r="B20" s="990"/>
      <c r="C20" s="266" t="s">
        <v>178</v>
      </c>
      <c r="D20" s="296" t="s">
        <v>179</v>
      </c>
      <c r="E20" s="330" t="s">
        <v>180</v>
      </c>
      <c r="F20" s="295" t="s">
        <v>75</v>
      </c>
      <c r="G20" s="295">
        <v>2</v>
      </c>
      <c r="H20" s="317">
        <f t="shared" ref="H20:AJ20" si="6">SUM(H21:H22)</f>
        <v>0</v>
      </c>
      <c r="I20" s="321">
        <f t="shared" si="6"/>
        <v>0</v>
      </c>
      <c r="J20" s="321">
        <f t="shared" si="6"/>
        <v>0</v>
      </c>
      <c r="K20" s="321">
        <f t="shared" si="6"/>
        <v>0</v>
      </c>
      <c r="L20" s="318">
        <f>SUM(L21:L22)</f>
        <v>0</v>
      </c>
      <c r="M20" s="318">
        <f t="shared" si="6"/>
        <v>0</v>
      </c>
      <c r="N20" s="318">
        <f t="shared" si="6"/>
        <v>0</v>
      </c>
      <c r="O20" s="318">
        <f t="shared" si="6"/>
        <v>0</v>
      </c>
      <c r="P20" s="318">
        <f t="shared" si="6"/>
        <v>0</v>
      </c>
      <c r="Q20" s="318">
        <f t="shared" si="6"/>
        <v>0</v>
      </c>
      <c r="R20" s="318">
        <f t="shared" si="6"/>
        <v>0</v>
      </c>
      <c r="S20" s="318">
        <f t="shared" si="6"/>
        <v>0</v>
      </c>
      <c r="T20" s="318">
        <f t="shared" si="6"/>
        <v>0</v>
      </c>
      <c r="U20" s="318">
        <f t="shared" si="6"/>
        <v>0</v>
      </c>
      <c r="V20" s="318">
        <f t="shared" si="6"/>
        <v>0</v>
      </c>
      <c r="W20" s="318">
        <f t="shared" si="6"/>
        <v>0</v>
      </c>
      <c r="X20" s="318">
        <f t="shared" si="6"/>
        <v>0</v>
      </c>
      <c r="Y20" s="318">
        <f t="shared" si="6"/>
        <v>0</v>
      </c>
      <c r="Z20" s="318">
        <f t="shared" si="6"/>
        <v>0</v>
      </c>
      <c r="AA20" s="318">
        <f t="shared" si="6"/>
        <v>-0.46</v>
      </c>
      <c r="AB20" s="318">
        <f t="shared" si="6"/>
        <v>-0.46</v>
      </c>
      <c r="AC20" s="318">
        <f t="shared" si="6"/>
        <v>-0.46</v>
      </c>
      <c r="AD20" s="318">
        <f t="shared" si="6"/>
        <v>-0.46</v>
      </c>
      <c r="AE20" s="318">
        <f t="shared" si="6"/>
        <v>-0.46</v>
      </c>
      <c r="AF20" s="318">
        <f t="shared" si="6"/>
        <v>-0.46</v>
      </c>
      <c r="AG20" s="318">
        <f t="shared" si="6"/>
        <v>-0.46</v>
      </c>
      <c r="AH20" s="318">
        <f t="shared" si="6"/>
        <v>-0.46</v>
      </c>
      <c r="AI20" s="318">
        <f t="shared" si="6"/>
        <v>-0.46</v>
      </c>
      <c r="AJ20" s="326">
        <f t="shared" si="6"/>
        <v>-0.46</v>
      </c>
    </row>
    <row r="21" spans="1:41" ht="27" customHeight="1" x14ac:dyDescent="0.2">
      <c r="A21" s="192"/>
      <c r="B21" s="990"/>
      <c r="C21" s="533" t="s">
        <v>181</v>
      </c>
      <c r="D21" s="538" t="s">
        <v>824</v>
      </c>
      <c r="E21" s="757" t="s">
        <v>182</v>
      </c>
      <c r="F21" s="758" t="s">
        <v>75</v>
      </c>
      <c r="G21" s="758">
        <v>2</v>
      </c>
      <c r="H21" s="502">
        <v>0</v>
      </c>
      <c r="I21" s="321">
        <v>0</v>
      </c>
      <c r="J21" s="321">
        <v>0</v>
      </c>
      <c r="K21" s="321">
        <v>0</v>
      </c>
      <c r="L21" s="436">
        <v>0</v>
      </c>
      <c r="M21" s="436">
        <v>0</v>
      </c>
      <c r="N21" s="436">
        <v>0</v>
      </c>
      <c r="O21" s="436">
        <v>0</v>
      </c>
      <c r="P21" s="436">
        <v>0</v>
      </c>
      <c r="Q21" s="436">
        <v>0</v>
      </c>
      <c r="R21" s="436">
        <v>0</v>
      </c>
      <c r="S21" s="436">
        <v>0</v>
      </c>
      <c r="T21" s="436">
        <v>0</v>
      </c>
      <c r="U21" s="436">
        <v>0</v>
      </c>
      <c r="V21" s="436">
        <v>0</v>
      </c>
      <c r="W21" s="436">
        <v>0</v>
      </c>
      <c r="X21" s="436">
        <v>0</v>
      </c>
      <c r="Y21" s="436">
        <v>0</v>
      </c>
      <c r="Z21" s="436">
        <v>0</v>
      </c>
      <c r="AA21" s="436">
        <v>-0.46</v>
      </c>
      <c r="AB21" s="436">
        <v>-0.46</v>
      </c>
      <c r="AC21" s="436">
        <v>-0.46</v>
      </c>
      <c r="AD21" s="436">
        <v>-0.46</v>
      </c>
      <c r="AE21" s="436">
        <v>-0.46</v>
      </c>
      <c r="AF21" s="436">
        <v>-0.46</v>
      </c>
      <c r="AG21" s="436">
        <v>-0.46</v>
      </c>
      <c r="AH21" s="436">
        <v>-0.46</v>
      </c>
      <c r="AI21" s="436">
        <v>-0.46</v>
      </c>
      <c r="AJ21" s="504">
        <v>-0.46</v>
      </c>
      <c r="AL21" s="759"/>
    </row>
    <row r="22" spans="1:41" ht="27" customHeight="1" x14ac:dyDescent="0.2">
      <c r="A22" s="152"/>
      <c r="B22" s="990"/>
      <c r="C22" s="268" t="s">
        <v>123</v>
      </c>
      <c r="D22" s="273" t="s">
        <v>123</v>
      </c>
      <c r="E22" s="327" t="s">
        <v>182</v>
      </c>
      <c r="F22" s="273" t="s">
        <v>123</v>
      </c>
      <c r="G22" s="273">
        <v>2</v>
      </c>
      <c r="H22" s="317" t="s">
        <v>123</v>
      </c>
      <c r="I22" s="321" t="s">
        <v>123</v>
      </c>
      <c r="J22" s="321" t="s">
        <v>123</v>
      </c>
      <c r="K22" s="321" t="s">
        <v>123</v>
      </c>
      <c r="L22" s="324" t="s">
        <v>123</v>
      </c>
      <c r="M22" s="324" t="s">
        <v>123</v>
      </c>
      <c r="N22" s="324" t="s">
        <v>123</v>
      </c>
      <c r="O22" s="324" t="s">
        <v>123</v>
      </c>
      <c r="P22" s="324" t="s">
        <v>123</v>
      </c>
      <c r="Q22" s="324" t="s">
        <v>123</v>
      </c>
      <c r="R22" s="324" t="s">
        <v>123</v>
      </c>
      <c r="S22" s="324" t="s">
        <v>123</v>
      </c>
      <c r="T22" s="324" t="s">
        <v>123</v>
      </c>
      <c r="U22" s="324" t="s">
        <v>123</v>
      </c>
      <c r="V22" s="324" t="s">
        <v>123</v>
      </c>
      <c r="W22" s="324" t="s">
        <v>123</v>
      </c>
      <c r="X22" s="324" t="s">
        <v>123</v>
      </c>
      <c r="Y22" s="324" t="s">
        <v>123</v>
      </c>
      <c r="Z22" s="324" t="s">
        <v>123</v>
      </c>
      <c r="AA22" s="324" t="s">
        <v>123</v>
      </c>
      <c r="AB22" s="324" t="s">
        <v>123</v>
      </c>
      <c r="AC22" s="324" t="s">
        <v>123</v>
      </c>
      <c r="AD22" s="324" t="s">
        <v>123</v>
      </c>
      <c r="AE22" s="324" t="s">
        <v>123</v>
      </c>
      <c r="AF22" s="324" t="s">
        <v>123</v>
      </c>
      <c r="AG22" s="324" t="s">
        <v>123</v>
      </c>
      <c r="AH22" s="324" t="s">
        <v>123</v>
      </c>
      <c r="AI22" s="324" t="s">
        <v>123</v>
      </c>
      <c r="AJ22" s="353" t="s">
        <v>123</v>
      </c>
      <c r="AL22" s="759"/>
    </row>
    <row r="23" spans="1:41" ht="27" customHeight="1" x14ac:dyDescent="0.2">
      <c r="A23" s="152"/>
      <c r="B23" s="990"/>
      <c r="C23" s="268" t="s">
        <v>183</v>
      </c>
      <c r="D23" s="852" t="s">
        <v>184</v>
      </c>
      <c r="E23" s="327" t="s">
        <v>177</v>
      </c>
      <c r="F23" s="328" t="s">
        <v>75</v>
      </c>
      <c r="G23" s="328">
        <v>2</v>
      </c>
      <c r="H23" s="317">
        <v>0</v>
      </c>
      <c r="I23" s="321">
        <v>0</v>
      </c>
      <c r="J23" s="321">
        <v>0</v>
      </c>
      <c r="K23" s="321">
        <v>0</v>
      </c>
      <c r="L23" s="324">
        <v>0</v>
      </c>
      <c r="M23" s="324">
        <v>0</v>
      </c>
      <c r="N23" s="324">
        <v>0</v>
      </c>
      <c r="O23" s="324">
        <v>0</v>
      </c>
      <c r="P23" s="324">
        <v>0</v>
      </c>
      <c r="Q23" s="324">
        <v>0</v>
      </c>
      <c r="R23" s="324">
        <v>0</v>
      </c>
      <c r="S23" s="324">
        <v>0</v>
      </c>
      <c r="T23" s="324">
        <v>0</v>
      </c>
      <c r="U23" s="324">
        <v>0</v>
      </c>
      <c r="V23" s="324">
        <v>0</v>
      </c>
      <c r="W23" s="324">
        <v>0</v>
      </c>
      <c r="X23" s="324">
        <v>0</v>
      </c>
      <c r="Y23" s="324">
        <v>0</v>
      </c>
      <c r="Z23" s="324">
        <v>0</v>
      </c>
      <c r="AA23" s="324">
        <v>0</v>
      </c>
      <c r="AB23" s="324">
        <v>0</v>
      </c>
      <c r="AC23" s="324">
        <v>0</v>
      </c>
      <c r="AD23" s="324">
        <v>0</v>
      </c>
      <c r="AE23" s="324">
        <v>0</v>
      </c>
      <c r="AF23" s="324">
        <v>0</v>
      </c>
      <c r="AG23" s="324">
        <v>0</v>
      </c>
      <c r="AH23" s="324">
        <v>0</v>
      </c>
      <c r="AI23" s="324">
        <v>0</v>
      </c>
      <c r="AJ23" s="353">
        <v>0</v>
      </c>
      <c r="AL23" s="764"/>
      <c r="AM23" s="764"/>
    </row>
    <row r="24" spans="1:41" ht="27" customHeight="1" x14ac:dyDescent="0.2">
      <c r="A24" s="152"/>
      <c r="B24" s="990"/>
      <c r="C24" s="268" t="s">
        <v>185</v>
      </c>
      <c r="D24" s="433" t="s">
        <v>186</v>
      </c>
      <c r="E24" s="327" t="s">
        <v>124</v>
      </c>
      <c r="F24" s="328" t="s">
        <v>75</v>
      </c>
      <c r="G24" s="328">
        <v>2</v>
      </c>
      <c r="H24" s="317">
        <v>0</v>
      </c>
      <c r="I24" s="321">
        <v>0</v>
      </c>
      <c r="J24" s="321">
        <v>0</v>
      </c>
      <c r="K24" s="321">
        <v>0</v>
      </c>
      <c r="L24" s="324">
        <v>0</v>
      </c>
      <c r="M24" s="324">
        <v>0</v>
      </c>
      <c r="N24" s="324">
        <v>0</v>
      </c>
      <c r="O24" s="324">
        <v>0</v>
      </c>
      <c r="P24" s="324">
        <v>0</v>
      </c>
      <c r="Q24" s="324">
        <v>0</v>
      </c>
      <c r="R24" s="324">
        <v>0</v>
      </c>
      <c r="S24" s="324">
        <v>0</v>
      </c>
      <c r="T24" s="324">
        <v>0</v>
      </c>
      <c r="U24" s="324">
        <v>0</v>
      </c>
      <c r="V24" s="324">
        <v>0</v>
      </c>
      <c r="W24" s="324">
        <v>0</v>
      </c>
      <c r="X24" s="324">
        <v>0</v>
      </c>
      <c r="Y24" s="324">
        <v>0</v>
      </c>
      <c r="Z24" s="324">
        <v>0</v>
      </c>
      <c r="AA24" s="324">
        <v>0</v>
      </c>
      <c r="AB24" s="324">
        <v>0</v>
      </c>
      <c r="AC24" s="324">
        <v>0</v>
      </c>
      <c r="AD24" s="324">
        <v>0</v>
      </c>
      <c r="AE24" s="324">
        <v>0</v>
      </c>
      <c r="AF24" s="324">
        <v>0</v>
      </c>
      <c r="AG24" s="324">
        <v>0</v>
      </c>
      <c r="AH24" s="324">
        <v>0</v>
      </c>
      <c r="AI24" s="324">
        <v>0</v>
      </c>
      <c r="AJ24" s="353">
        <v>0</v>
      </c>
      <c r="AL24" s="764"/>
      <c r="AM24" s="764"/>
    </row>
    <row r="25" spans="1:41" ht="27" customHeight="1" thickBot="1" x14ac:dyDescent="0.25">
      <c r="A25" s="152"/>
      <c r="B25" s="991"/>
      <c r="C25" s="784" t="s">
        <v>187</v>
      </c>
      <c r="D25" s="859" t="s">
        <v>188</v>
      </c>
      <c r="E25" s="860" t="s">
        <v>124</v>
      </c>
      <c r="F25" s="379" t="s">
        <v>75</v>
      </c>
      <c r="G25" s="379">
        <v>2</v>
      </c>
      <c r="H25" s="270">
        <v>0.01</v>
      </c>
      <c r="I25" s="271">
        <v>0.01</v>
      </c>
      <c r="J25" s="271">
        <v>0.01</v>
      </c>
      <c r="K25" s="271">
        <v>0.01</v>
      </c>
      <c r="L25" s="272">
        <v>0.01</v>
      </c>
      <c r="M25" s="272">
        <v>0.01</v>
      </c>
      <c r="N25" s="272">
        <v>0.01</v>
      </c>
      <c r="O25" s="272">
        <v>0.01</v>
      </c>
      <c r="P25" s="272">
        <v>0.01</v>
      </c>
      <c r="Q25" s="272">
        <v>0.01</v>
      </c>
      <c r="R25" s="272">
        <v>0.01</v>
      </c>
      <c r="S25" s="272">
        <v>0.01</v>
      </c>
      <c r="T25" s="272">
        <v>0.01</v>
      </c>
      <c r="U25" s="272">
        <v>0.01</v>
      </c>
      <c r="V25" s="272">
        <v>0.01</v>
      </c>
      <c r="W25" s="272">
        <v>0.01</v>
      </c>
      <c r="X25" s="272">
        <v>0.01</v>
      </c>
      <c r="Y25" s="272">
        <v>0.01</v>
      </c>
      <c r="Z25" s="272">
        <v>0.01</v>
      </c>
      <c r="AA25" s="272">
        <v>0.01</v>
      </c>
      <c r="AB25" s="272">
        <v>0.01</v>
      </c>
      <c r="AC25" s="272">
        <v>0.01</v>
      </c>
      <c r="AD25" s="272">
        <v>0.01</v>
      </c>
      <c r="AE25" s="272">
        <v>0.01</v>
      </c>
      <c r="AF25" s="272">
        <v>0.01</v>
      </c>
      <c r="AG25" s="272">
        <v>0.01</v>
      </c>
      <c r="AH25" s="272">
        <v>0.01</v>
      </c>
      <c r="AI25" s="272">
        <v>0.01</v>
      </c>
      <c r="AJ25" s="380">
        <v>0.01</v>
      </c>
      <c r="AL25" s="759"/>
      <c r="AO25" s="765"/>
    </row>
    <row r="26" spans="1:41" ht="27" customHeight="1" x14ac:dyDescent="0.25">
      <c r="A26" s="172"/>
      <c r="B26" s="196"/>
      <c r="C26" s="174"/>
      <c r="D26" s="197"/>
      <c r="E26" s="198"/>
      <c r="F26" s="197"/>
      <c r="G26" s="197"/>
      <c r="H26" s="199"/>
      <c r="I26" s="200"/>
      <c r="J26" s="201"/>
      <c r="K26" s="174"/>
      <c r="L26" s="201"/>
      <c r="M26" s="202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</row>
    <row r="27" spans="1:41" ht="27" customHeight="1" x14ac:dyDescent="0.25">
      <c r="A27" s="172"/>
      <c r="B27" s="196"/>
      <c r="C27" s="174"/>
      <c r="D27" s="174"/>
      <c r="E27" s="203"/>
      <c r="F27" s="174"/>
      <c r="G27" s="174"/>
      <c r="H27" s="174"/>
      <c r="I27" s="177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</row>
    <row r="28" spans="1:41" ht="27" customHeight="1" x14ac:dyDescent="0.25">
      <c r="A28" s="172"/>
      <c r="B28" s="196"/>
      <c r="C28" s="197"/>
      <c r="D28" s="157" t="str">
        <f>'TITLE PAGE'!B9</f>
        <v>Company:</v>
      </c>
      <c r="E28" s="313" t="str">
        <f>'TITLE PAGE'!D9</f>
        <v>Severn Trent Water</v>
      </c>
      <c r="F28" s="197"/>
      <c r="G28" s="197"/>
      <c r="H28" s="197"/>
      <c r="I28" s="197"/>
      <c r="J28" s="197"/>
      <c r="K28" s="174"/>
      <c r="L28" s="197"/>
      <c r="M28" s="197"/>
      <c r="N28" s="197"/>
      <c r="O28" s="197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</row>
    <row r="29" spans="1:41" ht="27" customHeight="1" x14ac:dyDescent="0.25">
      <c r="A29" s="172"/>
      <c r="B29" s="196"/>
      <c r="C29" s="197"/>
      <c r="D29" s="161" t="str">
        <f>'TITLE PAGE'!B10</f>
        <v>Resource Zone Name:</v>
      </c>
      <c r="E29" s="314" t="str">
        <f>'TITLE PAGE'!D10</f>
        <v>Bishops Castle</v>
      </c>
      <c r="F29" s="197"/>
      <c r="G29" s="197"/>
      <c r="H29" s="197"/>
      <c r="I29" s="197"/>
      <c r="J29" s="197"/>
      <c r="K29" s="174"/>
      <c r="L29" s="197"/>
      <c r="M29" s="197"/>
      <c r="N29" s="197"/>
      <c r="O29" s="197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</row>
    <row r="30" spans="1:41" ht="27" customHeight="1" x14ac:dyDescent="0.2">
      <c r="A30" s="172"/>
      <c r="B30" s="204"/>
      <c r="C30" s="197"/>
      <c r="D30" s="161" t="str">
        <f>'TITLE PAGE'!B11</f>
        <v>Resource Zone Number:</v>
      </c>
      <c r="E30" s="315">
        <f>'TITLE PAGE'!D11</f>
        <v>1</v>
      </c>
      <c r="F30" s="197"/>
      <c r="G30" s="197"/>
      <c r="H30" s="197"/>
      <c r="I30" s="197"/>
      <c r="J30" s="197"/>
      <c r="K30" s="174"/>
      <c r="L30" s="197"/>
      <c r="M30" s="197"/>
      <c r="N30" s="197"/>
      <c r="O30" s="197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</row>
    <row r="31" spans="1:41" ht="27" customHeight="1" x14ac:dyDescent="0.25">
      <c r="A31" s="172"/>
      <c r="B31" s="196"/>
      <c r="C31" s="197"/>
      <c r="D31" s="161" t="str">
        <f>'TITLE PAGE'!B12</f>
        <v xml:space="preserve">Planning Scenario Name:                                                                     </v>
      </c>
      <c r="E31" s="314" t="str">
        <f>'TITLE PAGE'!D12</f>
        <v>Dry Year Annual Average</v>
      </c>
      <c r="F31" s="197"/>
      <c r="G31" s="197"/>
      <c r="H31" s="197"/>
      <c r="I31" s="197"/>
      <c r="J31" s="197"/>
      <c r="K31" s="174"/>
      <c r="L31" s="197"/>
      <c r="M31" s="197"/>
      <c r="N31" s="197"/>
      <c r="O31" s="197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</row>
    <row r="32" spans="1:41" ht="27" customHeight="1" x14ac:dyDescent="0.25">
      <c r="A32" s="172"/>
      <c r="B32" s="196"/>
      <c r="C32" s="197"/>
      <c r="D32" s="168" t="str">
        <f>'TITLE PAGE'!B13</f>
        <v xml:space="preserve">Chosen Level of Service:  </v>
      </c>
      <c r="E32" s="205" t="str">
        <f>'TITLE PAGE'!D13</f>
        <v>No more than 3 in 100 Temporary Use Bans</v>
      </c>
      <c r="F32" s="197"/>
      <c r="G32" s="197"/>
      <c r="H32" s="197"/>
      <c r="I32" s="197"/>
      <c r="J32" s="197"/>
      <c r="K32" s="174"/>
      <c r="L32" s="197"/>
      <c r="M32" s="197"/>
      <c r="N32" s="197"/>
      <c r="O32" s="197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</row>
    <row r="33" spans="1:36" ht="27" customHeight="1" x14ac:dyDescent="0.25">
      <c r="A33" s="172"/>
      <c r="B33" s="196"/>
      <c r="C33" s="197"/>
      <c r="D33" s="197"/>
      <c r="E33" s="206"/>
      <c r="F33" s="197"/>
      <c r="G33" s="197"/>
      <c r="H33" s="197"/>
      <c r="I33" s="197"/>
      <c r="J33" s="197"/>
      <c r="K33" s="174"/>
      <c r="L33" s="197"/>
      <c r="M33" s="197"/>
      <c r="N33" s="197"/>
      <c r="O33" s="197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</row>
  </sheetData>
  <sheetProtection algorithmName="SHA-512" hashValue="r4IfLGzkGHs+0Wl8HoDSVs/VrClSXlAcq97HJX9xHAQG3s+RmFSHDPnAN016F4IudLure3g5rO/3tQPMgWaSlQ==" saltValue="gNdT4dmTZW0fh2a97fhz3Q==" spinCount="100000" sheet="1" objects="1" scenarios="1" selectLockedCells="1" selectUnlockedCells="1"/>
  <mergeCells count="4">
    <mergeCell ref="I1:J1"/>
    <mergeCell ref="B4:B17"/>
    <mergeCell ref="B18:B25"/>
    <mergeCell ref="AQ1:AR1"/>
  </mergeCells>
  <pageMargins left="0.7" right="0.7" top="0.75" bottom="0.75" header="0.3" footer="0.3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J80"/>
  <sheetViews>
    <sheetView zoomScale="80" zoomScaleNormal="80" workbookViewId="0">
      <selection activeCell="L74" sqref="L74"/>
    </sheetView>
  </sheetViews>
  <sheetFormatPr defaultColWidth="8.88671875" defaultRowHeight="15" x14ac:dyDescent="0.2"/>
  <cols>
    <col min="1" max="1" width="2.109375" customWidth="1"/>
    <col min="2" max="3" width="6.88671875" customWidth="1"/>
    <col min="4" max="4" width="36.77734375" customWidth="1"/>
    <col min="5" max="5" width="38.109375" customWidth="1"/>
    <col min="6" max="6" width="6.88671875" customWidth="1"/>
    <col min="7" max="7" width="8.21875" bestFit="1" customWidth="1"/>
    <col min="8" max="8" width="13.21875" customWidth="1"/>
    <col min="9" max="36" width="11.44140625" customWidth="1"/>
    <col min="253" max="253" width="2.109375" customWidth="1"/>
    <col min="254" max="255" width="6.88671875" customWidth="1"/>
    <col min="256" max="256" width="43.44140625" customWidth="1"/>
    <col min="257" max="257" width="38.109375" customWidth="1"/>
    <col min="258" max="258" width="6.88671875" customWidth="1"/>
    <col min="259" max="259" width="8.21875" bestFit="1" customWidth="1"/>
    <col min="260" max="260" width="13.21875" customWidth="1"/>
    <col min="261" max="288" width="11.44140625" customWidth="1"/>
    <col min="509" max="509" width="2.109375" customWidth="1"/>
    <col min="510" max="511" width="6.88671875" customWidth="1"/>
    <col min="512" max="512" width="43.44140625" customWidth="1"/>
    <col min="513" max="513" width="38.109375" customWidth="1"/>
    <col min="514" max="514" width="6.88671875" customWidth="1"/>
    <col min="515" max="515" width="8.21875" bestFit="1" customWidth="1"/>
    <col min="516" max="516" width="13.21875" customWidth="1"/>
    <col min="517" max="544" width="11.44140625" customWidth="1"/>
    <col min="765" max="765" width="2.109375" customWidth="1"/>
    <col min="766" max="767" width="6.88671875" customWidth="1"/>
    <col min="768" max="768" width="43.44140625" customWidth="1"/>
    <col min="769" max="769" width="38.109375" customWidth="1"/>
    <col min="770" max="770" width="6.88671875" customWidth="1"/>
    <col min="771" max="771" width="8.21875" bestFit="1" customWidth="1"/>
    <col min="772" max="772" width="13.21875" customWidth="1"/>
    <col min="773" max="800" width="11.44140625" customWidth="1"/>
    <col min="1021" max="1021" width="2.109375" customWidth="1"/>
    <col min="1022" max="1023" width="6.88671875" customWidth="1"/>
    <col min="1024" max="1024" width="43.44140625" customWidth="1"/>
    <col min="1025" max="1025" width="38.109375" customWidth="1"/>
    <col min="1026" max="1026" width="6.88671875" customWidth="1"/>
    <col min="1027" max="1027" width="8.21875" bestFit="1" customWidth="1"/>
    <col min="1028" max="1028" width="13.21875" customWidth="1"/>
    <col min="1029" max="1056" width="11.44140625" customWidth="1"/>
    <col min="1277" max="1277" width="2.109375" customWidth="1"/>
    <col min="1278" max="1279" width="6.88671875" customWidth="1"/>
    <col min="1280" max="1280" width="43.44140625" customWidth="1"/>
    <col min="1281" max="1281" width="38.109375" customWidth="1"/>
    <col min="1282" max="1282" width="6.88671875" customWidth="1"/>
    <col min="1283" max="1283" width="8.21875" bestFit="1" customWidth="1"/>
    <col min="1284" max="1284" width="13.21875" customWidth="1"/>
    <col min="1285" max="1312" width="11.44140625" customWidth="1"/>
    <col min="1533" max="1533" width="2.109375" customWidth="1"/>
    <col min="1534" max="1535" width="6.88671875" customWidth="1"/>
    <col min="1536" max="1536" width="43.44140625" customWidth="1"/>
    <col min="1537" max="1537" width="38.109375" customWidth="1"/>
    <col min="1538" max="1538" width="6.88671875" customWidth="1"/>
    <col min="1539" max="1539" width="8.21875" bestFit="1" customWidth="1"/>
    <col min="1540" max="1540" width="13.21875" customWidth="1"/>
    <col min="1541" max="1568" width="11.44140625" customWidth="1"/>
    <col min="1789" max="1789" width="2.109375" customWidth="1"/>
    <col min="1790" max="1791" width="6.88671875" customWidth="1"/>
    <col min="1792" max="1792" width="43.44140625" customWidth="1"/>
    <col min="1793" max="1793" width="38.109375" customWidth="1"/>
    <col min="1794" max="1794" width="6.88671875" customWidth="1"/>
    <col min="1795" max="1795" width="8.21875" bestFit="1" customWidth="1"/>
    <col min="1796" max="1796" width="13.21875" customWidth="1"/>
    <col min="1797" max="1824" width="11.44140625" customWidth="1"/>
    <col min="2045" max="2045" width="2.109375" customWidth="1"/>
    <col min="2046" max="2047" width="6.88671875" customWidth="1"/>
    <col min="2048" max="2048" width="43.44140625" customWidth="1"/>
    <col min="2049" max="2049" width="38.109375" customWidth="1"/>
    <col min="2050" max="2050" width="6.88671875" customWidth="1"/>
    <col min="2051" max="2051" width="8.21875" bestFit="1" customWidth="1"/>
    <col min="2052" max="2052" width="13.21875" customWidth="1"/>
    <col min="2053" max="2080" width="11.44140625" customWidth="1"/>
    <col min="2301" max="2301" width="2.109375" customWidth="1"/>
    <col min="2302" max="2303" width="6.88671875" customWidth="1"/>
    <col min="2304" max="2304" width="43.44140625" customWidth="1"/>
    <col min="2305" max="2305" width="38.109375" customWidth="1"/>
    <col min="2306" max="2306" width="6.88671875" customWidth="1"/>
    <col min="2307" max="2307" width="8.21875" bestFit="1" customWidth="1"/>
    <col min="2308" max="2308" width="13.21875" customWidth="1"/>
    <col min="2309" max="2336" width="11.44140625" customWidth="1"/>
    <col min="2557" max="2557" width="2.109375" customWidth="1"/>
    <col min="2558" max="2559" width="6.88671875" customWidth="1"/>
    <col min="2560" max="2560" width="43.44140625" customWidth="1"/>
    <col min="2561" max="2561" width="38.109375" customWidth="1"/>
    <col min="2562" max="2562" width="6.88671875" customWidth="1"/>
    <col min="2563" max="2563" width="8.21875" bestFit="1" customWidth="1"/>
    <col min="2564" max="2564" width="13.21875" customWidth="1"/>
    <col min="2565" max="2592" width="11.44140625" customWidth="1"/>
    <col min="2813" max="2813" width="2.109375" customWidth="1"/>
    <col min="2814" max="2815" width="6.88671875" customWidth="1"/>
    <col min="2816" max="2816" width="43.44140625" customWidth="1"/>
    <col min="2817" max="2817" width="38.109375" customWidth="1"/>
    <col min="2818" max="2818" width="6.88671875" customWidth="1"/>
    <col min="2819" max="2819" width="8.21875" bestFit="1" customWidth="1"/>
    <col min="2820" max="2820" width="13.21875" customWidth="1"/>
    <col min="2821" max="2848" width="11.44140625" customWidth="1"/>
    <col min="3069" max="3069" width="2.109375" customWidth="1"/>
    <col min="3070" max="3071" width="6.88671875" customWidth="1"/>
    <col min="3072" max="3072" width="43.44140625" customWidth="1"/>
    <col min="3073" max="3073" width="38.109375" customWidth="1"/>
    <col min="3074" max="3074" width="6.88671875" customWidth="1"/>
    <col min="3075" max="3075" width="8.21875" bestFit="1" customWidth="1"/>
    <col min="3076" max="3076" width="13.21875" customWidth="1"/>
    <col min="3077" max="3104" width="11.44140625" customWidth="1"/>
    <col min="3325" max="3325" width="2.109375" customWidth="1"/>
    <col min="3326" max="3327" width="6.88671875" customWidth="1"/>
    <col min="3328" max="3328" width="43.44140625" customWidth="1"/>
    <col min="3329" max="3329" width="38.109375" customWidth="1"/>
    <col min="3330" max="3330" width="6.88671875" customWidth="1"/>
    <col min="3331" max="3331" width="8.21875" bestFit="1" customWidth="1"/>
    <col min="3332" max="3332" width="13.21875" customWidth="1"/>
    <col min="3333" max="3360" width="11.44140625" customWidth="1"/>
    <col min="3581" max="3581" width="2.109375" customWidth="1"/>
    <col min="3582" max="3583" width="6.88671875" customWidth="1"/>
    <col min="3584" max="3584" width="43.44140625" customWidth="1"/>
    <col min="3585" max="3585" width="38.109375" customWidth="1"/>
    <col min="3586" max="3586" width="6.88671875" customWidth="1"/>
    <col min="3587" max="3587" width="8.21875" bestFit="1" customWidth="1"/>
    <col min="3588" max="3588" width="13.21875" customWidth="1"/>
    <col min="3589" max="3616" width="11.44140625" customWidth="1"/>
    <col min="3837" max="3837" width="2.109375" customWidth="1"/>
    <col min="3838" max="3839" width="6.88671875" customWidth="1"/>
    <col min="3840" max="3840" width="43.44140625" customWidth="1"/>
    <col min="3841" max="3841" width="38.109375" customWidth="1"/>
    <col min="3842" max="3842" width="6.88671875" customWidth="1"/>
    <col min="3843" max="3843" width="8.21875" bestFit="1" customWidth="1"/>
    <col min="3844" max="3844" width="13.21875" customWidth="1"/>
    <col min="3845" max="3872" width="11.44140625" customWidth="1"/>
    <col min="4093" max="4093" width="2.109375" customWidth="1"/>
    <col min="4094" max="4095" width="6.88671875" customWidth="1"/>
    <col min="4096" max="4096" width="43.44140625" customWidth="1"/>
    <col min="4097" max="4097" width="38.109375" customWidth="1"/>
    <col min="4098" max="4098" width="6.88671875" customWidth="1"/>
    <col min="4099" max="4099" width="8.21875" bestFit="1" customWidth="1"/>
    <col min="4100" max="4100" width="13.21875" customWidth="1"/>
    <col min="4101" max="4128" width="11.44140625" customWidth="1"/>
    <col min="4349" max="4349" width="2.109375" customWidth="1"/>
    <col min="4350" max="4351" width="6.88671875" customWidth="1"/>
    <col min="4352" max="4352" width="43.44140625" customWidth="1"/>
    <col min="4353" max="4353" width="38.109375" customWidth="1"/>
    <col min="4354" max="4354" width="6.88671875" customWidth="1"/>
    <col min="4355" max="4355" width="8.21875" bestFit="1" customWidth="1"/>
    <col min="4356" max="4356" width="13.21875" customWidth="1"/>
    <col min="4357" max="4384" width="11.44140625" customWidth="1"/>
    <col min="4605" max="4605" width="2.109375" customWidth="1"/>
    <col min="4606" max="4607" width="6.88671875" customWidth="1"/>
    <col min="4608" max="4608" width="43.44140625" customWidth="1"/>
    <col min="4609" max="4609" width="38.109375" customWidth="1"/>
    <col min="4610" max="4610" width="6.88671875" customWidth="1"/>
    <col min="4611" max="4611" width="8.21875" bestFit="1" customWidth="1"/>
    <col min="4612" max="4612" width="13.21875" customWidth="1"/>
    <col min="4613" max="4640" width="11.44140625" customWidth="1"/>
    <col min="4861" max="4861" width="2.109375" customWidth="1"/>
    <col min="4862" max="4863" width="6.88671875" customWidth="1"/>
    <col min="4864" max="4864" width="43.44140625" customWidth="1"/>
    <col min="4865" max="4865" width="38.109375" customWidth="1"/>
    <col min="4866" max="4866" width="6.88671875" customWidth="1"/>
    <col min="4867" max="4867" width="8.21875" bestFit="1" customWidth="1"/>
    <col min="4868" max="4868" width="13.21875" customWidth="1"/>
    <col min="4869" max="4896" width="11.44140625" customWidth="1"/>
    <col min="5117" max="5117" width="2.109375" customWidth="1"/>
    <col min="5118" max="5119" width="6.88671875" customWidth="1"/>
    <col min="5120" max="5120" width="43.44140625" customWidth="1"/>
    <col min="5121" max="5121" width="38.109375" customWidth="1"/>
    <col min="5122" max="5122" width="6.88671875" customWidth="1"/>
    <col min="5123" max="5123" width="8.21875" bestFit="1" customWidth="1"/>
    <col min="5124" max="5124" width="13.21875" customWidth="1"/>
    <col min="5125" max="5152" width="11.44140625" customWidth="1"/>
    <col min="5373" max="5373" width="2.109375" customWidth="1"/>
    <col min="5374" max="5375" width="6.88671875" customWidth="1"/>
    <col min="5376" max="5376" width="43.44140625" customWidth="1"/>
    <col min="5377" max="5377" width="38.109375" customWidth="1"/>
    <col min="5378" max="5378" width="6.88671875" customWidth="1"/>
    <col min="5379" max="5379" width="8.21875" bestFit="1" customWidth="1"/>
    <col min="5380" max="5380" width="13.21875" customWidth="1"/>
    <col min="5381" max="5408" width="11.44140625" customWidth="1"/>
    <col min="5629" max="5629" width="2.109375" customWidth="1"/>
    <col min="5630" max="5631" width="6.88671875" customWidth="1"/>
    <col min="5632" max="5632" width="43.44140625" customWidth="1"/>
    <col min="5633" max="5633" width="38.109375" customWidth="1"/>
    <col min="5634" max="5634" width="6.88671875" customWidth="1"/>
    <col min="5635" max="5635" width="8.21875" bestFit="1" customWidth="1"/>
    <col min="5636" max="5636" width="13.21875" customWidth="1"/>
    <col min="5637" max="5664" width="11.44140625" customWidth="1"/>
    <col min="5885" max="5885" width="2.109375" customWidth="1"/>
    <col min="5886" max="5887" width="6.88671875" customWidth="1"/>
    <col min="5888" max="5888" width="43.44140625" customWidth="1"/>
    <col min="5889" max="5889" width="38.109375" customWidth="1"/>
    <col min="5890" max="5890" width="6.88671875" customWidth="1"/>
    <col min="5891" max="5891" width="8.21875" bestFit="1" customWidth="1"/>
    <col min="5892" max="5892" width="13.21875" customWidth="1"/>
    <col min="5893" max="5920" width="11.44140625" customWidth="1"/>
    <col min="6141" max="6141" width="2.109375" customWidth="1"/>
    <col min="6142" max="6143" width="6.88671875" customWidth="1"/>
    <col min="6144" max="6144" width="43.44140625" customWidth="1"/>
    <col min="6145" max="6145" width="38.109375" customWidth="1"/>
    <col min="6146" max="6146" width="6.88671875" customWidth="1"/>
    <col min="6147" max="6147" width="8.21875" bestFit="1" customWidth="1"/>
    <col min="6148" max="6148" width="13.21875" customWidth="1"/>
    <col min="6149" max="6176" width="11.44140625" customWidth="1"/>
    <col min="6397" max="6397" width="2.109375" customWidth="1"/>
    <col min="6398" max="6399" width="6.88671875" customWidth="1"/>
    <col min="6400" max="6400" width="43.44140625" customWidth="1"/>
    <col min="6401" max="6401" width="38.109375" customWidth="1"/>
    <col min="6402" max="6402" width="6.88671875" customWidth="1"/>
    <col min="6403" max="6403" width="8.21875" bestFit="1" customWidth="1"/>
    <col min="6404" max="6404" width="13.21875" customWidth="1"/>
    <col min="6405" max="6432" width="11.44140625" customWidth="1"/>
    <col min="6653" max="6653" width="2.109375" customWidth="1"/>
    <col min="6654" max="6655" width="6.88671875" customWidth="1"/>
    <col min="6656" max="6656" width="43.44140625" customWidth="1"/>
    <col min="6657" max="6657" width="38.109375" customWidth="1"/>
    <col min="6658" max="6658" width="6.88671875" customWidth="1"/>
    <col min="6659" max="6659" width="8.21875" bestFit="1" customWidth="1"/>
    <col min="6660" max="6660" width="13.21875" customWidth="1"/>
    <col min="6661" max="6688" width="11.44140625" customWidth="1"/>
    <col min="6909" max="6909" width="2.109375" customWidth="1"/>
    <col min="6910" max="6911" width="6.88671875" customWidth="1"/>
    <col min="6912" max="6912" width="43.44140625" customWidth="1"/>
    <col min="6913" max="6913" width="38.109375" customWidth="1"/>
    <col min="6914" max="6914" width="6.88671875" customWidth="1"/>
    <col min="6915" max="6915" width="8.21875" bestFit="1" customWidth="1"/>
    <col min="6916" max="6916" width="13.21875" customWidth="1"/>
    <col min="6917" max="6944" width="11.44140625" customWidth="1"/>
    <col min="7165" max="7165" width="2.109375" customWidth="1"/>
    <col min="7166" max="7167" width="6.88671875" customWidth="1"/>
    <col min="7168" max="7168" width="43.44140625" customWidth="1"/>
    <col min="7169" max="7169" width="38.109375" customWidth="1"/>
    <col min="7170" max="7170" width="6.88671875" customWidth="1"/>
    <col min="7171" max="7171" width="8.21875" bestFit="1" customWidth="1"/>
    <col min="7172" max="7172" width="13.21875" customWidth="1"/>
    <col min="7173" max="7200" width="11.44140625" customWidth="1"/>
    <col min="7421" max="7421" width="2.109375" customWidth="1"/>
    <col min="7422" max="7423" width="6.88671875" customWidth="1"/>
    <col min="7424" max="7424" width="43.44140625" customWidth="1"/>
    <col min="7425" max="7425" width="38.109375" customWidth="1"/>
    <col min="7426" max="7426" width="6.88671875" customWidth="1"/>
    <col min="7427" max="7427" width="8.21875" bestFit="1" customWidth="1"/>
    <col min="7428" max="7428" width="13.21875" customWidth="1"/>
    <col min="7429" max="7456" width="11.44140625" customWidth="1"/>
    <col min="7677" max="7677" width="2.109375" customWidth="1"/>
    <col min="7678" max="7679" width="6.88671875" customWidth="1"/>
    <col min="7680" max="7680" width="43.44140625" customWidth="1"/>
    <col min="7681" max="7681" width="38.109375" customWidth="1"/>
    <col min="7682" max="7682" width="6.88671875" customWidth="1"/>
    <col min="7683" max="7683" width="8.21875" bestFit="1" customWidth="1"/>
    <col min="7684" max="7684" width="13.21875" customWidth="1"/>
    <col min="7685" max="7712" width="11.44140625" customWidth="1"/>
    <col min="7933" max="7933" width="2.109375" customWidth="1"/>
    <col min="7934" max="7935" width="6.88671875" customWidth="1"/>
    <col min="7936" max="7936" width="43.44140625" customWidth="1"/>
    <col min="7937" max="7937" width="38.109375" customWidth="1"/>
    <col min="7938" max="7938" width="6.88671875" customWidth="1"/>
    <col min="7939" max="7939" width="8.21875" bestFit="1" customWidth="1"/>
    <col min="7940" max="7940" width="13.21875" customWidth="1"/>
    <col min="7941" max="7968" width="11.44140625" customWidth="1"/>
    <col min="8189" max="8189" width="2.109375" customWidth="1"/>
    <col min="8190" max="8191" width="6.88671875" customWidth="1"/>
    <col min="8192" max="8192" width="43.44140625" customWidth="1"/>
    <col min="8193" max="8193" width="38.109375" customWidth="1"/>
    <col min="8194" max="8194" width="6.88671875" customWidth="1"/>
    <col min="8195" max="8195" width="8.21875" bestFit="1" customWidth="1"/>
    <col min="8196" max="8196" width="13.21875" customWidth="1"/>
    <col min="8197" max="8224" width="11.44140625" customWidth="1"/>
    <col min="8445" max="8445" width="2.109375" customWidth="1"/>
    <col min="8446" max="8447" width="6.88671875" customWidth="1"/>
    <col min="8448" max="8448" width="43.44140625" customWidth="1"/>
    <col min="8449" max="8449" width="38.109375" customWidth="1"/>
    <col min="8450" max="8450" width="6.88671875" customWidth="1"/>
    <col min="8451" max="8451" width="8.21875" bestFit="1" customWidth="1"/>
    <col min="8452" max="8452" width="13.21875" customWidth="1"/>
    <col min="8453" max="8480" width="11.44140625" customWidth="1"/>
    <col min="8701" max="8701" width="2.109375" customWidth="1"/>
    <col min="8702" max="8703" width="6.88671875" customWidth="1"/>
    <col min="8704" max="8704" width="43.44140625" customWidth="1"/>
    <col min="8705" max="8705" width="38.109375" customWidth="1"/>
    <col min="8706" max="8706" width="6.88671875" customWidth="1"/>
    <col min="8707" max="8707" width="8.21875" bestFit="1" customWidth="1"/>
    <col min="8708" max="8708" width="13.21875" customWidth="1"/>
    <col min="8709" max="8736" width="11.44140625" customWidth="1"/>
    <col min="8957" max="8957" width="2.109375" customWidth="1"/>
    <col min="8958" max="8959" width="6.88671875" customWidth="1"/>
    <col min="8960" max="8960" width="43.44140625" customWidth="1"/>
    <col min="8961" max="8961" width="38.109375" customWidth="1"/>
    <col min="8962" max="8962" width="6.88671875" customWidth="1"/>
    <col min="8963" max="8963" width="8.21875" bestFit="1" customWidth="1"/>
    <col min="8964" max="8964" width="13.21875" customWidth="1"/>
    <col min="8965" max="8992" width="11.44140625" customWidth="1"/>
    <col min="9213" max="9213" width="2.109375" customWidth="1"/>
    <col min="9214" max="9215" width="6.88671875" customWidth="1"/>
    <col min="9216" max="9216" width="43.44140625" customWidth="1"/>
    <col min="9217" max="9217" width="38.109375" customWidth="1"/>
    <col min="9218" max="9218" width="6.88671875" customWidth="1"/>
    <col min="9219" max="9219" width="8.21875" bestFit="1" customWidth="1"/>
    <col min="9220" max="9220" width="13.21875" customWidth="1"/>
    <col min="9221" max="9248" width="11.44140625" customWidth="1"/>
    <col min="9469" max="9469" width="2.109375" customWidth="1"/>
    <col min="9470" max="9471" width="6.88671875" customWidth="1"/>
    <col min="9472" max="9472" width="43.44140625" customWidth="1"/>
    <col min="9473" max="9473" width="38.109375" customWidth="1"/>
    <col min="9474" max="9474" width="6.88671875" customWidth="1"/>
    <col min="9475" max="9475" width="8.21875" bestFit="1" customWidth="1"/>
    <col min="9476" max="9476" width="13.21875" customWidth="1"/>
    <col min="9477" max="9504" width="11.44140625" customWidth="1"/>
    <col min="9725" max="9725" width="2.109375" customWidth="1"/>
    <col min="9726" max="9727" width="6.88671875" customWidth="1"/>
    <col min="9728" max="9728" width="43.44140625" customWidth="1"/>
    <col min="9729" max="9729" width="38.109375" customWidth="1"/>
    <col min="9730" max="9730" width="6.88671875" customWidth="1"/>
    <col min="9731" max="9731" width="8.21875" bestFit="1" customWidth="1"/>
    <col min="9732" max="9732" width="13.21875" customWidth="1"/>
    <col min="9733" max="9760" width="11.44140625" customWidth="1"/>
    <col min="9981" max="9981" width="2.109375" customWidth="1"/>
    <col min="9982" max="9983" width="6.88671875" customWidth="1"/>
    <col min="9984" max="9984" width="43.44140625" customWidth="1"/>
    <col min="9985" max="9985" width="38.109375" customWidth="1"/>
    <col min="9986" max="9986" width="6.88671875" customWidth="1"/>
    <col min="9987" max="9987" width="8.21875" bestFit="1" customWidth="1"/>
    <col min="9988" max="9988" width="13.21875" customWidth="1"/>
    <col min="9989" max="10016" width="11.44140625" customWidth="1"/>
    <col min="10237" max="10237" width="2.109375" customWidth="1"/>
    <col min="10238" max="10239" width="6.88671875" customWidth="1"/>
    <col min="10240" max="10240" width="43.44140625" customWidth="1"/>
    <col min="10241" max="10241" width="38.109375" customWidth="1"/>
    <col min="10242" max="10242" width="6.88671875" customWidth="1"/>
    <col min="10243" max="10243" width="8.21875" bestFit="1" customWidth="1"/>
    <col min="10244" max="10244" width="13.21875" customWidth="1"/>
    <col min="10245" max="10272" width="11.44140625" customWidth="1"/>
    <col min="10493" max="10493" width="2.109375" customWidth="1"/>
    <col min="10494" max="10495" width="6.88671875" customWidth="1"/>
    <col min="10496" max="10496" width="43.44140625" customWidth="1"/>
    <col min="10497" max="10497" width="38.109375" customWidth="1"/>
    <col min="10498" max="10498" width="6.88671875" customWidth="1"/>
    <col min="10499" max="10499" width="8.21875" bestFit="1" customWidth="1"/>
    <col min="10500" max="10500" width="13.21875" customWidth="1"/>
    <col min="10501" max="10528" width="11.44140625" customWidth="1"/>
    <col min="10749" max="10749" width="2.109375" customWidth="1"/>
    <col min="10750" max="10751" width="6.88671875" customWidth="1"/>
    <col min="10752" max="10752" width="43.44140625" customWidth="1"/>
    <col min="10753" max="10753" width="38.109375" customWidth="1"/>
    <col min="10754" max="10754" width="6.88671875" customWidth="1"/>
    <col min="10755" max="10755" width="8.21875" bestFit="1" customWidth="1"/>
    <col min="10756" max="10756" width="13.21875" customWidth="1"/>
    <col min="10757" max="10784" width="11.44140625" customWidth="1"/>
    <col min="11005" max="11005" width="2.109375" customWidth="1"/>
    <col min="11006" max="11007" width="6.88671875" customWidth="1"/>
    <col min="11008" max="11008" width="43.44140625" customWidth="1"/>
    <col min="11009" max="11009" width="38.109375" customWidth="1"/>
    <col min="11010" max="11010" width="6.88671875" customWidth="1"/>
    <col min="11011" max="11011" width="8.21875" bestFit="1" customWidth="1"/>
    <col min="11012" max="11012" width="13.21875" customWidth="1"/>
    <col min="11013" max="11040" width="11.44140625" customWidth="1"/>
    <col min="11261" max="11261" width="2.109375" customWidth="1"/>
    <col min="11262" max="11263" width="6.88671875" customWidth="1"/>
    <col min="11264" max="11264" width="43.44140625" customWidth="1"/>
    <col min="11265" max="11265" width="38.109375" customWidth="1"/>
    <col min="11266" max="11266" width="6.88671875" customWidth="1"/>
    <col min="11267" max="11267" width="8.21875" bestFit="1" customWidth="1"/>
    <col min="11268" max="11268" width="13.21875" customWidth="1"/>
    <col min="11269" max="11296" width="11.44140625" customWidth="1"/>
    <col min="11517" max="11517" width="2.109375" customWidth="1"/>
    <col min="11518" max="11519" width="6.88671875" customWidth="1"/>
    <col min="11520" max="11520" width="43.44140625" customWidth="1"/>
    <col min="11521" max="11521" width="38.109375" customWidth="1"/>
    <col min="11522" max="11522" width="6.88671875" customWidth="1"/>
    <col min="11523" max="11523" width="8.21875" bestFit="1" customWidth="1"/>
    <col min="11524" max="11524" width="13.21875" customWidth="1"/>
    <col min="11525" max="11552" width="11.44140625" customWidth="1"/>
    <col min="11773" max="11773" width="2.109375" customWidth="1"/>
    <col min="11774" max="11775" width="6.88671875" customWidth="1"/>
    <col min="11776" max="11776" width="43.44140625" customWidth="1"/>
    <col min="11777" max="11777" width="38.109375" customWidth="1"/>
    <col min="11778" max="11778" width="6.88671875" customWidth="1"/>
    <col min="11779" max="11779" width="8.21875" bestFit="1" customWidth="1"/>
    <col min="11780" max="11780" width="13.21875" customWidth="1"/>
    <col min="11781" max="11808" width="11.44140625" customWidth="1"/>
    <col min="12029" max="12029" width="2.109375" customWidth="1"/>
    <col min="12030" max="12031" width="6.88671875" customWidth="1"/>
    <col min="12032" max="12032" width="43.44140625" customWidth="1"/>
    <col min="12033" max="12033" width="38.109375" customWidth="1"/>
    <col min="12034" max="12034" width="6.88671875" customWidth="1"/>
    <col min="12035" max="12035" width="8.21875" bestFit="1" customWidth="1"/>
    <col min="12036" max="12036" width="13.21875" customWidth="1"/>
    <col min="12037" max="12064" width="11.44140625" customWidth="1"/>
    <col min="12285" max="12285" width="2.109375" customWidth="1"/>
    <col min="12286" max="12287" width="6.88671875" customWidth="1"/>
    <col min="12288" max="12288" width="43.44140625" customWidth="1"/>
    <col min="12289" max="12289" width="38.109375" customWidth="1"/>
    <col min="12290" max="12290" width="6.88671875" customWidth="1"/>
    <col min="12291" max="12291" width="8.21875" bestFit="1" customWidth="1"/>
    <col min="12292" max="12292" width="13.21875" customWidth="1"/>
    <col min="12293" max="12320" width="11.44140625" customWidth="1"/>
    <col min="12541" max="12541" width="2.109375" customWidth="1"/>
    <col min="12542" max="12543" width="6.88671875" customWidth="1"/>
    <col min="12544" max="12544" width="43.44140625" customWidth="1"/>
    <col min="12545" max="12545" width="38.109375" customWidth="1"/>
    <col min="12546" max="12546" width="6.88671875" customWidth="1"/>
    <col min="12547" max="12547" width="8.21875" bestFit="1" customWidth="1"/>
    <col min="12548" max="12548" width="13.21875" customWidth="1"/>
    <col min="12549" max="12576" width="11.44140625" customWidth="1"/>
    <col min="12797" max="12797" width="2.109375" customWidth="1"/>
    <col min="12798" max="12799" width="6.88671875" customWidth="1"/>
    <col min="12800" max="12800" width="43.44140625" customWidth="1"/>
    <col min="12801" max="12801" width="38.109375" customWidth="1"/>
    <col min="12802" max="12802" width="6.88671875" customWidth="1"/>
    <col min="12803" max="12803" width="8.21875" bestFit="1" customWidth="1"/>
    <col min="12804" max="12804" width="13.21875" customWidth="1"/>
    <col min="12805" max="12832" width="11.44140625" customWidth="1"/>
    <col min="13053" max="13053" width="2.109375" customWidth="1"/>
    <col min="13054" max="13055" width="6.88671875" customWidth="1"/>
    <col min="13056" max="13056" width="43.44140625" customWidth="1"/>
    <col min="13057" max="13057" width="38.109375" customWidth="1"/>
    <col min="13058" max="13058" width="6.88671875" customWidth="1"/>
    <col min="13059" max="13059" width="8.21875" bestFit="1" customWidth="1"/>
    <col min="13060" max="13060" width="13.21875" customWidth="1"/>
    <col min="13061" max="13088" width="11.44140625" customWidth="1"/>
    <col min="13309" max="13309" width="2.109375" customWidth="1"/>
    <col min="13310" max="13311" width="6.88671875" customWidth="1"/>
    <col min="13312" max="13312" width="43.44140625" customWidth="1"/>
    <col min="13313" max="13313" width="38.109375" customWidth="1"/>
    <col min="13314" max="13314" width="6.88671875" customWidth="1"/>
    <col min="13315" max="13315" width="8.21875" bestFit="1" customWidth="1"/>
    <col min="13316" max="13316" width="13.21875" customWidth="1"/>
    <col min="13317" max="13344" width="11.44140625" customWidth="1"/>
    <col min="13565" max="13565" width="2.109375" customWidth="1"/>
    <col min="13566" max="13567" width="6.88671875" customWidth="1"/>
    <col min="13568" max="13568" width="43.44140625" customWidth="1"/>
    <col min="13569" max="13569" width="38.109375" customWidth="1"/>
    <col min="13570" max="13570" width="6.88671875" customWidth="1"/>
    <col min="13571" max="13571" width="8.21875" bestFit="1" customWidth="1"/>
    <col min="13572" max="13572" width="13.21875" customWidth="1"/>
    <col min="13573" max="13600" width="11.44140625" customWidth="1"/>
    <col min="13821" max="13821" width="2.109375" customWidth="1"/>
    <col min="13822" max="13823" width="6.88671875" customWidth="1"/>
    <col min="13824" max="13824" width="43.44140625" customWidth="1"/>
    <col min="13825" max="13825" width="38.109375" customWidth="1"/>
    <col min="13826" max="13826" width="6.88671875" customWidth="1"/>
    <col min="13827" max="13827" width="8.21875" bestFit="1" customWidth="1"/>
    <col min="13828" max="13828" width="13.21875" customWidth="1"/>
    <col min="13829" max="13856" width="11.44140625" customWidth="1"/>
    <col min="14077" max="14077" width="2.109375" customWidth="1"/>
    <col min="14078" max="14079" width="6.88671875" customWidth="1"/>
    <col min="14080" max="14080" width="43.44140625" customWidth="1"/>
    <col min="14081" max="14081" width="38.109375" customWidth="1"/>
    <col min="14082" max="14082" width="6.88671875" customWidth="1"/>
    <col min="14083" max="14083" width="8.21875" bestFit="1" customWidth="1"/>
    <col min="14084" max="14084" width="13.21875" customWidth="1"/>
    <col min="14085" max="14112" width="11.44140625" customWidth="1"/>
    <col min="14333" max="14333" width="2.109375" customWidth="1"/>
    <col min="14334" max="14335" width="6.88671875" customWidth="1"/>
    <col min="14336" max="14336" width="43.44140625" customWidth="1"/>
    <col min="14337" max="14337" width="38.109375" customWidth="1"/>
    <col min="14338" max="14338" width="6.88671875" customWidth="1"/>
    <col min="14339" max="14339" width="8.21875" bestFit="1" customWidth="1"/>
    <col min="14340" max="14340" width="13.21875" customWidth="1"/>
    <col min="14341" max="14368" width="11.44140625" customWidth="1"/>
    <col min="14589" max="14589" width="2.109375" customWidth="1"/>
    <col min="14590" max="14591" width="6.88671875" customWidth="1"/>
    <col min="14592" max="14592" width="43.44140625" customWidth="1"/>
    <col min="14593" max="14593" width="38.109375" customWidth="1"/>
    <col min="14594" max="14594" width="6.88671875" customWidth="1"/>
    <col min="14595" max="14595" width="8.21875" bestFit="1" customWidth="1"/>
    <col min="14596" max="14596" width="13.21875" customWidth="1"/>
    <col min="14597" max="14624" width="11.44140625" customWidth="1"/>
    <col min="14845" max="14845" width="2.109375" customWidth="1"/>
    <col min="14846" max="14847" width="6.88671875" customWidth="1"/>
    <col min="14848" max="14848" width="43.44140625" customWidth="1"/>
    <col min="14849" max="14849" width="38.109375" customWidth="1"/>
    <col min="14850" max="14850" width="6.88671875" customWidth="1"/>
    <col min="14851" max="14851" width="8.21875" bestFit="1" customWidth="1"/>
    <col min="14852" max="14852" width="13.21875" customWidth="1"/>
    <col min="14853" max="14880" width="11.44140625" customWidth="1"/>
    <col min="15101" max="15101" width="2.109375" customWidth="1"/>
    <col min="15102" max="15103" width="6.88671875" customWidth="1"/>
    <col min="15104" max="15104" width="43.44140625" customWidth="1"/>
    <col min="15105" max="15105" width="38.109375" customWidth="1"/>
    <col min="15106" max="15106" width="6.88671875" customWidth="1"/>
    <col min="15107" max="15107" width="8.21875" bestFit="1" customWidth="1"/>
    <col min="15108" max="15108" width="13.21875" customWidth="1"/>
    <col min="15109" max="15136" width="11.44140625" customWidth="1"/>
    <col min="15357" max="15357" width="2.109375" customWidth="1"/>
    <col min="15358" max="15359" width="6.88671875" customWidth="1"/>
    <col min="15360" max="15360" width="43.44140625" customWidth="1"/>
    <col min="15361" max="15361" width="38.109375" customWidth="1"/>
    <col min="15362" max="15362" width="6.88671875" customWidth="1"/>
    <col min="15363" max="15363" width="8.21875" bestFit="1" customWidth="1"/>
    <col min="15364" max="15364" width="13.21875" customWidth="1"/>
    <col min="15365" max="15392" width="11.44140625" customWidth="1"/>
    <col min="15613" max="15613" width="2.109375" customWidth="1"/>
    <col min="15614" max="15615" width="6.88671875" customWidth="1"/>
    <col min="15616" max="15616" width="43.44140625" customWidth="1"/>
    <col min="15617" max="15617" width="38.109375" customWidth="1"/>
    <col min="15618" max="15618" width="6.88671875" customWidth="1"/>
    <col min="15619" max="15619" width="8.21875" bestFit="1" customWidth="1"/>
    <col min="15620" max="15620" width="13.21875" customWidth="1"/>
    <col min="15621" max="15648" width="11.44140625" customWidth="1"/>
    <col min="15869" max="15869" width="2.109375" customWidth="1"/>
    <col min="15870" max="15871" width="6.88671875" customWidth="1"/>
    <col min="15872" max="15872" width="43.44140625" customWidth="1"/>
    <col min="15873" max="15873" width="38.109375" customWidth="1"/>
    <col min="15874" max="15874" width="6.88671875" customWidth="1"/>
    <col min="15875" max="15875" width="8.21875" bestFit="1" customWidth="1"/>
    <col min="15876" max="15876" width="13.21875" customWidth="1"/>
    <col min="15877" max="15904" width="11.44140625" customWidth="1"/>
    <col min="16125" max="16125" width="2.109375" customWidth="1"/>
    <col min="16126" max="16127" width="6.88671875" customWidth="1"/>
    <col min="16128" max="16128" width="43.44140625" customWidth="1"/>
    <col min="16129" max="16129" width="38.109375" customWidth="1"/>
    <col min="16130" max="16130" width="6.88671875" customWidth="1"/>
    <col min="16131" max="16131" width="8.21875" bestFit="1" customWidth="1"/>
    <col min="16132" max="16132" width="13.21875" customWidth="1"/>
    <col min="16133" max="16160" width="11.44140625" customWidth="1"/>
  </cols>
  <sheetData>
    <row r="1" spans="1:36" ht="18.75" thickBot="1" x14ac:dyDescent="0.25">
      <c r="A1" s="135"/>
      <c r="B1" s="178"/>
      <c r="C1" s="179" t="s">
        <v>189</v>
      </c>
      <c r="D1" s="207"/>
      <c r="E1" s="208"/>
      <c r="F1" s="209"/>
      <c r="G1" s="209"/>
      <c r="H1" s="209"/>
      <c r="I1" s="997"/>
      <c r="J1" s="985"/>
      <c r="K1" s="985"/>
      <c r="L1" s="183"/>
      <c r="M1" s="183"/>
      <c r="N1" s="183"/>
      <c r="O1" s="183"/>
      <c r="P1" s="183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6"/>
      <c r="AI1" s="184"/>
      <c r="AJ1" s="210"/>
    </row>
    <row r="2" spans="1:36" ht="32.25" thickBot="1" x14ac:dyDescent="0.25">
      <c r="A2" s="187"/>
      <c r="B2" s="188"/>
      <c r="C2" s="263" t="s">
        <v>112</v>
      </c>
      <c r="D2" s="189" t="s">
        <v>140</v>
      </c>
      <c r="E2" s="861" t="s">
        <v>113</v>
      </c>
      <c r="F2" s="189" t="s">
        <v>141</v>
      </c>
      <c r="G2" s="189" t="s">
        <v>190</v>
      </c>
      <c r="H2" s="211" t="str">
        <f>'TITLE PAGE'!D14</f>
        <v>2016-17</v>
      </c>
      <c r="I2" s="265" t="str">
        <f>'WRZ summary'!E3</f>
        <v>For info 2017-18</v>
      </c>
      <c r="J2" s="265" t="str">
        <f>'WRZ summary'!F3</f>
        <v>For info 2018-19</v>
      </c>
      <c r="K2" s="265" t="str">
        <f>'WRZ summary'!G3</f>
        <v>For info 2019-20</v>
      </c>
      <c r="L2" s="212" t="str">
        <f>'WRZ summary'!H3</f>
        <v>2020-21</v>
      </c>
      <c r="M2" s="212" t="str">
        <f>'WRZ summary'!I3</f>
        <v>2021-22</v>
      </c>
      <c r="N2" s="212" t="str">
        <f>'WRZ summary'!J3</f>
        <v>2022-23</v>
      </c>
      <c r="O2" s="212" t="str">
        <f>'WRZ summary'!K3</f>
        <v>2023-24</v>
      </c>
      <c r="P2" s="212" t="str">
        <f>'WRZ summary'!L3</f>
        <v>2024-25</v>
      </c>
      <c r="Q2" s="212" t="str">
        <f>'WRZ summary'!M3</f>
        <v>2025-26</v>
      </c>
      <c r="R2" s="212" t="str">
        <f>'WRZ summary'!N3</f>
        <v>2026-27</v>
      </c>
      <c r="S2" s="212" t="str">
        <f>'WRZ summary'!O3</f>
        <v>2027-28</v>
      </c>
      <c r="T2" s="212" t="str">
        <f>'WRZ summary'!P3</f>
        <v>2028-29</v>
      </c>
      <c r="U2" s="212" t="str">
        <f>'WRZ summary'!Q3</f>
        <v>2029-30</v>
      </c>
      <c r="V2" s="212" t="str">
        <f>'WRZ summary'!R3</f>
        <v>2030-31</v>
      </c>
      <c r="W2" s="212" t="str">
        <f>'WRZ summary'!S3</f>
        <v>2031-32</v>
      </c>
      <c r="X2" s="212" t="str">
        <f>'WRZ summary'!T3</f>
        <v>2032-33</v>
      </c>
      <c r="Y2" s="212" t="str">
        <f>'WRZ summary'!U3</f>
        <v>2033-34</v>
      </c>
      <c r="Z2" s="212" t="str">
        <f>'WRZ summary'!V3</f>
        <v>2034-35</v>
      </c>
      <c r="AA2" s="212" t="str">
        <f>'WRZ summary'!W3</f>
        <v>2035-36</v>
      </c>
      <c r="AB2" s="212" t="str">
        <f>'WRZ summary'!X3</f>
        <v>2036-37</v>
      </c>
      <c r="AC2" s="212" t="str">
        <f>'WRZ summary'!Y3</f>
        <v>2037-38</v>
      </c>
      <c r="AD2" s="212" t="str">
        <f>'WRZ summary'!Z3</f>
        <v>2038-39</v>
      </c>
      <c r="AE2" s="212" t="str">
        <f>'WRZ summary'!AA3</f>
        <v>2039-40</v>
      </c>
      <c r="AF2" s="212" t="str">
        <f>'WRZ summary'!AB3</f>
        <v>2040-41</v>
      </c>
      <c r="AG2" s="212" t="str">
        <f>'WRZ summary'!AC3</f>
        <v>2041-42</v>
      </c>
      <c r="AH2" s="212" t="str">
        <f>'WRZ summary'!AD3</f>
        <v>2042-43</v>
      </c>
      <c r="AI2" s="212" t="str">
        <f>'WRZ summary'!AE3</f>
        <v>2043-44</v>
      </c>
      <c r="AJ2" s="213" t="str">
        <f>'WRZ summary'!AF3</f>
        <v>2044-45</v>
      </c>
    </row>
    <row r="3" spans="1:36" ht="25.15" customHeight="1" x14ac:dyDescent="0.2">
      <c r="A3" s="214"/>
      <c r="B3" s="998" t="s">
        <v>191</v>
      </c>
      <c r="C3" s="782" t="s">
        <v>192</v>
      </c>
      <c r="D3" s="863" t="s">
        <v>193</v>
      </c>
      <c r="E3" s="356" t="s">
        <v>124</v>
      </c>
      <c r="F3" s="357" t="s">
        <v>75</v>
      </c>
      <c r="G3" s="357">
        <v>2</v>
      </c>
      <c r="H3" s="345">
        <v>0.45862993693686516</v>
      </c>
      <c r="I3" s="774">
        <v>0.46078987883427125</v>
      </c>
      <c r="J3" s="774">
        <v>0.46115035348328443</v>
      </c>
      <c r="K3" s="774">
        <v>0.46162631437197421</v>
      </c>
      <c r="L3" s="864">
        <v>0.46066221013962949</v>
      </c>
      <c r="M3" s="864">
        <v>0.46246246958257875</v>
      </c>
      <c r="N3" s="864">
        <v>0.46361175954233436</v>
      </c>
      <c r="O3" s="864">
        <v>0.46463968658946503</v>
      </c>
      <c r="P3" s="864">
        <v>0.46392885200224654</v>
      </c>
      <c r="Q3" s="864">
        <v>0.46513482586025995</v>
      </c>
      <c r="R3" s="864">
        <v>0.46505413608197083</v>
      </c>
      <c r="S3" s="864">
        <v>0.46493497017204244</v>
      </c>
      <c r="T3" s="864">
        <v>0.46357601576732138</v>
      </c>
      <c r="U3" s="864">
        <v>0.46464944064988078</v>
      </c>
      <c r="V3" s="864">
        <v>0.46455545763787565</v>
      </c>
      <c r="W3" s="864">
        <v>0.46446531018434101</v>
      </c>
      <c r="X3" s="864">
        <v>0.46307500297934906</v>
      </c>
      <c r="Y3" s="864">
        <v>0.46406804527526974</v>
      </c>
      <c r="Z3" s="864">
        <v>0.46372217491198131</v>
      </c>
      <c r="AA3" s="864">
        <v>0.46327227517126351</v>
      </c>
      <c r="AB3" s="864">
        <v>0.46146795370738197</v>
      </c>
      <c r="AC3" s="864">
        <v>0.46234195876030565</v>
      </c>
      <c r="AD3" s="864">
        <v>0.46204139234390912</v>
      </c>
      <c r="AE3" s="864">
        <v>0.46174719583887369</v>
      </c>
      <c r="AF3" s="864">
        <v>0.46022334922130254</v>
      </c>
      <c r="AG3" s="864">
        <v>0.46118143705466458</v>
      </c>
      <c r="AH3" s="864">
        <v>0.46091032741294058</v>
      </c>
      <c r="AI3" s="864">
        <v>0.46064236709764517</v>
      </c>
      <c r="AJ3" s="865">
        <v>0.45914591463712479</v>
      </c>
    </row>
    <row r="4" spans="1:36" ht="25.15" customHeight="1" x14ac:dyDescent="0.2">
      <c r="A4" s="172"/>
      <c r="B4" s="999"/>
      <c r="C4" s="268" t="s">
        <v>194</v>
      </c>
      <c r="D4" s="783" t="s">
        <v>195</v>
      </c>
      <c r="E4" s="316" t="s">
        <v>124</v>
      </c>
      <c r="F4" s="328" t="s">
        <v>75</v>
      </c>
      <c r="G4" s="328">
        <v>2</v>
      </c>
      <c r="H4" s="317">
        <v>1.143762815676703E-2</v>
      </c>
      <c r="I4" s="770">
        <v>1.143762815676703E-2</v>
      </c>
      <c r="J4" s="770">
        <v>1.143762815676703E-2</v>
      </c>
      <c r="K4" s="770">
        <v>1.143762815676703E-2</v>
      </c>
      <c r="L4" s="324">
        <v>1.143762815676703E-2</v>
      </c>
      <c r="M4" s="324">
        <v>1.143762815676703E-2</v>
      </c>
      <c r="N4" s="324">
        <v>1.143762815676703E-2</v>
      </c>
      <c r="O4" s="324">
        <v>1.143762815676703E-2</v>
      </c>
      <c r="P4" s="324">
        <v>1.143762815676703E-2</v>
      </c>
      <c r="Q4" s="324">
        <v>1.143762815676703E-2</v>
      </c>
      <c r="R4" s="324">
        <v>1.143762815676703E-2</v>
      </c>
      <c r="S4" s="324">
        <v>1.143762815676703E-2</v>
      </c>
      <c r="T4" s="324">
        <v>1.143762815676703E-2</v>
      </c>
      <c r="U4" s="324">
        <v>1.143762815676703E-2</v>
      </c>
      <c r="V4" s="324">
        <v>1.143762815676703E-2</v>
      </c>
      <c r="W4" s="324">
        <v>1.143762815676703E-2</v>
      </c>
      <c r="X4" s="324">
        <v>1.143762815676703E-2</v>
      </c>
      <c r="Y4" s="324">
        <v>1.143762815676703E-2</v>
      </c>
      <c r="Z4" s="324">
        <v>1.143762815676703E-2</v>
      </c>
      <c r="AA4" s="324">
        <v>1.143762815676703E-2</v>
      </c>
      <c r="AB4" s="324">
        <v>1.143762815676703E-2</v>
      </c>
      <c r="AC4" s="324">
        <v>1.143762815676703E-2</v>
      </c>
      <c r="AD4" s="324">
        <v>1.143762815676703E-2</v>
      </c>
      <c r="AE4" s="324">
        <v>1.143762815676703E-2</v>
      </c>
      <c r="AF4" s="324">
        <v>1.143762815676703E-2</v>
      </c>
      <c r="AG4" s="324">
        <v>1.143762815676703E-2</v>
      </c>
      <c r="AH4" s="324">
        <v>1.143762815676703E-2</v>
      </c>
      <c r="AI4" s="324">
        <v>1.143762815676703E-2</v>
      </c>
      <c r="AJ4" s="353">
        <v>1.143762815676703E-2</v>
      </c>
    </row>
    <row r="5" spans="1:36" ht="25.15" customHeight="1" x14ac:dyDescent="0.2">
      <c r="A5" s="172"/>
      <c r="B5" s="999"/>
      <c r="C5" s="268" t="s">
        <v>196</v>
      </c>
      <c r="D5" s="783" t="s">
        <v>197</v>
      </c>
      <c r="E5" s="316" t="s">
        <v>124</v>
      </c>
      <c r="F5" s="328" t="s">
        <v>75</v>
      </c>
      <c r="G5" s="328">
        <v>2</v>
      </c>
      <c r="H5" s="317">
        <v>0.33686395102248617</v>
      </c>
      <c r="I5" s="770">
        <v>0.35102417593400548</v>
      </c>
      <c r="J5" s="770">
        <v>0.36524342321261383</v>
      </c>
      <c r="K5" s="770">
        <v>0.37978996487146111</v>
      </c>
      <c r="L5" s="324">
        <v>0.39336986241656791</v>
      </c>
      <c r="M5" s="324">
        <v>0.40758147509022796</v>
      </c>
      <c r="N5" s="324">
        <v>0.42174456224341772</v>
      </c>
      <c r="O5" s="324">
        <v>0.43567649350801957</v>
      </c>
      <c r="P5" s="324">
        <v>0.44943086363718604</v>
      </c>
      <c r="Q5" s="324">
        <v>0.46307067318181533</v>
      </c>
      <c r="R5" s="324">
        <v>0.47598619339081194</v>
      </c>
      <c r="S5" s="324">
        <v>0.48882139686157811</v>
      </c>
      <c r="T5" s="324">
        <v>0.50148278436748062</v>
      </c>
      <c r="U5" s="324">
        <v>0.51405841774541627</v>
      </c>
      <c r="V5" s="324">
        <v>0.52435532828589948</v>
      </c>
      <c r="W5" s="324">
        <v>0.53441553882282433</v>
      </c>
      <c r="X5" s="324">
        <v>0.54419531403976396</v>
      </c>
      <c r="Y5" s="324">
        <v>0.553769422712449</v>
      </c>
      <c r="Z5" s="324">
        <v>0.56297954944706652</v>
      </c>
      <c r="AA5" s="324">
        <v>0.57241391512722528</v>
      </c>
      <c r="AB5" s="324">
        <v>0.58185124805016197</v>
      </c>
      <c r="AC5" s="324">
        <v>0.59101466240418898</v>
      </c>
      <c r="AD5" s="324">
        <v>0.59981195120183239</v>
      </c>
      <c r="AE5" s="324">
        <v>0.60851442383063392</v>
      </c>
      <c r="AF5" s="324">
        <v>0.6169444038784897</v>
      </c>
      <c r="AG5" s="324">
        <v>0.62517015500848305</v>
      </c>
      <c r="AH5" s="324">
        <v>0.63327568658286526</v>
      </c>
      <c r="AI5" s="324">
        <v>0.64115999703849469</v>
      </c>
      <c r="AJ5" s="353">
        <v>0.64903660805775953</v>
      </c>
    </row>
    <row r="6" spans="1:36" ht="25.15" customHeight="1" x14ac:dyDescent="0.2">
      <c r="A6" s="172"/>
      <c r="B6" s="999"/>
      <c r="C6" s="268" t="s">
        <v>198</v>
      </c>
      <c r="D6" s="783" t="s">
        <v>199</v>
      </c>
      <c r="E6" s="316" t="s">
        <v>124</v>
      </c>
      <c r="F6" s="328" t="s">
        <v>75</v>
      </c>
      <c r="G6" s="328">
        <v>2</v>
      </c>
      <c r="H6" s="317">
        <v>0.53309339564397706</v>
      </c>
      <c r="I6" s="770">
        <v>0.51887087742667082</v>
      </c>
      <c r="J6" s="770">
        <v>0.50513170885876346</v>
      </c>
      <c r="K6" s="770">
        <v>0.49213711304172181</v>
      </c>
      <c r="L6" s="324">
        <v>0.47907202524005471</v>
      </c>
      <c r="M6" s="324">
        <v>0.46632968931224572</v>
      </c>
      <c r="N6" s="324">
        <v>0.45413060221526291</v>
      </c>
      <c r="O6" s="324">
        <v>0.44226666591593533</v>
      </c>
      <c r="P6" s="324">
        <v>0.43076382269331132</v>
      </c>
      <c r="Q6" s="324">
        <v>0.41965408547651184</v>
      </c>
      <c r="R6" s="324">
        <v>0.40918928039755387</v>
      </c>
      <c r="S6" s="324">
        <v>0.39905206622802553</v>
      </c>
      <c r="T6" s="324">
        <v>0.38915937350500573</v>
      </c>
      <c r="U6" s="324">
        <v>0.37955682918169242</v>
      </c>
      <c r="V6" s="324">
        <v>0.37005483644039128</v>
      </c>
      <c r="W6" s="324">
        <v>0.36084943720968909</v>
      </c>
      <c r="X6" s="324">
        <v>0.35189432718772112</v>
      </c>
      <c r="Y6" s="324">
        <v>0.34321856911373433</v>
      </c>
      <c r="Z6" s="324">
        <v>0.33472163417429773</v>
      </c>
      <c r="AA6" s="324">
        <v>0.32668911989303051</v>
      </c>
      <c r="AB6" s="324">
        <v>0.31885792242276745</v>
      </c>
      <c r="AC6" s="324">
        <v>0.31121110782192479</v>
      </c>
      <c r="AD6" s="324">
        <v>0.30370069348881074</v>
      </c>
      <c r="AE6" s="324">
        <v>0.29644187795920102</v>
      </c>
      <c r="AF6" s="324">
        <v>0.28934633651092179</v>
      </c>
      <c r="AG6" s="324">
        <v>0.28242569715242499</v>
      </c>
      <c r="AH6" s="324">
        <v>0.27571437732049842</v>
      </c>
      <c r="AI6" s="324">
        <v>0.26916543767352863</v>
      </c>
      <c r="AJ6" s="353">
        <v>0.26262535163142886</v>
      </c>
    </row>
    <row r="7" spans="1:36" ht="25.15" customHeight="1" x14ac:dyDescent="0.2">
      <c r="A7" s="172"/>
      <c r="B7" s="999"/>
      <c r="C7" s="266" t="s">
        <v>200</v>
      </c>
      <c r="D7" s="320" t="s">
        <v>201</v>
      </c>
      <c r="E7" s="862" t="s">
        <v>202</v>
      </c>
      <c r="F7" s="295" t="s">
        <v>75</v>
      </c>
      <c r="G7" s="295">
        <v>2</v>
      </c>
      <c r="H7" s="317">
        <f t="shared" ref="H7:AJ7" si="0">H3-H32</f>
        <v>0.44906294463813812</v>
      </c>
      <c r="I7" s="770">
        <f t="shared" si="0"/>
        <v>0.45122288653554421</v>
      </c>
      <c r="J7" s="770">
        <f t="shared" si="0"/>
        <v>0.45158336118455739</v>
      </c>
      <c r="K7" s="770">
        <f t="shared" si="0"/>
        <v>0.45205932207324717</v>
      </c>
      <c r="L7" s="318">
        <f t="shared" si="0"/>
        <v>0.45109521784090245</v>
      </c>
      <c r="M7" s="318">
        <f t="shared" si="0"/>
        <v>0.45289547728385171</v>
      </c>
      <c r="N7" s="318">
        <f t="shared" si="0"/>
        <v>0.45404476724360732</v>
      </c>
      <c r="O7" s="318">
        <f t="shared" si="0"/>
        <v>0.45507269429073799</v>
      </c>
      <c r="P7" s="318">
        <f t="shared" si="0"/>
        <v>0.4543618597035195</v>
      </c>
      <c r="Q7" s="318">
        <f t="shared" si="0"/>
        <v>0.45556783356153291</v>
      </c>
      <c r="R7" s="318">
        <f t="shared" si="0"/>
        <v>0.45548714378324379</v>
      </c>
      <c r="S7" s="318">
        <f t="shared" si="0"/>
        <v>0.4553679778733154</v>
      </c>
      <c r="T7" s="318">
        <f t="shared" si="0"/>
        <v>0.45400902346859434</v>
      </c>
      <c r="U7" s="318">
        <f t="shared" si="0"/>
        <v>0.45508244835115375</v>
      </c>
      <c r="V7" s="318">
        <f t="shared" si="0"/>
        <v>0.45498846533914861</v>
      </c>
      <c r="W7" s="318">
        <f t="shared" si="0"/>
        <v>0.45489831788561397</v>
      </c>
      <c r="X7" s="318">
        <f t="shared" si="0"/>
        <v>0.45350801068062202</v>
      </c>
      <c r="Y7" s="318">
        <f t="shared" si="0"/>
        <v>0.4545010529765427</v>
      </c>
      <c r="Z7" s="318">
        <f t="shared" si="0"/>
        <v>0.45415518261325427</v>
      </c>
      <c r="AA7" s="318">
        <f t="shared" si="0"/>
        <v>0.45370528287253648</v>
      </c>
      <c r="AB7" s="318">
        <f t="shared" si="0"/>
        <v>0.45190096140865493</v>
      </c>
      <c r="AC7" s="318">
        <f t="shared" si="0"/>
        <v>0.45277496646157861</v>
      </c>
      <c r="AD7" s="318">
        <f t="shared" si="0"/>
        <v>0.45247440004518208</v>
      </c>
      <c r="AE7" s="318">
        <f t="shared" si="0"/>
        <v>0.45218020354014665</v>
      </c>
      <c r="AF7" s="318">
        <f t="shared" si="0"/>
        <v>0.4506563569225755</v>
      </c>
      <c r="AG7" s="318">
        <f t="shared" si="0"/>
        <v>0.45161444475593754</v>
      </c>
      <c r="AH7" s="318">
        <f t="shared" si="0"/>
        <v>0.45134333511421354</v>
      </c>
      <c r="AI7" s="318">
        <f t="shared" si="0"/>
        <v>0.45107537479891813</v>
      </c>
      <c r="AJ7" s="326">
        <f t="shared" si="0"/>
        <v>0.44957892233839775</v>
      </c>
    </row>
    <row r="8" spans="1:36" ht="25.15" customHeight="1" x14ac:dyDescent="0.2">
      <c r="A8" s="172"/>
      <c r="B8" s="999"/>
      <c r="C8" s="266" t="s">
        <v>203</v>
      </c>
      <c r="D8" s="320" t="s">
        <v>204</v>
      </c>
      <c r="E8" s="862" t="s">
        <v>205</v>
      </c>
      <c r="F8" s="295" t="s">
        <v>75</v>
      </c>
      <c r="G8" s="295">
        <v>2</v>
      </c>
      <c r="H8" s="317">
        <f t="shared" ref="H8:AJ8" si="1">H4-H33</f>
        <v>1.1117141860447263E-2</v>
      </c>
      <c r="I8" s="770">
        <f t="shared" si="1"/>
        <v>1.1117141860447263E-2</v>
      </c>
      <c r="J8" s="770">
        <f t="shared" si="1"/>
        <v>1.1117141860447263E-2</v>
      </c>
      <c r="K8" s="770">
        <f t="shared" si="1"/>
        <v>1.1117141860447263E-2</v>
      </c>
      <c r="L8" s="318">
        <f t="shared" si="1"/>
        <v>1.1117141860447263E-2</v>
      </c>
      <c r="M8" s="318">
        <f t="shared" si="1"/>
        <v>1.1117141860447263E-2</v>
      </c>
      <c r="N8" s="318">
        <f t="shared" si="1"/>
        <v>1.1117141860447263E-2</v>
      </c>
      <c r="O8" s="318">
        <f t="shared" si="1"/>
        <v>1.1117141860447263E-2</v>
      </c>
      <c r="P8" s="318">
        <f t="shared" si="1"/>
        <v>1.1117141860447263E-2</v>
      </c>
      <c r="Q8" s="318">
        <f t="shared" si="1"/>
        <v>1.1117141860447263E-2</v>
      </c>
      <c r="R8" s="318">
        <f t="shared" si="1"/>
        <v>1.1117141860447263E-2</v>
      </c>
      <c r="S8" s="318">
        <f t="shared" si="1"/>
        <v>1.1117141860447263E-2</v>
      </c>
      <c r="T8" s="318">
        <f t="shared" si="1"/>
        <v>1.1117141860447263E-2</v>
      </c>
      <c r="U8" s="318">
        <f t="shared" si="1"/>
        <v>1.1117141860447263E-2</v>
      </c>
      <c r="V8" s="318">
        <f t="shared" si="1"/>
        <v>1.1117141860447263E-2</v>
      </c>
      <c r="W8" s="318">
        <f t="shared" si="1"/>
        <v>1.1117141860447263E-2</v>
      </c>
      <c r="X8" s="318">
        <f t="shared" si="1"/>
        <v>1.1117141860447263E-2</v>
      </c>
      <c r="Y8" s="318">
        <f t="shared" si="1"/>
        <v>1.1117141860447263E-2</v>
      </c>
      <c r="Z8" s="318">
        <f t="shared" si="1"/>
        <v>1.1117141860447263E-2</v>
      </c>
      <c r="AA8" s="318">
        <f t="shared" si="1"/>
        <v>1.1117141860447263E-2</v>
      </c>
      <c r="AB8" s="318">
        <f t="shared" si="1"/>
        <v>1.1117141860447263E-2</v>
      </c>
      <c r="AC8" s="318">
        <f t="shared" si="1"/>
        <v>1.1117141860447263E-2</v>
      </c>
      <c r="AD8" s="318">
        <f t="shared" si="1"/>
        <v>1.1117141860447263E-2</v>
      </c>
      <c r="AE8" s="318">
        <f t="shared" si="1"/>
        <v>1.1117141860447263E-2</v>
      </c>
      <c r="AF8" s="318">
        <f t="shared" si="1"/>
        <v>1.1117141860447263E-2</v>
      </c>
      <c r="AG8" s="318">
        <f t="shared" si="1"/>
        <v>1.1117141860447263E-2</v>
      </c>
      <c r="AH8" s="318">
        <f t="shared" si="1"/>
        <v>1.1117141860447263E-2</v>
      </c>
      <c r="AI8" s="318">
        <f t="shared" si="1"/>
        <v>1.1117141860447263E-2</v>
      </c>
      <c r="AJ8" s="326">
        <f t="shared" si="1"/>
        <v>1.1117141860447263E-2</v>
      </c>
    </row>
    <row r="9" spans="1:36" ht="25.15" customHeight="1" x14ac:dyDescent="0.2">
      <c r="A9" s="172"/>
      <c r="B9" s="999"/>
      <c r="C9" s="266" t="s">
        <v>81</v>
      </c>
      <c r="D9" s="320" t="s">
        <v>206</v>
      </c>
      <c r="E9" s="862" t="s">
        <v>207</v>
      </c>
      <c r="F9" s="295" t="s">
        <v>75</v>
      </c>
      <c r="G9" s="295">
        <v>2</v>
      </c>
      <c r="H9" s="317">
        <f t="shared" ref="H9:AJ9" si="2">H5-H34</f>
        <v>0.31137344631255381</v>
      </c>
      <c r="I9" s="770">
        <f t="shared" si="2"/>
        <v>0.32487970765812202</v>
      </c>
      <c r="J9" s="770">
        <f t="shared" si="2"/>
        <v>0.33844511580878422</v>
      </c>
      <c r="K9" s="770">
        <f t="shared" si="2"/>
        <v>0.35233793649377382</v>
      </c>
      <c r="L9" s="318">
        <f t="shared" si="2"/>
        <v>0.36529147387272087</v>
      </c>
      <c r="M9" s="318">
        <f t="shared" si="2"/>
        <v>0.37888881557467424</v>
      </c>
      <c r="N9" s="318">
        <f t="shared" si="2"/>
        <v>0.39244945444548329</v>
      </c>
      <c r="O9" s="318">
        <f t="shared" si="2"/>
        <v>0.40579053703538898</v>
      </c>
      <c r="P9" s="318">
        <f t="shared" si="2"/>
        <v>0.41896541418493372</v>
      </c>
      <c r="Q9" s="318">
        <f t="shared" si="2"/>
        <v>0.43203686547769871</v>
      </c>
      <c r="R9" s="318">
        <f t="shared" si="2"/>
        <v>0.44439496170362064</v>
      </c>
      <c r="S9" s="318">
        <f t="shared" si="2"/>
        <v>0.45668343893091379</v>
      </c>
      <c r="T9" s="318">
        <f t="shared" si="2"/>
        <v>0.46880859944888936</v>
      </c>
      <c r="U9" s="318">
        <f t="shared" si="2"/>
        <v>0.48085828746251563</v>
      </c>
      <c r="V9" s="318">
        <f t="shared" si="2"/>
        <v>0.49063935746444043</v>
      </c>
      <c r="W9" s="318">
        <f t="shared" si="2"/>
        <v>0.50019361547746199</v>
      </c>
      <c r="X9" s="318">
        <f t="shared" si="2"/>
        <v>0.50947713357376745</v>
      </c>
      <c r="Y9" s="318">
        <f t="shared" si="2"/>
        <v>0.51856450671490539</v>
      </c>
      <c r="Z9" s="318">
        <f t="shared" si="2"/>
        <v>0.52729722484619068</v>
      </c>
      <c r="AA9" s="318">
        <f t="shared" si="2"/>
        <v>0.53626333575401497</v>
      </c>
      <c r="AB9" s="318">
        <f t="shared" si="2"/>
        <v>0.54524139489834056</v>
      </c>
      <c r="AC9" s="318">
        <f t="shared" si="2"/>
        <v>0.55395434218203576</v>
      </c>
      <c r="AD9" s="318">
        <f t="shared" si="2"/>
        <v>0.56230979831781835</v>
      </c>
      <c r="AE9" s="318">
        <f t="shared" si="2"/>
        <v>0.57057890064494987</v>
      </c>
      <c r="AF9" s="318">
        <f t="shared" si="2"/>
        <v>0.57858382212850656</v>
      </c>
      <c r="AG9" s="318">
        <f t="shared" si="2"/>
        <v>0.586367155070179</v>
      </c>
      <c r="AH9" s="318">
        <f t="shared" si="2"/>
        <v>0.59403825838552282</v>
      </c>
      <c r="AI9" s="318">
        <f t="shared" si="2"/>
        <v>0.60149600168035033</v>
      </c>
      <c r="AJ9" s="326">
        <f t="shared" si="2"/>
        <v>0.6089537355922483</v>
      </c>
    </row>
    <row r="10" spans="1:36" ht="25.15" customHeight="1" x14ac:dyDescent="0.2">
      <c r="A10" s="172"/>
      <c r="B10" s="999"/>
      <c r="C10" s="266" t="s">
        <v>78</v>
      </c>
      <c r="D10" s="320" t="s">
        <v>208</v>
      </c>
      <c r="E10" s="862" t="s">
        <v>209</v>
      </c>
      <c r="F10" s="295" t="s">
        <v>75</v>
      </c>
      <c r="G10" s="295">
        <v>2</v>
      </c>
      <c r="H10" s="317">
        <f t="shared" ref="H10:AJ10" si="3">H6-H35</f>
        <v>0.49498938846402996</v>
      </c>
      <c r="I10" s="770">
        <f t="shared" si="3"/>
        <v>0.48154411716464524</v>
      </c>
      <c r="J10" s="770">
        <f t="shared" si="3"/>
        <v>0.46858205809710668</v>
      </c>
      <c r="K10" s="770">
        <f t="shared" si="3"/>
        <v>0.45636444130224374</v>
      </c>
      <c r="L10" s="318">
        <f t="shared" si="3"/>
        <v>0.44404611783686965</v>
      </c>
      <c r="M10" s="318">
        <f t="shared" si="3"/>
        <v>0.43203719608343449</v>
      </c>
      <c r="N10" s="318">
        <f t="shared" si="3"/>
        <v>0.42055846730193952</v>
      </c>
      <c r="O10" s="318">
        <f t="shared" si="3"/>
        <v>0.40940207980946053</v>
      </c>
      <c r="P10" s="318">
        <f t="shared" si="3"/>
        <v>0.39859424523904219</v>
      </c>
      <c r="Q10" s="318">
        <f t="shared" si="3"/>
        <v>0.3881672205351922</v>
      </c>
      <c r="R10" s="318">
        <f t="shared" si="3"/>
        <v>0.37837305319783515</v>
      </c>
      <c r="S10" s="318">
        <f t="shared" si="3"/>
        <v>0.36889466319900294</v>
      </c>
      <c r="T10" s="318">
        <f t="shared" si="3"/>
        <v>0.3596492002627758</v>
      </c>
      <c r="U10" s="318">
        <f t="shared" si="3"/>
        <v>0.35068253167445129</v>
      </c>
      <c r="V10" s="318">
        <f t="shared" si="3"/>
        <v>0.34180525585516214</v>
      </c>
      <c r="W10" s="318">
        <f t="shared" si="3"/>
        <v>0.33321365415914489</v>
      </c>
      <c r="X10" s="318">
        <f t="shared" si="3"/>
        <v>0.32486163498631554</v>
      </c>
      <c r="Y10" s="318">
        <f t="shared" si="3"/>
        <v>0.31677845301984969</v>
      </c>
      <c r="Z10" s="318">
        <f t="shared" si="3"/>
        <v>0.30886379441135559</v>
      </c>
      <c r="AA10" s="318">
        <f t="shared" si="3"/>
        <v>0.30140344783663281</v>
      </c>
      <c r="AB10" s="318">
        <f t="shared" si="3"/>
        <v>0.29413450031364013</v>
      </c>
      <c r="AC10" s="318">
        <f t="shared" si="3"/>
        <v>0.28704021036513944</v>
      </c>
      <c r="AD10" s="318">
        <f t="shared" si="3"/>
        <v>0.28007278566103605</v>
      </c>
      <c r="AE10" s="318">
        <f t="shared" si="3"/>
        <v>0.27334761473093933</v>
      </c>
      <c r="AF10" s="318">
        <f t="shared" si="3"/>
        <v>0.26677653918625893</v>
      </c>
      <c r="AG10" s="318">
        <f t="shared" si="3"/>
        <v>0.26037137653400527</v>
      </c>
      <c r="AH10" s="318">
        <f t="shared" si="3"/>
        <v>0.2541667100867962</v>
      </c>
      <c r="AI10" s="318">
        <f t="shared" si="3"/>
        <v>0.24811574277182979</v>
      </c>
      <c r="AJ10" s="326">
        <f t="shared" si="3"/>
        <v>0.24206513689470549</v>
      </c>
    </row>
    <row r="11" spans="1:36" ht="25.15" customHeight="1" x14ac:dyDescent="0.2">
      <c r="A11" s="172"/>
      <c r="B11" s="999"/>
      <c r="C11" s="268" t="s">
        <v>210</v>
      </c>
      <c r="D11" s="783" t="s">
        <v>211</v>
      </c>
      <c r="E11" s="316" t="s">
        <v>124</v>
      </c>
      <c r="F11" s="842" t="s">
        <v>212</v>
      </c>
      <c r="G11" s="842">
        <v>1</v>
      </c>
      <c r="H11" s="374">
        <v>0</v>
      </c>
      <c r="I11" s="772">
        <v>3.2310985199432929E-2</v>
      </c>
      <c r="J11" s="772">
        <v>6.4601097147901548E-2</v>
      </c>
      <c r="K11" s="772">
        <v>9.6870356065458435E-2</v>
      </c>
      <c r="L11" s="354">
        <v>0.12911878214594041</v>
      </c>
      <c r="M11" s="354">
        <v>0.1613463955571782</v>
      </c>
      <c r="N11" s="354">
        <v>0.19355321644097359</v>
      </c>
      <c r="O11" s="354">
        <v>0.22573926491313206</v>
      </c>
      <c r="P11" s="354">
        <v>0.25790456106352272</v>
      </c>
      <c r="Q11" s="354">
        <v>0.29004912495614721</v>
      </c>
      <c r="R11" s="354">
        <v>0.32217297662910854</v>
      </c>
      <c r="S11" s="354">
        <v>0.35427613609469089</v>
      </c>
      <c r="T11" s="354">
        <v>0.3863586233394643</v>
      </c>
      <c r="U11" s="354">
        <v>0.41842045832423147</v>
      </c>
      <c r="V11" s="354">
        <v>0.45046166098403562</v>
      </c>
      <c r="W11" s="354">
        <v>0.48248225122841948</v>
      </c>
      <c r="X11" s="354">
        <v>0.51448224894118944</v>
      </c>
      <c r="Y11" s="354">
        <v>0.54646167398064938</v>
      </c>
      <c r="Z11" s="354">
        <v>0.5784205461795392</v>
      </c>
      <c r="AA11" s="354">
        <v>0.61035888534517813</v>
      </c>
      <c r="AB11" s="354">
        <v>0.64227671125936081</v>
      </c>
      <c r="AC11" s="354">
        <v>0.67417404367852118</v>
      </c>
      <c r="AD11" s="354">
        <v>0.70605090233375578</v>
      </c>
      <c r="AE11" s="354">
        <v>0.73790730693080142</v>
      </c>
      <c r="AF11" s="354">
        <v>0.76974327715009949</v>
      </c>
      <c r="AG11" s="354">
        <v>0.80155883264690619</v>
      </c>
      <c r="AH11" s="354">
        <v>0.83335399305125579</v>
      </c>
      <c r="AI11" s="354">
        <v>0.86512877796797139</v>
      </c>
      <c r="AJ11" s="378">
        <v>0.89688320697687018</v>
      </c>
    </row>
    <row r="12" spans="1:36" ht="25.15" customHeight="1" thickBot="1" x14ac:dyDescent="0.25">
      <c r="A12" s="172"/>
      <c r="B12" s="999"/>
      <c r="C12" s="866" t="s">
        <v>213</v>
      </c>
      <c r="D12" s="867" t="s">
        <v>214</v>
      </c>
      <c r="E12" s="868"/>
      <c r="F12" s="869" t="s">
        <v>75</v>
      </c>
      <c r="G12" s="869">
        <v>1</v>
      </c>
      <c r="H12" s="870">
        <f>(H11/100)*SUM(H7:H10)</f>
        <v>0</v>
      </c>
      <c r="I12" s="871">
        <f>(I11/100)*SUM(I7:I10)</f>
        <v>4.0995010082926807E-4</v>
      </c>
      <c r="J12" s="871">
        <f>(J11/100)*SUM(J7:J10)</f>
        <v>8.2025801010084164E-4</v>
      </c>
      <c r="K12" s="871">
        <f>(K11/100)*SUM(K7:K10)</f>
        <v>1.2320735627048007E-3</v>
      </c>
      <c r="L12" s="872">
        <f t="shared" ref="L12:AJ12" si="4">(L11/100)*SUM(L7:L10)</f>
        <v>1.6418098116391029E-3</v>
      </c>
      <c r="M12" s="872">
        <f t="shared" si="4"/>
        <v>2.0570675263657245E-3</v>
      </c>
      <c r="N12" s="872">
        <f t="shared" si="4"/>
        <v>2.4739388191911864E-3</v>
      </c>
      <c r="O12" s="872">
        <f t="shared" si="4"/>
        <v>2.8925833301191089E-3</v>
      </c>
      <c r="P12" s="872">
        <f t="shared" si="4"/>
        <v>3.3090152268962524E-3</v>
      </c>
      <c r="Q12" s="872">
        <f t="shared" si="4"/>
        <v>3.7326104618482193E-3</v>
      </c>
      <c r="R12" s="872">
        <f t="shared" si="4"/>
        <v>4.1540091204975149E-3</v>
      </c>
      <c r="S12" s="872">
        <f t="shared" si="4"/>
        <v>4.5774716583192165E-3</v>
      </c>
      <c r="T12" s="872">
        <f t="shared" si="4"/>
        <v>4.9978731990713322E-3</v>
      </c>
      <c r="U12" s="872">
        <f t="shared" si="4"/>
        <v>5.4300113686550364E-3</v>
      </c>
      <c r="V12" s="872">
        <f t="shared" si="4"/>
        <v>5.8494708920626389E-3</v>
      </c>
      <c r="W12" s="872">
        <f t="shared" si="4"/>
        <v>6.2694840376992696E-3</v>
      </c>
      <c r="X12" s="872">
        <f t="shared" si="4"/>
        <v>6.6829387942158661E-3</v>
      </c>
      <c r="Y12" s="872">
        <f t="shared" si="4"/>
        <v>7.1092541031107419E-3</v>
      </c>
      <c r="Z12" s="872">
        <f t="shared" si="4"/>
        <v>7.5277578549729227E-3</v>
      </c>
      <c r="AA12" s="872">
        <f t="shared" si="4"/>
        <v>7.9498586136653518E-3</v>
      </c>
      <c r="AB12" s="872">
        <f t="shared" si="4"/>
        <v>8.364973341083588E-3</v>
      </c>
      <c r="AC12" s="872">
        <f t="shared" si="4"/>
        <v>8.7972071670035252E-3</v>
      </c>
      <c r="AD12" s="872">
        <f t="shared" si="4"/>
        <v>9.2208421000527785E-3</v>
      </c>
      <c r="AE12" s="872">
        <f t="shared" si="4"/>
        <v>9.6461003866125938E-3</v>
      </c>
      <c r="AF12" s="872">
        <f t="shared" si="4"/>
        <v>1.0061575011455312E-2</v>
      </c>
      <c r="AG12" s="872">
        <f t="shared" si="4"/>
        <v>1.0496173393468856E-2</v>
      </c>
      <c r="AH12" s="872">
        <f t="shared" si="4"/>
        <v>1.0922482825175436E-2</v>
      </c>
      <c r="AI12" s="872">
        <f t="shared" si="4"/>
        <v>1.1348796173486091E-2</v>
      </c>
      <c r="AJ12" s="873">
        <f t="shared" si="4"/>
        <v>1.1764550990542216E-2</v>
      </c>
    </row>
    <row r="13" spans="1:36" ht="25.15" customHeight="1" x14ac:dyDescent="0.2">
      <c r="A13" s="172"/>
      <c r="B13" s="998" t="s">
        <v>215</v>
      </c>
      <c r="C13" s="853" t="s">
        <v>216</v>
      </c>
      <c r="D13" s="874" t="s">
        <v>217</v>
      </c>
      <c r="E13" s="875" t="s">
        <v>218</v>
      </c>
      <c r="F13" s="396" t="s">
        <v>219</v>
      </c>
      <c r="G13" s="396">
        <v>1</v>
      </c>
      <c r="H13" s="876">
        <f>ROUND((H9*1000000)/(H56*1000),1)</f>
        <v>127.8</v>
      </c>
      <c r="I13" s="877">
        <f>ROUND((I9*1000000)/(I56*1000),1)</f>
        <v>127.3</v>
      </c>
      <c r="J13" s="877">
        <f>ROUND((J9*1000000)/(J56*1000),1)</f>
        <v>127</v>
      </c>
      <c r="K13" s="877">
        <f>ROUND((K9*1000000)/(K56*1000),1)</f>
        <v>126.8</v>
      </c>
      <c r="L13" s="878">
        <f>ROUND((L9*1000000)/(L56*1000),1)</f>
        <v>126.5</v>
      </c>
      <c r="M13" s="878">
        <f t="shared" ref="M13:AJ13" si="5">ROUND((M9*1000000)/(M56*1000),1)</f>
        <v>126.4</v>
      </c>
      <c r="N13" s="878">
        <f t="shared" si="5"/>
        <v>126.4</v>
      </c>
      <c r="O13" s="878">
        <f t="shared" si="5"/>
        <v>126.4</v>
      </c>
      <c r="P13" s="878">
        <f t="shared" si="5"/>
        <v>126.6</v>
      </c>
      <c r="Q13" s="878">
        <f t="shared" si="5"/>
        <v>126.7</v>
      </c>
      <c r="R13" s="878">
        <f t="shared" si="5"/>
        <v>127</v>
      </c>
      <c r="S13" s="878">
        <f t="shared" si="5"/>
        <v>127.2</v>
      </c>
      <c r="T13" s="878">
        <f t="shared" si="5"/>
        <v>127.5</v>
      </c>
      <c r="U13" s="878">
        <f t="shared" si="5"/>
        <v>127.9</v>
      </c>
      <c r="V13" s="878">
        <f t="shared" si="5"/>
        <v>127.8</v>
      </c>
      <c r="W13" s="878">
        <f t="shared" si="5"/>
        <v>127.6</v>
      </c>
      <c r="X13" s="878">
        <f t="shared" si="5"/>
        <v>127.5</v>
      </c>
      <c r="Y13" s="878">
        <f t="shared" si="5"/>
        <v>127.3</v>
      </c>
      <c r="Z13" s="878">
        <f t="shared" si="5"/>
        <v>127.2</v>
      </c>
      <c r="AA13" s="878">
        <f t="shared" si="5"/>
        <v>127.2</v>
      </c>
      <c r="AB13" s="878">
        <f t="shared" si="5"/>
        <v>127.3</v>
      </c>
      <c r="AC13" s="878">
        <f t="shared" si="5"/>
        <v>127.3</v>
      </c>
      <c r="AD13" s="878">
        <f t="shared" si="5"/>
        <v>127.3</v>
      </c>
      <c r="AE13" s="878">
        <f t="shared" si="5"/>
        <v>127.4</v>
      </c>
      <c r="AF13" s="878">
        <f t="shared" si="5"/>
        <v>127.4</v>
      </c>
      <c r="AG13" s="878">
        <f t="shared" si="5"/>
        <v>127.4</v>
      </c>
      <c r="AH13" s="878">
        <f t="shared" si="5"/>
        <v>127.4</v>
      </c>
      <c r="AI13" s="878">
        <f t="shared" si="5"/>
        <v>127.4</v>
      </c>
      <c r="AJ13" s="879">
        <f t="shared" si="5"/>
        <v>127.4</v>
      </c>
    </row>
    <row r="14" spans="1:36" ht="25.15" customHeight="1" x14ac:dyDescent="0.2">
      <c r="A14" s="215"/>
      <c r="B14" s="999"/>
      <c r="C14" s="268" t="s">
        <v>220</v>
      </c>
      <c r="D14" s="550" t="s">
        <v>221</v>
      </c>
      <c r="E14" s="316" t="s">
        <v>124</v>
      </c>
      <c r="F14" s="842" t="s">
        <v>219</v>
      </c>
      <c r="G14" s="842">
        <v>1</v>
      </c>
      <c r="H14" s="374">
        <v>29.075850464849331</v>
      </c>
      <c r="I14" s="772">
        <v>28.182331146676013</v>
      </c>
      <c r="J14" s="772">
        <v>27.354026010878059</v>
      </c>
      <c r="K14" s="772">
        <v>26.581626147011605</v>
      </c>
      <c r="L14" s="376">
        <v>25.862016443054848</v>
      </c>
      <c r="M14" s="376">
        <v>25.18673183620286</v>
      </c>
      <c r="N14" s="376">
        <v>24.551237361242656</v>
      </c>
      <c r="O14" s="376">
        <v>23.951224949299327</v>
      </c>
      <c r="P14" s="376">
        <v>23.382593363413196</v>
      </c>
      <c r="Q14" s="376">
        <v>22.841163829758884</v>
      </c>
      <c r="R14" s="376">
        <v>22.319797852392909</v>
      </c>
      <c r="S14" s="376">
        <v>21.817816392426987</v>
      </c>
      <c r="T14" s="376">
        <v>21.334996320339965</v>
      </c>
      <c r="U14" s="376">
        <v>20.867859055905974</v>
      </c>
      <c r="V14" s="376">
        <v>20.869808839698617</v>
      </c>
      <c r="W14" s="376">
        <v>20.870091009873832</v>
      </c>
      <c r="X14" s="376">
        <v>20.869464979061839</v>
      </c>
      <c r="Y14" s="376">
        <v>20.867104629807734</v>
      </c>
      <c r="Z14" s="376">
        <v>20.864942052978847</v>
      </c>
      <c r="AA14" s="376">
        <v>20.862826502495246</v>
      </c>
      <c r="AB14" s="376">
        <v>20.860303618515783</v>
      </c>
      <c r="AC14" s="376">
        <v>20.856591296773146</v>
      </c>
      <c r="AD14" s="376">
        <v>20.852499405187299</v>
      </c>
      <c r="AE14" s="376">
        <v>20.845641601630017</v>
      </c>
      <c r="AF14" s="376">
        <v>20.837761647177398</v>
      </c>
      <c r="AG14" s="376">
        <v>20.828526133537832</v>
      </c>
      <c r="AH14" s="376">
        <v>20.817679619558763</v>
      </c>
      <c r="AI14" s="376">
        <v>20.80552166308884</v>
      </c>
      <c r="AJ14" s="377">
        <v>20.790717993950729</v>
      </c>
    </row>
    <row r="15" spans="1:36" ht="25.15" customHeight="1" x14ac:dyDescent="0.2">
      <c r="A15" s="215"/>
      <c r="B15" s="999"/>
      <c r="C15" s="268" t="s">
        <v>222</v>
      </c>
      <c r="D15" s="550" t="s">
        <v>223</v>
      </c>
      <c r="E15" s="316" t="s">
        <v>124</v>
      </c>
      <c r="F15" s="842" t="s">
        <v>219</v>
      </c>
      <c r="G15" s="842">
        <v>1</v>
      </c>
      <c r="H15" s="374">
        <v>53.830698487648043</v>
      </c>
      <c r="I15" s="772">
        <v>54.879025971325312</v>
      </c>
      <c r="J15" s="772">
        <v>55.920529304622939</v>
      </c>
      <c r="K15" s="772">
        <v>56.955916012514777</v>
      </c>
      <c r="L15" s="376">
        <v>57.992175220185487</v>
      </c>
      <c r="M15" s="376">
        <v>59.051555952109169</v>
      </c>
      <c r="N15" s="376">
        <v>60.110502479925735</v>
      </c>
      <c r="O15" s="376">
        <v>61.171860566410842</v>
      </c>
      <c r="P15" s="376">
        <v>62.237208664174744</v>
      </c>
      <c r="Q15" s="376">
        <v>63.305930054342014</v>
      </c>
      <c r="R15" s="376">
        <v>64.359572229920943</v>
      </c>
      <c r="S15" s="376">
        <v>65.415747139457707</v>
      </c>
      <c r="T15" s="376">
        <v>66.480234347629988</v>
      </c>
      <c r="U15" s="376">
        <v>67.548296055241238</v>
      </c>
      <c r="V15" s="376">
        <v>67.670911225126929</v>
      </c>
      <c r="W15" s="376">
        <v>67.788231126897657</v>
      </c>
      <c r="X15" s="376">
        <v>67.902727318349505</v>
      </c>
      <c r="Y15" s="376">
        <v>68.011715657386489</v>
      </c>
      <c r="Z15" s="376">
        <v>68.121496207755044</v>
      </c>
      <c r="AA15" s="376">
        <v>68.231598199084132</v>
      </c>
      <c r="AB15" s="376">
        <v>68.340625995377764</v>
      </c>
      <c r="AC15" s="376">
        <v>68.445940288542985</v>
      </c>
      <c r="AD15" s="376">
        <v>68.550197975193726</v>
      </c>
      <c r="AE15" s="376">
        <v>68.645547631790762</v>
      </c>
      <c r="AF15" s="376">
        <v>68.737706539914157</v>
      </c>
      <c r="AG15" s="376">
        <v>68.825566637844346</v>
      </c>
      <c r="AH15" s="376">
        <v>68.90826935051048</v>
      </c>
      <c r="AI15" s="376">
        <v>68.986789612717359</v>
      </c>
      <c r="AJ15" s="377">
        <v>69.056681642566758</v>
      </c>
    </row>
    <row r="16" spans="1:36" ht="25.15" customHeight="1" x14ac:dyDescent="0.2">
      <c r="A16" s="215"/>
      <c r="B16" s="999"/>
      <c r="C16" s="268" t="s">
        <v>224</v>
      </c>
      <c r="D16" s="550" t="s">
        <v>225</v>
      </c>
      <c r="E16" s="316" t="s">
        <v>124</v>
      </c>
      <c r="F16" s="842" t="s">
        <v>219</v>
      </c>
      <c r="G16" s="842">
        <v>1</v>
      </c>
      <c r="H16" s="374">
        <v>15.867453845179847</v>
      </c>
      <c r="I16" s="772">
        <v>15.785123312511113</v>
      </c>
      <c r="J16" s="772">
        <v>15.707135141277773</v>
      </c>
      <c r="K16" s="772">
        <v>15.632777912254417</v>
      </c>
      <c r="L16" s="376">
        <v>15.563030405797559</v>
      </c>
      <c r="M16" s="376">
        <v>15.501581161505831</v>
      </c>
      <c r="N16" s="376">
        <v>15.443565114603663</v>
      </c>
      <c r="O16" s="376">
        <v>15.389174151588357</v>
      </c>
      <c r="P16" s="376">
        <v>15.338312273300254</v>
      </c>
      <c r="Q16" s="376">
        <v>15.290408444470248</v>
      </c>
      <c r="R16" s="376">
        <v>15.241054096007892</v>
      </c>
      <c r="S16" s="376">
        <v>15.193607773423214</v>
      </c>
      <c r="T16" s="376">
        <v>15.149191958541257</v>
      </c>
      <c r="U16" s="376">
        <v>15.106505603282134</v>
      </c>
      <c r="V16" s="376">
        <v>15.013466001450517</v>
      </c>
      <c r="W16" s="376">
        <v>14.918780434672074</v>
      </c>
      <c r="X16" s="376">
        <v>14.823020823805303</v>
      </c>
      <c r="Y16" s="376">
        <v>14.725623846785062</v>
      </c>
      <c r="Z16" s="376">
        <v>14.627974183318312</v>
      </c>
      <c r="AA16" s="376">
        <v>14.52996950354861</v>
      </c>
      <c r="AB16" s="376">
        <v>14.43135555535849</v>
      </c>
      <c r="AC16" s="376">
        <v>14.331543908252089</v>
      </c>
      <c r="AD16" s="376">
        <v>14.23110778959542</v>
      </c>
      <c r="AE16" s="376">
        <v>14.128438496617814</v>
      </c>
      <c r="AF16" s="376">
        <v>14.024751696162337</v>
      </c>
      <c r="AG16" s="376">
        <v>13.919841672786186</v>
      </c>
      <c r="AH16" s="376">
        <v>13.813560543066925</v>
      </c>
      <c r="AI16" s="376">
        <v>13.706130753428216</v>
      </c>
      <c r="AJ16" s="377">
        <v>13.596700345374311</v>
      </c>
    </row>
    <row r="17" spans="1:36" ht="25.15" customHeight="1" x14ac:dyDescent="0.2">
      <c r="A17" s="215"/>
      <c r="B17" s="999"/>
      <c r="C17" s="268" t="s">
        <v>226</v>
      </c>
      <c r="D17" s="550" t="s">
        <v>227</v>
      </c>
      <c r="E17" s="316" t="s">
        <v>124</v>
      </c>
      <c r="F17" s="842" t="s">
        <v>219</v>
      </c>
      <c r="G17" s="842">
        <v>1</v>
      </c>
      <c r="H17" s="374">
        <v>12.500864598563552</v>
      </c>
      <c r="I17" s="772">
        <v>12.5200846102168</v>
      </c>
      <c r="J17" s="772">
        <v>12.537881603255871</v>
      </c>
      <c r="K17" s="772">
        <v>12.554363220328003</v>
      </c>
      <c r="L17" s="376">
        <v>12.57098483992749</v>
      </c>
      <c r="M17" s="376">
        <v>12.59235546026793</v>
      </c>
      <c r="N17" s="376">
        <v>12.613455518124946</v>
      </c>
      <c r="O17" s="376">
        <v>12.634827076881896</v>
      </c>
      <c r="P17" s="376">
        <v>12.656729939064077</v>
      </c>
      <c r="Q17" s="376">
        <v>12.678975830438336</v>
      </c>
      <c r="R17" s="376">
        <v>12.697707711459564</v>
      </c>
      <c r="S17" s="376">
        <v>12.716565202432101</v>
      </c>
      <c r="T17" s="376">
        <v>12.736634382613158</v>
      </c>
      <c r="U17" s="376">
        <v>12.756957315579747</v>
      </c>
      <c r="V17" s="376">
        <v>12.770427700717045</v>
      </c>
      <c r="W17" s="376">
        <v>12.782817588240263</v>
      </c>
      <c r="X17" s="376">
        <v>12.794600172989753</v>
      </c>
      <c r="Y17" s="376">
        <v>12.805274701543397</v>
      </c>
      <c r="Z17" s="376">
        <v>12.816031786966146</v>
      </c>
      <c r="AA17" s="376">
        <v>12.826785240687922</v>
      </c>
      <c r="AB17" s="376">
        <v>12.83733399709403</v>
      </c>
      <c r="AC17" s="376">
        <v>12.847122965076158</v>
      </c>
      <c r="AD17" s="376">
        <v>12.856654240660824</v>
      </c>
      <c r="AE17" s="376">
        <v>12.864458835668966</v>
      </c>
      <c r="AF17" s="376">
        <v>12.871613062010081</v>
      </c>
      <c r="AG17" s="376">
        <v>12.877912567622442</v>
      </c>
      <c r="AH17" s="376">
        <v>12.883200190921912</v>
      </c>
      <c r="AI17" s="376">
        <v>12.887661711308947</v>
      </c>
      <c r="AJ17" s="377">
        <v>12.890470269298977</v>
      </c>
    </row>
    <row r="18" spans="1:36" ht="25.15" customHeight="1" x14ac:dyDescent="0.2">
      <c r="A18" s="215"/>
      <c r="B18" s="999"/>
      <c r="C18" s="268" t="s">
        <v>228</v>
      </c>
      <c r="D18" s="550" t="s">
        <v>229</v>
      </c>
      <c r="E18" s="316" t="s">
        <v>124</v>
      </c>
      <c r="F18" s="842" t="s">
        <v>219</v>
      </c>
      <c r="G18" s="842">
        <v>1</v>
      </c>
      <c r="H18" s="374">
        <v>15.033218246884298</v>
      </c>
      <c r="I18" s="772">
        <v>14.926767717592012</v>
      </c>
      <c r="J18" s="772">
        <v>14.831757406399966</v>
      </c>
      <c r="K18" s="772">
        <v>14.746540682090483</v>
      </c>
      <c r="L18" s="376">
        <v>14.672975383352995</v>
      </c>
      <c r="M18" s="376">
        <v>14.608369614962252</v>
      </c>
      <c r="N18" s="376">
        <v>14.551831967073444</v>
      </c>
      <c r="O18" s="376">
        <v>14.502907032561655</v>
      </c>
      <c r="P18" s="376">
        <v>14.46094188582939</v>
      </c>
      <c r="Q18" s="376">
        <v>14.424953988830602</v>
      </c>
      <c r="R18" s="376">
        <v>14.393961867463068</v>
      </c>
      <c r="S18" s="376">
        <v>14.366990533841779</v>
      </c>
      <c r="T18" s="376">
        <v>14.344866634592197</v>
      </c>
      <c r="U18" s="376">
        <v>14.326125836140264</v>
      </c>
      <c r="V18" s="376">
        <v>14.306280106591826</v>
      </c>
      <c r="W18" s="376">
        <v>14.288062603242521</v>
      </c>
      <c r="X18" s="376">
        <v>14.271733960313988</v>
      </c>
      <c r="Y18" s="376">
        <v>14.256514259621749</v>
      </c>
      <c r="Z18" s="376">
        <v>14.243532288713974</v>
      </c>
      <c r="AA18" s="376">
        <v>14.232513628918396</v>
      </c>
      <c r="AB18" s="376">
        <v>14.222407588547085</v>
      </c>
      <c r="AC18" s="376">
        <v>14.213186597788726</v>
      </c>
      <c r="AD18" s="376">
        <v>14.205275075993274</v>
      </c>
      <c r="AE18" s="376">
        <v>14.196932699697427</v>
      </c>
      <c r="AF18" s="376">
        <v>14.189244320283466</v>
      </c>
      <c r="AG18" s="376">
        <v>14.181888762284782</v>
      </c>
      <c r="AH18" s="376">
        <v>14.174606929883879</v>
      </c>
      <c r="AI18" s="376">
        <v>14.167525417684899</v>
      </c>
      <c r="AJ18" s="377">
        <v>14.159663995546147</v>
      </c>
    </row>
    <row r="19" spans="1:36" ht="25.15" customHeight="1" x14ac:dyDescent="0.2">
      <c r="A19" s="215"/>
      <c r="B19" s="999"/>
      <c r="C19" s="268" t="s">
        <v>230</v>
      </c>
      <c r="D19" s="550" t="s">
        <v>231</v>
      </c>
      <c r="E19" s="316" t="s">
        <v>124</v>
      </c>
      <c r="F19" s="842" t="s">
        <v>219</v>
      </c>
      <c r="G19" s="842">
        <v>1</v>
      </c>
      <c r="H19" s="374">
        <v>1.4873314142115437</v>
      </c>
      <c r="I19" s="772">
        <v>1.5331934685949475</v>
      </c>
      <c r="J19" s="772">
        <v>1.5782448426542572</v>
      </c>
      <c r="K19" s="772">
        <v>1.6226285872252539</v>
      </c>
      <c r="L19" s="376">
        <v>1.6665696856844832</v>
      </c>
      <c r="M19" s="376">
        <v>1.7105524632809261</v>
      </c>
      <c r="N19" s="376">
        <v>1.7541544402186422</v>
      </c>
      <c r="O19" s="376">
        <v>1.7974870706790711</v>
      </c>
      <c r="P19" s="376">
        <v>1.840618984969836</v>
      </c>
      <c r="Q19" s="376">
        <v>1.883575386607002</v>
      </c>
      <c r="R19" s="376">
        <v>1.9262166042923501</v>
      </c>
      <c r="S19" s="376">
        <v>1.9687872122400718</v>
      </c>
      <c r="T19" s="376">
        <v>2.01137056770723</v>
      </c>
      <c r="U19" s="376">
        <v>2.0539328762415141</v>
      </c>
      <c r="V19" s="376">
        <v>2.0934606899069972</v>
      </c>
      <c r="W19" s="376">
        <v>2.1324201973620238</v>
      </c>
      <c r="X19" s="376">
        <v>2.1708273605211619</v>
      </c>
      <c r="Y19" s="376">
        <v>2.2086762204260268</v>
      </c>
      <c r="Z19" s="376">
        <v>2.2459704208319207</v>
      </c>
      <c r="AA19" s="376">
        <v>2.2826835374952346</v>
      </c>
      <c r="AB19" s="376">
        <v>2.3187774005238868</v>
      </c>
      <c r="AC19" s="376">
        <v>2.3542684416693369</v>
      </c>
      <c r="AD19" s="376">
        <v>2.3891233918198727</v>
      </c>
      <c r="AE19" s="376">
        <v>2.4234247788111221</v>
      </c>
      <c r="AF19" s="376">
        <v>2.4571167434660435</v>
      </c>
      <c r="AG19" s="376">
        <v>2.4902130569788943</v>
      </c>
      <c r="AH19" s="376">
        <v>2.5227359908916114</v>
      </c>
      <c r="AI19" s="376">
        <v>2.5546705946733721</v>
      </c>
      <c r="AJ19" s="377">
        <v>2.5861593525261597</v>
      </c>
    </row>
    <row r="20" spans="1:36" ht="25.15" customHeight="1" x14ac:dyDescent="0.2">
      <c r="A20" s="215"/>
      <c r="B20" s="999"/>
      <c r="C20" s="533" t="s">
        <v>827</v>
      </c>
      <c r="D20" s="550" t="s">
        <v>826</v>
      </c>
      <c r="E20" s="316" t="s">
        <v>124</v>
      </c>
      <c r="F20" s="842" t="s">
        <v>219</v>
      </c>
      <c r="G20" s="842">
        <v>1</v>
      </c>
      <c r="H20" s="374">
        <v>4.5829426633758885E-3</v>
      </c>
      <c r="I20" s="772">
        <v>-0.52652622691620365</v>
      </c>
      <c r="J20" s="772">
        <v>-0.92957430908886352</v>
      </c>
      <c r="K20" s="772">
        <v>-1.2938525614245435</v>
      </c>
      <c r="L20" s="376">
        <v>-1.8277519780028513</v>
      </c>
      <c r="M20" s="376">
        <v>-2.251146488328942</v>
      </c>
      <c r="N20" s="376">
        <v>-2.6247468811890826</v>
      </c>
      <c r="O20" s="376">
        <v>-3.0474808474211557</v>
      </c>
      <c r="P20" s="376">
        <v>-3.3164051107515036</v>
      </c>
      <c r="Q20" s="376">
        <v>-3.725007534447073</v>
      </c>
      <c r="R20" s="376">
        <v>-3.9383103615367361</v>
      </c>
      <c r="S20" s="376">
        <v>-4.2795142538218585</v>
      </c>
      <c r="T20" s="376">
        <v>-4.5572942114237946</v>
      </c>
      <c r="U20" s="376">
        <v>-4.7596767423908375</v>
      </c>
      <c r="V20" s="376">
        <v>-4.9243545634919457</v>
      </c>
      <c r="W20" s="376">
        <v>-5.1804029602883759</v>
      </c>
      <c r="X20" s="376">
        <v>-5.332374615041573</v>
      </c>
      <c r="Y20" s="376">
        <v>-5.5749093155704514</v>
      </c>
      <c r="Z20" s="376">
        <v>-5.7199469405642418</v>
      </c>
      <c r="AA20" s="376">
        <v>-5.7663766122295641</v>
      </c>
      <c r="AB20" s="376">
        <v>-5.7108041554170512</v>
      </c>
      <c r="AC20" s="376">
        <v>-5.7486534981024562</v>
      </c>
      <c r="AD20" s="376">
        <v>-5.7848578784504383</v>
      </c>
      <c r="AE20" s="376">
        <v>-5.7044440442161033</v>
      </c>
      <c r="AF20" s="376">
        <v>-5.7181940090134731</v>
      </c>
      <c r="AG20" s="376">
        <v>-5.7239488310544857</v>
      </c>
      <c r="AH20" s="376">
        <v>-5.7200526248335564</v>
      </c>
      <c r="AI20" s="376">
        <v>-5.7082997529016382</v>
      </c>
      <c r="AJ20" s="377">
        <v>-5.6803935992630556</v>
      </c>
    </row>
    <row r="21" spans="1:36" ht="25.15" customHeight="1" x14ac:dyDescent="0.2">
      <c r="A21" s="214"/>
      <c r="B21" s="999"/>
      <c r="C21" s="266" t="s">
        <v>232</v>
      </c>
      <c r="D21" s="320" t="s">
        <v>233</v>
      </c>
      <c r="E21" s="862" t="s">
        <v>234</v>
      </c>
      <c r="F21" s="844" t="s">
        <v>219</v>
      </c>
      <c r="G21" s="844">
        <v>1</v>
      </c>
      <c r="H21" s="374">
        <f t="shared" ref="H21:AJ21" si="6">ROUND((H10*1000000)/(H57*1000),1)</f>
        <v>141.1</v>
      </c>
      <c r="I21" s="772">
        <f t="shared" si="6"/>
        <v>140.9</v>
      </c>
      <c r="J21" s="772">
        <f t="shared" si="6"/>
        <v>140.80000000000001</v>
      </c>
      <c r="K21" s="772">
        <f t="shared" si="6"/>
        <v>140.69999999999999</v>
      </c>
      <c r="L21" s="375">
        <f t="shared" si="6"/>
        <v>140.4</v>
      </c>
      <c r="M21" s="375">
        <f>ROUND((M10*1000000)/(M57*1000),1)</f>
        <v>140.4</v>
      </c>
      <c r="N21" s="375">
        <f t="shared" si="6"/>
        <v>140.30000000000001</v>
      </c>
      <c r="O21" s="375">
        <f t="shared" si="6"/>
        <v>140.30000000000001</v>
      </c>
      <c r="P21" s="375">
        <f t="shared" si="6"/>
        <v>140.30000000000001</v>
      </c>
      <c r="Q21" s="375">
        <f t="shared" si="6"/>
        <v>140.30000000000001</v>
      </c>
      <c r="R21" s="375">
        <f t="shared" si="6"/>
        <v>140.19999999999999</v>
      </c>
      <c r="S21" s="375">
        <f t="shared" si="6"/>
        <v>140.19999999999999</v>
      </c>
      <c r="T21" s="375">
        <f t="shared" si="6"/>
        <v>140.19999999999999</v>
      </c>
      <c r="U21" s="375">
        <f t="shared" si="6"/>
        <v>140.19999999999999</v>
      </c>
      <c r="V21" s="375">
        <f t="shared" si="6"/>
        <v>140.1</v>
      </c>
      <c r="W21" s="375">
        <f t="shared" si="6"/>
        <v>140.1</v>
      </c>
      <c r="X21" s="375">
        <f t="shared" si="6"/>
        <v>140.1</v>
      </c>
      <c r="Y21" s="375">
        <f t="shared" si="6"/>
        <v>140.1</v>
      </c>
      <c r="Z21" s="375">
        <f t="shared" si="6"/>
        <v>140</v>
      </c>
      <c r="AA21" s="375">
        <f t="shared" si="6"/>
        <v>140.19999999999999</v>
      </c>
      <c r="AB21" s="375">
        <f t="shared" si="6"/>
        <v>140.30000000000001</v>
      </c>
      <c r="AC21" s="375">
        <f t="shared" si="6"/>
        <v>140.5</v>
      </c>
      <c r="AD21" s="375">
        <f t="shared" si="6"/>
        <v>140.6</v>
      </c>
      <c r="AE21" s="375">
        <f t="shared" si="6"/>
        <v>140.80000000000001</v>
      </c>
      <c r="AF21" s="375">
        <f t="shared" si="6"/>
        <v>140.9</v>
      </c>
      <c r="AG21" s="375">
        <f t="shared" si="6"/>
        <v>141</v>
      </c>
      <c r="AH21" s="375">
        <f t="shared" si="6"/>
        <v>141.1</v>
      </c>
      <c r="AI21" s="375">
        <f t="shared" si="6"/>
        <v>141.19999999999999</v>
      </c>
      <c r="AJ21" s="880">
        <f t="shared" si="6"/>
        <v>141.30000000000001</v>
      </c>
    </row>
    <row r="22" spans="1:36" ht="25.15" customHeight="1" x14ac:dyDescent="0.2">
      <c r="A22" s="215"/>
      <c r="B22" s="999"/>
      <c r="C22" s="268" t="s">
        <v>235</v>
      </c>
      <c r="D22" s="783" t="s">
        <v>236</v>
      </c>
      <c r="E22" s="316" t="s">
        <v>124</v>
      </c>
      <c r="F22" s="842" t="s">
        <v>219</v>
      </c>
      <c r="G22" s="842">
        <v>1</v>
      </c>
      <c r="H22" s="374">
        <v>32.560617808281158</v>
      </c>
      <c r="I22" s="772">
        <v>31.809709921836856</v>
      </c>
      <c r="J22" s="772">
        <v>31.047883847286325</v>
      </c>
      <c r="K22" s="772">
        <v>30.275807298068877</v>
      </c>
      <c r="L22" s="354">
        <v>29.498957518400189</v>
      </c>
      <c r="M22" s="354">
        <v>28.73123778936376</v>
      </c>
      <c r="N22" s="354">
        <v>27.956241885125859</v>
      </c>
      <c r="O22" s="354">
        <v>27.175621408997454</v>
      </c>
      <c r="P22" s="354">
        <v>26.390125050637035</v>
      </c>
      <c r="Q22" s="354">
        <v>25.59926517539779</v>
      </c>
      <c r="R22" s="354">
        <v>24.793140925474376</v>
      </c>
      <c r="S22" s="354">
        <v>23.982128872717968</v>
      </c>
      <c r="T22" s="354">
        <v>23.168830929041711</v>
      </c>
      <c r="U22" s="354">
        <v>22.35094836079044</v>
      </c>
      <c r="V22" s="354">
        <v>22.361715591142531</v>
      </c>
      <c r="W22" s="354">
        <v>22.37067268674268</v>
      </c>
      <c r="X22" s="354">
        <v>22.378861643382194</v>
      </c>
      <c r="Y22" s="354">
        <v>22.385148712184531</v>
      </c>
      <c r="Z22" s="354">
        <v>22.392228634245711</v>
      </c>
      <c r="AA22" s="354">
        <v>22.399946311362584</v>
      </c>
      <c r="AB22" s="354">
        <v>22.407905312041752</v>
      </c>
      <c r="AC22" s="354">
        <v>22.41481082401322</v>
      </c>
      <c r="AD22" s="354">
        <v>22.421859737394037</v>
      </c>
      <c r="AE22" s="354">
        <v>22.425566609311034</v>
      </c>
      <c r="AF22" s="354">
        <v>22.428474045245217</v>
      </c>
      <c r="AG22" s="354">
        <v>22.430091924771837</v>
      </c>
      <c r="AH22" s="354">
        <v>22.430023195316704</v>
      </c>
      <c r="AI22" s="354">
        <v>22.428716028217377</v>
      </c>
      <c r="AJ22" s="378">
        <v>22.430941204713665</v>
      </c>
    </row>
    <row r="23" spans="1:36" ht="25.15" customHeight="1" x14ac:dyDescent="0.2">
      <c r="A23" s="215"/>
      <c r="B23" s="999"/>
      <c r="C23" s="268" t="s">
        <v>237</v>
      </c>
      <c r="D23" s="783" t="s">
        <v>238</v>
      </c>
      <c r="E23" s="316" t="s">
        <v>124</v>
      </c>
      <c r="F23" s="842" t="s">
        <v>219</v>
      </c>
      <c r="G23" s="842">
        <v>1</v>
      </c>
      <c r="H23" s="374">
        <v>57.547117592745643</v>
      </c>
      <c r="I23" s="772">
        <v>58.552750413830275</v>
      </c>
      <c r="J23" s="772">
        <v>59.551232824766288</v>
      </c>
      <c r="K23" s="772">
        <v>60.542382647313289</v>
      </c>
      <c r="L23" s="354">
        <v>61.536106596276525</v>
      </c>
      <c r="M23" s="354">
        <v>62.562483036831289</v>
      </c>
      <c r="N23" s="354">
        <v>63.588022876807187</v>
      </c>
      <c r="O23" s="354">
        <v>64.615885662512483</v>
      </c>
      <c r="P23" s="354">
        <v>65.64761088850706</v>
      </c>
      <c r="Q23" s="354">
        <v>66.681825362491324</v>
      </c>
      <c r="R23" s="354">
        <v>67.691196612731744</v>
      </c>
      <c r="S23" s="354">
        <v>68.701112853816028</v>
      </c>
      <c r="T23" s="354">
        <v>69.718915878670714</v>
      </c>
      <c r="U23" s="354">
        <v>70.737982345461916</v>
      </c>
      <c r="V23" s="354">
        <v>70.889028358383371</v>
      </c>
      <c r="W23" s="354">
        <v>71.034826662398558</v>
      </c>
      <c r="X23" s="354">
        <v>71.178665344780086</v>
      </c>
      <c r="Y23" s="354">
        <v>71.316922626309591</v>
      </c>
      <c r="Z23" s="354">
        <v>71.458170117334575</v>
      </c>
      <c r="AA23" s="354">
        <v>71.601926992813361</v>
      </c>
      <c r="AB23" s="354">
        <v>71.746936502130694</v>
      </c>
      <c r="AC23" s="354">
        <v>71.889052191321824</v>
      </c>
      <c r="AD23" s="354">
        <v>72.032104629648146</v>
      </c>
      <c r="AE23" s="354">
        <v>72.164882468569587</v>
      </c>
      <c r="AF23" s="354">
        <v>72.295529695308687</v>
      </c>
      <c r="AG23" s="354">
        <v>72.422453045501442</v>
      </c>
      <c r="AH23" s="354">
        <v>72.544349513423455</v>
      </c>
      <c r="AI23" s="354">
        <v>72.662645574495457</v>
      </c>
      <c r="AJ23" s="378">
        <v>72.792805075199936</v>
      </c>
    </row>
    <row r="24" spans="1:36" ht="25.15" customHeight="1" x14ac:dyDescent="0.2">
      <c r="A24" s="215"/>
      <c r="B24" s="999"/>
      <c r="C24" s="268" t="s">
        <v>239</v>
      </c>
      <c r="D24" s="783" t="s">
        <v>240</v>
      </c>
      <c r="E24" s="316" t="s">
        <v>124</v>
      </c>
      <c r="F24" s="842" t="s">
        <v>219</v>
      </c>
      <c r="G24" s="842">
        <v>1</v>
      </c>
      <c r="H24" s="374">
        <v>16.959973012529556</v>
      </c>
      <c r="I24" s="772">
        <v>16.90527087059003</v>
      </c>
      <c r="J24" s="772">
        <v>16.846633423277975</v>
      </c>
      <c r="K24" s="772">
        <v>16.784212000340418</v>
      </c>
      <c r="L24" s="354">
        <v>16.720892194129085</v>
      </c>
      <c r="M24" s="354">
        <v>16.664709908505188</v>
      </c>
      <c r="N24" s="354">
        <v>16.606471604180204</v>
      </c>
      <c r="O24" s="354">
        <v>16.54707224644239</v>
      </c>
      <c r="P24" s="354">
        <v>16.486932998300198</v>
      </c>
      <c r="Q24" s="354">
        <v>16.425726117563038</v>
      </c>
      <c r="R24" s="354">
        <v>16.356876296933596</v>
      </c>
      <c r="S24" s="354">
        <v>16.286804982244181</v>
      </c>
      <c r="T24" s="354">
        <v>16.217263059803713</v>
      </c>
      <c r="U24" s="354">
        <v>16.146683897651318</v>
      </c>
      <c r="V24" s="354">
        <v>16.051491931727046</v>
      </c>
      <c r="W24" s="354">
        <v>15.954568734575499</v>
      </c>
      <c r="X24" s="354">
        <v>15.856675600072577</v>
      </c>
      <c r="Y24" s="354">
        <v>15.757023072588138</v>
      </c>
      <c r="Z24" s="354">
        <v>15.657519944482813</v>
      </c>
      <c r="AA24" s="354">
        <v>15.558045330527607</v>
      </c>
      <c r="AB24" s="354">
        <v>15.458314685689752</v>
      </c>
      <c r="AC24" s="354">
        <v>15.357435341932492</v>
      </c>
      <c r="AD24" s="354">
        <v>15.256234485112964</v>
      </c>
      <c r="AE24" s="354">
        <v>15.152352944579667</v>
      </c>
      <c r="AF24" s="354">
        <v>15.047542186984293</v>
      </c>
      <c r="AG24" s="354">
        <v>14.94148519767001</v>
      </c>
      <c r="AH24" s="354">
        <v>14.833935971895777</v>
      </c>
      <c r="AI24" s="354">
        <v>14.725211172811301</v>
      </c>
      <c r="AJ24" s="378">
        <v>14.618436046883064</v>
      </c>
    </row>
    <row r="25" spans="1:36" ht="25.15" customHeight="1" x14ac:dyDescent="0.2">
      <c r="A25" s="215"/>
      <c r="B25" s="999"/>
      <c r="C25" s="268" t="s">
        <v>241</v>
      </c>
      <c r="D25" s="783" t="s">
        <v>242</v>
      </c>
      <c r="E25" s="316" t="s">
        <v>124</v>
      </c>
      <c r="F25" s="842" t="s">
        <v>219</v>
      </c>
      <c r="G25" s="842">
        <v>1</v>
      </c>
      <c r="H25" s="374">
        <v>13.343365021978499</v>
      </c>
      <c r="I25" s="772">
        <v>13.369784835818226</v>
      </c>
      <c r="J25" s="772">
        <v>13.393470170365294</v>
      </c>
      <c r="K25" s="772">
        <v>13.414499524002396</v>
      </c>
      <c r="L25" s="354">
        <v>13.435149893157121</v>
      </c>
      <c r="M25" s="354">
        <v>13.461907511406798</v>
      </c>
      <c r="N25" s="354">
        <v>13.487405527895085</v>
      </c>
      <c r="O25" s="354">
        <v>13.51235522378132</v>
      </c>
      <c r="P25" s="354">
        <v>13.537094391088349</v>
      </c>
      <c r="Q25" s="354">
        <v>13.561349951301532</v>
      </c>
      <c r="R25" s="354">
        <v>13.579655942805861</v>
      </c>
      <c r="S25" s="354">
        <v>13.597274353157694</v>
      </c>
      <c r="T25" s="354">
        <v>13.615664380807832</v>
      </c>
      <c r="U25" s="354">
        <v>13.633517227935378</v>
      </c>
      <c r="V25" s="354">
        <v>13.651179294868651</v>
      </c>
      <c r="W25" s="354">
        <v>13.66778286072555</v>
      </c>
      <c r="X25" s="354">
        <v>13.683962596713972</v>
      </c>
      <c r="Y25" s="354">
        <v>13.699023757157837</v>
      </c>
      <c r="Z25" s="354">
        <v>13.714614153344773</v>
      </c>
      <c r="AA25" s="354">
        <v>13.730640131690947</v>
      </c>
      <c r="AB25" s="354">
        <v>13.746859680322709</v>
      </c>
      <c r="AC25" s="354">
        <v>13.762478392941192</v>
      </c>
      <c r="AD25" s="354">
        <v>13.778230379240551</v>
      </c>
      <c r="AE25" s="354">
        <v>13.791972500338165</v>
      </c>
      <c r="AF25" s="354">
        <v>13.805264877838374</v>
      </c>
      <c r="AG25" s="354">
        <v>13.817804558047222</v>
      </c>
      <c r="AH25" s="354">
        <v>13.829344949463081</v>
      </c>
      <c r="AI25" s="354">
        <v>13.840160190647277</v>
      </c>
      <c r="AJ25" s="378">
        <v>13.853194949946685</v>
      </c>
    </row>
    <row r="26" spans="1:36" ht="25.15" customHeight="1" x14ac:dyDescent="0.2">
      <c r="A26" s="215"/>
      <c r="B26" s="999"/>
      <c r="C26" s="268" t="s">
        <v>243</v>
      </c>
      <c r="D26" s="783" t="s">
        <v>244</v>
      </c>
      <c r="E26" s="316" t="s">
        <v>124</v>
      </c>
      <c r="F26" s="842" t="s">
        <v>219</v>
      </c>
      <c r="G26" s="842">
        <v>1</v>
      </c>
      <c r="H26" s="374">
        <v>19.106175798845975</v>
      </c>
      <c r="I26" s="772">
        <v>19.159889114288191</v>
      </c>
      <c r="J26" s="772">
        <v>19.209769667399311</v>
      </c>
      <c r="K26" s="772">
        <v>19.255920583525096</v>
      </c>
      <c r="L26" s="354">
        <v>19.301603802618185</v>
      </c>
      <c r="M26" s="354">
        <v>19.356144359053602</v>
      </c>
      <c r="N26" s="354">
        <v>19.40896317180415</v>
      </c>
      <c r="O26" s="354">
        <v>19.461080351997701</v>
      </c>
      <c r="P26" s="354">
        <v>19.512981051790597</v>
      </c>
      <c r="Q26" s="354">
        <v>19.564270772259466</v>
      </c>
      <c r="R26" s="354">
        <v>19.607055924505296</v>
      </c>
      <c r="S26" s="354">
        <v>19.648919067457765</v>
      </c>
      <c r="T26" s="354">
        <v>19.691968284473056</v>
      </c>
      <c r="U26" s="354">
        <v>19.734312092126249</v>
      </c>
      <c r="V26" s="354">
        <v>19.776450545336658</v>
      </c>
      <c r="W26" s="354">
        <v>19.817125005344391</v>
      </c>
      <c r="X26" s="354">
        <v>19.857252774824371</v>
      </c>
      <c r="Y26" s="354">
        <v>19.89582345852563</v>
      </c>
      <c r="Z26" s="354">
        <v>19.93522834367635</v>
      </c>
      <c r="AA26" s="354">
        <v>19.975333290863464</v>
      </c>
      <c r="AB26" s="354">
        <v>20.015787694824528</v>
      </c>
      <c r="AC26" s="354">
        <v>20.05543478781043</v>
      </c>
      <c r="AD26" s="354">
        <v>20.095343212815894</v>
      </c>
      <c r="AE26" s="354">
        <v>20.132385254803975</v>
      </c>
      <c r="AF26" s="354">
        <v>20.168832903732518</v>
      </c>
      <c r="AG26" s="354">
        <v>20.204241674543219</v>
      </c>
      <c r="AH26" s="354">
        <v>20.238248057834635</v>
      </c>
      <c r="AI26" s="354">
        <v>20.271250008286987</v>
      </c>
      <c r="AJ26" s="378">
        <v>20.307561592580033</v>
      </c>
    </row>
    <row r="27" spans="1:36" ht="25.15" customHeight="1" x14ac:dyDescent="0.2">
      <c r="A27" s="215"/>
      <c r="B27" s="999"/>
      <c r="C27" s="268" t="s">
        <v>245</v>
      </c>
      <c r="D27" s="783" t="s">
        <v>246</v>
      </c>
      <c r="E27" s="316" t="s">
        <v>124</v>
      </c>
      <c r="F27" s="842" t="s">
        <v>219</v>
      </c>
      <c r="G27" s="842">
        <v>1</v>
      </c>
      <c r="H27" s="374">
        <v>1.5718449093675886</v>
      </c>
      <c r="I27" s="772">
        <v>1.6217278411238158</v>
      </c>
      <c r="J27" s="772">
        <v>1.6710286497120863</v>
      </c>
      <c r="K27" s="772">
        <v>1.7197704189568284</v>
      </c>
      <c r="L27" s="354">
        <v>1.7682110563010347</v>
      </c>
      <c r="M27" s="354">
        <v>1.8170153944859628</v>
      </c>
      <c r="N27" s="354">
        <v>1.865378318981193</v>
      </c>
      <c r="O27" s="354">
        <v>1.9133702102586356</v>
      </c>
      <c r="P27" s="354">
        <v>1.9610170131320104</v>
      </c>
      <c r="Q27" s="354">
        <v>2.0082853740466868</v>
      </c>
      <c r="R27" s="354">
        <v>2.0547086699916703</v>
      </c>
      <c r="S27" s="354">
        <v>2.1007718238028077</v>
      </c>
      <c r="T27" s="354">
        <v>2.1465848832311254</v>
      </c>
      <c r="U27" s="354">
        <v>2.1920346561751218</v>
      </c>
      <c r="V27" s="354">
        <v>2.2368181786519172</v>
      </c>
      <c r="W27" s="354">
        <v>2.2811428650226149</v>
      </c>
      <c r="X27" s="354">
        <v>2.3250476158915001</v>
      </c>
      <c r="Y27" s="354">
        <v>2.3684915310263257</v>
      </c>
      <c r="Z27" s="354">
        <v>2.4115528411750295</v>
      </c>
      <c r="AA27" s="354">
        <v>2.4542041691455312</v>
      </c>
      <c r="AB27" s="354">
        <v>2.4964140097162515</v>
      </c>
      <c r="AC27" s="354">
        <v>2.5381423789676734</v>
      </c>
      <c r="AD27" s="354">
        <v>2.5793963476820569</v>
      </c>
      <c r="AE27" s="354">
        <v>2.6201347644977844</v>
      </c>
      <c r="AF27" s="354">
        <v>2.6603870429420624</v>
      </c>
      <c r="AG27" s="354">
        <v>2.7001472689974264</v>
      </c>
      <c r="AH27" s="354">
        <v>2.7394189229655681</v>
      </c>
      <c r="AI27" s="354">
        <v>2.7782017110934425</v>
      </c>
      <c r="AJ27" s="378">
        <v>2.8163918920915987</v>
      </c>
    </row>
    <row r="28" spans="1:36" ht="25.15" customHeight="1" x14ac:dyDescent="0.2">
      <c r="A28" s="215"/>
      <c r="B28" s="999"/>
      <c r="C28" s="533" t="s">
        <v>828</v>
      </c>
      <c r="D28" s="783" t="s">
        <v>829</v>
      </c>
      <c r="E28" s="316" t="s">
        <v>124</v>
      </c>
      <c r="F28" s="842" t="s">
        <v>219</v>
      </c>
      <c r="G28" s="842">
        <v>1</v>
      </c>
      <c r="H28" s="374">
        <v>1.0905856251554269E-2</v>
      </c>
      <c r="I28" s="772">
        <v>-0.5191329974873895</v>
      </c>
      <c r="J28" s="772">
        <v>-0.92001858280727333</v>
      </c>
      <c r="K28" s="772">
        <v>-1.292592472206934</v>
      </c>
      <c r="L28" s="354">
        <v>-1.8609210608821058</v>
      </c>
      <c r="M28" s="354">
        <v>-2.1934979996466097</v>
      </c>
      <c r="N28" s="354">
        <v>-2.6124833847936486</v>
      </c>
      <c r="O28" s="354">
        <v>-2.9253851039900098</v>
      </c>
      <c r="P28" s="354">
        <v>-3.2357613934552489</v>
      </c>
      <c r="Q28" s="354">
        <v>-3.5407227530598391</v>
      </c>
      <c r="R28" s="354">
        <v>-3.8826343724425385</v>
      </c>
      <c r="S28" s="354">
        <v>-4.1170119531964531</v>
      </c>
      <c r="T28" s="354">
        <v>-4.3592274160281761</v>
      </c>
      <c r="U28" s="354">
        <v>-4.5954785801404228</v>
      </c>
      <c r="V28" s="354">
        <v>-4.8666839001101891</v>
      </c>
      <c r="W28" s="354">
        <v>-5.0261188148093083</v>
      </c>
      <c r="X28" s="354">
        <v>-5.180465575664698</v>
      </c>
      <c r="Y28" s="354">
        <v>-5.3224331577920623</v>
      </c>
      <c r="Z28" s="354">
        <v>-5.5693140342592358</v>
      </c>
      <c r="AA28" s="354">
        <v>-5.5200962264034956</v>
      </c>
      <c r="AB28" s="354">
        <v>-5.5722178847256885</v>
      </c>
      <c r="AC28" s="354">
        <v>-5.5173539169868206</v>
      </c>
      <c r="AD28" s="354">
        <v>-5.5631687918936734</v>
      </c>
      <c r="AE28" s="354">
        <v>-5.4872945421001873</v>
      </c>
      <c r="AF28" s="354">
        <v>-5.5060307520511458</v>
      </c>
      <c r="AG28" s="354">
        <v>-5.5162236695311435</v>
      </c>
      <c r="AH28" s="354">
        <v>-5.5153206108992379</v>
      </c>
      <c r="AI28" s="354">
        <v>-5.5061846855518581</v>
      </c>
      <c r="AJ28" s="378">
        <v>-5.5193307614149489</v>
      </c>
    </row>
    <row r="29" spans="1:36" ht="25.15" customHeight="1" x14ac:dyDescent="0.2">
      <c r="A29" s="216"/>
      <c r="B29" s="999"/>
      <c r="C29" s="266" t="s">
        <v>247</v>
      </c>
      <c r="D29" s="320" t="s">
        <v>248</v>
      </c>
      <c r="E29" s="862" t="s">
        <v>249</v>
      </c>
      <c r="F29" s="844" t="s">
        <v>219</v>
      </c>
      <c r="G29" s="844">
        <v>1</v>
      </c>
      <c r="H29" s="374">
        <f t="shared" ref="H29:AJ29" si="7">((H9+H10)*1000000)/((H56+H57)*1000)</f>
        <v>135.64067079952164</v>
      </c>
      <c r="I29" s="772">
        <f t="shared" si="7"/>
        <v>135.11102494415388</v>
      </c>
      <c r="J29" s="772">
        <f t="shared" si="7"/>
        <v>134.62734877479562</v>
      </c>
      <c r="K29" s="772">
        <f t="shared" si="7"/>
        <v>134.27988360768745</v>
      </c>
      <c r="L29" s="375">
        <f t="shared" si="7"/>
        <v>133.77577862688261</v>
      </c>
      <c r="M29" s="375">
        <f t="shared" si="7"/>
        <v>133.46325880959171</v>
      </c>
      <c r="N29" s="375">
        <f t="shared" si="7"/>
        <v>133.2281850600277</v>
      </c>
      <c r="O29" s="375">
        <f t="shared" si="7"/>
        <v>133.02713308762478</v>
      </c>
      <c r="P29" s="375">
        <f t="shared" si="7"/>
        <v>132.882126066936</v>
      </c>
      <c r="Q29" s="375">
        <f t="shared" si="7"/>
        <v>132.80087668644614</v>
      </c>
      <c r="R29" s="375">
        <f t="shared" si="7"/>
        <v>132.73255531839061</v>
      </c>
      <c r="S29" s="375">
        <f t="shared" si="7"/>
        <v>132.70719758547349</v>
      </c>
      <c r="T29" s="375">
        <f t="shared" si="7"/>
        <v>132.74051140508095</v>
      </c>
      <c r="U29" s="375">
        <f t="shared" si="7"/>
        <v>132.81337336787266</v>
      </c>
      <c r="V29" s="375">
        <f t="shared" si="7"/>
        <v>132.56978754698935</v>
      </c>
      <c r="W29" s="375">
        <f t="shared" si="7"/>
        <v>132.33109843691568</v>
      </c>
      <c r="X29" s="375">
        <f t="shared" si="7"/>
        <v>132.10131036402345</v>
      </c>
      <c r="Y29" s="375">
        <f t="shared" si="7"/>
        <v>131.87461616057843</v>
      </c>
      <c r="Z29" s="375">
        <f t="shared" si="7"/>
        <v>131.66208200400439</v>
      </c>
      <c r="AA29" s="375">
        <f t="shared" si="7"/>
        <v>131.5989013022664</v>
      </c>
      <c r="AB29" s="375">
        <f t="shared" si="7"/>
        <v>131.55917047920158</v>
      </c>
      <c r="AC29" s="375">
        <f t="shared" si="7"/>
        <v>131.51416764085292</v>
      </c>
      <c r="AD29" s="375">
        <f t="shared" si="7"/>
        <v>131.4665750073795</v>
      </c>
      <c r="AE29" s="375">
        <f t="shared" si="7"/>
        <v>131.40462370775347</v>
      </c>
      <c r="AF29" s="375">
        <f t="shared" si="7"/>
        <v>131.33856402973785</v>
      </c>
      <c r="AG29" s="375">
        <f t="shared" si="7"/>
        <v>131.26634850051096</v>
      </c>
      <c r="AH29" s="375">
        <f t="shared" si="7"/>
        <v>131.20112577015865</v>
      </c>
      <c r="AI29" s="375">
        <f t="shared" si="7"/>
        <v>131.1290132737542</v>
      </c>
      <c r="AJ29" s="880">
        <f t="shared" si="7"/>
        <v>131.05192588302069</v>
      </c>
    </row>
    <row r="30" spans="1:36" ht="25.15" customHeight="1" x14ac:dyDescent="0.2">
      <c r="A30" s="216"/>
      <c r="B30" s="999"/>
      <c r="C30" s="268" t="s">
        <v>250</v>
      </c>
      <c r="D30" s="783" t="s">
        <v>251</v>
      </c>
      <c r="E30" s="316" t="s">
        <v>124</v>
      </c>
      <c r="F30" s="328" t="s">
        <v>75</v>
      </c>
      <c r="G30" s="328">
        <v>2</v>
      </c>
      <c r="H30" s="317">
        <v>5.1456962709583776E-2</v>
      </c>
      <c r="I30" s="770">
        <v>5.1456962709583776E-2</v>
      </c>
      <c r="J30" s="770">
        <v>5.1456962709583776E-2</v>
      </c>
      <c r="K30" s="770">
        <v>5.1456962709583776E-2</v>
      </c>
      <c r="L30" s="324">
        <v>5.1456962709583776E-2</v>
      </c>
      <c r="M30" s="324">
        <v>5.1456962709583776E-2</v>
      </c>
      <c r="N30" s="324">
        <v>5.1456962709583776E-2</v>
      </c>
      <c r="O30" s="324">
        <v>5.1456962709583776E-2</v>
      </c>
      <c r="P30" s="324">
        <v>5.1456962709583776E-2</v>
      </c>
      <c r="Q30" s="324">
        <v>5.1456962709583776E-2</v>
      </c>
      <c r="R30" s="324">
        <v>5.1456962709583776E-2</v>
      </c>
      <c r="S30" s="324">
        <v>5.1456962709583776E-2</v>
      </c>
      <c r="T30" s="324">
        <v>5.1456962709583776E-2</v>
      </c>
      <c r="U30" s="324">
        <v>5.1456962709583776E-2</v>
      </c>
      <c r="V30" s="324">
        <v>5.1456962709583776E-2</v>
      </c>
      <c r="W30" s="324">
        <v>5.1456962709583776E-2</v>
      </c>
      <c r="X30" s="324">
        <v>5.1456962709583776E-2</v>
      </c>
      <c r="Y30" s="324">
        <v>5.1456962709583776E-2</v>
      </c>
      <c r="Z30" s="324">
        <v>5.1456962709583776E-2</v>
      </c>
      <c r="AA30" s="324">
        <v>5.1456962709583776E-2</v>
      </c>
      <c r="AB30" s="324">
        <v>5.1456962709583776E-2</v>
      </c>
      <c r="AC30" s="324">
        <v>5.1456962709583776E-2</v>
      </c>
      <c r="AD30" s="324">
        <v>5.1456962709583776E-2</v>
      </c>
      <c r="AE30" s="324">
        <v>5.1456962709583776E-2</v>
      </c>
      <c r="AF30" s="324">
        <v>5.1456962709583776E-2</v>
      </c>
      <c r="AG30" s="324">
        <v>5.1456962709583776E-2</v>
      </c>
      <c r="AH30" s="324">
        <v>5.1456962709583776E-2</v>
      </c>
      <c r="AI30" s="324">
        <v>5.1456962709583776E-2</v>
      </c>
      <c r="AJ30" s="353">
        <v>5.1456962709583776E-2</v>
      </c>
    </row>
    <row r="31" spans="1:36" ht="25.15" customHeight="1" thickBot="1" x14ac:dyDescent="0.25">
      <c r="A31" s="216"/>
      <c r="B31" s="1000"/>
      <c r="C31" s="881" t="s">
        <v>252</v>
      </c>
      <c r="D31" s="882" t="s">
        <v>253</v>
      </c>
      <c r="E31" s="883" t="s">
        <v>124</v>
      </c>
      <c r="F31" s="359" t="s">
        <v>75</v>
      </c>
      <c r="G31" s="359">
        <v>2</v>
      </c>
      <c r="H31" s="360">
        <v>6.6226142332556585E-3</v>
      </c>
      <c r="I31" s="771">
        <v>6.6226142332556585E-3</v>
      </c>
      <c r="J31" s="771">
        <v>6.6226142332556585E-3</v>
      </c>
      <c r="K31" s="771">
        <v>6.6226142332556585E-3</v>
      </c>
      <c r="L31" s="361">
        <v>6.6226142332556585E-3</v>
      </c>
      <c r="M31" s="361">
        <v>6.6226142332556585E-3</v>
      </c>
      <c r="N31" s="361">
        <v>6.6226142332556585E-3</v>
      </c>
      <c r="O31" s="361">
        <v>6.6226142332556585E-3</v>
      </c>
      <c r="P31" s="361">
        <v>6.6226142332556585E-3</v>
      </c>
      <c r="Q31" s="361">
        <v>6.6226142332556585E-3</v>
      </c>
      <c r="R31" s="361">
        <v>6.6226142332556585E-3</v>
      </c>
      <c r="S31" s="361">
        <v>6.6226142332556585E-3</v>
      </c>
      <c r="T31" s="361">
        <v>6.6226142332556585E-3</v>
      </c>
      <c r="U31" s="361">
        <v>6.6226142332556585E-3</v>
      </c>
      <c r="V31" s="361">
        <v>6.6226142332556585E-3</v>
      </c>
      <c r="W31" s="361">
        <v>6.6226142332556585E-3</v>
      </c>
      <c r="X31" s="361">
        <v>6.6226142332556585E-3</v>
      </c>
      <c r="Y31" s="361">
        <v>6.6226142332556585E-3</v>
      </c>
      <c r="Z31" s="361">
        <v>6.6226142332556585E-3</v>
      </c>
      <c r="AA31" s="361">
        <v>6.6226142332556585E-3</v>
      </c>
      <c r="AB31" s="361">
        <v>6.6226142332556585E-3</v>
      </c>
      <c r="AC31" s="361">
        <v>6.6226142332556585E-3</v>
      </c>
      <c r="AD31" s="361">
        <v>6.6226142332556585E-3</v>
      </c>
      <c r="AE31" s="361">
        <v>6.6226142332556585E-3</v>
      </c>
      <c r="AF31" s="361">
        <v>6.6226142332556585E-3</v>
      </c>
      <c r="AG31" s="361">
        <v>6.6226142332556585E-3</v>
      </c>
      <c r="AH31" s="361">
        <v>6.6226142332556585E-3</v>
      </c>
      <c r="AI31" s="361">
        <v>6.6226142332556585E-3</v>
      </c>
      <c r="AJ31" s="362">
        <v>6.6226142332556585E-3</v>
      </c>
    </row>
    <row r="32" spans="1:36" ht="25.15" customHeight="1" x14ac:dyDescent="0.2">
      <c r="A32" s="216"/>
      <c r="B32" s="1001" t="s">
        <v>254</v>
      </c>
      <c r="C32" s="782" t="s">
        <v>255</v>
      </c>
      <c r="D32" s="863" t="s">
        <v>256</v>
      </c>
      <c r="E32" s="356" t="s">
        <v>124</v>
      </c>
      <c r="F32" s="357" t="s">
        <v>75</v>
      </c>
      <c r="G32" s="357">
        <v>2</v>
      </c>
      <c r="H32" s="345">
        <v>9.5669922987270273E-3</v>
      </c>
      <c r="I32" s="774">
        <v>9.5669922987270273E-3</v>
      </c>
      <c r="J32" s="774">
        <v>9.5669922987270273E-3</v>
      </c>
      <c r="K32" s="774">
        <v>9.5669922987270273E-3</v>
      </c>
      <c r="L32" s="384">
        <v>9.5669922987270273E-3</v>
      </c>
      <c r="M32" s="384">
        <v>9.5669922987270273E-3</v>
      </c>
      <c r="N32" s="384">
        <v>9.5669922987270273E-3</v>
      </c>
      <c r="O32" s="384">
        <v>9.5669922987270273E-3</v>
      </c>
      <c r="P32" s="384">
        <v>9.5669922987270273E-3</v>
      </c>
      <c r="Q32" s="384">
        <v>9.5669922987270273E-3</v>
      </c>
      <c r="R32" s="384">
        <v>9.5669922987270273E-3</v>
      </c>
      <c r="S32" s="384">
        <v>9.5669922987270273E-3</v>
      </c>
      <c r="T32" s="384">
        <v>9.5669922987270273E-3</v>
      </c>
      <c r="U32" s="384">
        <v>9.5669922987270273E-3</v>
      </c>
      <c r="V32" s="384">
        <v>9.5669922987270273E-3</v>
      </c>
      <c r="W32" s="384">
        <v>9.5669922987270273E-3</v>
      </c>
      <c r="X32" s="384">
        <v>9.5669922987270273E-3</v>
      </c>
      <c r="Y32" s="384">
        <v>9.5669922987270273E-3</v>
      </c>
      <c r="Z32" s="384">
        <v>9.5669922987270273E-3</v>
      </c>
      <c r="AA32" s="384">
        <v>9.5669922987270273E-3</v>
      </c>
      <c r="AB32" s="384">
        <v>9.5669922987270273E-3</v>
      </c>
      <c r="AC32" s="384">
        <v>9.5669922987270273E-3</v>
      </c>
      <c r="AD32" s="384">
        <v>9.5669922987270273E-3</v>
      </c>
      <c r="AE32" s="384">
        <v>9.5669922987270273E-3</v>
      </c>
      <c r="AF32" s="384">
        <v>9.5669922987270273E-3</v>
      </c>
      <c r="AG32" s="384">
        <v>9.5669922987270273E-3</v>
      </c>
      <c r="AH32" s="384">
        <v>9.5669922987270273E-3</v>
      </c>
      <c r="AI32" s="384">
        <v>9.5669922987270273E-3</v>
      </c>
      <c r="AJ32" s="381">
        <v>9.5669922987270273E-3</v>
      </c>
    </row>
    <row r="33" spans="1:36" ht="25.15" customHeight="1" x14ac:dyDescent="0.2">
      <c r="A33" s="216"/>
      <c r="B33" s="1002"/>
      <c r="C33" s="268" t="s">
        <v>257</v>
      </c>
      <c r="D33" s="783" t="s">
        <v>258</v>
      </c>
      <c r="E33" s="316" t="s">
        <v>124</v>
      </c>
      <c r="F33" s="328" t="s">
        <v>75</v>
      </c>
      <c r="G33" s="328">
        <v>2</v>
      </c>
      <c r="H33" s="317">
        <v>3.2048629631976737E-4</v>
      </c>
      <c r="I33" s="770">
        <v>3.2048629631976737E-4</v>
      </c>
      <c r="J33" s="770">
        <v>3.2048629631976737E-4</v>
      </c>
      <c r="K33" s="770">
        <v>3.2048629631976737E-4</v>
      </c>
      <c r="L33" s="324">
        <v>3.2048629631976737E-4</v>
      </c>
      <c r="M33" s="324">
        <v>3.2048629631976737E-4</v>
      </c>
      <c r="N33" s="324">
        <v>3.2048629631976737E-4</v>
      </c>
      <c r="O33" s="324">
        <v>3.2048629631976737E-4</v>
      </c>
      <c r="P33" s="324">
        <v>3.2048629631976737E-4</v>
      </c>
      <c r="Q33" s="324">
        <v>3.2048629631976737E-4</v>
      </c>
      <c r="R33" s="324">
        <v>3.2048629631976737E-4</v>
      </c>
      <c r="S33" s="324">
        <v>3.2048629631976737E-4</v>
      </c>
      <c r="T33" s="324">
        <v>3.2048629631976737E-4</v>
      </c>
      <c r="U33" s="324">
        <v>3.2048629631976737E-4</v>
      </c>
      <c r="V33" s="324">
        <v>3.2048629631976737E-4</v>
      </c>
      <c r="W33" s="324">
        <v>3.2048629631976737E-4</v>
      </c>
      <c r="X33" s="324">
        <v>3.2048629631976737E-4</v>
      </c>
      <c r="Y33" s="324">
        <v>3.2048629631976737E-4</v>
      </c>
      <c r="Z33" s="324">
        <v>3.2048629631976737E-4</v>
      </c>
      <c r="AA33" s="324">
        <v>3.2048629631976737E-4</v>
      </c>
      <c r="AB33" s="324">
        <v>3.2048629631976737E-4</v>
      </c>
      <c r="AC33" s="324">
        <v>3.2048629631976737E-4</v>
      </c>
      <c r="AD33" s="324">
        <v>3.2048629631976737E-4</v>
      </c>
      <c r="AE33" s="324">
        <v>3.2048629631976737E-4</v>
      </c>
      <c r="AF33" s="324">
        <v>3.2048629631976737E-4</v>
      </c>
      <c r="AG33" s="324">
        <v>3.2048629631976737E-4</v>
      </c>
      <c r="AH33" s="324">
        <v>3.2048629631976737E-4</v>
      </c>
      <c r="AI33" s="324">
        <v>3.2048629631976737E-4</v>
      </c>
      <c r="AJ33" s="353">
        <v>3.2048629631976737E-4</v>
      </c>
    </row>
    <row r="34" spans="1:36" ht="25.15" customHeight="1" x14ac:dyDescent="0.2">
      <c r="A34" s="216"/>
      <c r="B34" s="1002"/>
      <c r="C34" s="268" t="s">
        <v>259</v>
      </c>
      <c r="D34" s="783" t="s">
        <v>260</v>
      </c>
      <c r="E34" s="316" t="s">
        <v>124</v>
      </c>
      <c r="F34" s="328" t="s">
        <v>75</v>
      </c>
      <c r="G34" s="328">
        <v>2</v>
      </c>
      <c r="H34" s="317">
        <v>2.5490504709932381E-2</v>
      </c>
      <c r="I34" s="770">
        <v>2.6144468275883487E-2</v>
      </c>
      <c r="J34" s="770">
        <v>2.6798307403829599E-2</v>
      </c>
      <c r="K34" s="770">
        <v>2.7452028377687305E-2</v>
      </c>
      <c r="L34" s="324">
        <v>2.8078388543847019E-2</v>
      </c>
      <c r="M34" s="324">
        <v>2.869265951555373E-2</v>
      </c>
      <c r="N34" s="324">
        <v>2.9295107797934407E-2</v>
      </c>
      <c r="O34" s="324">
        <v>2.9885956472630593E-2</v>
      </c>
      <c r="P34" s="324">
        <v>3.0465449452252352E-2</v>
      </c>
      <c r="Q34" s="324">
        <v>3.1033807704116623E-2</v>
      </c>
      <c r="R34" s="324">
        <v>3.1591231687191308E-2</v>
      </c>
      <c r="S34" s="324">
        <v>3.2137957930664325E-2</v>
      </c>
      <c r="T34" s="324">
        <v>3.2674184918591254E-2</v>
      </c>
      <c r="U34" s="324">
        <v>3.3200130282900635E-2</v>
      </c>
      <c r="V34" s="324">
        <v>3.3715970821459051E-2</v>
      </c>
      <c r="W34" s="324">
        <v>3.4221923345362386E-2</v>
      </c>
      <c r="X34" s="324">
        <v>3.47181804659965E-2</v>
      </c>
      <c r="Y34" s="324">
        <v>3.5204915997543662E-2</v>
      </c>
      <c r="Z34" s="324">
        <v>3.5682324600875795E-2</v>
      </c>
      <c r="AA34" s="324">
        <v>3.615057937321027E-2</v>
      </c>
      <c r="AB34" s="324">
        <v>3.6609853151821359E-2</v>
      </c>
      <c r="AC34" s="324">
        <v>3.7060320222153255E-2</v>
      </c>
      <c r="AD34" s="324">
        <v>3.7502152884014074E-2</v>
      </c>
      <c r="AE34" s="324">
        <v>3.793552318568405E-2</v>
      </c>
      <c r="AF34" s="324">
        <v>3.8360581749983164E-2</v>
      </c>
      <c r="AG34" s="324">
        <v>3.8802999938304036E-2</v>
      </c>
      <c r="AH34" s="324">
        <v>3.9237428197342383E-2</v>
      </c>
      <c r="AI34" s="324">
        <v>3.966399535814441E-2</v>
      </c>
      <c r="AJ34" s="353">
        <v>4.0082872465511211E-2</v>
      </c>
    </row>
    <row r="35" spans="1:36" ht="25.15" customHeight="1" x14ac:dyDescent="0.2">
      <c r="A35" s="216"/>
      <c r="B35" s="1002"/>
      <c r="C35" s="268" t="s">
        <v>261</v>
      </c>
      <c r="D35" s="783" t="s">
        <v>262</v>
      </c>
      <c r="E35" s="316" t="s">
        <v>124</v>
      </c>
      <c r="F35" s="328" t="s">
        <v>75</v>
      </c>
      <c r="G35" s="328">
        <v>2</v>
      </c>
      <c r="H35" s="317">
        <v>3.8104007179947087E-2</v>
      </c>
      <c r="I35" s="770">
        <v>3.7326760262025603E-2</v>
      </c>
      <c r="J35" s="770">
        <v>3.6549650761656796E-2</v>
      </c>
      <c r="K35" s="770">
        <v>3.5772671739478061E-2</v>
      </c>
      <c r="L35" s="324">
        <v>3.5025907403185043E-2</v>
      </c>
      <c r="M35" s="324">
        <v>3.4292493228811248E-2</v>
      </c>
      <c r="N35" s="324">
        <v>3.35721349133234E-2</v>
      </c>
      <c r="O35" s="324">
        <v>3.2864586106474809E-2</v>
      </c>
      <c r="P35" s="324">
        <v>3.2169577454269134E-2</v>
      </c>
      <c r="Q35" s="324">
        <v>3.1486864941319616E-2</v>
      </c>
      <c r="R35" s="324">
        <v>3.0816227199718736E-2</v>
      </c>
      <c r="S35" s="324">
        <v>3.0157403029022607E-2</v>
      </c>
      <c r="T35" s="324">
        <v>2.9510173242229931E-2</v>
      </c>
      <c r="U35" s="324">
        <v>2.8874297507241149E-2</v>
      </c>
      <c r="V35" s="324">
        <v>2.8249580585229139E-2</v>
      </c>
      <c r="W35" s="324">
        <v>2.7635783050544229E-2</v>
      </c>
      <c r="X35" s="324">
        <v>2.7032692201405605E-2</v>
      </c>
      <c r="Y35" s="324">
        <v>2.6440116093884653E-2</v>
      </c>
      <c r="Z35" s="324">
        <v>2.5857839762942172E-2</v>
      </c>
      <c r="AA35" s="324">
        <v>2.5285672056397698E-2</v>
      </c>
      <c r="AB35" s="324">
        <v>2.4723422109127327E-2</v>
      </c>
      <c r="AC35" s="324">
        <v>2.4170897456785377E-2</v>
      </c>
      <c r="AD35" s="324">
        <v>2.3627907827774693E-2</v>
      </c>
      <c r="AE35" s="324">
        <v>2.3094263228261688E-2</v>
      </c>
      <c r="AF35" s="324">
        <v>2.256979732466283E-2</v>
      </c>
      <c r="AG35" s="324">
        <v>2.20543206184197E-2</v>
      </c>
      <c r="AH35" s="324">
        <v>2.1547667233702206E-2</v>
      </c>
      <c r="AI35" s="324">
        <v>2.1049694901698834E-2</v>
      </c>
      <c r="AJ35" s="353">
        <v>2.0560214736723367E-2</v>
      </c>
    </row>
    <row r="36" spans="1:36" ht="25.15" customHeight="1" x14ac:dyDescent="0.2">
      <c r="A36" s="216"/>
      <c r="B36" s="1002"/>
      <c r="C36" s="268" t="s">
        <v>263</v>
      </c>
      <c r="D36" s="783" t="s">
        <v>264</v>
      </c>
      <c r="E36" s="316" t="s">
        <v>124</v>
      </c>
      <c r="F36" s="328" t="s">
        <v>75</v>
      </c>
      <c r="G36" s="328">
        <v>2</v>
      </c>
      <c r="H36" s="317">
        <v>6.0505668147489578E-3</v>
      </c>
      <c r="I36" s="770">
        <v>6.0505668147489578E-3</v>
      </c>
      <c r="J36" s="770">
        <v>6.0505668147489578E-3</v>
      </c>
      <c r="K36" s="770">
        <v>6.0505668147489578E-3</v>
      </c>
      <c r="L36" s="324">
        <v>6.0505668147489578E-3</v>
      </c>
      <c r="M36" s="324">
        <v>6.0505668147489578E-3</v>
      </c>
      <c r="N36" s="324">
        <v>6.0505668147489578E-3</v>
      </c>
      <c r="O36" s="324">
        <v>6.0505668147489578E-3</v>
      </c>
      <c r="P36" s="324">
        <v>6.0505668147489578E-3</v>
      </c>
      <c r="Q36" s="324">
        <v>6.0505668147489578E-3</v>
      </c>
      <c r="R36" s="324">
        <v>6.0505668147489578E-3</v>
      </c>
      <c r="S36" s="324">
        <v>6.0505668147489578E-3</v>
      </c>
      <c r="T36" s="324">
        <v>6.0505668147489578E-3</v>
      </c>
      <c r="U36" s="324">
        <v>6.0505668147489578E-3</v>
      </c>
      <c r="V36" s="324">
        <v>6.0505668147489578E-3</v>
      </c>
      <c r="W36" s="324">
        <v>6.0505668147489578E-3</v>
      </c>
      <c r="X36" s="324">
        <v>6.0505668147489578E-3</v>
      </c>
      <c r="Y36" s="324">
        <v>6.0505668147489578E-3</v>
      </c>
      <c r="Z36" s="324">
        <v>6.0505668147489578E-3</v>
      </c>
      <c r="AA36" s="324">
        <v>6.0505668147489578E-3</v>
      </c>
      <c r="AB36" s="324">
        <v>6.0505668147489578E-3</v>
      </c>
      <c r="AC36" s="324">
        <v>6.0505668147489578E-3</v>
      </c>
      <c r="AD36" s="324">
        <v>6.0505668147489578E-3</v>
      </c>
      <c r="AE36" s="324">
        <v>6.0505668147489578E-3</v>
      </c>
      <c r="AF36" s="324">
        <v>6.0505668147489578E-3</v>
      </c>
      <c r="AG36" s="324">
        <v>6.0505668147489578E-3</v>
      </c>
      <c r="AH36" s="324">
        <v>6.0505668147489578E-3</v>
      </c>
      <c r="AI36" s="324">
        <v>6.0505668147489578E-3</v>
      </c>
      <c r="AJ36" s="353">
        <v>6.0505668147489578E-3</v>
      </c>
    </row>
    <row r="37" spans="1:36" ht="25.15" customHeight="1" x14ac:dyDescent="0.2">
      <c r="A37" s="216"/>
      <c r="B37" s="1002"/>
      <c r="C37" s="268" t="s">
        <v>265</v>
      </c>
      <c r="D37" s="783" t="s">
        <v>266</v>
      </c>
      <c r="E37" s="316" t="s">
        <v>124</v>
      </c>
      <c r="F37" s="328" t="s">
        <v>75</v>
      </c>
      <c r="G37" s="328">
        <v>2</v>
      </c>
      <c r="H37" s="317">
        <v>0.50046744270032473</v>
      </c>
      <c r="I37" s="770">
        <v>0.50063041864653957</v>
      </c>
      <c r="J37" s="770">
        <v>0.5008050798645276</v>
      </c>
      <c r="K37" s="770">
        <v>0.50099121021201021</v>
      </c>
      <c r="L37" s="324">
        <v>0.50115848156868148</v>
      </c>
      <c r="M37" s="324">
        <v>0.50132353749119096</v>
      </c>
      <c r="N37" s="324">
        <v>0.50148647182360417</v>
      </c>
      <c r="O37" s="324">
        <v>0.50164729438697975</v>
      </c>
      <c r="P37" s="324">
        <v>0.50180607605125849</v>
      </c>
      <c r="Q37" s="324">
        <v>0.50196284319989859</v>
      </c>
      <c r="R37" s="324">
        <v>0.50211764040294105</v>
      </c>
      <c r="S37" s="324">
        <v>0.50227051204973383</v>
      </c>
      <c r="T37" s="324">
        <v>0.50242148471589243</v>
      </c>
      <c r="U37" s="324">
        <v>0.50257062491933402</v>
      </c>
      <c r="V37" s="324">
        <v>0.50271793323801395</v>
      </c>
      <c r="W37" s="324">
        <v>0.5028634760003643</v>
      </c>
      <c r="X37" s="324">
        <v>0.50300729307089187</v>
      </c>
      <c r="Y37" s="324">
        <v>0.5031494021080809</v>
      </c>
      <c r="Z37" s="324">
        <v>0.50328984577716263</v>
      </c>
      <c r="AA37" s="324">
        <v>0.50342864318203706</v>
      </c>
      <c r="AB37" s="324">
        <v>0.50356583456500836</v>
      </c>
      <c r="AC37" s="324">
        <v>0.50370144079063661</v>
      </c>
      <c r="AD37" s="324">
        <v>0.50383550192221604</v>
      </c>
      <c r="AE37" s="324">
        <v>0.50396807912253427</v>
      </c>
      <c r="AF37" s="324">
        <v>0.50409916768037344</v>
      </c>
      <c r="AG37" s="324">
        <v>0.50461464438661663</v>
      </c>
      <c r="AH37" s="324">
        <v>0.50512129777133408</v>
      </c>
      <c r="AI37" s="324">
        <v>0.5056192701033374</v>
      </c>
      <c r="AJ37" s="353">
        <v>0.50610875026831292</v>
      </c>
    </row>
    <row r="38" spans="1:36" ht="25.15" customHeight="1" x14ac:dyDescent="0.2">
      <c r="A38" s="216"/>
      <c r="B38" s="1002"/>
      <c r="C38" s="266" t="s">
        <v>87</v>
      </c>
      <c r="D38" s="320" t="s">
        <v>267</v>
      </c>
      <c r="E38" s="884" t="s">
        <v>268</v>
      </c>
      <c r="F38" s="295" t="s">
        <v>75</v>
      </c>
      <c r="G38" s="295">
        <v>2</v>
      </c>
      <c r="H38" s="317">
        <f t="shared" ref="H38:AJ38" si="8">H32+H33+H34+H35+H36+H37</f>
        <v>0.57999999999999996</v>
      </c>
      <c r="I38" s="770">
        <f t="shared" si="8"/>
        <v>0.58003969259424437</v>
      </c>
      <c r="J38" s="770">
        <f t="shared" si="8"/>
        <v>0.58009108343980975</v>
      </c>
      <c r="K38" s="770">
        <f t="shared" si="8"/>
        <v>0.58015395573897133</v>
      </c>
      <c r="L38" s="318">
        <f t="shared" si="8"/>
        <v>0.58020082292550934</v>
      </c>
      <c r="M38" s="318">
        <f t="shared" si="8"/>
        <v>0.58024673564535167</v>
      </c>
      <c r="N38" s="318">
        <f t="shared" si="8"/>
        <v>0.58029175994465776</v>
      </c>
      <c r="O38" s="318">
        <f t="shared" si="8"/>
        <v>0.58033588237588085</v>
      </c>
      <c r="P38" s="318">
        <f t="shared" si="8"/>
        <v>0.58037914836757576</v>
      </c>
      <c r="Q38" s="318">
        <f t="shared" si="8"/>
        <v>0.58042156125513056</v>
      </c>
      <c r="R38" s="318">
        <f t="shared" si="8"/>
        <v>0.58046314469964688</v>
      </c>
      <c r="S38" s="318">
        <f t="shared" si="8"/>
        <v>0.58050391841921656</v>
      </c>
      <c r="T38" s="318">
        <f t="shared" si="8"/>
        <v>0.58054388828650938</v>
      </c>
      <c r="U38" s="318">
        <f t="shared" si="8"/>
        <v>0.58058309811927156</v>
      </c>
      <c r="V38" s="318">
        <f t="shared" si="8"/>
        <v>0.5806215300544979</v>
      </c>
      <c r="W38" s="318">
        <f t="shared" si="8"/>
        <v>0.58065922780606671</v>
      </c>
      <c r="X38" s="318">
        <f t="shared" si="8"/>
        <v>0.58069621114808978</v>
      </c>
      <c r="Y38" s="318">
        <f t="shared" si="8"/>
        <v>0.58073247960930496</v>
      </c>
      <c r="Z38" s="318">
        <f t="shared" si="8"/>
        <v>0.58076805555077637</v>
      </c>
      <c r="AA38" s="318">
        <f t="shared" si="8"/>
        <v>0.58080294002144073</v>
      </c>
      <c r="AB38" s="318">
        <f t="shared" si="8"/>
        <v>0.58083715523575274</v>
      </c>
      <c r="AC38" s="318">
        <f t="shared" si="8"/>
        <v>0.58087070387937101</v>
      </c>
      <c r="AD38" s="318">
        <f t="shared" si="8"/>
        <v>0.58090360804380059</v>
      </c>
      <c r="AE38" s="318">
        <f t="shared" si="8"/>
        <v>0.58093591094627572</v>
      </c>
      <c r="AF38" s="318">
        <f t="shared" si="8"/>
        <v>0.58096759216481519</v>
      </c>
      <c r="AG38" s="318">
        <f t="shared" si="8"/>
        <v>0.58141001035313611</v>
      </c>
      <c r="AH38" s="318">
        <f t="shared" si="8"/>
        <v>0.58184443861217439</v>
      </c>
      <c r="AI38" s="318">
        <f t="shared" si="8"/>
        <v>0.58227100577297641</v>
      </c>
      <c r="AJ38" s="326">
        <f t="shared" si="8"/>
        <v>0.58268988288034329</v>
      </c>
    </row>
    <row r="39" spans="1:36" ht="25.15" customHeight="1" thickBot="1" x14ac:dyDescent="0.25">
      <c r="A39" s="216"/>
      <c r="B39" s="1003"/>
      <c r="C39" s="848" t="s">
        <v>269</v>
      </c>
      <c r="D39" s="885" t="s">
        <v>267</v>
      </c>
      <c r="E39" s="886" t="s">
        <v>270</v>
      </c>
      <c r="F39" s="851" t="s">
        <v>271</v>
      </c>
      <c r="G39" s="851">
        <v>2</v>
      </c>
      <c r="H39" s="360">
        <f>(H38*1000000)/(H53*1000)</f>
        <v>172.39060616958864</v>
      </c>
      <c r="I39" s="771">
        <f t="shared" ref="I39:AJ39" si="9">(I38*1000000)/(I53*1000)</f>
        <v>170.58135118088924</v>
      </c>
      <c r="J39" s="771">
        <f t="shared" si="9"/>
        <v>168.8114471405132</v>
      </c>
      <c r="K39" s="771">
        <f t="shared" si="9"/>
        <v>167.08196865968864</v>
      </c>
      <c r="L39" s="392">
        <f t="shared" si="9"/>
        <v>165.38410507649789</v>
      </c>
      <c r="M39" s="392">
        <f t="shared" si="9"/>
        <v>163.55126623413852</v>
      </c>
      <c r="N39" s="392">
        <f t="shared" si="9"/>
        <v>161.75724028443074</v>
      </c>
      <c r="O39" s="392">
        <f t="shared" si="9"/>
        <v>160.00233433961762</v>
      </c>
      <c r="P39" s="392">
        <f t="shared" si="9"/>
        <v>158.28525804795865</v>
      </c>
      <c r="Q39" s="392">
        <f t="shared" si="9"/>
        <v>156.60584739657492</v>
      </c>
      <c r="R39" s="392">
        <f t="shared" si="9"/>
        <v>155.12630810278986</v>
      </c>
      <c r="S39" s="392">
        <f t="shared" si="9"/>
        <v>153.6743820253769</v>
      </c>
      <c r="T39" s="392">
        <f t="shared" si="9"/>
        <v>152.24992293354362</v>
      </c>
      <c r="U39" s="392">
        <f t="shared" si="9"/>
        <v>150.85129322981709</v>
      </c>
      <c r="V39" s="392">
        <f t="shared" si="9"/>
        <v>149.47820122138413</v>
      </c>
      <c r="W39" s="887">
        <f t="shared" si="9"/>
        <v>148.13065514109996</v>
      </c>
      <c r="X39" s="887">
        <f t="shared" si="9"/>
        <v>146.80718858341046</v>
      </c>
      <c r="Y39" s="887">
        <f t="shared" si="9"/>
        <v>145.50715692290518</v>
      </c>
      <c r="Z39" s="887">
        <f t="shared" si="9"/>
        <v>144.22994400648142</v>
      </c>
      <c r="AA39" s="887">
        <f t="shared" si="9"/>
        <v>142.97495003864668</v>
      </c>
      <c r="AB39" s="887">
        <f t="shared" si="9"/>
        <v>141.7038938043394</v>
      </c>
      <c r="AC39" s="887">
        <f t="shared" si="9"/>
        <v>140.45523212983755</v>
      </c>
      <c r="AD39" s="887">
        <f t="shared" si="9"/>
        <v>139.22837940256707</v>
      </c>
      <c r="AE39" s="887">
        <f t="shared" si="9"/>
        <v>138.02277545264781</v>
      </c>
      <c r="AF39" s="887">
        <f t="shared" si="9"/>
        <v>136.8378644883752</v>
      </c>
      <c r="AG39" s="887">
        <f t="shared" si="9"/>
        <v>135.76917381384794</v>
      </c>
      <c r="AH39" s="887">
        <f t="shared" si="9"/>
        <v>134.71679277088455</v>
      </c>
      <c r="AI39" s="887">
        <f t="shared" si="9"/>
        <v>133.68033869168937</v>
      </c>
      <c r="AJ39" s="888">
        <f t="shared" si="9"/>
        <v>132.65945130798681</v>
      </c>
    </row>
    <row r="40" spans="1:36" ht="25.15" customHeight="1" x14ac:dyDescent="0.2">
      <c r="A40" s="217"/>
      <c r="B40" s="998" t="s">
        <v>272</v>
      </c>
      <c r="C40" s="363" t="s">
        <v>273</v>
      </c>
      <c r="D40" s="785" t="s">
        <v>274</v>
      </c>
      <c r="E40" s="847" t="s">
        <v>275</v>
      </c>
      <c r="F40" s="383" t="s">
        <v>276</v>
      </c>
      <c r="G40" s="383">
        <v>2</v>
      </c>
      <c r="H40" s="345">
        <v>0.40566534246575342</v>
      </c>
      <c r="I40" s="774">
        <v>0.40720858016319117</v>
      </c>
      <c r="J40" s="774">
        <v>0.40875151205147336</v>
      </c>
      <c r="K40" s="774">
        <v>0.41029413955043909</v>
      </c>
      <c r="L40" s="384">
        <v>0.41183646406771013</v>
      </c>
      <c r="M40" s="384">
        <v>0.41337848699884427</v>
      </c>
      <c r="N40" s="384">
        <v>0.41492020972748556</v>
      </c>
      <c r="O40" s="384">
        <v>0.41646163362551286</v>
      </c>
      <c r="P40" s="384">
        <v>0.41800276005318548</v>
      </c>
      <c r="Q40" s="384">
        <v>0.41954359035928651</v>
      </c>
      <c r="R40" s="384">
        <v>0.42108412588126365</v>
      </c>
      <c r="S40" s="384">
        <v>0.42262436794536851</v>
      </c>
      <c r="T40" s="384">
        <v>0.42416431786679282</v>
      </c>
      <c r="U40" s="384">
        <v>0.42570397694980272</v>
      </c>
      <c r="V40" s="384">
        <v>0.42724334648787127</v>
      </c>
      <c r="W40" s="384">
        <v>0.42878242776380859</v>
      </c>
      <c r="X40" s="384">
        <v>0.43032122204988954</v>
      </c>
      <c r="Y40" s="384">
        <v>0.43185973060798011</v>
      </c>
      <c r="Z40" s="384">
        <v>0.43339795468966164</v>
      </c>
      <c r="AA40" s="384">
        <v>0.43493589553635248</v>
      </c>
      <c r="AB40" s="384">
        <v>0.43647355437942864</v>
      </c>
      <c r="AC40" s="384">
        <v>0.43801093244034212</v>
      </c>
      <c r="AD40" s="384">
        <v>0.43954803093073724</v>
      </c>
      <c r="AE40" s="384">
        <v>0.44108485105256551</v>
      </c>
      <c r="AF40" s="384">
        <v>0.44262139399819878</v>
      </c>
      <c r="AG40" s="384">
        <v>0.44415766095054016</v>
      </c>
      <c r="AH40" s="384">
        <v>0.44569365308313386</v>
      </c>
      <c r="AI40" s="384">
        <v>0.44722937156027315</v>
      </c>
      <c r="AJ40" s="381">
        <v>0.44876481753710612</v>
      </c>
    </row>
    <row r="41" spans="1:36" ht="25.15" customHeight="1" x14ac:dyDescent="0.2">
      <c r="A41" s="217"/>
      <c r="B41" s="1004"/>
      <c r="C41" s="371" t="s">
        <v>277</v>
      </c>
      <c r="D41" s="786" t="s">
        <v>278</v>
      </c>
      <c r="E41" s="382" t="s">
        <v>275</v>
      </c>
      <c r="F41" s="385" t="s">
        <v>276</v>
      </c>
      <c r="G41" s="385">
        <v>2</v>
      </c>
      <c r="H41" s="317">
        <v>1.3589452054794521E-2</v>
      </c>
      <c r="I41" s="770">
        <v>1.3365178118961589E-2</v>
      </c>
      <c r="J41" s="770">
        <v>1.3140904183128656E-2</v>
      </c>
      <c r="K41" s="770">
        <v>1.2916630247295722E-2</v>
      </c>
      <c r="L41" s="324">
        <v>1.269235631146279E-2</v>
      </c>
      <c r="M41" s="324">
        <v>1.2468082375629857E-2</v>
      </c>
      <c r="N41" s="324">
        <v>1.2243808439796923E-2</v>
      </c>
      <c r="O41" s="324">
        <v>1.201953450396399E-2</v>
      </c>
      <c r="P41" s="324">
        <v>1.1795260568131058E-2</v>
      </c>
      <c r="Q41" s="324">
        <v>1.1570986632298124E-2</v>
      </c>
      <c r="R41" s="324">
        <v>1.1346712696465191E-2</v>
      </c>
      <c r="S41" s="324">
        <v>1.1122438760632259E-2</v>
      </c>
      <c r="T41" s="324">
        <v>1.0898164824799324E-2</v>
      </c>
      <c r="U41" s="324">
        <v>1.0673890888966392E-2</v>
      </c>
      <c r="V41" s="324">
        <v>1.0449616953133459E-2</v>
      </c>
      <c r="W41" s="324">
        <v>1.0225343017300525E-2</v>
      </c>
      <c r="X41" s="324">
        <v>1.0001069081467593E-2</v>
      </c>
      <c r="Y41" s="324">
        <v>9.7767951456346602E-3</v>
      </c>
      <c r="Z41" s="324">
        <v>9.5525212098017259E-3</v>
      </c>
      <c r="AA41" s="324">
        <v>9.3282472739687934E-3</v>
      </c>
      <c r="AB41" s="324">
        <v>9.1039733381358609E-3</v>
      </c>
      <c r="AC41" s="324">
        <v>8.8796994023029267E-3</v>
      </c>
      <c r="AD41" s="324">
        <v>8.6554254664699942E-3</v>
      </c>
      <c r="AE41" s="324">
        <v>8.4311515306370616E-3</v>
      </c>
      <c r="AF41" s="324">
        <v>8.2068775948041274E-3</v>
      </c>
      <c r="AG41" s="324">
        <v>7.9826036589711949E-3</v>
      </c>
      <c r="AH41" s="324">
        <v>7.7583297231382598E-3</v>
      </c>
      <c r="AI41" s="324">
        <v>7.5340557873053264E-3</v>
      </c>
      <c r="AJ41" s="353">
        <v>7.3097818514723922E-3</v>
      </c>
    </row>
    <row r="42" spans="1:36" ht="25.15" customHeight="1" x14ac:dyDescent="0.2">
      <c r="A42" s="217"/>
      <c r="B42" s="1004"/>
      <c r="C42" s="371" t="s">
        <v>279</v>
      </c>
      <c r="D42" s="786" t="s">
        <v>280</v>
      </c>
      <c r="E42" s="382" t="s">
        <v>281</v>
      </c>
      <c r="F42" s="385" t="s">
        <v>276</v>
      </c>
      <c r="G42" s="385">
        <v>2</v>
      </c>
      <c r="H42" s="317">
        <v>6.3785205479452059E-2</v>
      </c>
      <c r="I42" s="770">
        <v>6.3785205479452059E-2</v>
      </c>
      <c r="J42" s="770">
        <v>6.3785205479452059E-2</v>
      </c>
      <c r="K42" s="770">
        <v>6.3785205479452059E-2</v>
      </c>
      <c r="L42" s="324">
        <v>6.3785205479452059E-2</v>
      </c>
      <c r="M42" s="324">
        <v>6.3785205479452059E-2</v>
      </c>
      <c r="N42" s="324">
        <v>6.3785205479452059E-2</v>
      </c>
      <c r="O42" s="324">
        <v>6.3785205479452059E-2</v>
      </c>
      <c r="P42" s="324">
        <v>6.3785205479452059E-2</v>
      </c>
      <c r="Q42" s="324">
        <v>6.3785205479452059E-2</v>
      </c>
      <c r="R42" s="324">
        <v>6.3785205479452059E-2</v>
      </c>
      <c r="S42" s="324">
        <v>6.3785205479452059E-2</v>
      </c>
      <c r="T42" s="324">
        <v>6.3785205479452059E-2</v>
      </c>
      <c r="U42" s="324">
        <v>6.3785205479452059E-2</v>
      </c>
      <c r="V42" s="324">
        <v>6.3785205479452059E-2</v>
      </c>
      <c r="W42" s="324">
        <v>6.3785205479452059E-2</v>
      </c>
      <c r="X42" s="324">
        <v>6.3785205479452059E-2</v>
      </c>
      <c r="Y42" s="324">
        <v>6.3785205479452059E-2</v>
      </c>
      <c r="Z42" s="324">
        <v>6.3785205479452059E-2</v>
      </c>
      <c r="AA42" s="324">
        <v>6.3785205479452059E-2</v>
      </c>
      <c r="AB42" s="324">
        <v>6.3785205479452059E-2</v>
      </c>
      <c r="AC42" s="324">
        <v>6.3785205479452059E-2</v>
      </c>
      <c r="AD42" s="324">
        <v>6.3785205479452059E-2</v>
      </c>
      <c r="AE42" s="324">
        <v>6.3785205479452059E-2</v>
      </c>
      <c r="AF42" s="324">
        <v>6.3785205479452059E-2</v>
      </c>
      <c r="AG42" s="324">
        <v>6.3785205479452059E-2</v>
      </c>
      <c r="AH42" s="324">
        <v>6.3785205479452059E-2</v>
      </c>
      <c r="AI42" s="324">
        <v>6.3785205479452059E-2</v>
      </c>
      <c r="AJ42" s="353">
        <v>6.3785205479452059E-2</v>
      </c>
    </row>
    <row r="43" spans="1:36" ht="25.15" customHeight="1" x14ac:dyDescent="0.25">
      <c r="A43" s="218"/>
      <c r="B43" s="1004"/>
      <c r="C43" s="331" t="s">
        <v>282</v>
      </c>
      <c r="D43" s="889" t="s">
        <v>283</v>
      </c>
      <c r="E43" s="890" t="s">
        <v>284</v>
      </c>
      <c r="F43" s="844" t="s">
        <v>276</v>
      </c>
      <c r="G43" s="844">
        <v>2</v>
      </c>
      <c r="H43" s="317">
        <v>1.1129510958904112</v>
      </c>
      <c r="I43" s="770">
        <f>H43+SUM(I44:I49)</f>
        <v>1.1765683227170045</v>
      </c>
      <c r="J43" s="770">
        <f t="shared" ref="J43:AJ43" si="10">I43+SUM(J44:J49)</f>
        <v>1.2401485107670034</v>
      </c>
      <c r="K43" s="770">
        <f t="shared" si="10"/>
        <v>1.3036468759637787</v>
      </c>
      <c r="L43" s="318">
        <f t="shared" si="10"/>
        <v>1.3659453702938367</v>
      </c>
      <c r="M43" s="318">
        <f>L43+SUM(M44:M49)</f>
        <v>1.4313474429083655</v>
      </c>
      <c r="N43" s="318">
        <f t="shared" si="10"/>
        <v>1.4962376428837265</v>
      </c>
      <c r="O43" s="318">
        <f t="shared" si="10"/>
        <v>1.5605936452983944</v>
      </c>
      <c r="P43" s="318">
        <f t="shared" si="10"/>
        <v>1.6244292330928067</v>
      </c>
      <c r="Q43" s="318">
        <f t="shared" si="10"/>
        <v>1.6877315436270084</v>
      </c>
      <c r="R43" s="318">
        <f t="shared" si="10"/>
        <v>1.7465761796591839</v>
      </c>
      <c r="S43" s="318">
        <f t="shared" si="10"/>
        <v>1.8049417546598434</v>
      </c>
      <c r="T43" s="318">
        <f t="shared" si="10"/>
        <v>1.862823062260708</v>
      </c>
      <c r="U43" s="318">
        <f t="shared" si="10"/>
        <v>1.9202532979785798</v>
      </c>
      <c r="V43" s="318">
        <f t="shared" si="10"/>
        <v>1.9772309823133756</v>
      </c>
      <c r="W43" s="318">
        <f t="shared" si="10"/>
        <v>2.0337485454937649</v>
      </c>
      <c r="X43" s="318">
        <f t="shared" si="10"/>
        <v>2.0898361002471453</v>
      </c>
      <c r="Y43" s="318">
        <f t="shared" si="10"/>
        <v>2.1455024729101697</v>
      </c>
      <c r="Z43" s="318">
        <f t="shared" si="10"/>
        <v>2.2007572461937683</v>
      </c>
      <c r="AA43" s="318">
        <f t="shared" si="10"/>
        <v>2.2556090411018297</v>
      </c>
      <c r="AB43" s="318">
        <f t="shared" si="10"/>
        <v>2.311152763725985</v>
      </c>
      <c r="AC43" s="318">
        <f t="shared" si="10"/>
        <v>2.3663104713509306</v>
      </c>
      <c r="AD43" s="318">
        <f t="shared" si="10"/>
        <v>2.4210905475408997</v>
      </c>
      <c r="AE43" s="318">
        <f t="shared" si="10"/>
        <v>2.4755012945298787</v>
      </c>
      <c r="AF43" s="318">
        <f t="shared" si="10"/>
        <v>2.5295500797035642</v>
      </c>
      <c r="AG43" s="318">
        <f t="shared" si="10"/>
        <v>2.5832450568584138</v>
      </c>
      <c r="AH43" s="318">
        <f t="shared" si="10"/>
        <v>2.6365934537519817</v>
      </c>
      <c r="AI43" s="318">
        <f t="shared" si="10"/>
        <v>2.6896015774824007</v>
      </c>
      <c r="AJ43" s="326">
        <f t="shared" si="10"/>
        <v>2.7422773893404018</v>
      </c>
    </row>
    <row r="44" spans="1:36" ht="25.15" customHeight="1" x14ac:dyDescent="0.2">
      <c r="A44" s="219"/>
      <c r="B44" s="1004"/>
      <c r="C44" s="371" t="s">
        <v>285</v>
      </c>
      <c r="D44" s="787" t="s">
        <v>286</v>
      </c>
      <c r="E44" s="382" t="s">
        <v>287</v>
      </c>
      <c r="F44" s="385" t="s">
        <v>276</v>
      </c>
      <c r="G44" s="385">
        <v>2</v>
      </c>
      <c r="H44" s="317">
        <v>3.6558351824426044E-2</v>
      </c>
      <c r="I44" s="770">
        <v>3.6544892729347959E-2</v>
      </c>
      <c r="J44" s="770">
        <v>3.6531837953390094E-2</v>
      </c>
      <c r="K44" s="770">
        <v>3.64729991648442E-2</v>
      </c>
      <c r="L44" s="324">
        <v>3.6410143448875741E-2</v>
      </c>
      <c r="M44" s="324">
        <v>4.0017999469036565E-2</v>
      </c>
      <c r="N44" s="324">
        <v>4.0001215282355874E-2</v>
      </c>
      <c r="O44" s="324">
        <v>3.9951648539655819E-2</v>
      </c>
      <c r="P44" s="324">
        <v>3.9904611029481202E-2</v>
      </c>
      <c r="Q44" s="324">
        <v>3.9834550047567516E-2</v>
      </c>
      <c r="R44" s="324">
        <v>3.584193016552132E-2</v>
      </c>
      <c r="S44" s="324">
        <v>3.5808077323902697E-2</v>
      </c>
      <c r="T44" s="324">
        <v>3.5759934546449816E-2</v>
      </c>
      <c r="U44" s="324">
        <v>3.5735069646152286E-2</v>
      </c>
      <c r="V44" s="324">
        <v>3.5700636549624049E-2</v>
      </c>
      <c r="W44" s="324">
        <v>3.5649016782388E-2</v>
      </c>
      <c r="X44" s="324">
        <v>3.5618781931150922E-2</v>
      </c>
      <c r="Y44" s="324">
        <v>3.5589534470154151E-2</v>
      </c>
      <c r="Z44" s="324">
        <v>3.5561231868312122E-2</v>
      </c>
      <c r="AA44" s="324">
        <v>3.5533833860134909E-2</v>
      </c>
      <c r="AB44" s="324">
        <v>3.658795782736024E-2</v>
      </c>
      <c r="AC44" s="324">
        <v>3.656171074107601E-2</v>
      </c>
      <c r="AD44" s="324">
        <v>3.6536300226535444E-2</v>
      </c>
      <c r="AE44" s="324">
        <v>3.6511691105482899E-2</v>
      </c>
      <c r="AF44" s="324">
        <v>3.6487850029508426E-2</v>
      </c>
      <c r="AG44" s="324">
        <v>3.6464745366998952E-2</v>
      </c>
      <c r="AH44" s="324">
        <v>3.6442347098167946E-2</v>
      </c>
      <c r="AI44" s="324">
        <v>3.6420626717481926E-2</v>
      </c>
      <c r="AJ44" s="353">
        <v>3.6399557142929098E-2</v>
      </c>
    </row>
    <row r="45" spans="1:36" ht="25.15" customHeight="1" x14ac:dyDescent="0.2">
      <c r="A45" s="219"/>
      <c r="B45" s="1004"/>
      <c r="C45" s="371" t="s">
        <v>288</v>
      </c>
      <c r="D45" s="787" t="s">
        <v>289</v>
      </c>
      <c r="E45" s="382" t="s">
        <v>290</v>
      </c>
      <c r="F45" s="385" t="s">
        <v>276</v>
      </c>
      <c r="G45" s="385">
        <v>2</v>
      </c>
      <c r="H45" s="317">
        <v>7.0000000000000001E-3</v>
      </c>
      <c r="I45" s="770">
        <v>2.7855569726788331E-2</v>
      </c>
      <c r="J45" s="770">
        <v>2.7810847147773734E-2</v>
      </c>
      <c r="K45" s="770">
        <v>2.7767945041919467E-2</v>
      </c>
      <c r="L45" s="324">
        <v>2.6611795992639003E-2</v>
      </c>
      <c r="M45" s="324">
        <v>2.6084377641897433E-2</v>
      </c>
      <c r="N45" s="324">
        <v>2.5569929988659455E-2</v>
      </c>
      <c r="O45" s="324">
        <v>2.506676832934886E-2</v>
      </c>
      <c r="P45" s="324">
        <v>2.4575607882721357E-2</v>
      </c>
      <c r="Q45" s="324">
        <v>2.409536869870834E-2</v>
      </c>
      <c r="R45" s="324">
        <v>2.3622870941428856E-2</v>
      </c>
      <c r="S45" s="324">
        <v>2.3163201858583362E-2</v>
      </c>
      <c r="T45" s="324">
        <v>2.2713155364587009E-2</v>
      </c>
      <c r="U45" s="324">
        <v>2.227344875272803E-2</v>
      </c>
      <c r="V45" s="324">
        <v>2.1842313217384515E-2</v>
      </c>
      <c r="W45" s="324">
        <v>2.1421286053483358E-2</v>
      </c>
      <c r="X45" s="324">
        <v>2.1009346026602999E-2</v>
      </c>
      <c r="Y45" s="324">
        <v>2.060564227023582E-2</v>
      </c>
      <c r="Z45" s="324">
        <v>2.0210956575310093E-2</v>
      </c>
      <c r="AA45" s="324">
        <v>1.9824351297513657E-2</v>
      </c>
      <c r="AB45" s="324">
        <v>1.9447541078438633E-2</v>
      </c>
      <c r="AC45" s="324">
        <v>1.9077211384027293E-2</v>
      </c>
      <c r="AD45" s="324">
        <v>1.871476531710772E-2</v>
      </c>
      <c r="AE45" s="324">
        <v>1.8360142570020686E-2</v>
      </c>
      <c r="AF45" s="324">
        <v>1.8012428223543792E-2</v>
      </c>
      <c r="AG45" s="324">
        <v>1.7672427591547718E-2</v>
      </c>
      <c r="AH45" s="324">
        <v>1.7339232575003392E-2</v>
      </c>
      <c r="AI45" s="324">
        <v>1.7011939549447335E-2</v>
      </c>
      <c r="AJ45" s="353">
        <v>1.6692218891736957E-2</v>
      </c>
    </row>
    <row r="46" spans="1:36" ht="25.15" customHeight="1" x14ac:dyDescent="0.2">
      <c r="A46" s="219"/>
      <c r="B46" s="1004"/>
      <c r="C46" s="371" t="s">
        <v>291</v>
      </c>
      <c r="D46" s="786" t="s">
        <v>292</v>
      </c>
      <c r="E46" s="382" t="s">
        <v>293</v>
      </c>
      <c r="F46" s="385" t="s">
        <v>276</v>
      </c>
      <c r="G46" s="385">
        <v>2</v>
      </c>
      <c r="H46" s="317">
        <v>0</v>
      </c>
      <c r="I46" s="770">
        <v>0</v>
      </c>
      <c r="J46" s="770">
        <v>0</v>
      </c>
      <c r="K46" s="770">
        <v>0</v>
      </c>
      <c r="L46" s="324">
        <v>0</v>
      </c>
      <c r="M46" s="324">
        <v>0</v>
      </c>
      <c r="N46" s="324">
        <v>0</v>
      </c>
      <c r="O46" s="324">
        <v>0</v>
      </c>
      <c r="P46" s="324">
        <v>0</v>
      </c>
      <c r="Q46" s="324">
        <v>0</v>
      </c>
      <c r="R46" s="324">
        <v>0</v>
      </c>
      <c r="S46" s="324">
        <v>0</v>
      </c>
      <c r="T46" s="324">
        <v>0</v>
      </c>
      <c r="U46" s="324">
        <v>0</v>
      </c>
      <c r="V46" s="324">
        <v>0</v>
      </c>
      <c r="W46" s="324">
        <v>0</v>
      </c>
      <c r="X46" s="324">
        <v>0</v>
      </c>
      <c r="Y46" s="324">
        <v>0</v>
      </c>
      <c r="Z46" s="324">
        <v>0</v>
      </c>
      <c r="AA46" s="324">
        <v>0</v>
      </c>
      <c r="AB46" s="324">
        <v>0</v>
      </c>
      <c r="AC46" s="324">
        <v>0</v>
      </c>
      <c r="AD46" s="324">
        <v>0</v>
      </c>
      <c r="AE46" s="324">
        <v>0</v>
      </c>
      <c r="AF46" s="324">
        <v>0</v>
      </c>
      <c r="AG46" s="324">
        <v>0</v>
      </c>
      <c r="AH46" s="324">
        <v>0</v>
      </c>
      <c r="AI46" s="324">
        <v>0</v>
      </c>
      <c r="AJ46" s="353">
        <v>0</v>
      </c>
    </row>
    <row r="47" spans="1:36" ht="25.15" customHeight="1" x14ac:dyDescent="0.2">
      <c r="A47" s="219"/>
      <c r="B47" s="1004"/>
      <c r="C47" s="371" t="s">
        <v>294</v>
      </c>
      <c r="D47" s="786" t="s">
        <v>295</v>
      </c>
      <c r="E47" s="382" t="s">
        <v>296</v>
      </c>
      <c r="F47" s="385" t="s">
        <v>276</v>
      </c>
      <c r="G47" s="385">
        <v>2</v>
      </c>
      <c r="H47" s="317">
        <v>0</v>
      </c>
      <c r="I47" s="770">
        <v>0</v>
      </c>
      <c r="J47" s="770">
        <v>0</v>
      </c>
      <c r="K47" s="770">
        <v>0</v>
      </c>
      <c r="L47" s="324">
        <v>0</v>
      </c>
      <c r="M47" s="324">
        <v>0</v>
      </c>
      <c r="N47" s="324">
        <v>0</v>
      </c>
      <c r="O47" s="324">
        <v>0</v>
      </c>
      <c r="P47" s="324">
        <v>0</v>
      </c>
      <c r="Q47" s="324">
        <v>0</v>
      </c>
      <c r="R47" s="324">
        <v>0</v>
      </c>
      <c r="S47" s="324">
        <v>0</v>
      </c>
      <c r="T47" s="324">
        <v>0</v>
      </c>
      <c r="U47" s="324">
        <v>0</v>
      </c>
      <c r="V47" s="324">
        <v>0</v>
      </c>
      <c r="W47" s="324">
        <v>0</v>
      </c>
      <c r="X47" s="324">
        <v>0</v>
      </c>
      <c r="Y47" s="324">
        <v>0</v>
      </c>
      <c r="Z47" s="324">
        <v>0</v>
      </c>
      <c r="AA47" s="324">
        <v>0</v>
      </c>
      <c r="AB47" s="324">
        <v>0</v>
      </c>
      <c r="AC47" s="324">
        <v>0</v>
      </c>
      <c r="AD47" s="324">
        <v>0</v>
      </c>
      <c r="AE47" s="324">
        <v>0</v>
      </c>
      <c r="AF47" s="324">
        <v>0</v>
      </c>
      <c r="AG47" s="324">
        <v>0</v>
      </c>
      <c r="AH47" s="324">
        <v>0</v>
      </c>
      <c r="AI47" s="324">
        <v>0</v>
      </c>
      <c r="AJ47" s="353">
        <v>0</v>
      </c>
    </row>
    <row r="48" spans="1:36" ht="25.15" customHeight="1" x14ac:dyDescent="0.2">
      <c r="A48" s="219"/>
      <c r="B48" s="1004"/>
      <c r="C48" s="371" t="s">
        <v>297</v>
      </c>
      <c r="D48" s="786" t="s">
        <v>298</v>
      </c>
      <c r="E48" s="382" t="s">
        <v>299</v>
      </c>
      <c r="F48" s="385" t="s">
        <v>276</v>
      </c>
      <c r="G48" s="385">
        <v>2</v>
      </c>
      <c r="H48" s="317">
        <v>0</v>
      </c>
      <c r="I48" s="770">
        <v>0</v>
      </c>
      <c r="J48" s="770">
        <v>0</v>
      </c>
      <c r="K48" s="770">
        <v>0</v>
      </c>
      <c r="L48" s="324">
        <v>0</v>
      </c>
      <c r="M48" s="324">
        <v>0</v>
      </c>
      <c r="N48" s="324">
        <v>0</v>
      </c>
      <c r="O48" s="324">
        <v>0</v>
      </c>
      <c r="P48" s="324">
        <v>0</v>
      </c>
      <c r="Q48" s="324">
        <v>0</v>
      </c>
      <c r="R48" s="324">
        <v>0</v>
      </c>
      <c r="S48" s="324">
        <v>0</v>
      </c>
      <c r="T48" s="324">
        <v>0</v>
      </c>
      <c r="U48" s="324">
        <v>0</v>
      </c>
      <c r="V48" s="324">
        <v>0</v>
      </c>
      <c r="W48" s="324">
        <v>0</v>
      </c>
      <c r="X48" s="324">
        <v>0</v>
      </c>
      <c r="Y48" s="324">
        <v>0</v>
      </c>
      <c r="Z48" s="324">
        <v>0</v>
      </c>
      <c r="AA48" s="324">
        <v>0</v>
      </c>
      <c r="AB48" s="324">
        <v>0</v>
      </c>
      <c r="AC48" s="324">
        <v>0</v>
      </c>
      <c r="AD48" s="324">
        <v>0</v>
      </c>
      <c r="AE48" s="324">
        <v>0</v>
      </c>
      <c r="AF48" s="324">
        <v>0</v>
      </c>
      <c r="AG48" s="324">
        <v>0</v>
      </c>
      <c r="AH48" s="324">
        <v>0</v>
      </c>
      <c r="AI48" s="324">
        <v>0</v>
      </c>
      <c r="AJ48" s="353">
        <v>0</v>
      </c>
    </row>
    <row r="49" spans="1:36" ht="25.15" customHeight="1" x14ac:dyDescent="0.2">
      <c r="A49" s="219"/>
      <c r="B49" s="1004"/>
      <c r="C49" s="371" t="s">
        <v>300</v>
      </c>
      <c r="D49" s="786" t="s">
        <v>301</v>
      </c>
      <c r="E49" s="382" t="s">
        <v>302</v>
      </c>
      <c r="F49" s="385" t="s">
        <v>276</v>
      </c>
      <c r="G49" s="385">
        <v>2</v>
      </c>
      <c r="H49" s="317">
        <v>0</v>
      </c>
      <c r="I49" s="770">
        <v>-7.8323562954301447E-4</v>
      </c>
      <c r="J49" s="770">
        <v>-7.6249705116492809E-4</v>
      </c>
      <c r="K49" s="770">
        <v>-7.425790099882761E-4</v>
      </c>
      <c r="L49" s="324">
        <v>-7.2344511145684015E-4</v>
      </c>
      <c r="M49" s="324">
        <v>-7.0030449640512415E-4</v>
      </c>
      <c r="N49" s="324">
        <v>-6.8094529565428271E-4</v>
      </c>
      <c r="O49" s="324">
        <v>-6.6241445433684024E-4</v>
      </c>
      <c r="P49" s="324">
        <v>-6.4463111779014071E-4</v>
      </c>
      <c r="Q49" s="324">
        <v>-6.2760821207416486E-4</v>
      </c>
      <c r="R49" s="324">
        <v>-6.2016507477460436E-4</v>
      </c>
      <c r="S49" s="324">
        <v>-6.0570418182646793E-4</v>
      </c>
      <c r="T49" s="324">
        <v>-5.917823101722206E-4</v>
      </c>
      <c r="U49" s="324">
        <v>-5.7828268100865903E-4</v>
      </c>
      <c r="V49" s="324">
        <v>-5.6526543221275464E-4</v>
      </c>
      <c r="W49" s="324">
        <v>-5.52739655482128E-4</v>
      </c>
      <c r="X49" s="324">
        <v>-5.4057320437345883E-4</v>
      </c>
      <c r="Y49" s="324">
        <v>-5.2880407736574848E-4</v>
      </c>
      <c r="Z49" s="324">
        <v>-5.1741516002380195E-4</v>
      </c>
      <c r="AA49" s="324">
        <v>-5.0639024958718437E-4</v>
      </c>
      <c r="AB49" s="324">
        <v>-4.9177628164352423E-4</v>
      </c>
      <c r="AC49" s="324">
        <v>-4.812145001576482E-4</v>
      </c>
      <c r="AD49" s="324">
        <v>-4.7098935367398555E-4</v>
      </c>
      <c r="AE49" s="324">
        <v>-4.6108668652459529E-4</v>
      </c>
      <c r="AF49" s="324">
        <v>-4.5149307936662809E-4</v>
      </c>
      <c r="AG49" s="324">
        <v>-4.4219580369713184E-4</v>
      </c>
      <c r="AH49" s="324">
        <v>-4.3318277960338494E-4</v>
      </c>
      <c r="AI49" s="324">
        <v>-4.2444253651046894E-4</v>
      </c>
      <c r="AJ49" s="353">
        <v>-4.1596417666505661E-4</v>
      </c>
    </row>
    <row r="50" spans="1:36" ht="25.15" customHeight="1" x14ac:dyDescent="0.2">
      <c r="A50" s="219"/>
      <c r="B50" s="1004"/>
      <c r="C50" s="371" t="s">
        <v>303</v>
      </c>
      <c r="D50" s="786" t="s">
        <v>304</v>
      </c>
      <c r="E50" s="382" t="s">
        <v>281</v>
      </c>
      <c r="F50" s="385" t="s">
        <v>276</v>
      </c>
      <c r="G50" s="385">
        <v>2</v>
      </c>
      <c r="H50" s="317">
        <v>6.8290000000000003E-2</v>
      </c>
      <c r="I50" s="770">
        <v>6.8290000000000003E-2</v>
      </c>
      <c r="J50" s="770">
        <v>6.8290000000000003E-2</v>
      </c>
      <c r="K50" s="770">
        <v>6.8290000000000003E-2</v>
      </c>
      <c r="L50" s="324">
        <v>6.8290000000000003E-2</v>
      </c>
      <c r="M50" s="324">
        <v>6.8290000000000003E-2</v>
      </c>
      <c r="N50" s="324">
        <v>6.8290000000000003E-2</v>
      </c>
      <c r="O50" s="324">
        <v>6.8290000000000003E-2</v>
      </c>
      <c r="P50" s="324">
        <v>6.8290000000000003E-2</v>
      </c>
      <c r="Q50" s="324">
        <v>6.8290000000000003E-2</v>
      </c>
      <c r="R50" s="324">
        <v>6.8290000000000003E-2</v>
      </c>
      <c r="S50" s="324">
        <v>6.8290000000000003E-2</v>
      </c>
      <c r="T50" s="324">
        <v>6.8290000000000003E-2</v>
      </c>
      <c r="U50" s="324">
        <v>6.8290000000000003E-2</v>
      </c>
      <c r="V50" s="324">
        <v>6.8290000000000003E-2</v>
      </c>
      <c r="W50" s="324">
        <v>6.8290000000000003E-2</v>
      </c>
      <c r="X50" s="324">
        <v>6.8290000000000003E-2</v>
      </c>
      <c r="Y50" s="324">
        <v>6.8290000000000003E-2</v>
      </c>
      <c r="Z50" s="324">
        <v>6.8290000000000003E-2</v>
      </c>
      <c r="AA50" s="324">
        <v>6.8290000000000003E-2</v>
      </c>
      <c r="AB50" s="324">
        <v>6.8290000000000003E-2</v>
      </c>
      <c r="AC50" s="324">
        <v>6.8290000000000003E-2</v>
      </c>
      <c r="AD50" s="324">
        <v>6.8290000000000003E-2</v>
      </c>
      <c r="AE50" s="324">
        <v>6.8290000000000003E-2</v>
      </c>
      <c r="AF50" s="324">
        <v>6.8290000000000003E-2</v>
      </c>
      <c r="AG50" s="324">
        <v>6.8290000000000003E-2</v>
      </c>
      <c r="AH50" s="324">
        <v>6.8290000000000003E-2</v>
      </c>
      <c r="AI50" s="324">
        <v>6.8290000000000003E-2</v>
      </c>
      <c r="AJ50" s="353">
        <v>6.8290000000000003E-2</v>
      </c>
    </row>
    <row r="51" spans="1:36" ht="25.15" customHeight="1" x14ac:dyDescent="0.2">
      <c r="A51" s="219"/>
      <c r="B51" s="1004"/>
      <c r="C51" s="371" t="s">
        <v>305</v>
      </c>
      <c r="D51" s="786" t="s">
        <v>306</v>
      </c>
      <c r="E51" s="382" t="s">
        <v>307</v>
      </c>
      <c r="F51" s="385" t="s">
        <v>276</v>
      </c>
      <c r="G51" s="385">
        <v>2</v>
      </c>
      <c r="H51" s="317">
        <v>1.5811554794520544</v>
      </c>
      <c r="I51" s="770">
        <v>1.5521367262609469</v>
      </c>
      <c r="J51" s="770">
        <v>1.5231934945177161</v>
      </c>
      <c r="K51" s="770">
        <v>1.4943227451691627</v>
      </c>
      <c r="L51" s="324">
        <v>1.466636560628239</v>
      </c>
      <c r="M51" s="324">
        <v>1.4395121605722925</v>
      </c>
      <c r="N51" s="324">
        <v>1.412930958524325</v>
      </c>
      <c r="O51" s="324">
        <v>1.3868804382935722</v>
      </c>
      <c r="P51" s="324">
        <v>1.361347488547793</v>
      </c>
      <c r="Q51" s="324">
        <v>1.336320058708325</v>
      </c>
      <c r="R51" s="324">
        <v>1.311776180431534</v>
      </c>
      <c r="S51" s="324">
        <v>1.2877134471139677</v>
      </c>
      <c r="T51" s="324">
        <v>1.2641214356660964</v>
      </c>
      <c r="U51" s="324">
        <v>1.2409891791333341</v>
      </c>
      <c r="V51" s="324">
        <v>1.2183073900559396</v>
      </c>
      <c r="W51" s="324">
        <v>1.1960652301771602</v>
      </c>
      <c r="X51" s="324">
        <v>1.1742530787253904</v>
      </c>
      <c r="Y51" s="324">
        <v>1.1528621093639766</v>
      </c>
      <c r="Z51" s="324">
        <v>1.1318827393819884</v>
      </c>
      <c r="AA51" s="324">
        <v>1.1113063477755372</v>
      </c>
      <c r="AB51" s="324">
        <v>1.0911284695962624</v>
      </c>
      <c r="AC51" s="324">
        <v>1.0713366064161962</v>
      </c>
      <c r="AD51" s="324">
        <v>1.0519223746711084</v>
      </c>
      <c r="AE51" s="324">
        <v>1.0328774721270086</v>
      </c>
      <c r="AF51" s="324">
        <v>1.0141945313982044</v>
      </c>
      <c r="AG51" s="324">
        <v>0.99586539868823387</v>
      </c>
      <c r="AH51" s="324">
        <v>0.97788284623954702</v>
      </c>
      <c r="AI51" s="324">
        <v>0.96024056695400795</v>
      </c>
      <c r="AJ51" s="353">
        <v>0.94293059954088754</v>
      </c>
    </row>
    <row r="52" spans="1:36" ht="25.15" customHeight="1" x14ac:dyDescent="0.2">
      <c r="A52" s="219"/>
      <c r="B52" s="1004"/>
      <c r="C52" s="371" t="s">
        <v>308</v>
      </c>
      <c r="D52" s="786" t="s">
        <v>309</v>
      </c>
      <c r="E52" s="382" t="s">
        <v>281</v>
      </c>
      <c r="F52" s="385" t="s">
        <v>276</v>
      </c>
      <c r="G52" s="385">
        <v>2</v>
      </c>
      <c r="H52" s="317">
        <v>0.1190158904109589</v>
      </c>
      <c r="I52" s="770">
        <v>0.1190158904109589</v>
      </c>
      <c r="J52" s="770">
        <v>0.1190158904109589</v>
      </c>
      <c r="K52" s="770">
        <v>0.1190158904109589</v>
      </c>
      <c r="L52" s="324">
        <v>0.1190158904109589</v>
      </c>
      <c r="M52" s="324">
        <v>0.1190158904109589</v>
      </c>
      <c r="N52" s="324">
        <v>0.1190158904109589</v>
      </c>
      <c r="O52" s="324">
        <v>0.1190158904109589</v>
      </c>
      <c r="P52" s="324">
        <v>0.1190158904109589</v>
      </c>
      <c r="Q52" s="324">
        <v>0.1190158904109589</v>
      </c>
      <c r="R52" s="324">
        <v>0.1190158904109589</v>
      </c>
      <c r="S52" s="324">
        <v>0.1190158904109589</v>
      </c>
      <c r="T52" s="324">
        <v>0.1190158904109589</v>
      </c>
      <c r="U52" s="324">
        <v>0.1190158904109589</v>
      </c>
      <c r="V52" s="324">
        <v>0.1190158904109589</v>
      </c>
      <c r="W52" s="324">
        <v>0.1190158904109589</v>
      </c>
      <c r="X52" s="324">
        <v>0.1190158904109589</v>
      </c>
      <c r="Y52" s="324">
        <v>0.1190158904109589</v>
      </c>
      <c r="Z52" s="324">
        <v>0.1190158904109589</v>
      </c>
      <c r="AA52" s="324">
        <v>0.1190158904109589</v>
      </c>
      <c r="AB52" s="324">
        <v>0.1190158904109589</v>
      </c>
      <c r="AC52" s="324">
        <v>0.1190158904109589</v>
      </c>
      <c r="AD52" s="324">
        <v>0.1190158904109589</v>
      </c>
      <c r="AE52" s="324">
        <v>0.1190158904109589</v>
      </c>
      <c r="AF52" s="324">
        <v>0.1190158904109589</v>
      </c>
      <c r="AG52" s="324">
        <v>0.1190158904109589</v>
      </c>
      <c r="AH52" s="324">
        <v>0.1190158904109589</v>
      </c>
      <c r="AI52" s="324">
        <v>0.1190158904109589</v>
      </c>
      <c r="AJ52" s="353">
        <v>0.1190158904109589</v>
      </c>
    </row>
    <row r="53" spans="1:36" ht="25.15" customHeight="1" thickBot="1" x14ac:dyDescent="0.25">
      <c r="A53" s="219"/>
      <c r="B53" s="1005"/>
      <c r="C53" s="390" t="s">
        <v>310</v>
      </c>
      <c r="D53" s="891" t="s">
        <v>311</v>
      </c>
      <c r="E53" s="391" t="s">
        <v>312</v>
      </c>
      <c r="F53" s="892" t="s">
        <v>276</v>
      </c>
      <c r="G53" s="892">
        <v>2</v>
      </c>
      <c r="H53" s="360">
        <f>SUM(H40+H41+H42+H43+H50+H51+H52)</f>
        <v>3.3644524657534243</v>
      </c>
      <c r="I53" s="771">
        <f>SUM(I40+I41+I42+I43+I50+I51+I52)</f>
        <v>3.4003699031505152</v>
      </c>
      <c r="J53" s="771">
        <f t="shared" ref="J53:AJ53" si="11">SUM(J40+J41+J42+J43+J50+J51+J52)</f>
        <v>3.4363255174097325</v>
      </c>
      <c r="K53" s="771">
        <f t="shared" si="11"/>
        <v>3.4722714868210871</v>
      </c>
      <c r="L53" s="392">
        <f t="shared" si="11"/>
        <v>3.5082018471916592</v>
      </c>
      <c r="M53" s="392">
        <f t="shared" si="11"/>
        <v>3.5477972687455428</v>
      </c>
      <c r="N53" s="392">
        <f t="shared" si="11"/>
        <v>3.5874237154657451</v>
      </c>
      <c r="O53" s="392">
        <f t="shared" si="11"/>
        <v>3.6270463476118544</v>
      </c>
      <c r="P53" s="392">
        <f t="shared" si="11"/>
        <v>3.6666658381523276</v>
      </c>
      <c r="Q53" s="392">
        <f t="shared" si="11"/>
        <v>3.7062572752173293</v>
      </c>
      <c r="R53" s="392">
        <f t="shared" si="11"/>
        <v>3.7418742945588579</v>
      </c>
      <c r="S53" s="392">
        <f t="shared" si="11"/>
        <v>3.7774931043702229</v>
      </c>
      <c r="T53" s="392">
        <f t="shared" si="11"/>
        <v>3.8130980765088078</v>
      </c>
      <c r="U53" s="392">
        <f t="shared" si="11"/>
        <v>3.8487114408410936</v>
      </c>
      <c r="V53" s="392">
        <f t="shared" si="11"/>
        <v>3.8843224317007308</v>
      </c>
      <c r="W53" s="392">
        <f t="shared" si="11"/>
        <v>3.9199126423424455</v>
      </c>
      <c r="X53" s="392">
        <f t="shared" si="11"/>
        <v>3.9555025659943039</v>
      </c>
      <c r="Y53" s="392">
        <f t="shared" si="11"/>
        <v>3.9910922039181718</v>
      </c>
      <c r="Z53" s="392">
        <f t="shared" si="11"/>
        <v>4.0266815573656318</v>
      </c>
      <c r="AA53" s="392">
        <f t="shared" si="11"/>
        <v>4.0622706275780995</v>
      </c>
      <c r="AB53" s="392">
        <f t="shared" si="11"/>
        <v>4.0989498569302238</v>
      </c>
      <c r="AC53" s="392">
        <f t="shared" si="11"/>
        <v>4.1356288055001835</v>
      </c>
      <c r="AD53" s="392">
        <f t="shared" si="11"/>
        <v>4.1723074744996271</v>
      </c>
      <c r="AE53" s="392">
        <f t="shared" si="11"/>
        <v>4.2089858651305017</v>
      </c>
      <c r="AF53" s="392">
        <f t="shared" si="11"/>
        <v>4.2456639785851831</v>
      </c>
      <c r="AG53" s="392">
        <f t="shared" si="11"/>
        <v>4.2823418160465705</v>
      </c>
      <c r="AH53" s="392">
        <f t="shared" si="11"/>
        <v>4.3190193786882123</v>
      </c>
      <c r="AI53" s="392">
        <f t="shared" si="11"/>
        <v>4.3556966676743984</v>
      </c>
      <c r="AJ53" s="393">
        <f t="shared" si="11"/>
        <v>4.3923736841602796</v>
      </c>
    </row>
    <row r="54" spans="1:36" ht="25.15" customHeight="1" x14ac:dyDescent="0.2">
      <c r="A54" s="219"/>
      <c r="B54" s="995" t="s">
        <v>313</v>
      </c>
      <c r="C54" s="363" t="s">
        <v>314</v>
      </c>
      <c r="D54" s="788" t="s">
        <v>315</v>
      </c>
      <c r="E54" s="847" t="s">
        <v>307</v>
      </c>
      <c r="F54" s="383" t="s">
        <v>276</v>
      </c>
      <c r="G54" s="383">
        <v>2</v>
      </c>
      <c r="H54" s="345">
        <v>0.221</v>
      </c>
      <c r="I54" s="774">
        <v>0.221</v>
      </c>
      <c r="J54" s="774">
        <v>0.221</v>
      </c>
      <c r="K54" s="774">
        <v>0.221</v>
      </c>
      <c r="L54" s="384">
        <v>0.221</v>
      </c>
      <c r="M54" s="384">
        <v>0.221</v>
      </c>
      <c r="N54" s="384">
        <v>0.221</v>
      </c>
      <c r="O54" s="384">
        <v>0.221</v>
      </c>
      <c r="P54" s="384">
        <v>0.221</v>
      </c>
      <c r="Q54" s="384">
        <v>0.221</v>
      </c>
      <c r="R54" s="384">
        <v>0.221</v>
      </c>
      <c r="S54" s="384">
        <v>0.221</v>
      </c>
      <c r="T54" s="384">
        <v>0.221</v>
      </c>
      <c r="U54" s="384">
        <v>0.221</v>
      </c>
      <c r="V54" s="384">
        <v>0.221</v>
      </c>
      <c r="W54" s="384">
        <v>0.221</v>
      </c>
      <c r="X54" s="384">
        <v>0.221</v>
      </c>
      <c r="Y54" s="384">
        <v>0.221</v>
      </c>
      <c r="Z54" s="384">
        <v>0.221</v>
      </c>
      <c r="AA54" s="384">
        <v>0.221</v>
      </c>
      <c r="AB54" s="384">
        <v>0.221</v>
      </c>
      <c r="AC54" s="384">
        <v>0.221</v>
      </c>
      <c r="AD54" s="384">
        <v>0.221</v>
      </c>
      <c r="AE54" s="384">
        <v>0.221</v>
      </c>
      <c r="AF54" s="384">
        <v>0.221</v>
      </c>
      <c r="AG54" s="384">
        <v>0.221</v>
      </c>
      <c r="AH54" s="384">
        <v>0.221</v>
      </c>
      <c r="AI54" s="384">
        <v>0.221</v>
      </c>
      <c r="AJ54" s="381">
        <v>0.221</v>
      </c>
    </row>
    <row r="55" spans="1:36" ht="25.15" customHeight="1" x14ac:dyDescent="0.2">
      <c r="A55" s="219"/>
      <c r="B55" s="1004"/>
      <c r="C55" s="371" t="s">
        <v>316</v>
      </c>
      <c r="D55" s="789" t="s">
        <v>317</v>
      </c>
      <c r="E55" s="382" t="s">
        <v>307</v>
      </c>
      <c r="F55" s="385" t="s">
        <v>276</v>
      </c>
      <c r="G55" s="385">
        <v>2</v>
      </c>
      <c r="H55" s="317">
        <v>0</v>
      </c>
      <c r="I55" s="770">
        <v>0</v>
      </c>
      <c r="J55" s="770">
        <v>0</v>
      </c>
      <c r="K55" s="770">
        <v>0</v>
      </c>
      <c r="L55" s="324">
        <v>0</v>
      </c>
      <c r="M55" s="324">
        <v>0</v>
      </c>
      <c r="N55" s="324">
        <v>0</v>
      </c>
      <c r="O55" s="324">
        <v>0</v>
      </c>
      <c r="P55" s="324">
        <v>0</v>
      </c>
      <c r="Q55" s="324">
        <v>0</v>
      </c>
      <c r="R55" s="324">
        <v>0</v>
      </c>
      <c r="S55" s="324">
        <v>0</v>
      </c>
      <c r="T55" s="324">
        <v>0</v>
      </c>
      <c r="U55" s="324">
        <v>0</v>
      </c>
      <c r="V55" s="324">
        <v>0</v>
      </c>
      <c r="W55" s="324">
        <v>0</v>
      </c>
      <c r="X55" s="324">
        <v>0</v>
      </c>
      <c r="Y55" s="324">
        <v>0</v>
      </c>
      <c r="Z55" s="324">
        <v>0</v>
      </c>
      <c r="AA55" s="324">
        <v>0</v>
      </c>
      <c r="AB55" s="324">
        <v>0</v>
      </c>
      <c r="AC55" s="324">
        <v>0</v>
      </c>
      <c r="AD55" s="324">
        <v>0</v>
      </c>
      <c r="AE55" s="324">
        <v>0</v>
      </c>
      <c r="AF55" s="324">
        <v>0</v>
      </c>
      <c r="AG55" s="324">
        <v>0</v>
      </c>
      <c r="AH55" s="324">
        <v>0</v>
      </c>
      <c r="AI55" s="324">
        <v>0</v>
      </c>
      <c r="AJ55" s="353">
        <v>0</v>
      </c>
    </row>
    <row r="56" spans="1:36" ht="25.15" customHeight="1" x14ac:dyDescent="0.2">
      <c r="A56" s="191"/>
      <c r="B56" s="1004"/>
      <c r="C56" s="371" t="s">
        <v>318</v>
      </c>
      <c r="D56" s="789" t="s">
        <v>319</v>
      </c>
      <c r="E56" s="382" t="s">
        <v>307</v>
      </c>
      <c r="F56" s="385" t="s">
        <v>276</v>
      </c>
      <c r="G56" s="385">
        <v>2</v>
      </c>
      <c r="H56" s="317">
        <v>2.4364993165040745</v>
      </c>
      <c r="I56" s="770">
        <v>2.5515787253960913</v>
      </c>
      <c r="J56" s="770">
        <v>2.665748195424364</v>
      </c>
      <c r="K56" s="770">
        <v>2.7790826929860777</v>
      </c>
      <c r="L56" s="324">
        <v>2.8882338949056634</v>
      </c>
      <c r="M56" s="324">
        <v>2.9980842429018355</v>
      </c>
      <c r="N56" s="324">
        <v>3.1053248892339265</v>
      </c>
      <c r="O56" s="324">
        <v>3.2095352230191958</v>
      </c>
      <c r="P56" s="324">
        <v>3.3105613883417653</v>
      </c>
      <c r="Q56" s="324">
        <v>3.4086190265291578</v>
      </c>
      <c r="R56" s="324">
        <v>3.5001231710697547</v>
      </c>
      <c r="S56" s="324">
        <v>3.5894751201628492</v>
      </c>
      <c r="T56" s="324">
        <v>3.6755034385051331</v>
      </c>
      <c r="U56" s="324">
        <v>3.7593562425378559</v>
      </c>
      <c r="V56" s="324">
        <v>3.8403977336112374</v>
      </c>
      <c r="W56" s="324">
        <v>3.9197268846954549</v>
      </c>
      <c r="X56" s="324">
        <v>3.9968848936461217</v>
      </c>
      <c r="Y56" s="324">
        <v>4.0725996264063085</v>
      </c>
      <c r="Z56" s="324">
        <v>4.1453178903040326</v>
      </c>
      <c r="AA56" s="324">
        <v>4.2150983069369712</v>
      </c>
      <c r="AB56" s="324">
        <v>4.2842014724864548</v>
      </c>
      <c r="AC56" s="324">
        <v>4.3514112757275232</v>
      </c>
      <c r="AD56" s="324">
        <v>4.4159512172399964</v>
      </c>
      <c r="AE56" s="324">
        <v>4.4802892678985078</v>
      </c>
      <c r="AF56" s="324">
        <v>4.5427473082108873</v>
      </c>
      <c r="AG56" s="324">
        <v>4.6037304240028281</v>
      </c>
      <c r="AH56" s="324">
        <v>4.6636104674813978</v>
      </c>
      <c r="AI56" s="324">
        <v>4.7221172629172488</v>
      </c>
      <c r="AJ56" s="353">
        <v>4.7810613520443983</v>
      </c>
    </row>
    <row r="57" spans="1:36" ht="25.15" customHeight="1" x14ac:dyDescent="0.2">
      <c r="A57" s="191"/>
      <c r="B57" s="1004"/>
      <c r="C57" s="371" t="s">
        <v>320</v>
      </c>
      <c r="D57" s="786" t="s">
        <v>321</v>
      </c>
      <c r="E57" s="382" t="s">
        <v>307</v>
      </c>
      <c r="F57" s="385" t="s">
        <v>276</v>
      </c>
      <c r="G57" s="385">
        <v>2</v>
      </c>
      <c r="H57" s="317">
        <v>3.5083462082456274</v>
      </c>
      <c r="I57" s="770">
        <v>3.4170224687410307</v>
      </c>
      <c r="J57" s="770">
        <v>3.328778037546952</v>
      </c>
      <c r="K57" s="770">
        <v>3.2434305537391364</v>
      </c>
      <c r="L57" s="324">
        <v>3.1617222333029744</v>
      </c>
      <c r="M57" s="324">
        <v>3.0779401168437497</v>
      </c>
      <c r="N57" s="324">
        <v>2.9970469278189862</v>
      </c>
      <c r="O57" s="324">
        <v>2.9184824070975361</v>
      </c>
      <c r="P57" s="324">
        <v>2.8419565132167253</v>
      </c>
      <c r="Q57" s="324">
        <v>2.7675757884302383</v>
      </c>
      <c r="R57" s="324">
        <v>2.6985672174928022</v>
      </c>
      <c r="S57" s="324">
        <v>2.6315748089352451</v>
      </c>
      <c r="T57" s="324">
        <v>2.5656793846006254</v>
      </c>
      <c r="U57" s="324">
        <v>2.50161581208895</v>
      </c>
      <c r="V57" s="324">
        <v>2.4388958273333539</v>
      </c>
      <c r="W57" s="324">
        <v>2.3781674083372986</v>
      </c>
      <c r="X57" s="324">
        <v>2.3190158817583533</v>
      </c>
      <c r="Y57" s="324">
        <v>2.2617730076538463</v>
      </c>
      <c r="Z57" s="324">
        <v>2.2054932660326494</v>
      </c>
      <c r="AA57" s="324">
        <v>2.1502039509187432</v>
      </c>
      <c r="AB57" s="324">
        <v>2.096014305361424</v>
      </c>
      <c r="AC57" s="324">
        <v>2.0432956036393852</v>
      </c>
      <c r="AD57" s="324">
        <v>1.9916286861047854</v>
      </c>
      <c r="AE57" s="324">
        <v>1.9420609627356815</v>
      </c>
      <c r="AF57" s="324">
        <v>1.8937503614557143</v>
      </c>
      <c r="AG57" s="324">
        <v>1.8468072901691188</v>
      </c>
      <c r="AH57" s="324">
        <v>1.8013109536825123</v>
      </c>
      <c r="AI57" s="324">
        <v>1.7570876303466898</v>
      </c>
      <c r="AJ57" s="353">
        <v>1.7126919198196766</v>
      </c>
    </row>
    <row r="58" spans="1:36" ht="25.15" customHeight="1" thickBot="1" x14ac:dyDescent="0.25">
      <c r="A58" s="191"/>
      <c r="B58" s="1004"/>
      <c r="C58" s="388" t="s">
        <v>322</v>
      </c>
      <c r="D58" s="401" t="s">
        <v>323</v>
      </c>
      <c r="E58" s="389" t="s">
        <v>324</v>
      </c>
      <c r="F58" s="403" t="s">
        <v>276</v>
      </c>
      <c r="G58" s="403">
        <v>2</v>
      </c>
      <c r="H58" s="270">
        <f>SUM(H54:H57)</f>
        <v>6.1658455247497024</v>
      </c>
      <c r="I58" s="773">
        <f t="shared" ref="I58:AJ58" si="12">SUM(I54:I57)</f>
        <v>6.1896011941371221</v>
      </c>
      <c r="J58" s="773">
        <f t="shared" si="12"/>
        <v>6.2155262329713157</v>
      </c>
      <c r="K58" s="773">
        <f t="shared" si="12"/>
        <v>6.2435132467252146</v>
      </c>
      <c r="L58" s="319">
        <f t="shared" si="12"/>
        <v>6.2709561282086383</v>
      </c>
      <c r="M58" s="319">
        <f t="shared" si="12"/>
        <v>6.2970243597455848</v>
      </c>
      <c r="N58" s="319">
        <f t="shared" si="12"/>
        <v>6.3233718170529123</v>
      </c>
      <c r="O58" s="319">
        <f t="shared" si="12"/>
        <v>6.349017630116732</v>
      </c>
      <c r="P58" s="319">
        <f t="shared" si="12"/>
        <v>6.3735179015584906</v>
      </c>
      <c r="Q58" s="319">
        <f t="shared" si="12"/>
        <v>6.3971948149593967</v>
      </c>
      <c r="R58" s="319">
        <f t="shared" si="12"/>
        <v>6.4196903885625574</v>
      </c>
      <c r="S58" s="319">
        <f t="shared" si="12"/>
        <v>6.4420499290980944</v>
      </c>
      <c r="T58" s="319">
        <f t="shared" si="12"/>
        <v>6.4621828231057581</v>
      </c>
      <c r="U58" s="319">
        <f t="shared" si="12"/>
        <v>6.481972054626806</v>
      </c>
      <c r="V58" s="319">
        <f t="shared" si="12"/>
        <v>6.5002935609445913</v>
      </c>
      <c r="W58" s="319">
        <f t="shared" si="12"/>
        <v>6.5188942930327531</v>
      </c>
      <c r="X58" s="319">
        <f t="shared" si="12"/>
        <v>6.5369007754044741</v>
      </c>
      <c r="Y58" s="319">
        <f t="shared" si="12"/>
        <v>6.5553726340601548</v>
      </c>
      <c r="Z58" s="319">
        <f t="shared" si="12"/>
        <v>6.5718111563366826</v>
      </c>
      <c r="AA58" s="319">
        <f t="shared" si="12"/>
        <v>6.5863022578557144</v>
      </c>
      <c r="AB58" s="319">
        <f t="shared" si="12"/>
        <v>6.6012157778478784</v>
      </c>
      <c r="AC58" s="319">
        <f t="shared" si="12"/>
        <v>6.6157068793669085</v>
      </c>
      <c r="AD58" s="319">
        <f t="shared" si="12"/>
        <v>6.6285799033447823</v>
      </c>
      <c r="AE58" s="319">
        <f t="shared" si="12"/>
        <v>6.6433502306341889</v>
      </c>
      <c r="AF58" s="319">
        <f t="shared" si="12"/>
        <v>6.6574976696666015</v>
      </c>
      <c r="AG58" s="319">
        <f t="shared" si="12"/>
        <v>6.6715377141719472</v>
      </c>
      <c r="AH58" s="319">
        <f t="shared" si="12"/>
        <v>6.6859214211639104</v>
      </c>
      <c r="AI58" s="319">
        <f t="shared" si="12"/>
        <v>6.7002048932639386</v>
      </c>
      <c r="AJ58" s="338">
        <f t="shared" si="12"/>
        <v>6.7147532718640752</v>
      </c>
    </row>
    <row r="59" spans="1:36" ht="25.15" customHeight="1" x14ac:dyDescent="0.2">
      <c r="A59" s="191"/>
      <c r="B59" s="993" t="s">
        <v>325</v>
      </c>
      <c r="C59" s="893" t="s">
        <v>326</v>
      </c>
      <c r="D59" s="394" t="s">
        <v>327</v>
      </c>
      <c r="E59" s="395" t="s">
        <v>328</v>
      </c>
      <c r="F59" s="396" t="s">
        <v>329</v>
      </c>
      <c r="G59" s="397">
        <v>1</v>
      </c>
      <c r="H59" s="398">
        <f>H56/H43</f>
        <v>2.1892240598000083</v>
      </c>
      <c r="I59" s="775">
        <f t="shared" ref="I59:AJ59" si="13">I56/I43</f>
        <v>2.1686617565088167</v>
      </c>
      <c r="J59" s="775">
        <f t="shared" si="13"/>
        <v>2.1495394884405092</v>
      </c>
      <c r="K59" s="775">
        <f t="shared" si="13"/>
        <v>2.1317756704103767</v>
      </c>
      <c r="L59" s="399">
        <f t="shared" si="13"/>
        <v>2.1144578382987294</v>
      </c>
      <c r="M59" s="399">
        <f t="shared" si="13"/>
        <v>2.0945887441626372</v>
      </c>
      <c r="N59" s="399">
        <f t="shared" si="13"/>
        <v>2.0754222459267742</v>
      </c>
      <c r="O59" s="399">
        <f t="shared" si="13"/>
        <v>2.056611746875026</v>
      </c>
      <c r="P59" s="399">
        <f t="shared" si="13"/>
        <v>2.0379843706941134</v>
      </c>
      <c r="Q59" s="399">
        <f t="shared" si="13"/>
        <v>2.0196452684672157</v>
      </c>
      <c r="R59" s="399">
        <f t="shared" si="13"/>
        <v>2.0039911295210424</v>
      </c>
      <c r="S59" s="399">
        <f t="shared" si="13"/>
        <v>1.9886930483467686</v>
      </c>
      <c r="T59" s="399">
        <f t="shared" si="13"/>
        <v>1.973082421496634</v>
      </c>
      <c r="U59" s="399">
        <f t="shared" si="13"/>
        <v>1.9577397661523459</v>
      </c>
      <c r="V59" s="399">
        <f t="shared" si="13"/>
        <v>1.942311124984468</v>
      </c>
      <c r="W59" s="399">
        <f t="shared" si="13"/>
        <v>1.927340965224293</v>
      </c>
      <c r="X59" s="399">
        <f t="shared" si="13"/>
        <v>1.912535099366619</v>
      </c>
      <c r="Y59" s="399">
        <f t="shared" si="13"/>
        <v>1.8982031844886271</v>
      </c>
      <c r="Z59" s="399">
        <f t="shared" si="13"/>
        <v>1.8835870687116452</v>
      </c>
      <c r="AA59" s="399">
        <f t="shared" si="13"/>
        <v>1.868718483624255</v>
      </c>
      <c r="AB59" s="399">
        <f t="shared" si="13"/>
        <v>1.8537076128103138</v>
      </c>
      <c r="AC59" s="399">
        <f t="shared" si="13"/>
        <v>1.8389012466497243</v>
      </c>
      <c r="AD59" s="399">
        <f t="shared" si="13"/>
        <v>1.8239512858060083</v>
      </c>
      <c r="AE59" s="399">
        <f t="shared" si="13"/>
        <v>1.8098513128628186</v>
      </c>
      <c r="AF59" s="399">
        <f t="shared" si="13"/>
        <v>1.7958716629730644</v>
      </c>
      <c r="AG59" s="399">
        <f t="shared" si="13"/>
        <v>1.7821500951991005</v>
      </c>
      <c r="AH59" s="399">
        <f t="shared" si="13"/>
        <v>1.7688015043976109</v>
      </c>
      <c r="AI59" s="399">
        <f t="shared" si="13"/>
        <v>1.7556939668876097</v>
      </c>
      <c r="AJ59" s="400">
        <f t="shared" si="13"/>
        <v>1.7434637978743588</v>
      </c>
    </row>
    <row r="60" spans="1:36" ht="25.15" customHeight="1" thickBot="1" x14ac:dyDescent="0.25">
      <c r="A60" s="191"/>
      <c r="B60" s="994"/>
      <c r="C60" s="388" t="s">
        <v>330</v>
      </c>
      <c r="D60" s="401" t="s">
        <v>331</v>
      </c>
      <c r="E60" s="389" t="s">
        <v>332</v>
      </c>
      <c r="F60" s="402" t="s">
        <v>329</v>
      </c>
      <c r="G60" s="403">
        <v>1</v>
      </c>
      <c r="H60" s="599">
        <f>H57/H51</f>
        <v>2.218849603241698</v>
      </c>
      <c r="I60" s="776">
        <f t="shared" ref="I60:AJ60" si="14">I57/I51</f>
        <v>2.2014957902404255</v>
      </c>
      <c r="J60" s="776">
        <f t="shared" si="14"/>
        <v>2.1853940747041678</v>
      </c>
      <c r="K60" s="776">
        <f t="shared" si="14"/>
        <v>2.1705020312542778</v>
      </c>
      <c r="L60" s="600">
        <f>L57/L51</f>
        <v>2.1557639555559964</v>
      </c>
      <c r="M60" s="600">
        <f t="shared" si="14"/>
        <v>2.1381827824365747</v>
      </c>
      <c r="N60" s="600">
        <f t="shared" si="14"/>
        <v>2.1211559628852092</v>
      </c>
      <c r="O60" s="600">
        <f t="shared" si="14"/>
        <v>2.1043504014581518</v>
      </c>
      <c r="P60" s="600">
        <f t="shared" si="14"/>
        <v>2.087605506400398</v>
      </c>
      <c r="Q60" s="600">
        <f t="shared" si="14"/>
        <v>2.0710426146752239</v>
      </c>
      <c r="R60" s="600">
        <f t="shared" si="14"/>
        <v>2.0571857133471174</v>
      </c>
      <c r="S60" s="600">
        <f t="shared" si="14"/>
        <v>2.0436028021864248</v>
      </c>
      <c r="T60" s="600">
        <f t="shared" si="14"/>
        <v>2.0296146495203655</v>
      </c>
      <c r="U60" s="600">
        <f t="shared" si="14"/>
        <v>2.0158240330798018</v>
      </c>
      <c r="V60" s="600">
        <f t="shared" si="14"/>
        <v>2.0018723084503081</v>
      </c>
      <c r="W60" s="600">
        <f t="shared" si="14"/>
        <v>1.9883258440553835</v>
      </c>
      <c r="X60" s="600">
        <f t="shared" si="14"/>
        <v>1.9748859285730482</v>
      </c>
      <c r="Y60" s="600">
        <f t="shared" si="14"/>
        <v>1.9618764371583395</v>
      </c>
      <c r="Z60" s="600">
        <f t="shared" si="14"/>
        <v>1.9485174473434022</v>
      </c>
      <c r="AA60" s="600">
        <f t="shared" si="14"/>
        <v>1.9348435786610334</v>
      </c>
      <c r="AB60" s="600">
        <f t="shared" si="14"/>
        <v>1.9209601470090756</v>
      </c>
      <c r="AC60" s="600">
        <f t="shared" si="14"/>
        <v>1.9072396027561849</v>
      </c>
      <c r="AD60" s="600">
        <f t="shared" si="14"/>
        <v>1.8933228668393745</v>
      </c>
      <c r="AE60" s="600">
        <f t="shared" si="14"/>
        <v>1.8802433155371157</v>
      </c>
      <c r="AF60" s="600">
        <f t="shared" si="14"/>
        <v>1.8672456839664904</v>
      </c>
      <c r="AG60" s="600">
        <f t="shared" si="14"/>
        <v>1.854474804126899</v>
      </c>
      <c r="AH60" s="600">
        <f t="shared" si="14"/>
        <v>1.8420518987621695</v>
      </c>
      <c r="AI60" s="600">
        <f t="shared" si="14"/>
        <v>1.8298410740137454</v>
      </c>
      <c r="AJ60" s="601">
        <f t="shared" si="14"/>
        <v>1.8163499208251228</v>
      </c>
    </row>
    <row r="61" spans="1:36" ht="25.15" customHeight="1" x14ac:dyDescent="0.2">
      <c r="A61" s="191"/>
      <c r="B61" s="995" t="s">
        <v>333</v>
      </c>
      <c r="C61" s="386" t="s">
        <v>334</v>
      </c>
      <c r="D61" s="387" t="s">
        <v>335</v>
      </c>
      <c r="E61" s="404" t="s">
        <v>336</v>
      </c>
      <c r="F61" s="405" t="s">
        <v>212</v>
      </c>
      <c r="G61" s="405">
        <v>0</v>
      </c>
      <c r="H61" s="406">
        <f>H43/(H43+H51)</f>
        <v>0.41310581625707832</v>
      </c>
      <c r="I61" s="777">
        <f t="shared" ref="I61:AJ61" si="15">I43/(I43+I51)</f>
        <v>0.43118193487335449</v>
      </c>
      <c r="J61" s="777">
        <f t="shared" si="15"/>
        <v>0.44878574870403176</v>
      </c>
      <c r="K61" s="777">
        <f t="shared" si="15"/>
        <v>0.46592602940267508</v>
      </c>
      <c r="L61" s="407">
        <f t="shared" si="15"/>
        <v>0.48222625279869225</v>
      </c>
      <c r="M61" s="407">
        <f t="shared" si="15"/>
        <v>0.49857800122757173</v>
      </c>
      <c r="N61" s="407">
        <f t="shared" si="15"/>
        <v>0.51431795398848323</v>
      </c>
      <c r="O61" s="407">
        <f t="shared" si="15"/>
        <v>0.5294681483328133</v>
      </c>
      <c r="P61" s="407">
        <f t="shared" si="15"/>
        <v>0.5440558302029459</v>
      </c>
      <c r="Q61" s="407">
        <f t="shared" si="15"/>
        <v>0.55810275933243081</v>
      </c>
      <c r="R61" s="407">
        <f t="shared" si="15"/>
        <v>0.5710840263047311</v>
      </c>
      <c r="S61" s="407">
        <f t="shared" si="15"/>
        <v>0.58362204542705187</v>
      </c>
      <c r="T61" s="407">
        <f t="shared" si="15"/>
        <v>0.59573269160862252</v>
      </c>
      <c r="U61" s="407">
        <f t="shared" si="15"/>
        <v>0.60743625706716042</v>
      </c>
      <c r="V61" s="407">
        <f t="shared" si="15"/>
        <v>0.61874737584433015</v>
      </c>
      <c r="W61" s="407">
        <f t="shared" si="15"/>
        <v>0.62967981646907711</v>
      </c>
      <c r="X61" s="407">
        <f t="shared" si="15"/>
        <v>0.64025092013723117</v>
      </c>
      <c r="Y61" s="407">
        <f t="shared" si="15"/>
        <v>0.65047462746853024</v>
      </c>
      <c r="Z61" s="407">
        <f t="shared" si="15"/>
        <v>0.66036453253847616</v>
      </c>
      <c r="AA61" s="407">
        <f t="shared" si="15"/>
        <v>0.66993339023405607</v>
      </c>
      <c r="AB61" s="407">
        <f t="shared" si="15"/>
        <v>0.67929503919027856</v>
      </c>
      <c r="AC61" s="407">
        <f t="shared" si="15"/>
        <v>0.68835177603162589</v>
      </c>
      <c r="AD61" s="407">
        <f t="shared" si="15"/>
        <v>0.69711532947561716</v>
      </c>
      <c r="AE61" s="407">
        <f t="shared" si="15"/>
        <v>0.70559693213762342</v>
      </c>
      <c r="AF61" s="407">
        <f t="shared" si="15"/>
        <v>0.7138071044338361</v>
      </c>
      <c r="AG61" s="407">
        <f t="shared" si="15"/>
        <v>0.72175617068623477</v>
      </c>
      <c r="AH61" s="407">
        <f t="shared" si="15"/>
        <v>0.72945379494068374</v>
      </c>
      <c r="AI61" s="407">
        <f t="shared" si="15"/>
        <v>0.73690901443018875</v>
      </c>
      <c r="AJ61" s="408">
        <f t="shared" si="15"/>
        <v>0.74413096835081727</v>
      </c>
    </row>
    <row r="62" spans="1:36" ht="25.15" customHeight="1" thickBot="1" x14ac:dyDescent="0.25">
      <c r="A62" s="191"/>
      <c r="B62" s="996"/>
      <c r="C62" s="388" t="s">
        <v>337</v>
      </c>
      <c r="D62" s="409" t="s">
        <v>338</v>
      </c>
      <c r="E62" s="389" t="s">
        <v>339</v>
      </c>
      <c r="F62" s="403" t="s">
        <v>212</v>
      </c>
      <c r="G62" s="402">
        <v>0</v>
      </c>
      <c r="H62" s="410">
        <f>H43/(H43+H50+H51+H52)</f>
        <v>0.38625191954231364</v>
      </c>
      <c r="I62" s="778">
        <f t="shared" ref="I62:AJ62" si="16">I43/(I43+I50+I51+I52)</f>
        <v>0.40348556544289593</v>
      </c>
      <c r="J62" s="778">
        <f t="shared" si="16"/>
        <v>0.42029701767401562</v>
      </c>
      <c r="K62" s="778">
        <f t="shared" si="16"/>
        <v>0.43669231564143618</v>
      </c>
      <c r="L62" s="411">
        <f>L43/(L43+L50+L51+L52)</f>
        <v>0.45231659290274001</v>
      </c>
      <c r="M62" s="411">
        <f t="shared" si="16"/>
        <v>0.46804119847906872</v>
      </c>
      <c r="N62" s="411">
        <f t="shared" si="16"/>
        <v>0.4832068363026521</v>
      </c>
      <c r="O62" s="411">
        <f t="shared" si="16"/>
        <v>0.49783195574827227</v>
      </c>
      <c r="P62" s="411">
        <f t="shared" si="16"/>
        <v>0.51194041621328323</v>
      </c>
      <c r="Q62" s="411">
        <f t="shared" si="16"/>
        <v>0.52555081377243129</v>
      </c>
      <c r="R62" s="411">
        <f t="shared" si="16"/>
        <v>0.5381269514093846</v>
      </c>
      <c r="S62" s="411">
        <f t="shared" si="16"/>
        <v>0.55029364798275049</v>
      </c>
      <c r="T62" s="411">
        <f t="shared" si="16"/>
        <v>0.56206467345244626</v>
      </c>
      <c r="U62" s="411">
        <f t="shared" si="16"/>
        <v>0.57345843249655948</v>
      </c>
      <c r="V62" s="411">
        <f t="shared" si="16"/>
        <v>0.58448773538523457</v>
      </c>
      <c r="W62" s="411">
        <f t="shared" si="16"/>
        <v>0.59516456671992668</v>
      </c>
      <c r="X62" s="411">
        <f t="shared" si="16"/>
        <v>0.60550474756876849</v>
      </c>
      <c r="Y62" s="411">
        <f t="shared" si="16"/>
        <v>0.61552074119543254</v>
      </c>
      <c r="Z62" s="411">
        <f t="shared" si="16"/>
        <v>0.62522474030281772</v>
      </c>
      <c r="AA62" s="411">
        <f t="shared" si="16"/>
        <v>0.63462819668714554</v>
      </c>
      <c r="AB62" s="411">
        <f t="shared" si="16"/>
        <v>0.64384919046688671</v>
      </c>
      <c r="AC62" s="411">
        <f t="shared" si="16"/>
        <v>0.65278377185132042</v>
      </c>
      <c r="AD62" s="411">
        <f t="shared" si="16"/>
        <v>0.66144253314534585</v>
      </c>
      <c r="AE62" s="411">
        <f t="shared" si="16"/>
        <v>0.66983563919491429</v>
      </c>
      <c r="AF62" s="411">
        <f t="shared" si="16"/>
        <v>0.6779726188852111</v>
      </c>
      <c r="AG62" s="411">
        <f t="shared" si="16"/>
        <v>0.68586285200013564</v>
      </c>
      <c r="AH62" s="411">
        <f t="shared" si="16"/>
        <v>0.69351512572393059</v>
      </c>
      <c r="AI62" s="411">
        <f t="shared" si="16"/>
        <v>0.7009376633522002</v>
      </c>
      <c r="AJ62" s="412">
        <f t="shared" si="16"/>
        <v>0.70813881494508368</v>
      </c>
    </row>
    <row r="63" spans="1:36" x14ac:dyDescent="0.2">
      <c r="A63" s="220"/>
      <c r="B63" s="221"/>
      <c r="C63" s="221"/>
      <c r="D63" s="222"/>
      <c r="E63" s="223"/>
      <c r="F63" s="221"/>
      <c r="G63" s="221"/>
      <c r="H63" s="221"/>
      <c r="I63" s="779"/>
      <c r="J63" s="779"/>
      <c r="K63" s="779"/>
      <c r="L63" s="221"/>
      <c r="M63" s="221"/>
      <c r="N63" s="221"/>
      <c r="O63" s="221"/>
      <c r="P63" s="221"/>
      <c r="Q63" s="221"/>
      <c r="R63" s="221"/>
      <c r="S63" s="221"/>
      <c r="T63" s="221"/>
      <c r="U63" s="221"/>
      <c r="V63" s="221"/>
      <c r="W63" s="221"/>
      <c r="X63" s="221"/>
      <c r="Y63" s="221"/>
      <c r="Z63" s="221"/>
      <c r="AA63" s="221"/>
      <c r="AB63" s="221"/>
      <c r="AC63" s="221"/>
      <c r="AD63" s="221"/>
      <c r="AE63" s="221"/>
      <c r="AF63" s="221"/>
      <c r="AG63" s="221"/>
      <c r="AH63" s="221"/>
      <c r="AI63" s="221"/>
      <c r="AJ63" s="221"/>
    </row>
    <row r="64" spans="1:36" x14ac:dyDescent="0.2">
      <c r="A64" s="224"/>
      <c r="B64" s="225"/>
      <c r="C64" s="225"/>
      <c r="D64" s="157" t="str">
        <f>'TITLE PAGE'!B9</f>
        <v>Company:</v>
      </c>
      <c r="E64" s="159" t="str">
        <f>'TITLE PAGE'!D9</f>
        <v>Severn Trent Water</v>
      </c>
      <c r="F64" s="225"/>
      <c r="G64" s="225"/>
      <c r="H64" s="225"/>
      <c r="I64" s="780"/>
      <c r="J64" s="780"/>
      <c r="K64" s="780"/>
      <c r="L64" s="225"/>
      <c r="M64" s="225"/>
      <c r="N64" s="225"/>
      <c r="O64" s="225"/>
      <c r="P64" s="225"/>
      <c r="Q64" s="225"/>
      <c r="R64" s="225"/>
      <c r="S64" s="225"/>
      <c r="T64" s="225"/>
      <c r="U64" s="225"/>
      <c r="V64" s="225"/>
      <c r="W64" s="225"/>
      <c r="X64" s="225"/>
      <c r="Y64" s="225"/>
      <c r="Z64" s="225"/>
      <c r="AA64" s="225"/>
      <c r="AB64" s="225"/>
      <c r="AC64" s="225"/>
      <c r="AD64" s="225"/>
      <c r="AE64" s="225"/>
      <c r="AF64" s="225"/>
      <c r="AG64" s="225"/>
      <c r="AH64" s="225"/>
      <c r="AI64" s="225"/>
      <c r="AJ64" s="225"/>
    </row>
    <row r="65" spans="1:36" x14ac:dyDescent="0.2">
      <c r="A65" s="220"/>
      <c r="B65" s="221"/>
      <c r="C65" s="221"/>
      <c r="D65" s="161" t="str">
        <f>'TITLE PAGE'!B10</f>
        <v>Resource Zone Name:</v>
      </c>
      <c r="E65" s="163" t="str">
        <f>'TITLE PAGE'!D10</f>
        <v>Bishops Castle</v>
      </c>
      <c r="F65" s="221"/>
      <c r="G65" s="221"/>
      <c r="H65" s="221"/>
      <c r="I65" s="779"/>
      <c r="J65" s="779"/>
      <c r="K65" s="779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</row>
    <row r="66" spans="1:36" x14ac:dyDescent="0.2">
      <c r="A66" s="220"/>
      <c r="B66" s="221"/>
      <c r="C66" s="221"/>
      <c r="D66" s="161" t="str">
        <f>'TITLE PAGE'!B11</f>
        <v>Resource Zone Number:</v>
      </c>
      <c r="E66" s="165">
        <f>'TITLE PAGE'!D11</f>
        <v>1</v>
      </c>
      <c r="F66" s="221"/>
      <c r="G66" s="221"/>
      <c r="H66" s="221"/>
      <c r="I66" s="779"/>
      <c r="J66" s="779"/>
      <c r="K66" s="779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</row>
    <row r="67" spans="1:36" x14ac:dyDescent="0.2">
      <c r="A67" s="220"/>
      <c r="B67" s="221"/>
      <c r="C67" s="221"/>
      <c r="D67" s="161" t="str">
        <f>'TITLE PAGE'!B12</f>
        <v xml:space="preserve">Planning Scenario Name:                                                                     </v>
      </c>
      <c r="E67" s="163" t="str">
        <f>'TITLE PAGE'!D12</f>
        <v>Dry Year Annual Average</v>
      </c>
      <c r="F67" s="221"/>
      <c r="G67" s="221"/>
      <c r="H67" s="221"/>
      <c r="I67" s="779"/>
      <c r="J67" s="779"/>
      <c r="K67" s="779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</row>
    <row r="68" spans="1:36" x14ac:dyDescent="0.2">
      <c r="A68" s="220"/>
      <c r="B68" s="221"/>
      <c r="C68" s="221"/>
      <c r="D68" s="168" t="str">
        <f>'TITLE PAGE'!B13</f>
        <v xml:space="preserve">Chosen Level of Service:  </v>
      </c>
      <c r="E68" s="195" t="str">
        <f>'TITLE PAGE'!D13</f>
        <v>No more than 3 in 100 Temporary Use Bans</v>
      </c>
      <c r="F68" s="221"/>
      <c r="G68" s="221"/>
      <c r="H68" s="221"/>
      <c r="I68" s="779"/>
      <c r="J68" s="779"/>
      <c r="K68" s="779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</row>
    <row r="69" spans="1:36" ht="18" x14ac:dyDescent="0.25">
      <c r="A69" s="220"/>
      <c r="B69" s="221"/>
      <c r="C69" s="221"/>
      <c r="D69" s="226"/>
      <c r="E69" s="223"/>
      <c r="F69" s="221"/>
      <c r="G69" s="221"/>
      <c r="H69" s="221"/>
      <c r="I69" s="779"/>
      <c r="J69" s="779"/>
      <c r="K69" s="779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</row>
    <row r="70" spans="1:36" x14ac:dyDescent="0.2">
      <c r="I70" s="781"/>
      <c r="J70" s="781"/>
      <c r="K70" s="781"/>
    </row>
    <row r="71" spans="1:36" x14ac:dyDescent="0.2">
      <c r="I71" s="781"/>
      <c r="J71" s="781"/>
      <c r="K71" s="781"/>
    </row>
    <row r="72" spans="1:36" x14ac:dyDescent="0.2">
      <c r="I72" s="781"/>
      <c r="J72" s="781"/>
      <c r="K72" s="781"/>
    </row>
    <row r="73" spans="1:36" x14ac:dyDescent="0.2">
      <c r="I73" s="781"/>
      <c r="J73" s="781"/>
      <c r="K73" s="781"/>
    </row>
    <row r="74" spans="1:36" x14ac:dyDescent="0.2">
      <c r="I74" s="781"/>
      <c r="J74" s="781"/>
      <c r="K74" s="781"/>
    </row>
    <row r="75" spans="1:36" x14ac:dyDescent="0.2">
      <c r="I75" s="781"/>
      <c r="J75" s="781"/>
      <c r="K75" s="781"/>
    </row>
    <row r="76" spans="1:36" x14ac:dyDescent="0.2">
      <c r="I76" s="781"/>
      <c r="J76" s="781"/>
      <c r="K76" s="781"/>
    </row>
    <row r="77" spans="1:36" x14ac:dyDescent="0.2">
      <c r="I77" s="781"/>
      <c r="J77" s="781"/>
      <c r="K77" s="781"/>
    </row>
    <row r="78" spans="1:36" x14ac:dyDescent="0.2">
      <c r="I78" s="781"/>
      <c r="J78" s="781"/>
      <c r="K78" s="781"/>
    </row>
    <row r="79" spans="1:36" x14ac:dyDescent="0.2">
      <c r="I79" s="781"/>
      <c r="J79" s="781"/>
      <c r="K79" s="781"/>
    </row>
    <row r="80" spans="1:36" x14ac:dyDescent="0.2">
      <c r="I80" s="781"/>
      <c r="J80" s="781"/>
      <c r="K80" s="781"/>
    </row>
  </sheetData>
  <sheetProtection algorithmName="SHA-512" hashValue="dY8F9JsrJcA/gttgqky8dbQW4WIZWwSfMS0CP9VnUpq3G9Z4NIEiifHkPOWG6NUSZZ9L1WlS5xyY4ZaiZkBE6A==" saltValue="5daxpP8lucotxtR/xmDoDA==" spinCount="100000" sheet="1" objects="1" scenarios="1" selectLockedCells="1" selectUnlockedCells="1"/>
  <mergeCells count="8">
    <mergeCell ref="B59:B60"/>
    <mergeCell ref="B61:B62"/>
    <mergeCell ref="I1:K1"/>
    <mergeCell ref="B3:B12"/>
    <mergeCell ref="B13:B31"/>
    <mergeCell ref="B32:B39"/>
    <mergeCell ref="B40:B53"/>
    <mergeCell ref="B54:B58"/>
  </mergeCells>
  <conditionalFormatting sqref="H60:AJ60">
    <cfRule type="cellIs" dxfId="9" priority="4" stopIfTrue="1" operator="equal">
      <formula>""</formula>
    </cfRule>
  </conditionalFormatting>
  <conditionalFormatting sqref="D60">
    <cfRule type="cellIs" dxfId="8" priority="3" stopIfTrue="1" operator="notEqual">
      <formula>"Unmeasured Household - Occupancy Rate"</formula>
    </cfRule>
  </conditionalFormatting>
  <conditionalFormatting sqref="F60">
    <cfRule type="cellIs" dxfId="7" priority="2" stopIfTrue="1" operator="notEqual">
      <formula>"h/prop"</formula>
    </cfRule>
  </conditionalFormatting>
  <conditionalFormatting sqref="E60">
    <cfRule type="cellIs" dxfId="6" priority="1" stopIfTrue="1" operator="notEqual">
      <formula>"52BL/46BL"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U21"/>
  <sheetViews>
    <sheetView zoomScale="80" zoomScaleNormal="80" workbookViewId="0">
      <selection activeCell="E26" sqref="E26"/>
    </sheetView>
  </sheetViews>
  <sheetFormatPr defaultColWidth="8.88671875" defaultRowHeight="15" x14ac:dyDescent="0.2"/>
  <cols>
    <col min="1" max="1" width="1.33203125" customWidth="1"/>
    <col min="2" max="2" width="7.88671875" customWidth="1"/>
    <col min="3" max="3" width="8.33203125" customWidth="1"/>
    <col min="4" max="4" width="35.88671875" customWidth="1"/>
    <col min="5" max="5" width="39.77734375" customWidth="1"/>
    <col min="6" max="7" width="9.33203125" customWidth="1"/>
    <col min="8" max="8" width="15.88671875" customWidth="1"/>
    <col min="9" max="36" width="11.44140625" customWidth="1"/>
    <col min="38" max="38" width="10.109375" bestFit="1" customWidth="1"/>
    <col min="42" max="42" width="21.109375" customWidth="1"/>
    <col min="251" max="251" width="1.33203125" customWidth="1"/>
    <col min="252" max="252" width="7.88671875" customWidth="1"/>
    <col min="253" max="253" width="8.33203125" customWidth="1"/>
    <col min="254" max="254" width="54.33203125" customWidth="1"/>
    <col min="255" max="255" width="39.77734375" customWidth="1"/>
    <col min="256" max="257" width="9.33203125" customWidth="1"/>
    <col min="258" max="258" width="15.88671875" customWidth="1"/>
    <col min="259" max="286" width="11.44140625" customWidth="1"/>
    <col min="507" max="507" width="1.33203125" customWidth="1"/>
    <col min="508" max="508" width="7.88671875" customWidth="1"/>
    <col min="509" max="509" width="8.33203125" customWidth="1"/>
    <col min="510" max="510" width="54.33203125" customWidth="1"/>
    <col min="511" max="511" width="39.77734375" customWidth="1"/>
    <col min="512" max="513" width="9.33203125" customWidth="1"/>
    <col min="514" max="514" width="15.88671875" customWidth="1"/>
    <col min="515" max="542" width="11.44140625" customWidth="1"/>
    <col min="763" max="763" width="1.33203125" customWidth="1"/>
    <col min="764" max="764" width="7.88671875" customWidth="1"/>
    <col min="765" max="765" width="8.33203125" customWidth="1"/>
    <col min="766" max="766" width="54.33203125" customWidth="1"/>
    <col min="767" max="767" width="39.77734375" customWidth="1"/>
    <col min="768" max="769" width="9.33203125" customWidth="1"/>
    <col min="770" max="770" width="15.88671875" customWidth="1"/>
    <col min="771" max="798" width="11.44140625" customWidth="1"/>
    <col min="1019" max="1019" width="1.33203125" customWidth="1"/>
    <col min="1020" max="1020" width="7.88671875" customWidth="1"/>
    <col min="1021" max="1021" width="8.33203125" customWidth="1"/>
    <col min="1022" max="1022" width="54.33203125" customWidth="1"/>
    <col min="1023" max="1023" width="39.77734375" customWidth="1"/>
    <col min="1024" max="1025" width="9.33203125" customWidth="1"/>
    <col min="1026" max="1026" width="15.88671875" customWidth="1"/>
    <col min="1027" max="1054" width="11.44140625" customWidth="1"/>
    <col min="1275" max="1275" width="1.33203125" customWidth="1"/>
    <col min="1276" max="1276" width="7.88671875" customWidth="1"/>
    <col min="1277" max="1277" width="8.33203125" customWidth="1"/>
    <col min="1278" max="1278" width="54.33203125" customWidth="1"/>
    <col min="1279" max="1279" width="39.77734375" customWidth="1"/>
    <col min="1280" max="1281" width="9.33203125" customWidth="1"/>
    <col min="1282" max="1282" width="15.88671875" customWidth="1"/>
    <col min="1283" max="1310" width="11.44140625" customWidth="1"/>
    <col min="1531" max="1531" width="1.33203125" customWidth="1"/>
    <col min="1532" max="1532" width="7.88671875" customWidth="1"/>
    <col min="1533" max="1533" width="8.33203125" customWidth="1"/>
    <col min="1534" max="1534" width="54.33203125" customWidth="1"/>
    <col min="1535" max="1535" width="39.77734375" customWidth="1"/>
    <col min="1536" max="1537" width="9.33203125" customWidth="1"/>
    <col min="1538" max="1538" width="15.88671875" customWidth="1"/>
    <col min="1539" max="1566" width="11.44140625" customWidth="1"/>
    <col min="1787" max="1787" width="1.33203125" customWidth="1"/>
    <col min="1788" max="1788" width="7.88671875" customWidth="1"/>
    <col min="1789" max="1789" width="8.33203125" customWidth="1"/>
    <col min="1790" max="1790" width="54.33203125" customWidth="1"/>
    <col min="1791" max="1791" width="39.77734375" customWidth="1"/>
    <col min="1792" max="1793" width="9.33203125" customWidth="1"/>
    <col min="1794" max="1794" width="15.88671875" customWidth="1"/>
    <col min="1795" max="1822" width="11.44140625" customWidth="1"/>
    <col min="2043" max="2043" width="1.33203125" customWidth="1"/>
    <col min="2044" max="2044" width="7.88671875" customWidth="1"/>
    <col min="2045" max="2045" width="8.33203125" customWidth="1"/>
    <col min="2046" max="2046" width="54.33203125" customWidth="1"/>
    <col min="2047" max="2047" width="39.77734375" customWidth="1"/>
    <col min="2048" max="2049" width="9.33203125" customWidth="1"/>
    <col min="2050" max="2050" width="15.88671875" customWidth="1"/>
    <col min="2051" max="2078" width="11.44140625" customWidth="1"/>
    <col min="2299" max="2299" width="1.33203125" customWidth="1"/>
    <col min="2300" max="2300" width="7.88671875" customWidth="1"/>
    <col min="2301" max="2301" width="8.33203125" customWidth="1"/>
    <col min="2302" max="2302" width="54.33203125" customWidth="1"/>
    <col min="2303" max="2303" width="39.77734375" customWidth="1"/>
    <col min="2304" max="2305" width="9.33203125" customWidth="1"/>
    <col min="2306" max="2306" width="15.88671875" customWidth="1"/>
    <col min="2307" max="2334" width="11.44140625" customWidth="1"/>
    <col min="2555" max="2555" width="1.33203125" customWidth="1"/>
    <col min="2556" max="2556" width="7.88671875" customWidth="1"/>
    <col min="2557" max="2557" width="8.33203125" customWidth="1"/>
    <col min="2558" max="2558" width="54.33203125" customWidth="1"/>
    <col min="2559" max="2559" width="39.77734375" customWidth="1"/>
    <col min="2560" max="2561" width="9.33203125" customWidth="1"/>
    <col min="2562" max="2562" width="15.88671875" customWidth="1"/>
    <col min="2563" max="2590" width="11.44140625" customWidth="1"/>
    <col min="2811" max="2811" width="1.33203125" customWidth="1"/>
    <col min="2812" max="2812" width="7.88671875" customWidth="1"/>
    <col min="2813" max="2813" width="8.33203125" customWidth="1"/>
    <col min="2814" max="2814" width="54.33203125" customWidth="1"/>
    <col min="2815" max="2815" width="39.77734375" customWidth="1"/>
    <col min="2816" max="2817" width="9.33203125" customWidth="1"/>
    <col min="2818" max="2818" width="15.88671875" customWidth="1"/>
    <col min="2819" max="2846" width="11.44140625" customWidth="1"/>
    <col min="3067" max="3067" width="1.33203125" customWidth="1"/>
    <col min="3068" max="3068" width="7.88671875" customWidth="1"/>
    <col min="3069" max="3069" width="8.33203125" customWidth="1"/>
    <col min="3070" max="3070" width="54.33203125" customWidth="1"/>
    <col min="3071" max="3071" width="39.77734375" customWidth="1"/>
    <col min="3072" max="3073" width="9.33203125" customWidth="1"/>
    <col min="3074" max="3074" width="15.88671875" customWidth="1"/>
    <col min="3075" max="3102" width="11.44140625" customWidth="1"/>
    <col min="3323" max="3323" width="1.33203125" customWidth="1"/>
    <col min="3324" max="3324" width="7.88671875" customWidth="1"/>
    <col min="3325" max="3325" width="8.33203125" customWidth="1"/>
    <col min="3326" max="3326" width="54.33203125" customWidth="1"/>
    <col min="3327" max="3327" width="39.77734375" customWidth="1"/>
    <col min="3328" max="3329" width="9.33203125" customWidth="1"/>
    <col min="3330" max="3330" width="15.88671875" customWidth="1"/>
    <col min="3331" max="3358" width="11.44140625" customWidth="1"/>
    <col min="3579" max="3579" width="1.33203125" customWidth="1"/>
    <col min="3580" max="3580" width="7.88671875" customWidth="1"/>
    <col min="3581" max="3581" width="8.33203125" customWidth="1"/>
    <col min="3582" max="3582" width="54.33203125" customWidth="1"/>
    <col min="3583" max="3583" width="39.77734375" customWidth="1"/>
    <col min="3584" max="3585" width="9.33203125" customWidth="1"/>
    <col min="3586" max="3586" width="15.88671875" customWidth="1"/>
    <col min="3587" max="3614" width="11.44140625" customWidth="1"/>
    <col min="3835" max="3835" width="1.33203125" customWidth="1"/>
    <col min="3836" max="3836" width="7.88671875" customWidth="1"/>
    <col min="3837" max="3837" width="8.33203125" customWidth="1"/>
    <col min="3838" max="3838" width="54.33203125" customWidth="1"/>
    <col min="3839" max="3839" width="39.77734375" customWidth="1"/>
    <col min="3840" max="3841" width="9.33203125" customWidth="1"/>
    <col min="3842" max="3842" width="15.88671875" customWidth="1"/>
    <col min="3843" max="3870" width="11.44140625" customWidth="1"/>
    <col min="4091" max="4091" width="1.33203125" customWidth="1"/>
    <col min="4092" max="4092" width="7.88671875" customWidth="1"/>
    <col min="4093" max="4093" width="8.33203125" customWidth="1"/>
    <col min="4094" max="4094" width="54.33203125" customWidth="1"/>
    <col min="4095" max="4095" width="39.77734375" customWidth="1"/>
    <col min="4096" max="4097" width="9.33203125" customWidth="1"/>
    <col min="4098" max="4098" width="15.88671875" customWidth="1"/>
    <col min="4099" max="4126" width="11.44140625" customWidth="1"/>
    <col min="4347" max="4347" width="1.33203125" customWidth="1"/>
    <col min="4348" max="4348" width="7.88671875" customWidth="1"/>
    <col min="4349" max="4349" width="8.33203125" customWidth="1"/>
    <col min="4350" max="4350" width="54.33203125" customWidth="1"/>
    <col min="4351" max="4351" width="39.77734375" customWidth="1"/>
    <col min="4352" max="4353" width="9.33203125" customWidth="1"/>
    <col min="4354" max="4354" width="15.88671875" customWidth="1"/>
    <col min="4355" max="4382" width="11.44140625" customWidth="1"/>
    <col min="4603" max="4603" width="1.33203125" customWidth="1"/>
    <col min="4604" max="4604" width="7.88671875" customWidth="1"/>
    <col min="4605" max="4605" width="8.33203125" customWidth="1"/>
    <col min="4606" max="4606" width="54.33203125" customWidth="1"/>
    <col min="4607" max="4607" width="39.77734375" customWidth="1"/>
    <col min="4608" max="4609" width="9.33203125" customWidth="1"/>
    <col min="4610" max="4610" width="15.88671875" customWidth="1"/>
    <col min="4611" max="4638" width="11.44140625" customWidth="1"/>
    <col min="4859" max="4859" width="1.33203125" customWidth="1"/>
    <col min="4860" max="4860" width="7.88671875" customWidth="1"/>
    <col min="4861" max="4861" width="8.33203125" customWidth="1"/>
    <col min="4862" max="4862" width="54.33203125" customWidth="1"/>
    <col min="4863" max="4863" width="39.77734375" customWidth="1"/>
    <col min="4864" max="4865" width="9.33203125" customWidth="1"/>
    <col min="4866" max="4866" width="15.88671875" customWidth="1"/>
    <col min="4867" max="4894" width="11.44140625" customWidth="1"/>
    <col min="5115" max="5115" width="1.33203125" customWidth="1"/>
    <col min="5116" max="5116" width="7.88671875" customWidth="1"/>
    <col min="5117" max="5117" width="8.33203125" customWidth="1"/>
    <col min="5118" max="5118" width="54.33203125" customWidth="1"/>
    <col min="5119" max="5119" width="39.77734375" customWidth="1"/>
    <col min="5120" max="5121" width="9.33203125" customWidth="1"/>
    <col min="5122" max="5122" width="15.88671875" customWidth="1"/>
    <col min="5123" max="5150" width="11.44140625" customWidth="1"/>
    <col min="5371" max="5371" width="1.33203125" customWidth="1"/>
    <col min="5372" max="5372" width="7.88671875" customWidth="1"/>
    <col min="5373" max="5373" width="8.33203125" customWidth="1"/>
    <col min="5374" max="5374" width="54.33203125" customWidth="1"/>
    <col min="5375" max="5375" width="39.77734375" customWidth="1"/>
    <col min="5376" max="5377" width="9.33203125" customWidth="1"/>
    <col min="5378" max="5378" width="15.88671875" customWidth="1"/>
    <col min="5379" max="5406" width="11.44140625" customWidth="1"/>
    <col min="5627" max="5627" width="1.33203125" customWidth="1"/>
    <col min="5628" max="5628" width="7.88671875" customWidth="1"/>
    <col min="5629" max="5629" width="8.33203125" customWidth="1"/>
    <col min="5630" max="5630" width="54.33203125" customWidth="1"/>
    <col min="5631" max="5631" width="39.77734375" customWidth="1"/>
    <col min="5632" max="5633" width="9.33203125" customWidth="1"/>
    <col min="5634" max="5634" width="15.88671875" customWidth="1"/>
    <col min="5635" max="5662" width="11.44140625" customWidth="1"/>
    <col min="5883" max="5883" width="1.33203125" customWidth="1"/>
    <col min="5884" max="5884" width="7.88671875" customWidth="1"/>
    <col min="5885" max="5885" width="8.33203125" customWidth="1"/>
    <col min="5886" max="5886" width="54.33203125" customWidth="1"/>
    <col min="5887" max="5887" width="39.77734375" customWidth="1"/>
    <col min="5888" max="5889" width="9.33203125" customWidth="1"/>
    <col min="5890" max="5890" width="15.88671875" customWidth="1"/>
    <col min="5891" max="5918" width="11.44140625" customWidth="1"/>
    <col min="6139" max="6139" width="1.33203125" customWidth="1"/>
    <col min="6140" max="6140" width="7.88671875" customWidth="1"/>
    <col min="6141" max="6141" width="8.33203125" customWidth="1"/>
    <col min="6142" max="6142" width="54.33203125" customWidth="1"/>
    <col min="6143" max="6143" width="39.77734375" customWidth="1"/>
    <col min="6144" max="6145" width="9.33203125" customWidth="1"/>
    <col min="6146" max="6146" width="15.88671875" customWidth="1"/>
    <col min="6147" max="6174" width="11.44140625" customWidth="1"/>
    <col min="6395" max="6395" width="1.33203125" customWidth="1"/>
    <col min="6396" max="6396" width="7.88671875" customWidth="1"/>
    <col min="6397" max="6397" width="8.33203125" customWidth="1"/>
    <col min="6398" max="6398" width="54.33203125" customWidth="1"/>
    <col min="6399" max="6399" width="39.77734375" customWidth="1"/>
    <col min="6400" max="6401" width="9.33203125" customWidth="1"/>
    <col min="6402" max="6402" width="15.88671875" customWidth="1"/>
    <col min="6403" max="6430" width="11.44140625" customWidth="1"/>
    <col min="6651" max="6651" width="1.33203125" customWidth="1"/>
    <col min="6652" max="6652" width="7.88671875" customWidth="1"/>
    <col min="6653" max="6653" width="8.33203125" customWidth="1"/>
    <col min="6654" max="6654" width="54.33203125" customWidth="1"/>
    <col min="6655" max="6655" width="39.77734375" customWidth="1"/>
    <col min="6656" max="6657" width="9.33203125" customWidth="1"/>
    <col min="6658" max="6658" width="15.88671875" customWidth="1"/>
    <col min="6659" max="6686" width="11.44140625" customWidth="1"/>
    <col min="6907" max="6907" width="1.33203125" customWidth="1"/>
    <col min="6908" max="6908" width="7.88671875" customWidth="1"/>
    <col min="6909" max="6909" width="8.33203125" customWidth="1"/>
    <col min="6910" max="6910" width="54.33203125" customWidth="1"/>
    <col min="6911" max="6911" width="39.77734375" customWidth="1"/>
    <col min="6912" max="6913" width="9.33203125" customWidth="1"/>
    <col min="6914" max="6914" width="15.88671875" customWidth="1"/>
    <col min="6915" max="6942" width="11.44140625" customWidth="1"/>
    <col min="7163" max="7163" width="1.33203125" customWidth="1"/>
    <col min="7164" max="7164" width="7.88671875" customWidth="1"/>
    <col min="7165" max="7165" width="8.33203125" customWidth="1"/>
    <col min="7166" max="7166" width="54.33203125" customWidth="1"/>
    <col min="7167" max="7167" width="39.77734375" customWidth="1"/>
    <col min="7168" max="7169" width="9.33203125" customWidth="1"/>
    <col min="7170" max="7170" width="15.88671875" customWidth="1"/>
    <col min="7171" max="7198" width="11.44140625" customWidth="1"/>
    <col min="7419" max="7419" width="1.33203125" customWidth="1"/>
    <col min="7420" max="7420" width="7.88671875" customWidth="1"/>
    <col min="7421" max="7421" width="8.33203125" customWidth="1"/>
    <col min="7422" max="7422" width="54.33203125" customWidth="1"/>
    <col min="7423" max="7423" width="39.77734375" customWidth="1"/>
    <col min="7424" max="7425" width="9.33203125" customWidth="1"/>
    <col min="7426" max="7426" width="15.88671875" customWidth="1"/>
    <col min="7427" max="7454" width="11.44140625" customWidth="1"/>
    <col min="7675" max="7675" width="1.33203125" customWidth="1"/>
    <col min="7676" max="7676" width="7.88671875" customWidth="1"/>
    <col min="7677" max="7677" width="8.33203125" customWidth="1"/>
    <col min="7678" max="7678" width="54.33203125" customWidth="1"/>
    <col min="7679" max="7679" width="39.77734375" customWidth="1"/>
    <col min="7680" max="7681" width="9.33203125" customWidth="1"/>
    <col min="7682" max="7682" width="15.88671875" customWidth="1"/>
    <col min="7683" max="7710" width="11.44140625" customWidth="1"/>
    <col min="7931" max="7931" width="1.33203125" customWidth="1"/>
    <col min="7932" max="7932" width="7.88671875" customWidth="1"/>
    <col min="7933" max="7933" width="8.33203125" customWidth="1"/>
    <col min="7934" max="7934" width="54.33203125" customWidth="1"/>
    <col min="7935" max="7935" width="39.77734375" customWidth="1"/>
    <col min="7936" max="7937" width="9.33203125" customWidth="1"/>
    <col min="7938" max="7938" width="15.88671875" customWidth="1"/>
    <col min="7939" max="7966" width="11.44140625" customWidth="1"/>
    <col min="8187" max="8187" width="1.33203125" customWidth="1"/>
    <col min="8188" max="8188" width="7.88671875" customWidth="1"/>
    <col min="8189" max="8189" width="8.33203125" customWidth="1"/>
    <col min="8190" max="8190" width="54.33203125" customWidth="1"/>
    <col min="8191" max="8191" width="39.77734375" customWidth="1"/>
    <col min="8192" max="8193" width="9.33203125" customWidth="1"/>
    <col min="8194" max="8194" width="15.88671875" customWidth="1"/>
    <col min="8195" max="8222" width="11.44140625" customWidth="1"/>
    <col min="8443" max="8443" width="1.33203125" customWidth="1"/>
    <col min="8444" max="8444" width="7.88671875" customWidth="1"/>
    <col min="8445" max="8445" width="8.33203125" customWidth="1"/>
    <col min="8446" max="8446" width="54.33203125" customWidth="1"/>
    <col min="8447" max="8447" width="39.77734375" customWidth="1"/>
    <col min="8448" max="8449" width="9.33203125" customWidth="1"/>
    <col min="8450" max="8450" width="15.88671875" customWidth="1"/>
    <col min="8451" max="8478" width="11.44140625" customWidth="1"/>
    <col min="8699" max="8699" width="1.33203125" customWidth="1"/>
    <col min="8700" max="8700" width="7.88671875" customWidth="1"/>
    <col min="8701" max="8701" width="8.33203125" customWidth="1"/>
    <col min="8702" max="8702" width="54.33203125" customWidth="1"/>
    <col min="8703" max="8703" width="39.77734375" customWidth="1"/>
    <col min="8704" max="8705" width="9.33203125" customWidth="1"/>
    <col min="8706" max="8706" width="15.88671875" customWidth="1"/>
    <col min="8707" max="8734" width="11.44140625" customWidth="1"/>
    <col min="8955" max="8955" width="1.33203125" customWidth="1"/>
    <col min="8956" max="8956" width="7.88671875" customWidth="1"/>
    <col min="8957" max="8957" width="8.33203125" customWidth="1"/>
    <col min="8958" max="8958" width="54.33203125" customWidth="1"/>
    <col min="8959" max="8959" width="39.77734375" customWidth="1"/>
    <col min="8960" max="8961" width="9.33203125" customWidth="1"/>
    <col min="8962" max="8962" width="15.88671875" customWidth="1"/>
    <col min="8963" max="8990" width="11.44140625" customWidth="1"/>
    <col min="9211" max="9211" width="1.33203125" customWidth="1"/>
    <col min="9212" max="9212" width="7.88671875" customWidth="1"/>
    <col min="9213" max="9213" width="8.33203125" customWidth="1"/>
    <col min="9214" max="9214" width="54.33203125" customWidth="1"/>
    <col min="9215" max="9215" width="39.77734375" customWidth="1"/>
    <col min="9216" max="9217" width="9.33203125" customWidth="1"/>
    <col min="9218" max="9218" width="15.88671875" customWidth="1"/>
    <col min="9219" max="9246" width="11.44140625" customWidth="1"/>
    <col min="9467" max="9467" width="1.33203125" customWidth="1"/>
    <col min="9468" max="9468" width="7.88671875" customWidth="1"/>
    <col min="9469" max="9469" width="8.33203125" customWidth="1"/>
    <col min="9470" max="9470" width="54.33203125" customWidth="1"/>
    <col min="9471" max="9471" width="39.77734375" customWidth="1"/>
    <col min="9472" max="9473" width="9.33203125" customWidth="1"/>
    <col min="9474" max="9474" width="15.88671875" customWidth="1"/>
    <col min="9475" max="9502" width="11.44140625" customWidth="1"/>
    <col min="9723" max="9723" width="1.33203125" customWidth="1"/>
    <col min="9724" max="9724" width="7.88671875" customWidth="1"/>
    <col min="9725" max="9725" width="8.33203125" customWidth="1"/>
    <col min="9726" max="9726" width="54.33203125" customWidth="1"/>
    <col min="9727" max="9727" width="39.77734375" customWidth="1"/>
    <col min="9728" max="9729" width="9.33203125" customWidth="1"/>
    <col min="9730" max="9730" width="15.88671875" customWidth="1"/>
    <col min="9731" max="9758" width="11.44140625" customWidth="1"/>
    <col min="9979" max="9979" width="1.33203125" customWidth="1"/>
    <col min="9980" max="9980" width="7.88671875" customWidth="1"/>
    <col min="9981" max="9981" width="8.33203125" customWidth="1"/>
    <col min="9982" max="9982" width="54.33203125" customWidth="1"/>
    <col min="9983" max="9983" width="39.77734375" customWidth="1"/>
    <col min="9984" max="9985" width="9.33203125" customWidth="1"/>
    <col min="9986" max="9986" width="15.88671875" customWidth="1"/>
    <col min="9987" max="10014" width="11.44140625" customWidth="1"/>
    <col min="10235" max="10235" width="1.33203125" customWidth="1"/>
    <col min="10236" max="10236" width="7.88671875" customWidth="1"/>
    <col min="10237" max="10237" width="8.33203125" customWidth="1"/>
    <col min="10238" max="10238" width="54.33203125" customWidth="1"/>
    <col min="10239" max="10239" width="39.77734375" customWidth="1"/>
    <col min="10240" max="10241" width="9.33203125" customWidth="1"/>
    <col min="10242" max="10242" width="15.88671875" customWidth="1"/>
    <col min="10243" max="10270" width="11.44140625" customWidth="1"/>
    <col min="10491" max="10491" width="1.33203125" customWidth="1"/>
    <col min="10492" max="10492" width="7.88671875" customWidth="1"/>
    <col min="10493" max="10493" width="8.33203125" customWidth="1"/>
    <col min="10494" max="10494" width="54.33203125" customWidth="1"/>
    <col min="10495" max="10495" width="39.77734375" customWidth="1"/>
    <col min="10496" max="10497" width="9.33203125" customWidth="1"/>
    <col min="10498" max="10498" width="15.88671875" customWidth="1"/>
    <col min="10499" max="10526" width="11.44140625" customWidth="1"/>
    <col min="10747" max="10747" width="1.33203125" customWidth="1"/>
    <col min="10748" max="10748" width="7.88671875" customWidth="1"/>
    <col min="10749" max="10749" width="8.33203125" customWidth="1"/>
    <col min="10750" max="10750" width="54.33203125" customWidth="1"/>
    <col min="10751" max="10751" width="39.77734375" customWidth="1"/>
    <col min="10752" max="10753" width="9.33203125" customWidth="1"/>
    <col min="10754" max="10754" width="15.88671875" customWidth="1"/>
    <col min="10755" max="10782" width="11.44140625" customWidth="1"/>
    <col min="11003" max="11003" width="1.33203125" customWidth="1"/>
    <col min="11004" max="11004" width="7.88671875" customWidth="1"/>
    <col min="11005" max="11005" width="8.33203125" customWidth="1"/>
    <col min="11006" max="11006" width="54.33203125" customWidth="1"/>
    <col min="11007" max="11007" width="39.77734375" customWidth="1"/>
    <col min="11008" max="11009" width="9.33203125" customWidth="1"/>
    <col min="11010" max="11010" width="15.88671875" customWidth="1"/>
    <col min="11011" max="11038" width="11.44140625" customWidth="1"/>
    <col min="11259" max="11259" width="1.33203125" customWidth="1"/>
    <col min="11260" max="11260" width="7.88671875" customWidth="1"/>
    <col min="11261" max="11261" width="8.33203125" customWidth="1"/>
    <col min="11262" max="11262" width="54.33203125" customWidth="1"/>
    <col min="11263" max="11263" width="39.77734375" customWidth="1"/>
    <col min="11264" max="11265" width="9.33203125" customWidth="1"/>
    <col min="11266" max="11266" width="15.88671875" customWidth="1"/>
    <col min="11267" max="11294" width="11.44140625" customWidth="1"/>
    <col min="11515" max="11515" width="1.33203125" customWidth="1"/>
    <col min="11516" max="11516" width="7.88671875" customWidth="1"/>
    <col min="11517" max="11517" width="8.33203125" customWidth="1"/>
    <col min="11518" max="11518" width="54.33203125" customWidth="1"/>
    <col min="11519" max="11519" width="39.77734375" customWidth="1"/>
    <col min="11520" max="11521" width="9.33203125" customWidth="1"/>
    <col min="11522" max="11522" width="15.88671875" customWidth="1"/>
    <col min="11523" max="11550" width="11.44140625" customWidth="1"/>
    <col min="11771" max="11771" width="1.33203125" customWidth="1"/>
    <col min="11772" max="11772" width="7.88671875" customWidth="1"/>
    <col min="11773" max="11773" width="8.33203125" customWidth="1"/>
    <col min="11774" max="11774" width="54.33203125" customWidth="1"/>
    <col min="11775" max="11775" width="39.77734375" customWidth="1"/>
    <col min="11776" max="11777" width="9.33203125" customWidth="1"/>
    <col min="11778" max="11778" width="15.88671875" customWidth="1"/>
    <col min="11779" max="11806" width="11.44140625" customWidth="1"/>
    <col min="12027" max="12027" width="1.33203125" customWidth="1"/>
    <col min="12028" max="12028" width="7.88671875" customWidth="1"/>
    <col min="12029" max="12029" width="8.33203125" customWidth="1"/>
    <col min="12030" max="12030" width="54.33203125" customWidth="1"/>
    <col min="12031" max="12031" width="39.77734375" customWidth="1"/>
    <col min="12032" max="12033" width="9.33203125" customWidth="1"/>
    <col min="12034" max="12034" width="15.88671875" customWidth="1"/>
    <col min="12035" max="12062" width="11.44140625" customWidth="1"/>
    <col min="12283" max="12283" width="1.33203125" customWidth="1"/>
    <col min="12284" max="12284" width="7.88671875" customWidth="1"/>
    <col min="12285" max="12285" width="8.33203125" customWidth="1"/>
    <col min="12286" max="12286" width="54.33203125" customWidth="1"/>
    <col min="12287" max="12287" width="39.77734375" customWidth="1"/>
    <col min="12288" max="12289" width="9.33203125" customWidth="1"/>
    <col min="12290" max="12290" width="15.88671875" customWidth="1"/>
    <col min="12291" max="12318" width="11.44140625" customWidth="1"/>
    <col min="12539" max="12539" width="1.33203125" customWidth="1"/>
    <col min="12540" max="12540" width="7.88671875" customWidth="1"/>
    <col min="12541" max="12541" width="8.33203125" customWidth="1"/>
    <col min="12542" max="12542" width="54.33203125" customWidth="1"/>
    <col min="12543" max="12543" width="39.77734375" customWidth="1"/>
    <col min="12544" max="12545" width="9.33203125" customWidth="1"/>
    <col min="12546" max="12546" width="15.88671875" customWidth="1"/>
    <col min="12547" max="12574" width="11.44140625" customWidth="1"/>
    <col min="12795" max="12795" width="1.33203125" customWidth="1"/>
    <col min="12796" max="12796" width="7.88671875" customWidth="1"/>
    <col min="12797" max="12797" width="8.33203125" customWidth="1"/>
    <col min="12798" max="12798" width="54.33203125" customWidth="1"/>
    <col min="12799" max="12799" width="39.77734375" customWidth="1"/>
    <col min="12800" max="12801" width="9.33203125" customWidth="1"/>
    <col min="12802" max="12802" width="15.88671875" customWidth="1"/>
    <col min="12803" max="12830" width="11.44140625" customWidth="1"/>
    <col min="13051" max="13051" width="1.33203125" customWidth="1"/>
    <col min="13052" max="13052" width="7.88671875" customWidth="1"/>
    <col min="13053" max="13053" width="8.33203125" customWidth="1"/>
    <col min="13054" max="13054" width="54.33203125" customWidth="1"/>
    <col min="13055" max="13055" width="39.77734375" customWidth="1"/>
    <col min="13056" max="13057" width="9.33203125" customWidth="1"/>
    <col min="13058" max="13058" width="15.88671875" customWidth="1"/>
    <col min="13059" max="13086" width="11.44140625" customWidth="1"/>
    <col min="13307" max="13307" width="1.33203125" customWidth="1"/>
    <col min="13308" max="13308" width="7.88671875" customWidth="1"/>
    <col min="13309" max="13309" width="8.33203125" customWidth="1"/>
    <col min="13310" max="13310" width="54.33203125" customWidth="1"/>
    <col min="13311" max="13311" width="39.77734375" customWidth="1"/>
    <col min="13312" max="13313" width="9.33203125" customWidth="1"/>
    <col min="13314" max="13314" width="15.88671875" customWidth="1"/>
    <col min="13315" max="13342" width="11.44140625" customWidth="1"/>
    <col min="13563" max="13563" width="1.33203125" customWidth="1"/>
    <col min="13564" max="13564" width="7.88671875" customWidth="1"/>
    <col min="13565" max="13565" width="8.33203125" customWidth="1"/>
    <col min="13566" max="13566" width="54.33203125" customWidth="1"/>
    <col min="13567" max="13567" width="39.77734375" customWidth="1"/>
    <col min="13568" max="13569" width="9.33203125" customWidth="1"/>
    <col min="13570" max="13570" width="15.88671875" customWidth="1"/>
    <col min="13571" max="13598" width="11.44140625" customWidth="1"/>
    <col min="13819" max="13819" width="1.33203125" customWidth="1"/>
    <col min="13820" max="13820" width="7.88671875" customWidth="1"/>
    <col min="13821" max="13821" width="8.33203125" customWidth="1"/>
    <col min="13822" max="13822" width="54.33203125" customWidth="1"/>
    <col min="13823" max="13823" width="39.77734375" customWidth="1"/>
    <col min="13824" max="13825" width="9.33203125" customWidth="1"/>
    <col min="13826" max="13826" width="15.88671875" customWidth="1"/>
    <col min="13827" max="13854" width="11.44140625" customWidth="1"/>
    <col min="14075" max="14075" width="1.33203125" customWidth="1"/>
    <col min="14076" max="14076" width="7.88671875" customWidth="1"/>
    <col min="14077" max="14077" width="8.33203125" customWidth="1"/>
    <col min="14078" max="14078" width="54.33203125" customWidth="1"/>
    <col min="14079" max="14079" width="39.77734375" customWidth="1"/>
    <col min="14080" max="14081" width="9.33203125" customWidth="1"/>
    <col min="14082" max="14082" width="15.88671875" customWidth="1"/>
    <col min="14083" max="14110" width="11.44140625" customWidth="1"/>
    <col min="14331" max="14331" width="1.33203125" customWidth="1"/>
    <col min="14332" max="14332" width="7.88671875" customWidth="1"/>
    <col min="14333" max="14333" width="8.33203125" customWidth="1"/>
    <col min="14334" max="14334" width="54.33203125" customWidth="1"/>
    <col min="14335" max="14335" width="39.77734375" customWidth="1"/>
    <col min="14336" max="14337" width="9.33203125" customWidth="1"/>
    <col min="14338" max="14338" width="15.88671875" customWidth="1"/>
    <col min="14339" max="14366" width="11.44140625" customWidth="1"/>
    <col min="14587" max="14587" width="1.33203125" customWidth="1"/>
    <col min="14588" max="14588" width="7.88671875" customWidth="1"/>
    <col min="14589" max="14589" width="8.33203125" customWidth="1"/>
    <col min="14590" max="14590" width="54.33203125" customWidth="1"/>
    <col min="14591" max="14591" width="39.77734375" customWidth="1"/>
    <col min="14592" max="14593" width="9.33203125" customWidth="1"/>
    <col min="14594" max="14594" width="15.88671875" customWidth="1"/>
    <col min="14595" max="14622" width="11.44140625" customWidth="1"/>
    <col min="14843" max="14843" width="1.33203125" customWidth="1"/>
    <col min="14844" max="14844" width="7.88671875" customWidth="1"/>
    <col min="14845" max="14845" width="8.33203125" customWidth="1"/>
    <col min="14846" max="14846" width="54.33203125" customWidth="1"/>
    <col min="14847" max="14847" width="39.77734375" customWidth="1"/>
    <col min="14848" max="14849" width="9.33203125" customWidth="1"/>
    <col min="14850" max="14850" width="15.88671875" customWidth="1"/>
    <col min="14851" max="14878" width="11.44140625" customWidth="1"/>
    <col min="15099" max="15099" width="1.33203125" customWidth="1"/>
    <col min="15100" max="15100" width="7.88671875" customWidth="1"/>
    <col min="15101" max="15101" width="8.33203125" customWidth="1"/>
    <col min="15102" max="15102" width="54.33203125" customWidth="1"/>
    <col min="15103" max="15103" width="39.77734375" customWidth="1"/>
    <col min="15104" max="15105" width="9.33203125" customWidth="1"/>
    <col min="15106" max="15106" width="15.88671875" customWidth="1"/>
    <col min="15107" max="15134" width="11.44140625" customWidth="1"/>
    <col min="15355" max="15355" width="1.33203125" customWidth="1"/>
    <col min="15356" max="15356" width="7.88671875" customWidth="1"/>
    <col min="15357" max="15357" width="8.33203125" customWidth="1"/>
    <col min="15358" max="15358" width="54.33203125" customWidth="1"/>
    <col min="15359" max="15359" width="39.77734375" customWidth="1"/>
    <col min="15360" max="15361" width="9.33203125" customWidth="1"/>
    <col min="15362" max="15362" width="15.88671875" customWidth="1"/>
    <col min="15363" max="15390" width="11.44140625" customWidth="1"/>
    <col min="15611" max="15611" width="1.33203125" customWidth="1"/>
    <col min="15612" max="15612" width="7.88671875" customWidth="1"/>
    <col min="15613" max="15613" width="8.33203125" customWidth="1"/>
    <col min="15614" max="15614" width="54.33203125" customWidth="1"/>
    <col min="15615" max="15615" width="39.77734375" customWidth="1"/>
    <col min="15616" max="15617" width="9.33203125" customWidth="1"/>
    <col min="15618" max="15618" width="15.88671875" customWidth="1"/>
    <col min="15619" max="15646" width="11.44140625" customWidth="1"/>
    <col min="15867" max="15867" width="1.33203125" customWidth="1"/>
    <col min="15868" max="15868" width="7.88671875" customWidth="1"/>
    <col min="15869" max="15869" width="8.33203125" customWidth="1"/>
    <col min="15870" max="15870" width="54.33203125" customWidth="1"/>
    <col min="15871" max="15871" width="39.77734375" customWidth="1"/>
    <col min="15872" max="15873" width="9.33203125" customWidth="1"/>
    <col min="15874" max="15874" width="15.88671875" customWidth="1"/>
    <col min="15875" max="15902" width="11.44140625" customWidth="1"/>
    <col min="16123" max="16123" width="1.33203125" customWidth="1"/>
    <col min="16124" max="16124" width="7.88671875" customWidth="1"/>
    <col min="16125" max="16125" width="8.33203125" customWidth="1"/>
    <col min="16126" max="16126" width="54.33203125" customWidth="1"/>
    <col min="16127" max="16127" width="39.77734375" customWidth="1"/>
    <col min="16128" max="16129" width="9.33203125" customWidth="1"/>
    <col min="16130" max="16130" width="15.88671875" customWidth="1"/>
    <col min="16131" max="16158" width="11.44140625" customWidth="1"/>
  </cols>
  <sheetData>
    <row r="1" spans="1:47" ht="18.75" customHeight="1" thickBot="1" x14ac:dyDescent="0.3">
      <c r="A1" s="135"/>
      <c r="B1" s="178"/>
      <c r="C1" s="179" t="s">
        <v>340</v>
      </c>
      <c r="D1" s="180"/>
      <c r="E1" s="181"/>
      <c r="F1" s="182"/>
      <c r="G1" s="182"/>
      <c r="H1" s="183"/>
      <c r="I1" s="985"/>
      <c r="J1" s="986"/>
      <c r="K1" s="184"/>
      <c r="L1" s="185"/>
      <c r="M1" s="183"/>
      <c r="N1" s="182"/>
      <c r="O1" s="183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6"/>
      <c r="AI1" s="184"/>
      <c r="AJ1" s="184"/>
      <c r="AN1" s="760"/>
      <c r="AO1" s="760"/>
      <c r="AS1" s="992"/>
      <c r="AT1" s="992"/>
    </row>
    <row r="2" spans="1:47" ht="32.25" thickBot="1" x14ac:dyDescent="0.25">
      <c r="A2" s="187"/>
      <c r="B2" s="188"/>
      <c r="C2" s="263" t="s">
        <v>112</v>
      </c>
      <c r="D2" s="189" t="s">
        <v>140</v>
      </c>
      <c r="E2" s="841" t="s">
        <v>113</v>
      </c>
      <c r="F2" s="189" t="s">
        <v>141</v>
      </c>
      <c r="G2" s="189" t="s">
        <v>190</v>
      </c>
      <c r="H2" s="211" t="str">
        <f>'TITLE PAGE'!D14</f>
        <v>2016-17</v>
      </c>
      <c r="I2" s="265" t="str">
        <f>'WRZ summary'!E3</f>
        <v>For info 2017-18</v>
      </c>
      <c r="J2" s="265" t="str">
        <f>'WRZ summary'!F3</f>
        <v>For info 2018-19</v>
      </c>
      <c r="K2" s="265" t="str">
        <f>'WRZ summary'!G3</f>
        <v>For info 2019-20</v>
      </c>
      <c r="L2" s="212" t="str">
        <f>'WRZ summary'!H3</f>
        <v>2020-21</v>
      </c>
      <c r="M2" s="212" t="str">
        <f>'WRZ summary'!I3</f>
        <v>2021-22</v>
      </c>
      <c r="N2" s="212" t="str">
        <f>'WRZ summary'!J3</f>
        <v>2022-23</v>
      </c>
      <c r="O2" s="212" t="str">
        <f>'WRZ summary'!K3</f>
        <v>2023-24</v>
      </c>
      <c r="P2" s="212" t="str">
        <f>'WRZ summary'!L3</f>
        <v>2024-25</v>
      </c>
      <c r="Q2" s="212" t="str">
        <f>'WRZ summary'!M3</f>
        <v>2025-26</v>
      </c>
      <c r="R2" s="212" t="str">
        <f>'WRZ summary'!N3</f>
        <v>2026-27</v>
      </c>
      <c r="S2" s="212" t="str">
        <f>'WRZ summary'!O3</f>
        <v>2027-28</v>
      </c>
      <c r="T2" s="212" t="str">
        <f>'WRZ summary'!P3</f>
        <v>2028-29</v>
      </c>
      <c r="U2" s="212" t="str">
        <f>'WRZ summary'!Q3</f>
        <v>2029-30</v>
      </c>
      <c r="V2" s="212" t="str">
        <f>'WRZ summary'!R3</f>
        <v>2030-31</v>
      </c>
      <c r="W2" s="212" t="str">
        <f>'WRZ summary'!S3</f>
        <v>2031-32</v>
      </c>
      <c r="X2" s="212" t="str">
        <f>'WRZ summary'!T3</f>
        <v>2032-33</v>
      </c>
      <c r="Y2" s="212" t="str">
        <f>'WRZ summary'!U3</f>
        <v>2033-34</v>
      </c>
      <c r="Z2" s="212" t="str">
        <f>'WRZ summary'!V3</f>
        <v>2034-35</v>
      </c>
      <c r="AA2" s="212" t="str">
        <f>'WRZ summary'!W3</f>
        <v>2035-36</v>
      </c>
      <c r="AB2" s="212" t="str">
        <f>'WRZ summary'!X3</f>
        <v>2036-37</v>
      </c>
      <c r="AC2" s="212" t="str">
        <f>'WRZ summary'!Y3</f>
        <v>2037-38</v>
      </c>
      <c r="AD2" s="212" t="str">
        <f>'WRZ summary'!Z3</f>
        <v>2038-39</v>
      </c>
      <c r="AE2" s="212" t="str">
        <f>'WRZ summary'!AA3</f>
        <v>2039-40</v>
      </c>
      <c r="AF2" s="212" t="str">
        <f>'WRZ summary'!AB3</f>
        <v>2040-41</v>
      </c>
      <c r="AG2" s="212" t="str">
        <f>'WRZ summary'!AC3</f>
        <v>2041-42</v>
      </c>
      <c r="AH2" s="212" t="str">
        <f>'WRZ summary'!AD3</f>
        <v>2042-43</v>
      </c>
      <c r="AI2" s="212" t="str">
        <f>'WRZ summary'!AE3</f>
        <v>2043-44</v>
      </c>
      <c r="AJ2" s="213" t="str">
        <f>'WRZ summary'!AF3</f>
        <v>2044-45</v>
      </c>
      <c r="AN2" s="761"/>
      <c r="AO2" s="761"/>
      <c r="AP2" s="762"/>
      <c r="AQ2" s="762"/>
      <c r="AS2" s="761"/>
      <c r="AT2" s="761"/>
      <c r="AU2" s="761"/>
    </row>
    <row r="3" spans="1:47" x14ac:dyDescent="0.2">
      <c r="A3" s="152"/>
      <c r="B3" s="1006" t="s">
        <v>341</v>
      </c>
      <c r="C3" s="853" t="s">
        <v>342</v>
      </c>
      <c r="D3" s="854" t="s">
        <v>343</v>
      </c>
      <c r="E3" s="854" t="s">
        <v>344</v>
      </c>
      <c r="F3" s="856" t="s">
        <v>75</v>
      </c>
      <c r="G3" s="856">
        <v>2</v>
      </c>
      <c r="H3" s="345">
        <f>'3. BL Demand'!H3+'3. BL Demand'!H4+'3. BL Demand'!H5+'3. BL Demand'!H6+'3. BL Demand'!H30+'3. BL Demand'!H31+'3. BL Demand'!H36+'3. BL Demand'!H37</f>
        <v>1.9046224982180089</v>
      </c>
      <c r="I3" s="322">
        <f>'3. BL Demand'!I3+'3. BL Demand'!I4+'3. BL Demand'!I5+'3. BL Demand'!I6+'3. BL Demand'!I30+'3. BL Demand'!I31+'3. BL Demand'!I36+'3. BL Demand'!I37</f>
        <v>1.9068831227558427</v>
      </c>
      <c r="J3" s="322">
        <f>'3. BL Demand'!J3+'3. BL Demand'!J4+'3. BL Demand'!J5+'3. BL Demand'!J6+'3. BL Demand'!J30+'3. BL Demand'!J31+'3. BL Demand'!J36+'3. BL Demand'!J37</f>
        <v>1.907898337333545</v>
      </c>
      <c r="K3" s="322">
        <f>'3. BL Demand'!K3+'3. BL Demand'!K4+'3. BL Demand'!K5+'3. BL Demand'!K6+'3. BL Demand'!K30+'3. BL Demand'!K31+'3. BL Demand'!K36+'3. BL Demand'!K37</f>
        <v>1.9101123744115229</v>
      </c>
      <c r="L3" s="894">
        <f>'3. BL Demand'!L3+'3. BL Demand'!L4+'3. BL Demand'!L5+'3. BL Demand'!L6+'3. BL Demand'!L30+'3. BL Demand'!L31+'3. BL Demand'!L36+'3. BL Demand'!L37</f>
        <v>1.9098303512792891</v>
      </c>
      <c r="M3" s="857">
        <f>'3. BL Demand'!M3+'3. BL Demand'!M4+'3. BL Demand'!M5+'3. BL Demand'!M6+'3. BL Demand'!M30+'3. BL Demand'!M31+'3. BL Demand'!M36+'3. BL Demand'!M37</f>
        <v>1.9132649433905988</v>
      </c>
      <c r="N3" s="857">
        <f>'3. BL Demand'!N3+'3. BL Demand'!N4+'3. BL Demand'!N5+'3. BL Demand'!N6+'3. BL Demand'!N30+'3. BL Demand'!N31+'3. BL Demand'!N36+'3. BL Demand'!N37</f>
        <v>1.9165411677389748</v>
      </c>
      <c r="O3" s="857">
        <f>'3. BL Demand'!O3+'3. BL Demand'!O4+'3. BL Demand'!O5+'3. BL Demand'!O6+'3. BL Demand'!O30+'3. BL Demand'!O31+'3. BL Demand'!O36+'3. BL Demand'!O37</f>
        <v>1.9197979123147553</v>
      </c>
      <c r="P3" s="857">
        <f>'3. BL Demand'!P3+'3. BL Demand'!P4+'3. BL Demand'!P5+'3. BL Demand'!P6+'3. BL Demand'!P30+'3. BL Demand'!P31+'3. BL Demand'!P36+'3. BL Demand'!P37</f>
        <v>1.9214973862983578</v>
      </c>
      <c r="Q3" s="857">
        <f>'3. BL Demand'!Q3+'3. BL Demand'!Q4+'3. BL Demand'!Q5+'3. BL Demand'!Q6+'3. BL Demand'!Q30+'3. BL Demand'!Q31+'3. BL Demand'!Q36+'3. BL Demand'!Q37</f>
        <v>1.9253901996328413</v>
      </c>
      <c r="R3" s="857">
        <f>'3. BL Demand'!R3+'3. BL Demand'!R4+'3. BL Demand'!R5+'3. BL Demand'!R6+'3. BL Demand'!R30+'3. BL Demand'!R31+'3. BL Demand'!R36+'3. BL Demand'!R37</f>
        <v>1.9279150221876331</v>
      </c>
      <c r="S3" s="857">
        <f>'3. BL Demand'!S3+'3. BL Demand'!S4+'3. BL Demand'!S5+'3. BL Demand'!S6+'3. BL Demand'!S30+'3. BL Demand'!S31+'3. BL Demand'!S36+'3. BL Demand'!S37</f>
        <v>1.9306467172257356</v>
      </c>
      <c r="T3" s="857">
        <f>'3. BL Demand'!T3+'3. BL Demand'!T4+'3. BL Demand'!T5+'3. BL Demand'!T6+'3. BL Demand'!T30+'3. BL Demand'!T31+'3. BL Demand'!T36+'3. BL Demand'!T37</f>
        <v>1.9322074302700556</v>
      </c>
      <c r="U3" s="857">
        <f>'3. BL Demand'!U3+'3. BL Demand'!U4+'3. BL Demand'!U5+'3. BL Demand'!U6+'3. BL Demand'!U30+'3. BL Demand'!U31+'3. BL Demand'!U36+'3. BL Demand'!U37</f>
        <v>1.936403084410679</v>
      </c>
      <c r="V3" s="857">
        <f>'3. BL Demand'!V3+'3. BL Demand'!V4+'3. BL Demand'!V5+'3. BL Demand'!V6+'3. BL Demand'!V30+'3. BL Demand'!V31+'3. BL Demand'!V36+'3. BL Demand'!V37</f>
        <v>1.9372513275165359</v>
      </c>
      <c r="W3" s="857">
        <f>'3. BL Demand'!W3+'3. BL Demand'!W4+'3. BL Demand'!W5+'3. BL Demand'!W6+'3. BL Demand'!W30+'3. BL Demand'!W31+'3. BL Demand'!W36+'3. BL Demand'!W37</f>
        <v>1.9381615341315743</v>
      </c>
      <c r="X3" s="857">
        <f>'3. BL Demand'!X3+'3. BL Demand'!X4+'3. BL Demand'!X5+'3. BL Demand'!X6+'3. BL Demand'!X30+'3. BL Demand'!X31+'3. BL Demand'!X36+'3. BL Demand'!X37</f>
        <v>1.9377397091920816</v>
      </c>
      <c r="Y3" s="857">
        <f>'3. BL Demand'!Y3+'3. BL Demand'!Y4+'3. BL Demand'!Y5+'3. BL Demand'!Y6+'3. BL Demand'!Y30+'3. BL Demand'!Y31+'3. BL Demand'!Y36+'3. BL Demand'!Y37</f>
        <v>1.9397732111238897</v>
      </c>
      <c r="Z3" s="857">
        <f>'3. BL Demand'!Z3+'3. BL Demand'!Z4+'3. BL Demand'!Z5+'3. BL Demand'!Z6+'3. BL Demand'!Z30+'3. BL Demand'!Z31+'3. BL Demand'!Z36+'3. BL Demand'!Z37</f>
        <v>1.9402809762248638</v>
      </c>
      <c r="AA3" s="857">
        <f>'3. BL Demand'!AA3+'3. BL Demand'!AA4+'3. BL Demand'!AA5+'3. BL Demand'!AA6+'3. BL Demand'!AA30+'3. BL Demand'!AA31+'3. BL Demand'!AA36+'3. BL Demand'!AA37</f>
        <v>1.9413717252879117</v>
      </c>
      <c r="AB3" s="857">
        <f>'3. BL Demand'!AB3+'3. BL Demand'!AB4+'3. BL Demand'!AB5+'3. BL Demand'!AB6+'3. BL Demand'!AB30+'3. BL Demand'!AB31+'3. BL Demand'!AB36+'3. BL Demand'!AB37</f>
        <v>1.9413107306596751</v>
      </c>
      <c r="AC3" s="857">
        <f>'3. BL Demand'!AC3+'3. BL Demand'!AC4+'3. BL Demand'!AC5+'3. BL Demand'!AC6+'3. BL Demand'!AC30+'3. BL Demand'!AC31+'3. BL Demand'!AC36+'3. BL Demand'!AC37</f>
        <v>1.9438369416914116</v>
      </c>
      <c r="AD3" s="857">
        <f>'3. BL Demand'!AD3+'3. BL Demand'!AD4+'3. BL Demand'!AD5+'3. BL Demand'!AD6+'3. BL Demand'!AD30+'3. BL Demand'!AD31+'3. BL Demand'!AD36+'3. BL Demand'!AD37</f>
        <v>1.9449573108711238</v>
      </c>
      <c r="AE3" s="857">
        <f>'3. BL Demand'!AE3+'3. BL Demand'!AE4+'3. BL Demand'!AE5+'3. BL Demand'!AE6+'3. BL Demand'!AE30+'3. BL Demand'!AE31+'3. BL Demand'!AE36+'3. BL Demand'!AE37</f>
        <v>1.9462393486655984</v>
      </c>
      <c r="AF3" s="857">
        <f>'3. BL Demand'!AF3+'3. BL Demand'!AF4+'3. BL Demand'!AF5+'3. BL Demand'!AF6+'3. BL Demand'!AF30+'3. BL Demand'!AF31+'3. BL Demand'!AF36+'3. BL Demand'!AF37</f>
        <v>1.9461810292054429</v>
      </c>
      <c r="AG3" s="857">
        <f>'3. BL Demand'!AG3+'3. BL Demand'!AG4+'3. BL Demand'!AG5+'3. BL Demand'!AG6+'3. BL Demand'!AG30+'3. BL Demand'!AG31+'3. BL Demand'!AG36+'3. BL Demand'!AG37</f>
        <v>1.9489597055165448</v>
      </c>
      <c r="AH3" s="857">
        <f>'3. BL Demand'!AH3+'3. BL Demand'!AH4+'3. BL Demand'!AH5+'3. BL Demand'!AH6+'3. BL Demand'!AH30+'3. BL Demand'!AH31+'3. BL Demand'!AH36+'3. BL Demand'!AH37</f>
        <v>1.9505894610019938</v>
      </c>
      <c r="AI3" s="857">
        <f>'3. BL Demand'!AI3+'3. BL Demand'!AI4+'3. BL Demand'!AI5+'3. BL Demand'!AI6+'3. BL Demand'!AI30+'3. BL Demand'!AI31+'3. BL Demand'!AI36+'3. BL Demand'!AI37</f>
        <v>1.9521548438273615</v>
      </c>
      <c r="AJ3" s="858">
        <f>'3. BL Demand'!AJ3+'3. BL Demand'!AJ4+'3. BL Demand'!AJ5+'3. BL Demand'!AJ6+'3. BL Demand'!AJ30+'3. BL Demand'!AJ31+'3. BL Demand'!AJ36+'3. BL Demand'!AJ37</f>
        <v>1.9524843965089818</v>
      </c>
      <c r="AN3" s="763"/>
      <c r="AO3" s="764"/>
      <c r="AP3" s="760"/>
      <c r="AQ3" s="765"/>
    </row>
    <row r="4" spans="1:47" x14ac:dyDescent="0.2">
      <c r="A4" s="152"/>
      <c r="B4" s="1007"/>
      <c r="C4" s="266" t="s">
        <v>345</v>
      </c>
      <c r="D4" s="296" t="s">
        <v>346</v>
      </c>
      <c r="E4" s="355" t="s">
        <v>347</v>
      </c>
      <c r="F4" s="295" t="s">
        <v>75</v>
      </c>
      <c r="G4" s="295">
        <v>2</v>
      </c>
      <c r="H4" s="317">
        <f>('2. BL Supply'!H17+'2. BL Supply'!H18)-('2. BL Supply'!H24+'2. BL Supply'!H25)</f>
        <v>4.8800000000000008</v>
      </c>
      <c r="I4" s="321">
        <f>('2. BL Supply'!I17+'2. BL Supply'!I18)-('2. BL Supply'!I24+'2. BL Supply'!I25)</f>
        <v>4.8800000000000008</v>
      </c>
      <c r="J4" s="321">
        <f>('2. BL Supply'!J17+'2. BL Supply'!J18)-('2. BL Supply'!J24+'2. BL Supply'!J25)</f>
        <v>4.8800000000000008</v>
      </c>
      <c r="K4" s="321">
        <f>('2. BL Supply'!K17+'2. BL Supply'!K18)-('2. BL Supply'!K24+'2. BL Supply'!K25)</f>
        <v>4.8800000000000008</v>
      </c>
      <c r="L4" s="318">
        <f>('2. BL Supply'!L17+'2. BL Supply'!L18)-('2. BL Supply'!L24+'2. BL Supply'!L25)</f>
        <v>4.8800000000000008</v>
      </c>
      <c r="M4" s="318">
        <f>('2. BL Supply'!M17+'2. BL Supply'!M18)-('2. BL Supply'!M24+'2. BL Supply'!M25)</f>
        <v>4.8800000000000008</v>
      </c>
      <c r="N4" s="318">
        <f>('2. BL Supply'!N17+'2. BL Supply'!N18)-('2. BL Supply'!N24+'2. BL Supply'!N25)</f>
        <v>4.8800000000000008</v>
      </c>
      <c r="O4" s="318">
        <f>('2. BL Supply'!O17+'2. BL Supply'!O18)-('2. BL Supply'!O24+'2. BL Supply'!O25)</f>
        <v>4.8800000000000008</v>
      </c>
      <c r="P4" s="318">
        <f>('2. BL Supply'!P17+'2. BL Supply'!P18)-('2. BL Supply'!P24+'2. BL Supply'!P25)</f>
        <v>4.8800000000000008</v>
      </c>
      <c r="Q4" s="318">
        <f>('2. BL Supply'!Q17+'2. BL Supply'!Q18)-('2. BL Supply'!Q24+'2. BL Supply'!Q25)</f>
        <v>4.8800000000000008</v>
      </c>
      <c r="R4" s="318">
        <f>('2. BL Supply'!R17+'2. BL Supply'!R18)-('2. BL Supply'!R24+'2. BL Supply'!R25)</f>
        <v>4.8800000000000008</v>
      </c>
      <c r="S4" s="318">
        <f>('2. BL Supply'!S17+'2. BL Supply'!S18)-('2. BL Supply'!S24+'2. BL Supply'!S25)</f>
        <v>4.8800000000000008</v>
      </c>
      <c r="T4" s="318">
        <f>('2. BL Supply'!T17+'2. BL Supply'!T18)-('2. BL Supply'!T24+'2. BL Supply'!T25)</f>
        <v>4.8800000000000008</v>
      </c>
      <c r="U4" s="318">
        <f>('2. BL Supply'!U17+'2. BL Supply'!U18)-('2. BL Supply'!U24+'2. BL Supply'!U25)</f>
        <v>4.8800000000000008</v>
      </c>
      <c r="V4" s="318">
        <f>('2. BL Supply'!V17+'2. BL Supply'!V18)-('2. BL Supply'!V24+'2. BL Supply'!V25)</f>
        <v>4.8800000000000008</v>
      </c>
      <c r="W4" s="318">
        <f>('2. BL Supply'!W17+'2. BL Supply'!W18)-('2. BL Supply'!W24+'2. BL Supply'!W25)</f>
        <v>4.8800000000000008</v>
      </c>
      <c r="X4" s="318">
        <f>('2. BL Supply'!X17+'2. BL Supply'!X18)-('2. BL Supply'!X24+'2. BL Supply'!X25)</f>
        <v>4.8800000000000008</v>
      </c>
      <c r="Y4" s="318">
        <f>('2. BL Supply'!Y17+'2. BL Supply'!Y18)-('2. BL Supply'!Y24+'2. BL Supply'!Y25)</f>
        <v>4.8800000000000008</v>
      </c>
      <c r="Z4" s="318">
        <f>('2. BL Supply'!Z17+'2. BL Supply'!Z18)-('2. BL Supply'!Z24+'2. BL Supply'!Z25)</f>
        <v>4.8800000000000008</v>
      </c>
      <c r="AA4" s="318">
        <f>('2. BL Supply'!AA17+'2. BL Supply'!AA18)-('2. BL Supply'!AA24+'2. BL Supply'!AA25)</f>
        <v>4.4200000000000008</v>
      </c>
      <c r="AB4" s="318">
        <f>('2. BL Supply'!AB17+'2. BL Supply'!AB18)-('2. BL Supply'!AB24+'2. BL Supply'!AB25)</f>
        <v>4.4200000000000008</v>
      </c>
      <c r="AC4" s="318">
        <f>('2. BL Supply'!AC17+'2. BL Supply'!AC18)-('2. BL Supply'!AC24+'2. BL Supply'!AC25)</f>
        <v>4.4200000000000008</v>
      </c>
      <c r="AD4" s="318">
        <f>('2. BL Supply'!AD17+'2. BL Supply'!AD18)-('2. BL Supply'!AD24+'2. BL Supply'!AD25)</f>
        <v>4.4200000000000008</v>
      </c>
      <c r="AE4" s="318">
        <f>('2. BL Supply'!AE17+'2. BL Supply'!AE18)-('2. BL Supply'!AE24+'2. BL Supply'!AE25)</f>
        <v>4.4200000000000008</v>
      </c>
      <c r="AF4" s="318">
        <f>('2. BL Supply'!AF17+'2. BL Supply'!AF18)-('2. BL Supply'!AF24+'2. BL Supply'!AF25)</f>
        <v>4.4200000000000008</v>
      </c>
      <c r="AG4" s="318">
        <f>('2. BL Supply'!AG17+'2. BL Supply'!AG18)-('2. BL Supply'!AG24+'2. BL Supply'!AG25)</f>
        <v>4.4200000000000008</v>
      </c>
      <c r="AH4" s="318">
        <f>('2. BL Supply'!AH17+'2. BL Supply'!AH18)-('2. BL Supply'!AH24+'2. BL Supply'!AH25)</f>
        <v>4.4200000000000008</v>
      </c>
      <c r="AI4" s="318">
        <f>('2. BL Supply'!AI17+'2. BL Supply'!AI18)-('2. BL Supply'!AI24+'2. BL Supply'!AI25)</f>
        <v>4.4200000000000008</v>
      </c>
      <c r="AJ4" s="326">
        <f>('2. BL Supply'!AJ17+'2. BL Supply'!AJ18)-('2. BL Supply'!AJ24+'2. BL Supply'!AJ25)</f>
        <v>4.4200000000000008</v>
      </c>
    </row>
    <row r="5" spans="1:47" x14ac:dyDescent="0.2">
      <c r="A5" s="152"/>
      <c r="B5" s="1007"/>
      <c r="C5" s="266" t="s">
        <v>73</v>
      </c>
      <c r="D5" s="296" t="s">
        <v>348</v>
      </c>
      <c r="E5" s="355" t="s">
        <v>349</v>
      </c>
      <c r="F5" s="295" t="s">
        <v>75</v>
      </c>
      <c r="G5" s="295">
        <v>2</v>
      </c>
      <c r="H5" s="317">
        <f>H4+('2. BL Supply'!H4+'2. BL Supply'!H7)-('2. BL Supply'!H10+'2. BL Supply'!H14)</f>
        <v>4.8800000000000008</v>
      </c>
      <c r="I5" s="321">
        <f>I4+('2. BL Supply'!I4+'2. BL Supply'!I7)-('2. BL Supply'!I10+'2. BL Supply'!I14)</f>
        <v>4.8800000000000008</v>
      </c>
      <c r="J5" s="321">
        <f>J4+('2. BL Supply'!J4+'2. BL Supply'!J7)-('2. BL Supply'!J10+'2. BL Supply'!J14)</f>
        <v>4.8800000000000008</v>
      </c>
      <c r="K5" s="321">
        <f>K4+('2. BL Supply'!K4+'2. BL Supply'!K7)-('2. BL Supply'!K10+'2. BL Supply'!K14)</f>
        <v>4.8800000000000008</v>
      </c>
      <c r="L5" s="318">
        <f>L4+('2. BL Supply'!L4+'2. BL Supply'!L7)-('2. BL Supply'!L10+'2. BL Supply'!L14)</f>
        <v>4.8800000000000008</v>
      </c>
      <c r="M5" s="318">
        <f>M4+('2. BL Supply'!M4+'2. BL Supply'!M7)-('2. BL Supply'!M10+'2. BL Supply'!M14)</f>
        <v>4.8800000000000008</v>
      </c>
      <c r="N5" s="318">
        <f>N4+('2. BL Supply'!N4+'2. BL Supply'!N7)-('2. BL Supply'!N10+'2. BL Supply'!N14)</f>
        <v>4.8800000000000008</v>
      </c>
      <c r="O5" s="318">
        <f>O4+('2. BL Supply'!O4+'2. BL Supply'!O7)-('2. BL Supply'!O10+'2. BL Supply'!O14)</f>
        <v>4.8800000000000008</v>
      </c>
      <c r="P5" s="318">
        <f>P4+('2. BL Supply'!P4+'2. BL Supply'!P7)-('2. BL Supply'!P10+'2. BL Supply'!P14)</f>
        <v>4.8800000000000008</v>
      </c>
      <c r="Q5" s="318">
        <f>Q4+('2. BL Supply'!Q4+'2. BL Supply'!Q7)-('2. BL Supply'!Q10+'2. BL Supply'!Q14)</f>
        <v>4.8800000000000008</v>
      </c>
      <c r="R5" s="318">
        <f>R4+('2. BL Supply'!R4+'2. BL Supply'!R7)-('2. BL Supply'!R10+'2. BL Supply'!R14)</f>
        <v>4.8800000000000008</v>
      </c>
      <c r="S5" s="318">
        <f>S4+('2. BL Supply'!S4+'2. BL Supply'!S7)-('2. BL Supply'!S10+'2. BL Supply'!S14)</f>
        <v>4.8800000000000008</v>
      </c>
      <c r="T5" s="318">
        <f>T4+('2. BL Supply'!T4+'2. BL Supply'!T7)-('2. BL Supply'!T10+'2. BL Supply'!T14)</f>
        <v>4.8800000000000008</v>
      </c>
      <c r="U5" s="318">
        <f>U4+('2. BL Supply'!U4+'2. BL Supply'!U7)-('2. BL Supply'!U10+'2. BL Supply'!U14)</f>
        <v>4.8800000000000008</v>
      </c>
      <c r="V5" s="318">
        <f>V4+('2. BL Supply'!V4+'2. BL Supply'!V7)-('2. BL Supply'!V10+'2. BL Supply'!V14)</f>
        <v>4.8800000000000008</v>
      </c>
      <c r="W5" s="318">
        <f>W4+('2. BL Supply'!W4+'2. BL Supply'!W7)-('2. BL Supply'!W10+'2. BL Supply'!W14)</f>
        <v>4.8800000000000008</v>
      </c>
      <c r="X5" s="318">
        <f>X4+('2. BL Supply'!X4+'2. BL Supply'!X7)-('2. BL Supply'!X10+'2. BL Supply'!X14)</f>
        <v>4.8800000000000008</v>
      </c>
      <c r="Y5" s="318">
        <f>Y4+('2. BL Supply'!Y4+'2. BL Supply'!Y7)-('2. BL Supply'!Y10+'2. BL Supply'!Y14)</f>
        <v>4.8800000000000008</v>
      </c>
      <c r="Z5" s="318">
        <f>Z4+('2. BL Supply'!Z4+'2. BL Supply'!Z7)-('2. BL Supply'!Z10+'2. BL Supply'!Z14)</f>
        <v>4.8800000000000008</v>
      </c>
      <c r="AA5" s="318">
        <f>AA4+('2. BL Supply'!AA4+'2. BL Supply'!AA7)-('2. BL Supply'!AA10+'2. BL Supply'!AA14)</f>
        <v>4.4200000000000008</v>
      </c>
      <c r="AB5" s="318">
        <f>AB4+('2. BL Supply'!AB4+'2. BL Supply'!AB7)-('2. BL Supply'!AB10+'2. BL Supply'!AB14)</f>
        <v>4.4200000000000008</v>
      </c>
      <c r="AC5" s="318">
        <f>AC4+('2. BL Supply'!AC4+'2. BL Supply'!AC7)-('2. BL Supply'!AC10+'2. BL Supply'!AC14)</f>
        <v>4.4200000000000008</v>
      </c>
      <c r="AD5" s="318">
        <f>AD4+('2. BL Supply'!AD4+'2. BL Supply'!AD7)-('2. BL Supply'!AD10+'2. BL Supply'!AD14)</f>
        <v>4.4200000000000008</v>
      </c>
      <c r="AE5" s="318">
        <f>AE4+('2. BL Supply'!AE4+'2. BL Supply'!AE7)-('2. BL Supply'!AE10+'2. BL Supply'!AE14)</f>
        <v>4.4200000000000008</v>
      </c>
      <c r="AF5" s="318">
        <f>AF4+('2. BL Supply'!AF4+'2. BL Supply'!AF7)-('2. BL Supply'!AF10+'2. BL Supply'!AF14)</f>
        <v>4.4200000000000008</v>
      </c>
      <c r="AG5" s="318">
        <f>AG4+('2. BL Supply'!AG4+'2. BL Supply'!AG7)-('2. BL Supply'!AG10+'2. BL Supply'!AG14)</f>
        <v>4.4200000000000008</v>
      </c>
      <c r="AH5" s="318">
        <f>AH4+('2. BL Supply'!AH4+'2. BL Supply'!AH7)-('2. BL Supply'!AH10+'2. BL Supply'!AH14)</f>
        <v>4.4200000000000008</v>
      </c>
      <c r="AI5" s="318">
        <f>AI4+('2. BL Supply'!AI4+'2. BL Supply'!AI7)-('2. BL Supply'!AI10+'2. BL Supply'!AI14)</f>
        <v>4.4200000000000008</v>
      </c>
      <c r="AJ5" s="326">
        <f>AJ4+('2. BL Supply'!AJ4+'2. BL Supply'!AJ7)-('2. BL Supply'!AJ10+'2. BL Supply'!AJ14)</f>
        <v>4.4200000000000008</v>
      </c>
    </row>
    <row r="6" spans="1:47" x14ac:dyDescent="0.2">
      <c r="A6" s="152"/>
      <c r="B6" s="1007"/>
      <c r="C6" s="268" t="s">
        <v>350</v>
      </c>
      <c r="D6" s="852" t="s">
        <v>351</v>
      </c>
      <c r="E6" s="327" t="s">
        <v>124</v>
      </c>
      <c r="F6" s="328" t="s">
        <v>75</v>
      </c>
      <c r="G6" s="328">
        <v>2</v>
      </c>
      <c r="H6" s="502">
        <v>0</v>
      </c>
      <c r="I6" s="321">
        <v>0</v>
      </c>
      <c r="J6" s="321">
        <v>0</v>
      </c>
      <c r="K6" s="321">
        <v>0</v>
      </c>
      <c r="L6" s="436">
        <v>0</v>
      </c>
      <c r="M6" s="436">
        <v>0</v>
      </c>
      <c r="N6" s="436">
        <v>0</v>
      </c>
      <c r="O6" s="436">
        <v>0</v>
      </c>
      <c r="P6" s="436">
        <v>0</v>
      </c>
      <c r="Q6" s="436">
        <v>0</v>
      </c>
      <c r="R6" s="436">
        <v>0</v>
      </c>
      <c r="S6" s="436">
        <v>0</v>
      </c>
      <c r="T6" s="436">
        <v>0</v>
      </c>
      <c r="U6" s="436">
        <v>0</v>
      </c>
      <c r="V6" s="436">
        <v>0</v>
      </c>
      <c r="W6" s="436">
        <v>0</v>
      </c>
      <c r="X6" s="436">
        <v>0</v>
      </c>
      <c r="Y6" s="436">
        <v>0</v>
      </c>
      <c r="Z6" s="436">
        <v>0</v>
      </c>
      <c r="AA6" s="436">
        <v>0</v>
      </c>
      <c r="AB6" s="436">
        <v>0</v>
      </c>
      <c r="AC6" s="436">
        <v>0</v>
      </c>
      <c r="AD6" s="436">
        <v>0</v>
      </c>
      <c r="AE6" s="436">
        <v>0</v>
      </c>
      <c r="AF6" s="436">
        <v>0</v>
      </c>
      <c r="AG6" s="436">
        <v>0</v>
      </c>
      <c r="AH6" s="436">
        <v>0</v>
      </c>
      <c r="AI6" s="436">
        <v>0</v>
      </c>
      <c r="AJ6" s="504">
        <v>0</v>
      </c>
      <c r="AK6" s="769"/>
      <c r="AL6" s="759"/>
      <c r="AM6" s="769"/>
      <c r="AN6" s="763"/>
      <c r="AO6" s="764"/>
      <c r="AP6" s="760"/>
      <c r="AQ6" s="768"/>
    </row>
    <row r="7" spans="1:47" x14ac:dyDescent="0.2">
      <c r="A7" s="152"/>
      <c r="B7" s="1007"/>
      <c r="C7" s="268" t="s">
        <v>352</v>
      </c>
      <c r="D7" s="852" t="s">
        <v>353</v>
      </c>
      <c r="E7" s="327" t="s">
        <v>124</v>
      </c>
      <c r="F7" s="328" t="s">
        <v>75</v>
      </c>
      <c r="G7" s="328">
        <v>2</v>
      </c>
      <c r="H7" s="502">
        <v>0.18097250649874699</v>
      </c>
      <c r="I7" s="321">
        <v>0.17829030626842601</v>
      </c>
      <c r="J7" s="321">
        <v>0.174309114940397</v>
      </c>
      <c r="K7" s="321">
        <v>0.17235864710851301</v>
      </c>
      <c r="L7" s="436">
        <v>0.16740279089885801</v>
      </c>
      <c r="M7" s="436">
        <v>0.16850691994323</v>
      </c>
      <c r="N7" s="436">
        <v>0.16579583125825401</v>
      </c>
      <c r="O7" s="436">
        <v>0.16335056256611</v>
      </c>
      <c r="P7" s="436">
        <v>0.159493453509536</v>
      </c>
      <c r="Q7" s="436">
        <v>0.126416048645214</v>
      </c>
      <c r="R7" s="436">
        <v>0.12433781000123401</v>
      </c>
      <c r="S7" s="436">
        <v>0.1225034324219</v>
      </c>
      <c r="T7" s="436">
        <v>0.12234481039641799</v>
      </c>
      <c r="U7" s="436">
        <v>0.12429766489604099</v>
      </c>
      <c r="V7" s="436">
        <v>0.12335271592229401</v>
      </c>
      <c r="W7" s="436">
        <v>0.12111797023274699</v>
      </c>
      <c r="X7" s="436">
        <v>0.12009593726906501</v>
      </c>
      <c r="Y7" s="436">
        <v>0.119980981307952</v>
      </c>
      <c r="Z7" s="436">
        <v>0.122816573264191</v>
      </c>
      <c r="AA7" s="436">
        <v>0.122729021110196</v>
      </c>
      <c r="AB7" s="436">
        <v>0.125340163389909</v>
      </c>
      <c r="AC7" s="436">
        <v>0.12484022625499799</v>
      </c>
      <c r="AD7" s="436">
        <v>0.12681973918440001</v>
      </c>
      <c r="AE7" s="436">
        <v>0.123547566636507</v>
      </c>
      <c r="AF7" s="436">
        <v>0.12633501387318199</v>
      </c>
      <c r="AG7" s="436">
        <v>0.12816985758067201</v>
      </c>
      <c r="AH7" s="436">
        <v>0.12768291842851501</v>
      </c>
      <c r="AI7" s="436">
        <v>0.127128716264748</v>
      </c>
      <c r="AJ7" s="504">
        <v>0.12751254172468901</v>
      </c>
      <c r="AL7" s="759"/>
      <c r="AM7" s="769"/>
      <c r="AN7" s="763"/>
      <c r="AO7" s="764"/>
      <c r="AP7" s="760"/>
      <c r="AQ7" s="768"/>
    </row>
    <row r="8" spans="1:47" x14ac:dyDescent="0.2">
      <c r="A8" s="152"/>
      <c r="B8" s="1007"/>
      <c r="C8" s="266" t="s">
        <v>96</v>
      </c>
      <c r="D8" s="296" t="s">
        <v>354</v>
      </c>
      <c r="E8" s="355" t="s">
        <v>355</v>
      </c>
      <c r="F8" s="295" t="s">
        <v>75</v>
      </c>
      <c r="G8" s="295">
        <v>2</v>
      </c>
      <c r="H8" s="317">
        <f>H6+H7</f>
        <v>0.18097250649874699</v>
      </c>
      <c r="I8" s="321">
        <f>I6+I7</f>
        <v>0.17829030626842601</v>
      </c>
      <c r="J8" s="321">
        <f>J6+J7</f>
        <v>0.174309114940397</v>
      </c>
      <c r="K8" s="321">
        <f>K6+K7</f>
        <v>0.17235864710851301</v>
      </c>
      <c r="L8" s="318">
        <f t="shared" ref="L8:AJ8" si="0">L6+L7</f>
        <v>0.16740279089885801</v>
      </c>
      <c r="M8" s="318">
        <f t="shared" si="0"/>
        <v>0.16850691994323</v>
      </c>
      <c r="N8" s="318">
        <f t="shared" si="0"/>
        <v>0.16579583125825401</v>
      </c>
      <c r="O8" s="318">
        <f t="shared" si="0"/>
        <v>0.16335056256611</v>
      </c>
      <c r="P8" s="318">
        <f t="shared" si="0"/>
        <v>0.159493453509536</v>
      </c>
      <c r="Q8" s="318">
        <f t="shared" si="0"/>
        <v>0.126416048645214</v>
      </c>
      <c r="R8" s="318">
        <f t="shared" si="0"/>
        <v>0.12433781000123401</v>
      </c>
      <c r="S8" s="318">
        <f t="shared" si="0"/>
        <v>0.1225034324219</v>
      </c>
      <c r="T8" s="318">
        <f t="shared" si="0"/>
        <v>0.12234481039641799</v>
      </c>
      <c r="U8" s="318">
        <f t="shared" si="0"/>
        <v>0.12429766489604099</v>
      </c>
      <c r="V8" s="318">
        <f t="shared" si="0"/>
        <v>0.12335271592229401</v>
      </c>
      <c r="W8" s="318">
        <f t="shared" si="0"/>
        <v>0.12111797023274699</v>
      </c>
      <c r="X8" s="318">
        <f t="shared" si="0"/>
        <v>0.12009593726906501</v>
      </c>
      <c r="Y8" s="318">
        <f t="shared" si="0"/>
        <v>0.119980981307952</v>
      </c>
      <c r="Z8" s="318">
        <f t="shared" si="0"/>
        <v>0.122816573264191</v>
      </c>
      <c r="AA8" s="318">
        <f t="shared" si="0"/>
        <v>0.122729021110196</v>
      </c>
      <c r="AB8" s="318">
        <f t="shared" si="0"/>
        <v>0.125340163389909</v>
      </c>
      <c r="AC8" s="318">
        <f t="shared" si="0"/>
        <v>0.12484022625499799</v>
      </c>
      <c r="AD8" s="318">
        <f t="shared" si="0"/>
        <v>0.12681973918440001</v>
      </c>
      <c r="AE8" s="318">
        <f t="shared" si="0"/>
        <v>0.123547566636507</v>
      </c>
      <c r="AF8" s="318">
        <f t="shared" si="0"/>
        <v>0.12633501387318199</v>
      </c>
      <c r="AG8" s="318">
        <f t="shared" si="0"/>
        <v>0.12816985758067201</v>
      </c>
      <c r="AH8" s="318">
        <f t="shared" si="0"/>
        <v>0.12768291842851501</v>
      </c>
      <c r="AI8" s="318">
        <f t="shared" si="0"/>
        <v>0.127128716264748</v>
      </c>
      <c r="AJ8" s="326">
        <f t="shared" si="0"/>
        <v>0.12751254172468901</v>
      </c>
    </row>
    <row r="9" spans="1:47" x14ac:dyDescent="0.2">
      <c r="A9" s="152"/>
      <c r="B9" s="1007"/>
      <c r="C9" s="266" t="s">
        <v>99</v>
      </c>
      <c r="D9" s="296" t="s">
        <v>356</v>
      </c>
      <c r="E9" s="355" t="s">
        <v>357</v>
      </c>
      <c r="F9" s="295" t="s">
        <v>75</v>
      </c>
      <c r="G9" s="295">
        <v>2</v>
      </c>
      <c r="H9" s="317">
        <f>H5-H3</f>
        <v>2.9753775017819919</v>
      </c>
      <c r="I9" s="321">
        <f t="shared" ref="I9:P9" si="1">I5-I3</f>
        <v>2.9731168772441583</v>
      </c>
      <c r="J9" s="321">
        <f t="shared" si="1"/>
        <v>2.9721016626664558</v>
      </c>
      <c r="K9" s="321">
        <f t="shared" si="1"/>
        <v>2.9698876255884779</v>
      </c>
      <c r="L9" s="318">
        <f t="shared" si="1"/>
        <v>2.9701696487207117</v>
      </c>
      <c r="M9" s="318">
        <f t="shared" si="1"/>
        <v>2.966735056609402</v>
      </c>
      <c r="N9" s="318">
        <f t="shared" si="1"/>
        <v>2.963458832261026</v>
      </c>
      <c r="O9" s="318">
        <f t="shared" si="1"/>
        <v>2.9602020876852455</v>
      </c>
      <c r="P9" s="318">
        <f t="shared" si="1"/>
        <v>2.958502613701643</v>
      </c>
      <c r="Q9" s="318">
        <f>'4. BL SDB'!Q5-'4. BL SDB'!Q3</f>
        <v>2.9546098003671597</v>
      </c>
      <c r="R9" s="318">
        <f>'4. BL SDB'!R5-'4. BL SDB'!R3</f>
        <v>2.9520849778123677</v>
      </c>
      <c r="S9" s="318">
        <f>'4. BL SDB'!S5-'4. BL SDB'!S3</f>
        <v>2.9493532827742652</v>
      </c>
      <c r="T9" s="318">
        <f>'4. BL SDB'!T5-'4. BL SDB'!T3</f>
        <v>2.9477925697299452</v>
      </c>
      <c r="U9" s="318">
        <f>'4. BL SDB'!U5-'4. BL SDB'!U3</f>
        <v>2.943596915589322</v>
      </c>
      <c r="V9" s="318">
        <f>'4. BL SDB'!V5-'4. BL SDB'!V3</f>
        <v>2.9427486724834648</v>
      </c>
      <c r="W9" s="318">
        <f>'4. BL SDB'!W5-'4. BL SDB'!W3</f>
        <v>2.9418384658684262</v>
      </c>
      <c r="X9" s="318">
        <f>'4. BL SDB'!X5-'4. BL SDB'!X3</f>
        <v>2.9422602908079192</v>
      </c>
      <c r="Y9" s="318">
        <f>'4. BL SDB'!Y5-'4. BL SDB'!Y3</f>
        <v>2.9402267888761111</v>
      </c>
      <c r="Z9" s="318">
        <f>'4. BL SDB'!Z5-'4. BL SDB'!Z3</f>
        <v>2.9397190237751367</v>
      </c>
      <c r="AA9" s="318">
        <f>'4. BL SDB'!AA5-'4. BL SDB'!AA3</f>
        <v>2.4786282747120891</v>
      </c>
      <c r="AB9" s="318">
        <f>'4. BL SDB'!AB5-'4. BL SDB'!AB3</f>
        <v>2.4786892693403257</v>
      </c>
      <c r="AC9" s="318">
        <f>'4. BL SDB'!AC5-'4. BL SDB'!AC3</f>
        <v>2.4761630583085892</v>
      </c>
      <c r="AD9" s="318">
        <f>'4. BL SDB'!AD5-'4. BL SDB'!AD3</f>
        <v>2.4750426891288768</v>
      </c>
      <c r="AE9" s="318">
        <f>'4. BL SDB'!AE5-'4. BL SDB'!AE3</f>
        <v>2.4737606513344024</v>
      </c>
      <c r="AF9" s="318">
        <f>'4. BL SDB'!AF5-'4. BL SDB'!AF3</f>
        <v>2.4738189707945581</v>
      </c>
      <c r="AG9" s="318">
        <f>'4. BL SDB'!AG5-'4. BL SDB'!AG3</f>
        <v>2.4710402944834557</v>
      </c>
      <c r="AH9" s="318">
        <f>'4. BL SDB'!AH5-'4. BL SDB'!AH3</f>
        <v>2.469410538998007</v>
      </c>
      <c r="AI9" s="318">
        <f>'4. BL SDB'!AI5-'4. BL SDB'!AI3</f>
        <v>2.4678451561726393</v>
      </c>
      <c r="AJ9" s="326">
        <f>'4. BL SDB'!AJ5-'4. BL SDB'!AJ3</f>
        <v>2.4675156034910191</v>
      </c>
    </row>
    <row r="10" spans="1:47" ht="15.75" thickBot="1" x14ac:dyDescent="0.25">
      <c r="A10" s="152"/>
      <c r="B10" s="1008"/>
      <c r="C10" s="274" t="s">
        <v>358</v>
      </c>
      <c r="D10" s="329" t="s">
        <v>359</v>
      </c>
      <c r="E10" s="895" t="s">
        <v>360</v>
      </c>
      <c r="F10" s="275" t="s">
        <v>75</v>
      </c>
      <c r="G10" s="275">
        <v>2</v>
      </c>
      <c r="H10" s="270">
        <f>H9-H8</f>
        <v>2.7944049952832448</v>
      </c>
      <c r="I10" s="271">
        <f>I9-I8</f>
        <v>2.7948265709757321</v>
      </c>
      <c r="J10" s="271">
        <f>J9-J8</f>
        <v>2.797792547726059</v>
      </c>
      <c r="K10" s="271">
        <f>K9-K8</f>
        <v>2.7975289784799648</v>
      </c>
      <c r="L10" s="319">
        <f>L9-L8</f>
        <v>2.8027668578218536</v>
      </c>
      <c r="M10" s="319">
        <f t="shared" ref="M10:AJ10" si="2">M9-M8</f>
        <v>2.7982281366661721</v>
      </c>
      <c r="N10" s="319">
        <f t="shared" si="2"/>
        <v>2.7976630010027721</v>
      </c>
      <c r="O10" s="319">
        <f t="shared" si="2"/>
        <v>2.7968515251191355</v>
      </c>
      <c r="P10" s="319">
        <f t="shared" si="2"/>
        <v>2.799009160192107</v>
      </c>
      <c r="Q10" s="319">
        <f t="shared" si="2"/>
        <v>2.8281937517219458</v>
      </c>
      <c r="R10" s="319">
        <f t="shared" si="2"/>
        <v>2.8277471678111334</v>
      </c>
      <c r="S10" s="319">
        <f t="shared" si="2"/>
        <v>2.8268498503523651</v>
      </c>
      <c r="T10" s="319">
        <f t="shared" si="2"/>
        <v>2.8254477593335272</v>
      </c>
      <c r="U10" s="319">
        <f t="shared" si="2"/>
        <v>2.8192992506932812</v>
      </c>
      <c r="V10" s="319">
        <f t="shared" si="2"/>
        <v>2.8193959565611708</v>
      </c>
      <c r="W10" s="319">
        <f t="shared" si="2"/>
        <v>2.8207204956356793</v>
      </c>
      <c r="X10" s="319">
        <f t="shared" si="2"/>
        <v>2.8221643535388541</v>
      </c>
      <c r="Y10" s="319">
        <f t="shared" si="2"/>
        <v>2.8202458075681589</v>
      </c>
      <c r="Z10" s="319">
        <f t="shared" si="2"/>
        <v>2.8169024505109457</v>
      </c>
      <c r="AA10" s="319">
        <f t="shared" si="2"/>
        <v>2.3558992536018932</v>
      </c>
      <c r="AB10" s="319">
        <f t="shared" si="2"/>
        <v>2.3533491059504166</v>
      </c>
      <c r="AC10" s="319">
        <f t="shared" si="2"/>
        <v>2.351322832053591</v>
      </c>
      <c r="AD10" s="319">
        <f t="shared" si="2"/>
        <v>2.3482229499444767</v>
      </c>
      <c r="AE10" s="319">
        <f t="shared" si="2"/>
        <v>2.3502130846978955</v>
      </c>
      <c r="AF10" s="319">
        <f t="shared" si="2"/>
        <v>2.3474839569213763</v>
      </c>
      <c r="AG10" s="319">
        <f t="shared" si="2"/>
        <v>2.3428704369027837</v>
      </c>
      <c r="AH10" s="319">
        <f t="shared" si="2"/>
        <v>2.3417276205694919</v>
      </c>
      <c r="AI10" s="319">
        <f t="shared" si="2"/>
        <v>2.3407164399078915</v>
      </c>
      <c r="AJ10" s="338">
        <f t="shared" si="2"/>
        <v>2.3400030617663301</v>
      </c>
    </row>
    <row r="11" spans="1:47" ht="15.75" x14ac:dyDescent="0.25">
      <c r="A11" s="172"/>
      <c r="B11" s="196"/>
      <c r="C11" s="174"/>
      <c r="D11" s="197"/>
      <c r="E11" s="198"/>
      <c r="F11" s="197"/>
      <c r="G11" s="197"/>
      <c r="H11" s="199"/>
      <c r="I11" s="200"/>
      <c r="J11" s="201"/>
      <c r="K11" s="174"/>
      <c r="L11" s="201"/>
      <c r="M11" s="202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</row>
    <row r="12" spans="1:47" ht="15.75" x14ac:dyDescent="0.25">
      <c r="A12" s="172"/>
      <c r="B12" s="196"/>
      <c r="C12" s="174"/>
      <c r="D12" s="174"/>
      <c r="E12" s="203"/>
      <c r="F12" s="174"/>
      <c r="G12" s="174"/>
      <c r="H12" s="174"/>
      <c r="I12" s="177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</row>
    <row r="13" spans="1:47" ht="15.75" x14ac:dyDescent="0.25">
      <c r="A13" s="172"/>
      <c r="B13" s="196"/>
      <c r="C13" s="197"/>
      <c r="D13" s="157" t="str">
        <f>'TITLE PAGE'!B9</f>
        <v>Company:</v>
      </c>
      <c r="E13" s="313" t="str">
        <f>'TITLE PAGE'!D9</f>
        <v>Severn Trent Water</v>
      </c>
      <c r="F13" s="197"/>
      <c r="G13" s="197"/>
      <c r="H13" s="197"/>
      <c r="I13" s="197"/>
      <c r="J13" s="197"/>
      <c r="K13" s="174"/>
      <c r="L13" s="197"/>
      <c r="M13" s="197"/>
      <c r="N13" s="197"/>
      <c r="O13" s="197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</row>
    <row r="14" spans="1:47" ht="15.75" x14ac:dyDescent="0.25">
      <c r="A14" s="172"/>
      <c r="B14" s="196"/>
      <c r="C14" s="197"/>
      <c r="D14" s="161" t="str">
        <f>'TITLE PAGE'!B10</f>
        <v>Resource Zone Name:</v>
      </c>
      <c r="E14" s="314" t="str">
        <f>'TITLE PAGE'!D10</f>
        <v>Bishops Castle</v>
      </c>
      <c r="F14" s="197"/>
      <c r="G14" s="197"/>
      <c r="H14" s="197"/>
      <c r="I14" s="197"/>
      <c r="J14" s="197"/>
      <c r="K14" s="174"/>
      <c r="L14" s="197"/>
      <c r="M14" s="197"/>
      <c r="N14" s="197"/>
      <c r="O14" s="197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</row>
    <row r="15" spans="1:47" x14ac:dyDescent="0.2">
      <c r="A15" s="172"/>
      <c r="B15" s="204"/>
      <c r="C15" s="197"/>
      <c r="D15" s="161" t="str">
        <f>'TITLE PAGE'!B11</f>
        <v>Resource Zone Number:</v>
      </c>
      <c r="E15" s="315">
        <f>'TITLE PAGE'!D11</f>
        <v>1</v>
      </c>
      <c r="F15" s="197"/>
      <c r="G15" s="197"/>
      <c r="H15" s="197"/>
      <c r="I15" s="197"/>
      <c r="J15" s="197"/>
      <c r="K15" s="174"/>
      <c r="L15" s="197"/>
      <c r="M15" s="197"/>
      <c r="N15" s="197"/>
      <c r="O15" s="197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</row>
    <row r="16" spans="1:47" ht="15.75" x14ac:dyDescent="0.25">
      <c r="A16" s="172"/>
      <c r="B16" s="196"/>
      <c r="C16" s="197"/>
      <c r="D16" s="161" t="str">
        <f>'TITLE PAGE'!B12</f>
        <v xml:space="preserve">Planning Scenario Name:                                                                     </v>
      </c>
      <c r="E16" s="314" t="str">
        <f>'TITLE PAGE'!D12</f>
        <v>Dry Year Annual Average</v>
      </c>
      <c r="F16" s="197"/>
      <c r="G16" s="197"/>
      <c r="H16" s="197"/>
      <c r="I16" s="197"/>
      <c r="J16" s="197"/>
      <c r="K16" s="174"/>
      <c r="L16" s="197"/>
      <c r="M16" s="197"/>
      <c r="N16" s="197"/>
      <c r="O16" s="197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</row>
    <row r="17" spans="1:36" ht="15.75" x14ac:dyDescent="0.25">
      <c r="A17" s="172"/>
      <c r="B17" s="196"/>
      <c r="C17" s="197"/>
      <c r="D17" s="168" t="str">
        <f>'TITLE PAGE'!B13</f>
        <v xml:space="preserve">Chosen Level of Service:  </v>
      </c>
      <c r="E17" s="205" t="str">
        <f>'TITLE PAGE'!D13</f>
        <v>No more than 3 in 100 Temporary Use Bans</v>
      </c>
      <c r="F17" s="197"/>
      <c r="G17" s="197"/>
      <c r="H17" s="197"/>
      <c r="I17" s="197"/>
      <c r="J17" s="197"/>
      <c r="K17" s="174"/>
      <c r="L17" s="197"/>
      <c r="M17" s="197"/>
      <c r="N17" s="197"/>
      <c r="O17" s="197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</row>
    <row r="18" spans="1:36" ht="15.75" x14ac:dyDescent="0.25">
      <c r="A18" s="172"/>
      <c r="B18" s="196"/>
      <c r="C18" s="197"/>
      <c r="D18" s="197"/>
      <c r="E18" s="206"/>
      <c r="F18" s="197"/>
      <c r="G18" s="197"/>
      <c r="H18" s="197"/>
      <c r="I18" s="197"/>
      <c r="J18" s="197"/>
      <c r="K18" s="174"/>
      <c r="L18" s="197"/>
      <c r="M18" s="197"/>
      <c r="N18" s="197"/>
      <c r="O18" s="197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</row>
    <row r="19" spans="1:36" ht="15.75" x14ac:dyDescent="0.25">
      <c r="A19" s="172"/>
      <c r="B19" s="196"/>
      <c r="C19" s="197"/>
      <c r="D19" s="197"/>
      <c r="E19" s="227"/>
      <c r="F19" s="197"/>
      <c r="G19" s="197"/>
      <c r="H19" s="197"/>
      <c r="I19" s="197"/>
      <c r="J19" s="197"/>
      <c r="K19" s="174"/>
      <c r="L19" s="197"/>
      <c r="M19" s="197"/>
      <c r="N19" s="197"/>
      <c r="O19" s="197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</row>
    <row r="20" spans="1:36" ht="18" x14ac:dyDescent="0.25">
      <c r="A20" s="172"/>
      <c r="B20" s="196"/>
      <c r="C20" s="197"/>
      <c r="D20" s="176"/>
      <c r="E20" s="227"/>
      <c r="F20" s="197"/>
      <c r="G20" s="197"/>
      <c r="H20" s="197"/>
      <c r="I20" s="197"/>
      <c r="J20" s="197"/>
      <c r="K20" s="174"/>
      <c r="L20" s="197"/>
      <c r="M20" s="197"/>
      <c r="N20" s="197"/>
      <c r="O20" s="197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</row>
    <row r="21" spans="1:36" ht="15.75" x14ac:dyDescent="0.25">
      <c r="A21" s="172"/>
      <c r="B21" s="196"/>
      <c r="C21" s="197"/>
      <c r="D21" s="197"/>
      <c r="E21" s="227"/>
      <c r="F21" s="197"/>
      <c r="G21" s="197"/>
      <c r="H21" s="197"/>
      <c r="I21" s="197"/>
      <c r="J21" s="197"/>
      <c r="K21" s="174"/>
      <c r="L21" s="197"/>
      <c r="M21" s="197"/>
      <c r="N21" s="197"/>
      <c r="O21" s="197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</row>
  </sheetData>
  <sheetProtection algorithmName="SHA-512" hashValue="LW4yuuovtvwurLdxAl/Y2IHjjBTw4amUbKVY61CdR20P3042MYLUx31GkMzRMAyFcDlqhVcWYRsxyTn2JjlfDw==" saltValue="sXb3ppeKn6S/7VD1UhspBw==" spinCount="100000" sheet="1" objects="1" scenarios="1" selectLockedCells="1" selectUnlockedCells="1"/>
  <mergeCells count="3">
    <mergeCell ref="I1:J1"/>
    <mergeCell ref="B3:B10"/>
    <mergeCell ref="AS1:AT1"/>
  </mergeCells>
  <pageMargins left="0.7" right="0.7" top="0.75" bottom="0.75" header="0.3" footer="0.3"/>
  <pageSetup paperSize="9" orientation="portrait" verticalDpi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J181"/>
  <sheetViews>
    <sheetView zoomScale="80" zoomScaleNormal="80" workbookViewId="0"/>
  </sheetViews>
  <sheetFormatPr defaultColWidth="8.88671875" defaultRowHeight="15" x14ac:dyDescent="0.2"/>
  <cols>
    <col min="1" max="2" width="8.77734375" style="602" customWidth="1"/>
    <col min="3" max="3" width="63.88671875" style="602" customWidth="1"/>
    <col min="4" max="4" width="8.77734375" style="602" customWidth="1"/>
    <col min="5" max="5" width="10" style="602" bestFit="1" customWidth="1"/>
    <col min="6" max="20" width="8.77734375" style="602" customWidth="1"/>
    <col min="21" max="21" width="19.109375" style="602" hidden="1" customWidth="1"/>
    <col min="22" max="23" width="8.77734375" style="602" hidden="1" customWidth="1"/>
    <col min="24" max="24" width="11.33203125" style="602" hidden="1" customWidth="1"/>
    <col min="25" max="127" width="8.77734375" style="602" hidden="1" customWidth="1"/>
    <col min="128" max="1024" width="8.77734375" style="602" customWidth="1"/>
    <col min="1025" max="16384" width="8.88671875" style="612"/>
  </cols>
  <sheetData>
    <row r="1" spans="2:128" ht="18" customHeight="1" x14ac:dyDescent="0.25">
      <c r="B1" s="603" t="s">
        <v>361</v>
      </c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  <c r="O1" s="604"/>
      <c r="P1" s="604"/>
      <c r="Q1" s="604"/>
      <c r="R1" s="605"/>
      <c r="S1" s="605"/>
      <c r="T1" s="605"/>
      <c r="U1" s="606" t="s">
        <v>362</v>
      </c>
      <c r="V1" s="607"/>
      <c r="W1" s="608"/>
      <c r="X1" s="609"/>
      <c r="Y1" s="610">
        <v>3.5000000000000003E-2</v>
      </c>
      <c r="Z1" s="610">
        <v>3.5000000000000003E-2</v>
      </c>
      <c r="AA1" s="610">
        <v>3.5000000000000003E-2</v>
      </c>
      <c r="AB1" s="610">
        <v>3.5000000000000003E-2</v>
      </c>
      <c r="AC1" s="610">
        <v>3.5000000000000003E-2</v>
      </c>
      <c r="AD1" s="610">
        <v>3.5000000000000003E-2</v>
      </c>
      <c r="AE1" s="610">
        <v>3.5000000000000003E-2</v>
      </c>
      <c r="AF1" s="610">
        <v>3.5000000000000003E-2</v>
      </c>
      <c r="AG1" s="610">
        <v>3.5000000000000003E-2</v>
      </c>
      <c r="AH1" s="610">
        <v>3.5000000000000003E-2</v>
      </c>
      <c r="AI1" s="610">
        <v>3.5000000000000003E-2</v>
      </c>
      <c r="AJ1" s="610">
        <v>3.5000000000000003E-2</v>
      </c>
      <c r="AK1" s="610">
        <v>3.5000000000000003E-2</v>
      </c>
      <c r="AL1" s="610">
        <v>3.5000000000000003E-2</v>
      </c>
      <c r="AM1" s="610">
        <v>3.5000000000000003E-2</v>
      </c>
      <c r="AN1" s="610">
        <v>3.5000000000000003E-2</v>
      </c>
      <c r="AO1" s="610">
        <v>3.5000000000000003E-2</v>
      </c>
      <c r="AP1" s="610">
        <v>3.5000000000000003E-2</v>
      </c>
      <c r="AQ1" s="610">
        <v>3.5000000000000003E-2</v>
      </c>
      <c r="AR1" s="610">
        <v>3.5000000000000003E-2</v>
      </c>
      <c r="AS1" s="610">
        <v>3.5000000000000003E-2</v>
      </c>
      <c r="AT1" s="610">
        <v>3.5000000000000003E-2</v>
      </c>
      <c r="AU1" s="610">
        <v>3.5000000000000003E-2</v>
      </c>
      <c r="AV1" s="610">
        <v>3.5000000000000003E-2</v>
      </c>
      <c r="AW1" s="610">
        <v>3.5000000000000003E-2</v>
      </c>
      <c r="AX1" s="610">
        <v>3.5000000000000003E-2</v>
      </c>
      <c r="AY1" s="610">
        <v>3.5000000000000003E-2</v>
      </c>
      <c r="AZ1" s="610">
        <v>3.5000000000000003E-2</v>
      </c>
      <c r="BA1" s="610">
        <v>3.5000000000000003E-2</v>
      </c>
      <c r="BB1" s="610">
        <v>0.03</v>
      </c>
      <c r="BC1" s="610">
        <v>0.03</v>
      </c>
      <c r="BD1" s="610">
        <v>0.03</v>
      </c>
      <c r="BE1" s="610">
        <v>0.03</v>
      </c>
      <c r="BF1" s="610">
        <v>0.03</v>
      </c>
      <c r="BG1" s="610">
        <v>0.03</v>
      </c>
      <c r="BH1" s="610">
        <v>0.03</v>
      </c>
      <c r="BI1" s="610">
        <v>0.03</v>
      </c>
      <c r="BJ1" s="610">
        <v>0.03</v>
      </c>
      <c r="BK1" s="610">
        <v>0.03</v>
      </c>
      <c r="BL1" s="610">
        <v>0.03</v>
      </c>
      <c r="BM1" s="610">
        <v>0.03</v>
      </c>
      <c r="BN1" s="610">
        <v>0.03</v>
      </c>
      <c r="BO1" s="610">
        <v>0.03</v>
      </c>
      <c r="BP1" s="610">
        <v>0.03</v>
      </c>
      <c r="BQ1" s="610">
        <v>0.03</v>
      </c>
      <c r="BR1" s="610">
        <v>0.03</v>
      </c>
      <c r="BS1" s="610">
        <v>0.03</v>
      </c>
      <c r="BT1" s="610">
        <v>0.03</v>
      </c>
      <c r="BU1" s="610">
        <v>0.03</v>
      </c>
      <c r="BV1" s="610">
        <v>0.03</v>
      </c>
      <c r="BW1" s="610">
        <v>0.03</v>
      </c>
      <c r="BX1" s="610">
        <v>0.03</v>
      </c>
      <c r="BY1" s="610">
        <v>0.03</v>
      </c>
      <c r="BZ1" s="610">
        <v>0.03</v>
      </c>
      <c r="CA1" s="610">
        <v>0.03</v>
      </c>
      <c r="CB1" s="610">
        <v>0.03</v>
      </c>
      <c r="CC1" s="610">
        <v>0.03</v>
      </c>
      <c r="CD1" s="610">
        <v>0.03</v>
      </c>
      <c r="CE1" s="610">
        <v>0.03</v>
      </c>
      <c r="CF1" s="610">
        <v>0.03</v>
      </c>
      <c r="CG1" s="610">
        <v>0.03</v>
      </c>
      <c r="CH1" s="610">
        <v>0.03</v>
      </c>
      <c r="CI1" s="610">
        <v>0.03</v>
      </c>
      <c r="CJ1" s="610">
        <v>0.03</v>
      </c>
      <c r="CK1" s="610">
        <v>0.03</v>
      </c>
      <c r="CL1" s="610">
        <v>0.03</v>
      </c>
      <c r="CM1" s="610">
        <v>0.03</v>
      </c>
      <c r="CN1" s="610">
        <v>0.03</v>
      </c>
      <c r="CO1" s="610">
        <v>0.03</v>
      </c>
      <c r="CP1" s="610">
        <v>0.03</v>
      </c>
      <c r="CQ1" s="610">
        <v>0.03</v>
      </c>
      <c r="CR1" s="610">
        <v>0.03</v>
      </c>
      <c r="CS1" s="610">
        <v>0.03</v>
      </c>
      <c r="CT1" s="610">
        <v>0.03</v>
      </c>
      <c r="CU1" s="610">
        <v>2.5000000000000001E-2</v>
      </c>
      <c r="CV1" s="610">
        <v>2.5000000000000001E-2</v>
      </c>
      <c r="CW1" s="610">
        <v>2.5000000000000001E-2</v>
      </c>
      <c r="CX1" s="610">
        <v>2.5000000000000001E-2</v>
      </c>
      <c r="CY1" s="610">
        <v>2.5000000000000001E-2</v>
      </c>
      <c r="CZ1" s="611">
        <v>2.5000000000000001E-2</v>
      </c>
      <c r="DA1" s="611">
        <v>2.5000000000000001E-2</v>
      </c>
      <c r="DB1" s="611">
        <v>2.5000000000000001E-2</v>
      </c>
      <c r="DC1" s="611">
        <v>2.5000000000000001E-2</v>
      </c>
      <c r="DD1" s="611">
        <v>2.5000000000000001E-2</v>
      </c>
      <c r="DE1" s="611">
        <v>2.5000000000000001E-2</v>
      </c>
      <c r="DF1" s="611">
        <v>2.5000000000000001E-2</v>
      </c>
      <c r="DG1" s="611">
        <v>2.5000000000000001E-2</v>
      </c>
      <c r="DH1" s="611">
        <v>2.5000000000000001E-2</v>
      </c>
      <c r="DI1" s="611">
        <v>2.5000000000000001E-2</v>
      </c>
      <c r="DJ1" s="611">
        <v>2.5000000000000001E-2</v>
      </c>
      <c r="DK1" s="611">
        <v>2.5000000000000001E-2</v>
      </c>
      <c r="DL1" s="611">
        <v>2.5000000000000001E-2</v>
      </c>
      <c r="DM1" s="611">
        <v>2.5000000000000001E-2</v>
      </c>
      <c r="DN1" s="611">
        <v>2.5000000000000001E-2</v>
      </c>
      <c r="DO1" s="611">
        <v>2.5000000000000001E-2</v>
      </c>
      <c r="DP1" s="611">
        <v>2.5000000000000001E-2</v>
      </c>
      <c r="DQ1" s="611">
        <v>2.5000000000000001E-2</v>
      </c>
      <c r="DR1" s="611">
        <v>2.5000000000000001E-2</v>
      </c>
      <c r="DS1" s="611">
        <v>2.5000000000000001E-2</v>
      </c>
      <c r="DT1" s="611">
        <v>2.5000000000000001E-2</v>
      </c>
      <c r="DU1" s="611">
        <v>2.5000000000000001E-2</v>
      </c>
      <c r="DV1" s="611">
        <v>2.5000000000000001E-2</v>
      </c>
      <c r="DW1" s="611">
        <v>2.5000000000000001E-2</v>
      </c>
      <c r="DX1" s="605"/>
    </row>
    <row r="2" spans="2:128" ht="18" customHeight="1" x14ac:dyDescent="0.25">
      <c r="B2" s="613" t="s">
        <v>363</v>
      </c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  <c r="O2" s="604"/>
      <c r="P2" s="604"/>
      <c r="Q2" s="604"/>
      <c r="R2" s="605"/>
      <c r="S2" s="605"/>
      <c r="T2" s="605"/>
      <c r="U2" s="606" t="s">
        <v>364</v>
      </c>
      <c r="V2" s="614">
        <v>80</v>
      </c>
      <c r="W2" s="1009"/>
      <c r="X2" s="615">
        <v>1</v>
      </c>
      <c r="Y2" s="615">
        <f t="shared" ref="Y2:CJ2" si="0">IF(Y3&gt;$V2,0,X2/(1+Y1))</f>
        <v>0.96618357487922713</v>
      </c>
      <c r="Z2" s="615">
        <f t="shared" si="0"/>
        <v>0.93351070036640305</v>
      </c>
      <c r="AA2" s="615">
        <f t="shared" si="0"/>
        <v>0.90194270566802237</v>
      </c>
      <c r="AB2" s="615">
        <f t="shared" si="0"/>
        <v>0.87144222769857238</v>
      </c>
      <c r="AC2" s="615">
        <f t="shared" si="0"/>
        <v>0.84197316685852408</v>
      </c>
      <c r="AD2" s="615">
        <f t="shared" si="0"/>
        <v>0.81350064430775282</v>
      </c>
      <c r="AE2" s="615">
        <f t="shared" si="0"/>
        <v>0.78599096068381924</v>
      </c>
      <c r="AF2" s="615">
        <f t="shared" si="0"/>
        <v>0.75941155621625056</v>
      </c>
      <c r="AG2" s="615">
        <f t="shared" si="0"/>
        <v>0.73373097218961414</v>
      </c>
      <c r="AH2" s="615">
        <f t="shared" si="0"/>
        <v>0.70891881370977217</v>
      </c>
      <c r="AI2" s="615">
        <f t="shared" si="0"/>
        <v>0.68494571372924851</v>
      </c>
      <c r="AJ2" s="615">
        <f t="shared" si="0"/>
        <v>0.66178329828912907</v>
      </c>
      <c r="AK2" s="615">
        <f t="shared" si="0"/>
        <v>0.63940415293635666</v>
      </c>
      <c r="AL2" s="615">
        <f t="shared" si="0"/>
        <v>0.61778179027667313</v>
      </c>
      <c r="AM2" s="615">
        <f t="shared" si="0"/>
        <v>0.59689061862480497</v>
      </c>
      <c r="AN2" s="615">
        <f t="shared" si="0"/>
        <v>0.57670591171478747</v>
      </c>
      <c r="AO2" s="615">
        <f t="shared" si="0"/>
        <v>0.55720377943457733</v>
      </c>
      <c r="AP2" s="615">
        <f t="shared" si="0"/>
        <v>0.53836113955031628</v>
      </c>
      <c r="AQ2" s="615">
        <f t="shared" si="0"/>
        <v>0.520155690386779</v>
      </c>
      <c r="AR2" s="615">
        <f t="shared" si="0"/>
        <v>0.50256588443167061</v>
      </c>
      <c r="AS2" s="615">
        <f t="shared" si="0"/>
        <v>0.48557090283253201</v>
      </c>
      <c r="AT2" s="615">
        <f t="shared" si="0"/>
        <v>0.46915063075606961</v>
      </c>
      <c r="AU2" s="615">
        <f t="shared" si="0"/>
        <v>0.45328563358074364</v>
      </c>
      <c r="AV2" s="615">
        <f t="shared" si="0"/>
        <v>0.43795713389443836</v>
      </c>
      <c r="AW2" s="615">
        <f t="shared" si="0"/>
        <v>0.42314698926998878</v>
      </c>
      <c r="AX2" s="615">
        <f t="shared" si="0"/>
        <v>0.40883767079225974</v>
      </c>
      <c r="AY2" s="615">
        <f t="shared" si="0"/>
        <v>0.39501224231136212</v>
      </c>
      <c r="AZ2" s="615">
        <f t="shared" si="0"/>
        <v>0.38165434039745133</v>
      </c>
      <c r="BA2" s="615">
        <f t="shared" si="0"/>
        <v>0.36874815497338298</v>
      </c>
      <c r="BB2" s="615">
        <f t="shared" si="0"/>
        <v>0.35800791744988636</v>
      </c>
      <c r="BC2" s="615">
        <f t="shared" si="0"/>
        <v>0.34758050237853044</v>
      </c>
      <c r="BD2" s="615">
        <f t="shared" si="0"/>
        <v>0.33745679842575771</v>
      </c>
      <c r="BE2" s="615">
        <f t="shared" si="0"/>
        <v>0.32762795963665797</v>
      </c>
      <c r="BF2" s="615">
        <f t="shared" si="0"/>
        <v>0.31808539770549316</v>
      </c>
      <c r="BG2" s="615">
        <f t="shared" si="0"/>
        <v>0.30882077447135259</v>
      </c>
      <c r="BH2" s="615">
        <f t="shared" si="0"/>
        <v>0.29982599463238113</v>
      </c>
      <c r="BI2" s="615">
        <f t="shared" si="0"/>
        <v>0.29109319867221467</v>
      </c>
      <c r="BJ2" s="615">
        <f t="shared" si="0"/>
        <v>0.2826147559924414</v>
      </c>
      <c r="BK2" s="615">
        <f t="shared" si="0"/>
        <v>0.27438325824508875</v>
      </c>
      <c r="BL2" s="615">
        <f t="shared" si="0"/>
        <v>0.26639151285930945</v>
      </c>
      <c r="BM2" s="615">
        <f t="shared" si="0"/>
        <v>0.25863253675661113</v>
      </c>
      <c r="BN2" s="615">
        <f t="shared" si="0"/>
        <v>0.25109955024913699</v>
      </c>
      <c r="BO2" s="615">
        <f t="shared" si="0"/>
        <v>0.24378597111566697</v>
      </c>
      <c r="BP2" s="615">
        <f t="shared" si="0"/>
        <v>0.23668540885016209</v>
      </c>
      <c r="BQ2" s="615">
        <f t="shared" si="0"/>
        <v>0.22979165907782728</v>
      </c>
      <c r="BR2" s="615">
        <f t="shared" si="0"/>
        <v>0.22309869813381289</v>
      </c>
      <c r="BS2" s="615">
        <f t="shared" si="0"/>
        <v>0.21660067779981834</v>
      </c>
      <c r="BT2" s="615">
        <f t="shared" si="0"/>
        <v>0.21029192019399839</v>
      </c>
      <c r="BU2" s="615">
        <f t="shared" si="0"/>
        <v>0.20416691280970717</v>
      </c>
      <c r="BV2" s="615">
        <f t="shared" si="0"/>
        <v>0.19822030369874483</v>
      </c>
      <c r="BW2" s="615">
        <f t="shared" si="0"/>
        <v>0.19244689679489788</v>
      </c>
      <c r="BX2" s="615">
        <f t="shared" si="0"/>
        <v>0.18684164737368725</v>
      </c>
      <c r="BY2" s="615">
        <f t="shared" si="0"/>
        <v>0.18139965764435656</v>
      </c>
      <c r="BZ2" s="615">
        <f t="shared" si="0"/>
        <v>0.17611617247024908</v>
      </c>
      <c r="CA2" s="615">
        <f t="shared" si="0"/>
        <v>0.17098657521383406</v>
      </c>
      <c r="CB2" s="615">
        <f t="shared" si="0"/>
        <v>0.1660063837027515</v>
      </c>
      <c r="CC2" s="615">
        <f t="shared" si="0"/>
        <v>0.16117124631335097</v>
      </c>
      <c r="CD2" s="615">
        <f t="shared" si="0"/>
        <v>0.15647693816830191</v>
      </c>
      <c r="CE2" s="615">
        <f t="shared" si="0"/>
        <v>0.1519193574449533</v>
      </c>
      <c r="CF2" s="615">
        <f t="shared" si="0"/>
        <v>0.1474945217912168</v>
      </c>
      <c r="CG2" s="615">
        <f t="shared" si="0"/>
        <v>0.14319856484584156</v>
      </c>
      <c r="CH2" s="615">
        <f t="shared" si="0"/>
        <v>0.13902773286004036</v>
      </c>
      <c r="CI2" s="615">
        <f t="shared" si="0"/>
        <v>0.13497838141751492</v>
      </c>
      <c r="CJ2" s="615">
        <f t="shared" si="0"/>
        <v>0.13104697225001449</v>
      </c>
      <c r="CK2" s="615">
        <f t="shared" ref="CK2:CY2" si="1">IF(CK3&gt;$V2,0,CJ2/(1+CK1))</f>
        <v>0.12723007014564514</v>
      </c>
      <c r="CL2" s="615">
        <f t="shared" si="1"/>
        <v>0.12352433994722828</v>
      </c>
      <c r="CM2" s="615">
        <f t="shared" si="1"/>
        <v>0.11992654363808571</v>
      </c>
      <c r="CN2" s="615">
        <f t="shared" si="1"/>
        <v>0.11643353751270456</v>
      </c>
      <c r="CO2" s="615">
        <f t="shared" si="1"/>
        <v>0.11304226942981026</v>
      </c>
      <c r="CP2" s="615">
        <f t="shared" si="1"/>
        <v>0.10974977614544684</v>
      </c>
      <c r="CQ2" s="615">
        <f t="shared" si="1"/>
        <v>0.10655318072373479</v>
      </c>
      <c r="CR2" s="615">
        <f t="shared" si="1"/>
        <v>0.10344969002304348</v>
      </c>
      <c r="CS2" s="615">
        <f t="shared" si="1"/>
        <v>0.10043659225538201</v>
      </c>
      <c r="CT2" s="615">
        <f t="shared" si="1"/>
        <v>9.7511254616875737E-2</v>
      </c>
      <c r="CU2" s="615">
        <f t="shared" si="1"/>
        <v>9.5132931333537313E-2</v>
      </c>
      <c r="CV2" s="615">
        <f t="shared" si="1"/>
        <v>9.2812615935158368E-2</v>
      </c>
      <c r="CW2" s="615">
        <f t="shared" si="1"/>
        <v>9.0548893595276458E-2</v>
      </c>
      <c r="CX2" s="615">
        <f t="shared" si="1"/>
        <v>8.834038399539168E-2</v>
      </c>
      <c r="CY2" s="615">
        <f t="shared" si="1"/>
        <v>8.6185740483308959E-2</v>
      </c>
      <c r="CZ2" s="616" t="s">
        <v>365</v>
      </c>
      <c r="DA2" s="605"/>
      <c r="DB2" s="605"/>
      <c r="DC2" s="605"/>
      <c r="DD2" s="605"/>
      <c r="DE2" s="605"/>
      <c r="DF2" s="605"/>
      <c r="DG2" s="605"/>
      <c r="DH2" s="605"/>
      <c r="DI2" s="605"/>
      <c r="DJ2" s="605"/>
      <c r="DK2" s="605"/>
      <c r="DL2" s="605"/>
      <c r="DM2" s="605"/>
      <c r="DN2" s="605"/>
      <c r="DO2" s="605"/>
      <c r="DP2" s="605"/>
      <c r="DQ2" s="605"/>
      <c r="DR2" s="605"/>
      <c r="DS2" s="605"/>
      <c r="DT2" s="605"/>
      <c r="DU2" s="605"/>
      <c r="DV2" s="605"/>
      <c r="DW2" s="605"/>
      <c r="DX2" s="605"/>
    </row>
    <row r="3" spans="2:128" x14ac:dyDescent="0.2">
      <c r="B3" s="617"/>
      <c r="C3" s="618"/>
      <c r="D3" s="619"/>
      <c r="E3" s="619"/>
      <c r="F3" s="619"/>
      <c r="G3" s="619"/>
      <c r="H3" s="620"/>
      <c r="I3" s="619"/>
      <c r="J3" s="619"/>
      <c r="K3" s="619"/>
      <c r="L3" s="620"/>
      <c r="M3" s="620"/>
      <c r="N3" s="620"/>
      <c r="O3" s="620"/>
      <c r="P3" s="620"/>
      <c r="Q3" s="620"/>
      <c r="R3" s="620"/>
      <c r="S3" s="621"/>
      <c r="T3" s="621"/>
      <c r="U3" s="620"/>
      <c r="V3" s="622"/>
      <c r="W3" s="1009"/>
      <c r="X3" s="623">
        <v>1</v>
      </c>
      <c r="Y3" s="623">
        <f t="shared" ref="Y3:CJ3" si="2">X3+1</f>
        <v>2</v>
      </c>
      <c r="Z3" s="623">
        <f t="shared" si="2"/>
        <v>3</v>
      </c>
      <c r="AA3" s="623">
        <f t="shared" si="2"/>
        <v>4</v>
      </c>
      <c r="AB3" s="623">
        <f t="shared" si="2"/>
        <v>5</v>
      </c>
      <c r="AC3" s="623">
        <f t="shared" si="2"/>
        <v>6</v>
      </c>
      <c r="AD3" s="623">
        <f t="shared" si="2"/>
        <v>7</v>
      </c>
      <c r="AE3" s="623">
        <f t="shared" si="2"/>
        <v>8</v>
      </c>
      <c r="AF3" s="623">
        <f t="shared" si="2"/>
        <v>9</v>
      </c>
      <c r="AG3" s="623">
        <f t="shared" si="2"/>
        <v>10</v>
      </c>
      <c r="AH3" s="623">
        <f t="shared" si="2"/>
        <v>11</v>
      </c>
      <c r="AI3" s="623">
        <f t="shared" si="2"/>
        <v>12</v>
      </c>
      <c r="AJ3" s="623">
        <f t="shared" si="2"/>
        <v>13</v>
      </c>
      <c r="AK3" s="623">
        <f t="shared" si="2"/>
        <v>14</v>
      </c>
      <c r="AL3" s="623">
        <f t="shared" si="2"/>
        <v>15</v>
      </c>
      <c r="AM3" s="623">
        <f t="shared" si="2"/>
        <v>16</v>
      </c>
      <c r="AN3" s="623">
        <f t="shared" si="2"/>
        <v>17</v>
      </c>
      <c r="AO3" s="623">
        <f t="shared" si="2"/>
        <v>18</v>
      </c>
      <c r="AP3" s="623">
        <f t="shared" si="2"/>
        <v>19</v>
      </c>
      <c r="AQ3" s="623">
        <f t="shared" si="2"/>
        <v>20</v>
      </c>
      <c r="AR3" s="623">
        <f t="shared" si="2"/>
        <v>21</v>
      </c>
      <c r="AS3" s="623">
        <f t="shared" si="2"/>
        <v>22</v>
      </c>
      <c r="AT3" s="623">
        <f t="shared" si="2"/>
        <v>23</v>
      </c>
      <c r="AU3" s="623">
        <f t="shared" si="2"/>
        <v>24</v>
      </c>
      <c r="AV3" s="623">
        <f t="shared" si="2"/>
        <v>25</v>
      </c>
      <c r="AW3" s="623">
        <f t="shared" si="2"/>
        <v>26</v>
      </c>
      <c r="AX3" s="623">
        <f t="shared" si="2"/>
        <v>27</v>
      </c>
      <c r="AY3" s="623">
        <f t="shared" si="2"/>
        <v>28</v>
      </c>
      <c r="AZ3" s="623">
        <f t="shared" si="2"/>
        <v>29</v>
      </c>
      <c r="BA3" s="623">
        <f t="shared" si="2"/>
        <v>30</v>
      </c>
      <c r="BB3" s="623">
        <f t="shared" si="2"/>
        <v>31</v>
      </c>
      <c r="BC3" s="623">
        <f t="shared" si="2"/>
        <v>32</v>
      </c>
      <c r="BD3" s="623">
        <f t="shared" si="2"/>
        <v>33</v>
      </c>
      <c r="BE3" s="623">
        <f t="shared" si="2"/>
        <v>34</v>
      </c>
      <c r="BF3" s="623">
        <f t="shared" si="2"/>
        <v>35</v>
      </c>
      <c r="BG3" s="623">
        <f t="shared" si="2"/>
        <v>36</v>
      </c>
      <c r="BH3" s="623">
        <f t="shared" si="2"/>
        <v>37</v>
      </c>
      <c r="BI3" s="623">
        <f t="shared" si="2"/>
        <v>38</v>
      </c>
      <c r="BJ3" s="623">
        <f t="shared" si="2"/>
        <v>39</v>
      </c>
      <c r="BK3" s="623">
        <f t="shared" si="2"/>
        <v>40</v>
      </c>
      <c r="BL3" s="623">
        <f t="shared" si="2"/>
        <v>41</v>
      </c>
      <c r="BM3" s="623">
        <f t="shared" si="2"/>
        <v>42</v>
      </c>
      <c r="BN3" s="623">
        <f t="shared" si="2"/>
        <v>43</v>
      </c>
      <c r="BO3" s="623">
        <f t="shared" si="2"/>
        <v>44</v>
      </c>
      <c r="BP3" s="623">
        <f t="shared" si="2"/>
        <v>45</v>
      </c>
      <c r="BQ3" s="623">
        <f t="shared" si="2"/>
        <v>46</v>
      </c>
      <c r="BR3" s="623">
        <f t="shared" si="2"/>
        <v>47</v>
      </c>
      <c r="BS3" s="623">
        <f t="shared" si="2"/>
        <v>48</v>
      </c>
      <c r="BT3" s="623">
        <f t="shared" si="2"/>
        <v>49</v>
      </c>
      <c r="BU3" s="623">
        <f t="shared" si="2"/>
        <v>50</v>
      </c>
      <c r="BV3" s="623">
        <f t="shared" si="2"/>
        <v>51</v>
      </c>
      <c r="BW3" s="623">
        <f t="shared" si="2"/>
        <v>52</v>
      </c>
      <c r="BX3" s="623">
        <f t="shared" si="2"/>
        <v>53</v>
      </c>
      <c r="BY3" s="623">
        <f t="shared" si="2"/>
        <v>54</v>
      </c>
      <c r="BZ3" s="623">
        <f t="shared" si="2"/>
        <v>55</v>
      </c>
      <c r="CA3" s="623">
        <f t="shared" si="2"/>
        <v>56</v>
      </c>
      <c r="CB3" s="623">
        <f t="shared" si="2"/>
        <v>57</v>
      </c>
      <c r="CC3" s="623">
        <f t="shared" si="2"/>
        <v>58</v>
      </c>
      <c r="CD3" s="623">
        <f t="shared" si="2"/>
        <v>59</v>
      </c>
      <c r="CE3" s="623">
        <f t="shared" si="2"/>
        <v>60</v>
      </c>
      <c r="CF3" s="623">
        <f t="shared" si="2"/>
        <v>61</v>
      </c>
      <c r="CG3" s="623">
        <f t="shared" si="2"/>
        <v>62</v>
      </c>
      <c r="CH3" s="623">
        <f t="shared" si="2"/>
        <v>63</v>
      </c>
      <c r="CI3" s="623">
        <f t="shared" si="2"/>
        <v>64</v>
      </c>
      <c r="CJ3" s="623">
        <f t="shared" si="2"/>
        <v>65</v>
      </c>
      <c r="CK3" s="623">
        <f t="shared" ref="CK3:DW3" si="3">CJ3+1</f>
        <v>66</v>
      </c>
      <c r="CL3" s="623">
        <f t="shared" si="3"/>
        <v>67</v>
      </c>
      <c r="CM3" s="623">
        <f t="shared" si="3"/>
        <v>68</v>
      </c>
      <c r="CN3" s="623">
        <f t="shared" si="3"/>
        <v>69</v>
      </c>
      <c r="CO3" s="623">
        <f t="shared" si="3"/>
        <v>70</v>
      </c>
      <c r="CP3" s="623">
        <f t="shared" si="3"/>
        <v>71</v>
      </c>
      <c r="CQ3" s="623">
        <f t="shared" si="3"/>
        <v>72</v>
      </c>
      <c r="CR3" s="623">
        <f t="shared" si="3"/>
        <v>73</v>
      </c>
      <c r="CS3" s="623">
        <f t="shared" si="3"/>
        <v>74</v>
      </c>
      <c r="CT3" s="623">
        <f t="shared" si="3"/>
        <v>75</v>
      </c>
      <c r="CU3" s="623">
        <f t="shared" si="3"/>
        <v>76</v>
      </c>
      <c r="CV3" s="623">
        <f t="shared" si="3"/>
        <v>77</v>
      </c>
      <c r="CW3" s="623">
        <f t="shared" si="3"/>
        <v>78</v>
      </c>
      <c r="CX3" s="623">
        <f t="shared" si="3"/>
        <v>79</v>
      </c>
      <c r="CY3" s="623">
        <f t="shared" si="3"/>
        <v>80</v>
      </c>
      <c r="CZ3" s="624">
        <f t="shared" si="3"/>
        <v>81</v>
      </c>
      <c r="DA3" s="624">
        <f t="shared" si="3"/>
        <v>82</v>
      </c>
      <c r="DB3" s="624">
        <f t="shared" si="3"/>
        <v>83</v>
      </c>
      <c r="DC3" s="624">
        <f t="shared" si="3"/>
        <v>84</v>
      </c>
      <c r="DD3" s="624">
        <f t="shared" si="3"/>
        <v>85</v>
      </c>
      <c r="DE3" s="624">
        <f t="shared" si="3"/>
        <v>86</v>
      </c>
      <c r="DF3" s="624">
        <f t="shared" si="3"/>
        <v>87</v>
      </c>
      <c r="DG3" s="624">
        <f t="shared" si="3"/>
        <v>88</v>
      </c>
      <c r="DH3" s="624">
        <f t="shared" si="3"/>
        <v>89</v>
      </c>
      <c r="DI3" s="624">
        <f t="shared" si="3"/>
        <v>90</v>
      </c>
      <c r="DJ3" s="624">
        <f t="shared" si="3"/>
        <v>91</v>
      </c>
      <c r="DK3" s="624">
        <f t="shared" si="3"/>
        <v>92</v>
      </c>
      <c r="DL3" s="624">
        <f t="shared" si="3"/>
        <v>93</v>
      </c>
      <c r="DM3" s="624">
        <f t="shared" si="3"/>
        <v>94</v>
      </c>
      <c r="DN3" s="624">
        <f t="shared" si="3"/>
        <v>95</v>
      </c>
      <c r="DO3" s="624">
        <f t="shared" si="3"/>
        <v>96</v>
      </c>
      <c r="DP3" s="624">
        <f t="shared" si="3"/>
        <v>97</v>
      </c>
      <c r="DQ3" s="624">
        <f t="shared" si="3"/>
        <v>98</v>
      </c>
      <c r="DR3" s="624">
        <f t="shared" si="3"/>
        <v>99</v>
      </c>
      <c r="DS3" s="624">
        <f t="shared" si="3"/>
        <v>100</v>
      </c>
      <c r="DT3" s="624">
        <f t="shared" si="3"/>
        <v>101</v>
      </c>
      <c r="DU3" s="624">
        <f t="shared" si="3"/>
        <v>102</v>
      </c>
      <c r="DV3" s="624">
        <f t="shared" si="3"/>
        <v>103</v>
      </c>
      <c r="DW3" s="624">
        <f t="shared" si="3"/>
        <v>104</v>
      </c>
      <c r="DX3" s="605"/>
    </row>
    <row r="4" spans="2:128" s="625" customFormat="1" ht="51" x14ac:dyDescent="0.2">
      <c r="B4" s="626" t="s">
        <v>112</v>
      </c>
      <c r="C4" s="627" t="s">
        <v>366</v>
      </c>
      <c r="D4" s="628" t="s">
        <v>367</v>
      </c>
      <c r="E4" s="626" t="s">
        <v>368</v>
      </c>
      <c r="F4" s="629" t="s">
        <v>369</v>
      </c>
      <c r="G4" s="629" t="s">
        <v>370</v>
      </c>
      <c r="H4" s="629" t="s">
        <v>371</v>
      </c>
      <c r="I4" s="629" t="s">
        <v>372</v>
      </c>
      <c r="J4" s="629" t="s">
        <v>373</v>
      </c>
      <c r="K4" s="629" t="s">
        <v>374</v>
      </c>
      <c r="L4" s="630" t="s">
        <v>375</v>
      </c>
      <c r="M4" s="630" t="s">
        <v>376</v>
      </c>
      <c r="N4" s="630" t="s">
        <v>377</v>
      </c>
      <c r="O4" s="630" t="s">
        <v>378</v>
      </c>
      <c r="P4" s="630" t="s">
        <v>379</v>
      </c>
      <c r="Q4" s="630" t="s">
        <v>380</v>
      </c>
      <c r="R4" s="630" t="s">
        <v>381</v>
      </c>
      <c r="S4" s="631" t="s">
        <v>382</v>
      </c>
      <c r="T4" s="632" t="s">
        <v>383</v>
      </c>
      <c r="U4" s="630" t="s">
        <v>384</v>
      </c>
      <c r="V4" s="633" t="s">
        <v>113</v>
      </c>
      <c r="W4" s="634" t="s">
        <v>141</v>
      </c>
      <c r="X4" s="635" t="s">
        <v>385</v>
      </c>
      <c r="Y4" s="635" t="s">
        <v>386</v>
      </c>
      <c r="Z4" s="635" t="s">
        <v>387</v>
      </c>
      <c r="AA4" s="635" t="s">
        <v>388</v>
      </c>
      <c r="AB4" s="635" t="s">
        <v>389</v>
      </c>
      <c r="AC4" s="635" t="s">
        <v>390</v>
      </c>
      <c r="AD4" s="635" t="s">
        <v>391</v>
      </c>
      <c r="AE4" s="635" t="s">
        <v>392</v>
      </c>
      <c r="AF4" s="635" t="s">
        <v>393</v>
      </c>
      <c r="AG4" s="635" t="s">
        <v>394</v>
      </c>
      <c r="AH4" s="635" t="s">
        <v>395</v>
      </c>
      <c r="AI4" s="635" t="s">
        <v>396</v>
      </c>
      <c r="AJ4" s="635" t="s">
        <v>397</v>
      </c>
      <c r="AK4" s="635" t="s">
        <v>398</v>
      </c>
      <c r="AL4" s="635" t="s">
        <v>399</v>
      </c>
      <c r="AM4" s="635" t="s">
        <v>400</v>
      </c>
      <c r="AN4" s="635" t="s">
        <v>401</v>
      </c>
      <c r="AO4" s="635" t="s">
        <v>402</v>
      </c>
      <c r="AP4" s="635" t="s">
        <v>403</v>
      </c>
      <c r="AQ4" s="635" t="s">
        <v>404</v>
      </c>
      <c r="AR4" s="635" t="s">
        <v>405</v>
      </c>
      <c r="AS4" s="635" t="s">
        <v>406</v>
      </c>
      <c r="AT4" s="635" t="s">
        <v>407</v>
      </c>
      <c r="AU4" s="635" t="s">
        <v>408</v>
      </c>
      <c r="AV4" s="635" t="s">
        <v>409</v>
      </c>
      <c r="AW4" s="635" t="s">
        <v>410</v>
      </c>
      <c r="AX4" s="635" t="s">
        <v>411</v>
      </c>
      <c r="AY4" s="635" t="s">
        <v>412</v>
      </c>
      <c r="AZ4" s="635" t="s">
        <v>413</v>
      </c>
      <c r="BA4" s="635" t="s">
        <v>414</v>
      </c>
      <c r="BB4" s="635" t="s">
        <v>415</v>
      </c>
      <c r="BC4" s="635" t="s">
        <v>416</v>
      </c>
      <c r="BD4" s="635" t="s">
        <v>417</v>
      </c>
      <c r="BE4" s="635" t="s">
        <v>418</v>
      </c>
      <c r="BF4" s="635" t="s">
        <v>419</v>
      </c>
      <c r="BG4" s="635" t="s">
        <v>420</v>
      </c>
      <c r="BH4" s="635" t="s">
        <v>421</v>
      </c>
      <c r="BI4" s="635" t="s">
        <v>422</v>
      </c>
      <c r="BJ4" s="635" t="s">
        <v>423</v>
      </c>
      <c r="BK4" s="635" t="s">
        <v>424</v>
      </c>
      <c r="BL4" s="635" t="s">
        <v>425</v>
      </c>
      <c r="BM4" s="635" t="s">
        <v>426</v>
      </c>
      <c r="BN4" s="635" t="s">
        <v>427</v>
      </c>
      <c r="BO4" s="635" t="s">
        <v>428</v>
      </c>
      <c r="BP4" s="635" t="s">
        <v>429</v>
      </c>
      <c r="BQ4" s="635" t="s">
        <v>430</v>
      </c>
      <c r="BR4" s="635" t="s">
        <v>431</v>
      </c>
      <c r="BS4" s="635" t="s">
        <v>432</v>
      </c>
      <c r="BT4" s="635" t="s">
        <v>433</v>
      </c>
      <c r="BU4" s="635" t="s">
        <v>434</v>
      </c>
      <c r="BV4" s="635" t="s">
        <v>435</v>
      </c>
      <c r="BW4" s="635" t="s">
        <v>436</v>
      </c>
      <c r="BX4" s="635" t="s">
        <v>437</v>
      </c>
      <c r="BY4" s="635" t="s">
        <v>438</v>
      </c>
      <c r="BZ4" s="635" t="s">
        <v>439</v>
      </c>
      <c r="CA4" s="635" t="s">
        <v>440</v>
      </c>
      <c r="CB4" s="635" t="s">
        <v>441</v>
      </c>
      <c r="CC4" s="635" t="s">
        <v>442</v>
      </c>
      <c r="CD4" s="635" t="s">
        <v>443</v>
      </c>
      <c r="CE4" s="636" t="s">
        <v>444</v>
      </c>
      <c r="CF4" s="635" t="s">
        <v>445</v>
      </c>
      <c r="CG4" s="635" t="s">
        <v>446</v>
      </c>
      <c r="CH4" s="635" t="s">
        <v>447</v>
      </c>
      <c r="CI4" s="635" t="s">
        <v>448</v>
      </c>
      <c r="CJ4" s="635" t="s">
        <v>449</v>
      </c>
      <c r="CK4" s="635" t="s">
        <v>450</v>
      </c>
      <c r="CL4" s="635" t="s">
        <v>451</v>
      </c>
      <c r="CM4" s="635" t="s">
        <v>452</v>
      </c>
      <c r="CN4" s="635" t="s">
        <v>453</v>
      </c>
      <c r="CO4" s="635" t="s">
        <v>454</v>
      </c>
      <c r="CP4" s="635" t="s">
        <v>455</v>
      </c>
      <c r="CQ4" s="635" t="s">
        <v>456</v>
      </c>
      <c r="CR4" s="635" t="s">
        <v>457</v>
      </c>
      <c r="CS4" s="635" t="s">
        <v>458</v>
      </c>
      <c r="CT4" s="635" t="s">
        <v>459</v>
      </c>
      <c r="CU4" s="635" t="s">
        <v>460</v>
      </c>
      <c r="CV4" s="635" t="s">
        <v>461</v>
      </c>
      <c r="CW4" s="635" t="s">
        <v>462</v>
      </c>
      <c r="CX4" s="635" t="s">
        <v>463</v>
      </c>
      <c r="CY4" s="635" t="s">
        <v>464</v>
      </c>
      <c r="CZ4" s="637" t="s">
        <v>465</v>
      </c>
      <c r="DA4" s="637" t="s">
        <v>466</v>
      </c>
      <c r="DB4" s="637" t="s">
        <v>467</v>
      </c>
      <c r="DC4" s="637" t="s">
        <v>468</v>
      </c>
      <c r="DD4" s="637" t="s">
        <v>469</v>
      </c>
      <c r="DE4" s="637" t="s">
        <v>470</v>
      </c>
      <c r="DF4" s="637" t="s">
        <v>471</v>
      </c>
      <c r="DG4" s="637" t="s">
        <v>472</v>
      </c>
      <c r="DH4" s="637" t="s">
        <v>473</v>
      </c>
      <c r="DI4" s="637" t="s">
        <v>474</v>
      </c>
      <c r="DJ4" s="637" t="s">
        <v>475</v>
      </c>
      <c r="DK4" s="637" t="s">
        <v>476</v>
      </c>
      <c r="DL4" s="637" t="s">
        <v>477</v>
      </c>
      <c r="DM4" s="637" t="s">
        <v>478</v>
      </c>
      <c r="DN4" s="637" t="s">
        <v>479</v>
      </c>
      <c r="DO4" s="637" t="s">
        <v>480</v>
      </c>
      <c r="DP4" s="637" t="s">
        <v>481</v>
      </c>
      <c r="DQ4" s="637" t="s">
        <v>482</v>
      </c>
      <c r="DR4" s="637" t="s">
        <v>483</v>
      </c>
      <c r="DS4" s="637" t="s">
        <v>484</v>
      </c>
      <c r="DT4" s="637" t="s">
        <v>485</v>
      </c>
      <c r="DU4" s="637" t="s">
        <v>486</v>
      </c>
      <c r="DV4" s="637" t="s">
        <v>487</v>
      </c>
      <c r="DW4" s="638" t="s">
        <v>488</v>
      </c>
      <c r="DX4" s="639"/>
    </row>
    <row r="5" spans="2:128" x14ac:dyDescent="0.2">
      <c r="B5" s="640" t="s">
        <v>489</v>
      </c>
      <c r="C5" s="641" t="s">
        <v>490</v>
      </c>
      <c r="D5" s="642"/>
      <c r="E5" s="643"/>
      <c r="F5" s="644"/>
      <c r="G5" s="644"/>
      <c r="H5" s="644"/>
      <c r="I5" s="644"/>
      <c r="J5" s="644"/>
      <c r="K5" s="644"/>
      <c r="L5" s="644"/>
      <c r="M5" s="644"/>
      <c r="N5" s="644"/>
      <c r="O5" s="644"/>
      <c r="P5" s="644"/>
      <c r="Q5" s="644"/>
      <c r="R5" s="645"/>
      <c r="S5" s="646"/>
      <c r="T5" s="647"/>
      <c r="U5" s="648"/>
      <c r="V5" s="643"/>
      <c r="W5" s="643"/>
      <c r="X5" s="649"/>
      <c r="Y5" s="649"/>
      <c r="Z5" s="649"/>
      <c r="AA5" s="649"/>
      <c r="AB5" s="649"/>
      <c r="AC5" s="650"/>
      <c r="AD5" s="650"/>
      <c r="AE5" s="650"/>
      <c r="AF5" s="650"/>
      <c r="AG5" s="650"/>
      <c r="AH5" s="650"/>
      <c r="AI5" s="650"/>
      <c r="AJ5" s="650"/>
      <c r="AK5" s="651"/>
      <c r="AL5" s="651"/>
      <c r="AM5" s="651"/>
      <c r="AN5" s="651"/>
      <c r="AO5" s="651"/>
      <c r="AP5" s="651"/>
      <c r="AQ5" s="651"/>
      <c r="AR5" s="651"/>
      <c r="AS5" s="651"/>
      <c r="AT5" s="651"/>
      <c r="AU5" s="651"/>
      <c r="AV5" s="651"/>
      <c r="AW5" s="651"/>
      <c r="AX5" s="651"/>
      <c r="AY5" s="651"/>
      <c r="AZ5" s="651"/>
      <c r="BA5" s="651"/>
      <c r="BB5" s="651"/>
      <c r="BC5" s="651"/>
      <c r="BD5" s="651"/>
      <c r="BE5" s="651"/>
      <c r="BF5" s="651"/>
      <c r="BG5" s="651"/>
      <c r="BH5" s="651"/>
      <c r="BI5" s="651"/>
      <c r="BJ5" s="651"/>
      <c r="BK5" s="651"/>
      <c r="BL5" s="651"/>
      <c r="BM5" s="651"/>
      <c r="BN5" s="651"/>
      <c r="BO5" s="651"/>
      <c r="BP5" s="651"/>
      <c r="BQ5" s="651"/>
      <c r="BR5" s="651"/>
      <c r="BS5" s="651"/>
      <c r="BT5" s="651"/>
      <c r="BU5" s="651"/>
      <c r="BV5" s="651"/>
      <c r="BW5" s="651"/>
      <c r="BX5" s="651"/>
      <c r="BY5" s="651"/>
      <c r="BZ5" s="651"/>
      <c r="CA5" s="651"/>
      <c r="CB5" s="651"/>
      <c r="CC5" s="651"/>
      <c r="CD5" s="651"/>
      <c r="CE5" s="651"/>
      <c r="CF5" s="651"/>
      <c r="CG5" s="651"/>
      <c r="CH5" s="652"/>
      <c r="CI5" s="651"/>
      <c r="CJ5" s="651"/>
      <c r="CK5" s="651"/>
      <c r="CL5" s="651"/>
      <c r="CM5" s="651"/>
      <c r="CN5" s="651"/>
      <c r="CO5" s="651"/>
      <c r="CP5" s="651"/>
      <c r="CQ5" s="651"/>
      <c r="CR5" s="651"/>
      <c r="CS5" s="651"/>
      <c r="CT5" s="651"/>
      <c r="CU5" s="651"/>
      <c r="CV5" s="651"/>
      <c r="CW5" s="651"/>
      <c r="CX5" s="651"/>
      <c r="CY5" s="653"/>
      <c r="CZ5" s="654"/>
      <c r="DA5" s="655"/>
      <c r="DB5" s="655"/>
      <c r="DC5" s="655"/>
      <c r="DD5" s="655"/>
      <c r="DE5" s="655"/>
      <c r="DF5" s="655"/>
      <c r="DG5" s="655"/>
      <c r="DH5" s="655"/>
      <c r="DI5" s="655"/>
      <c r="DJ5" s="655"/>
      <c r="DK5" s="655"/>
      <c r="DL5" s="655"/>
      <c r="DM5" s="655"/>
      <c r="DN5" s="655"/>
      <c r="DO5" s="655"/>
      <c r="DP5" s="655"/>
      <c r="DQ5" s="655"/>
      <c r="DR5" s="655"/>
      <c r="DS5" s="655"/>
      <c r="DT5" s="655"/>
      <c r="DU5" s="655"/>
      <c r="DV5" s="655"/>
      <c r="DW5" s="656"/>
      <c r="DX5" s="655"/>
    </row>
    <row r="6" spans="2:128" ht="25.5" x14ac:dyDescent="0.2">
      <c r="B6" s="657" t="s">
        <v>491</v>
      </c>
      <c r="C6" s="658" t="s">
        <v>492</v>
      </c>
      <c r="D6" s="659"/>
      <c r="E6" s="649"/>
      <c r="F6" s="660"/>
      <c r="G6" s="660"/>
      <c r="H6" s="661"/>
      <c r="I6" s="661"/>
      <c r="J6" s="661"/>
      <c r="K6" s="661"/>
      <c r="L6" s="661"/>
      <c r="M6" s="661"/>
      <c r="N6" s="661"/>
      <c r="O6" s="661"/>
      <c r="P6" s="661"/>
      <c r="Q6" s="661"/>
      <c r="R6" s="662"/>
      <c r="S6" s="646"/>
      <c r="T6" s="647"/>
      <c r="U6" s="663" t="s">
        <v>493</v>
      </c>
      <c r="V6" s="649"/>
      <c r="W6" s="649"/>
      <c r="X6" s="649">
        <f t="shared" ref="X6:BC6" si="4">SUMIF($C:$C,"58.1x",X:X)</f>
        <v>0</v>
      </c>
      <c r="Y6" s="649">
        <f t="shared" si="4"/>
        <v>0</v>
      </c>
      <c r="Z6" s="649">
        <f t="shared" si="4"/>
        <v>0</v>
      </c>
      <c r="AA6" s="649">
        <f t="shared" si="4"/>
        <v>0</v>
      </c>
      <c r="AB6" s="649">
        <f t="shared" si="4"/>
        <v>0</v>
      </c>
      <c r="AC6" s="649">
        <f t="shared" si="4"/>
        <v>0</v>
      </c>
      <c r="AD6" s="649">
        <f t="shared" si="4"/>
        <v>0</v>
      </c>
      <c r="AE6" s="649">
        <f t="shared" si="4"/>
        <v>0</v>
      </c>
      <c r="AF6" s="649">
        <f t="shared" si="4"/>
        <v>0</v>
      </c>
      <c r="AG6" s="649">
        <f t="shared" si="4"/>
        <v>0</v>
      </c>
      <c r="AH6" s="649">
        <f t="shared" si="4"/>
        <v>0</v>
      </c>
      <c r="AI6" s="649">
        <f t="shared" si="4"/>
        <v>0</v>
      </c>
      <c r="AJ6" s="649">
        <f t="shared" si="4"/>
        <v>0</v>
      </c>
      <c r="AK6" s="649">
        <f t="shared" si="4"/>
        <v>0</v>
      </c>
      <c r="AL6" s="649">
        <f t="shared" si="4"/>
        <v>0</v>
      </c>
      <c r="AM6" s="649">
        <f t="shared" si="4"/>
        <v>0</v>
      </c>
      <c r="AN6" s="649">
        <f t="shared" si="4"/>
        <v>0</v>
      </c>
      <c r="AO6" s="649">
        <f t="shared" si="4"/>
        <v>0</v>
      </c>
      <c r="AP6" s="649">
        <f t="shared" si="4"/>
        <v>0</v>
      </c>
      <c r="AQ6" s="649">
        <f t="shared" si="4"/>
        <v>0</v>
      </c>
      <c r="AR6" s="649">
        <f t="shared" si="4"/>
        <v>0</v>
      </c>
      <c r="AS6" s="649">
        <f t="shared" si="4"/>
        <v>0</v>
      </c>
      <c r="AT6" s="649">
        <f t="shared" si="4"/>
        <v>0</v>
      </c>
      <c r="AU6" s="649">
        <f t="shared" si="4"/>
        <v>0</v>
      </c>
      <c r="AV6" s="649">
        <f t="shared" si="4"/>
        <v>0</v>
      </c>
      <c r="AW6" s="649">
        <f t="shared" si="4"/>
        <v>0</v>
      </c>
      <c r="AX6" s="649">
        <f t="shared" si="4"/>
        <v>0</v>
      </c>
      <c r="AY6" s="649">
        <f t="shared" si="4"/>
        <v>0</v>
      </c>
      <c r="AZ6" s="649">
        <f t="shared" si="4"/>
        <v>0</v>
      </c>
      <c r="BA6" s="649">
        <f t="shared" si="4"/>
        <v>0</v>
      </c>
      <c r="BB6" s="649">
        <f t="shared" si="4"/>
        <v>0</v>
      </c>
      <c r="BC6" s="649">
        <f t="shared" si="4"/>
        <v>0</v>
      </c>
      <c r="BD6" s="649">
        <f t="shared" ref="BD6:CI6" si="5">SUMIF($C:$C,"58.1x",BD:BD)</f>
        <v>0</v>
      </c>
      <c r="BE6" s="649">
        <f t="shared" si="5"/>
        <v>0</v>
      </c>
      <c r="BF6" s="649">
        <f t="shared" si="5"/>
        <v>0</v>
      </c>
      <c r="BG6" s="649">
        <f t="shared" si="5"/>
        <v>0</v>
      </c>
      <c r="BH6" s="649">
        <f t="shared" si="5"/>
        <v>0</v>
      </c>
      <c r="BI6" s="649">
        <f t="shared" si="5"/>
        <v>0</v>
      </c>
      <c r="BJ6" s="649">
        <f t="shared" si="5"/>
        <v>0</v>
      </c>
      <c r="BK6" s="649">
        <f t="shared" si="5"/>
        <v>0</v>
      </c>
      <c r="BL6" s="649">
        <f t="shared" si="5"/>
        <v>0</v>
      </c>
      <c r="BM6" s="649">
        <f t="shared" si="5"/>
        <v>0</v>
      </c>
      <c r="BN6" s="649">
        <f t="shared" si="5"/>
        <v>0</v>
      </c>
      <c r="BO6" s="649">
        <f t="shared" si="5"/>
        <v>0</v>
      </c>
      <c r="BP6" s="649">
        <f t="shared" si="5"/>
        <v>0</v>
      </c>
      <c r="BQ6" s="649">
        <f t="shared" si="5"/>
        <v>0</v>
      </c>
      <c r="BR6" s="649">
        <f t="shared" si="5"/>
        <v>0</v>
      </c>
      <c r="BS6" s="649">
        <f t="shared" si="5"/>
        <v>0</v>
      </c>
      <c r="BT6" s="649">
        <f t="shared" si="5"/>
        <v>0</v>
      </c>
      <c r="BU6" s="649">
        <f t="shared" si="5"/>
        <v>0</v>
      </c>
      <c r="BV6" s="649">
        <f t="shared" si="5"/>
        <v>0</v>
      </c>
      <c r="BW6" s="649">
        <f t="shared" si="5"/>
        <v>0</v>
      </c>
      <c r="BX6" s="649">
        <f t="shared" si="5"/>
        <v>0</v>
      </c>
      <c r="BY6" s="649">
        <f t="shared" si="5"/>
        <v>0</v>
      </c>
      <c r="BZ6" s="649">
        <f t="shared" si="5"/>
        <v>0</v>
      </c>
      <c r="CA6" s="649">
        <f t="shared" si="5"/>
        <v>0</v>
      </c>
      <c r="CB6" s="649">
        <f t="shared" si="5"/>
        <v>0</v>
      </c>
      <c r="CC6" s="649">
        <f t="shared" si="5"/>
        <v>0</v>
      </c>
      <c r="CD6" s="649">
        <f t="shared" si="5"/>
        <v>0</v>
      </c>
      <c r="CE6" s="649">
        <f t="shared" si="5"/>
        <v>0</v>
      </c>
      <c r="CF6" s="649">
        <f t="shared" si="5"/>
        <v>0</v>
      </c>
      <c r="CG6" s="649">
        <f t="shared" si="5"/>
        <v>0</v>
      </c>
      <c r="CH6" s="649">
        <f t="shared" si="5"/>
        <v>0</v>
      </c>
      <c r="CI6" s="649">
        <f t="shared" si="5"/>
        <v>0</v>
      </c>
      <c r="CJ6" s="649">
        <f t="shared" ref="CJ6:DO6" si="6">SUMIF($C:$C,"58.1x",CJ:CJ)</f>
        <v>0</v>
      </c>
      <c r="CK6" s="649">
        <f t="shared" si="6"/>
        <v>0</v>
      </c>
      <c r="CL6" s="649">
        <f t="shared" si="6"/>
        <v>0</v>
      </c>
      <c r="CM6" s="649">
        <f t="shared" si="6"/>
        <v>0</v>
      </c>
      <c r="CN6" s="649">
        <f t="shared" si="6"/>
        <v>0</v>
      </c>
      <c r="CO6" s="649">
        <f t="shared" si="6"/>
        <v>0</v>
      </c>
      <c r="CP6" s="649">
        <f t="shared" si="6"/>
        <v>0</v>
      </c>
      <c r="CQ6" s="649">
        <f t="shared" si="6"/>
        <v>0</v>
      </c>
      <c r="CR6" s="649">
        <f t="shared" si="6"/>
        <v>0</v>
      </c>
      <c r="CS6" s="649">
        <f t="shared" si="6"/>
        <v>0</v>
      </c>
      <c r="CT6" s="649">
        <f t="shared" si="6"/>
        <v>0</v>
      </c>
      <c r="CU6" s="649">
        <f t="shared" si="6"/>
        <v>0</v>
      </c>
      <c r="CV6" s="649">
        <f t="shared" si="6"/>
        <v>0</v>
      </c>
      <c r="CW6" s="649">
        <f t="shared" si="6"/>
        <v>0</v>
      </c>
      <c r="CX6" s="649">
        <f t="shared" si="6"/>
        <v>0</v>
      </c>
      <c r="CY6" s="664">
        <f t="shared" si="6"/>
        <v>0</v>
      </c>
      <c r="CZ6" s="665">
        <f t="shared" si="6"/>
        <v>0</v>
      </c>
      <c r="DA6" s="665">
        <f t="shared" si="6"/>
        <v>0</v>
      </c>
      <c r="DB6" s="665">
        <f t="shared" si="6"/>
        <v>0</v>
      </c>
      <c r="DC6" s="665">
        <f t="shared" si="6"/>
        <v>0</v>
      </c>
      <c r="DD6" s="665">
        <f t="shared" si="6"/>
        <v>0</v>
      </c>
      <c r="DE6" s="665">
        <f t="shared" si="6"/>
        <v>0</v>
      </c>
      <c r="DF6" s="665">
        <f t="shared" si="6"/>
        <v>0</v>
      </c>
      <c r="DG6" s="665">
        <f t="shared" si="6"/>
        <v>0</v>
      </c>
      <c r="DH6" s="665">
        <f t="shared" si="6"/>
        <v>0</v>
      </c>
      <c r="DI6" s="665">
        <f t="shared" si="6"/>
        <v>0</v>
      </c>
      <c r="DJ6" s="665">
        <f t="shared" si="6"/>
        <v>0</v>
      </c>
      <c r="DK6" s="665">
        <f t="shared" si="6"/>
        <v>0</v>
      </c>
      <c r="DL6" s="665">
        <f t="shared" si="6"/>
        <v>0</v>
      </c>
      <c r="DM6" s="665">
        <f t="shared" si="6"/>
        <v>0</v>
      </c>
      <c r="DN6" s="665">
        <f t="shared" si="6"/>
        <v>0</v>
      </c>
      <c r="DO6" s="665">
        <f t="shared" si="6"/>
        <v>0</v>
      </c>
      <c r="DP6" s="665">
        <f t="shared" ref="DP6:DW6" si="7">SUMIF($C:$C,"58.1x",DP:DP)</f>
        <v>0</v>
      </c>
      <c r="DQ6" s="665">
        <f t="shared" si="7"/>
        <v>0</v>
      </c>
      <c r="DR6" s="665">
        <f t="shared" si="7"/>
        <v>0</v>
      </c>
      <c r="DS6" s="665">
        <f t="shared" si="7"/>
        <v>0</v>
      </c>
      <c r="DT6" s="665">
        <f t="shared" si="7"/>
        <v>0</v>
      </c>
      <c r="DU6" s="665">
        <f t="shared" si="7"/>
        <v>0</v>
      </c>
      <c r="DV6" s="665">
        <f t="shared" si="7"/>
        <v>0</v>
      </c>
      <c r="DW6" s="666">
        <f t="shared" si="7"/>
        <v>0</v>
      </c>
      <c r="DX6" s="655"/>
    </row>
    <row r="7" spans="2:128" ht="25.5" x14ac:dyDescent="0.2">
      <c r="B7" s="667" t="s">
        <v>494</v>
      </c>
      <c r="C7" s="668" t="s">
        <v>791</v>
      </c>
      <c r="D7" s="669" t="s">
        <v>792</v>
      </c>
      <c r="E7" s="670" t="s">
        <v>561</v>
      </c>
      <c r="F7" s="671" t="s">
        <v>795</v>
      </c>
      <c r="G7" s="672" t="s">
        <v>59</v>
      </c>
      <c r="H7" s="673" t="s">
        <v>496</v>
      </c>
      <c r="I7" s="674">
        <f>MAX(X7:AV7)</f>
        <v>2</v>
      </c>
      <c r="J7" s="673">
        <f>SUMPRODUCT($X$2:$CY$2,$X7:$CY7)*365</f>
        <v>17415.565009643418</v>
      </c>
      <c r="K7" s="673">
        <f>SUMPRODUCT($X$2:$CY$2,$X8:$CY8)+SUMPRODUCT($X$2:$CY$2,$X9:$CY9)+SUMPRODUCT($X$2:$CY$2,$X10:$CY10)</f>
        <v>2013.2223870784367</v>
      </c>
      <c r="L7" s="673">
        <f>SUMPRODUCT($X$2:$CY$2,$X11:$CY11) +SUMPRODUCT($X$2:$CY$2,$X12:$CY12)</f>
        <v>1431.4163021624727</v>
      </c>
      <c r="M7" s="673">
        <f>SUMPRODUCT($X$2:$CY$2,$X13:$CY13)</f>
        <v>0</v>
      </c>
      <c r="N7" s="673">
        <f>SUMPRODUCT($X$2:$CY$2,$X16:$CY16) +SUMPRODUCT($X$2:$CY$2,$X17:$CY17)</f>
        <v>30.802791681188253</v>
      </c>
      <c r="O7" s="673">
        <f>SUMPRODUCT($X$2:$CY$2,$X14:$CY14) +SUMPRODUCT($X$2:$CY$2,$X15:$CY15) +SUMPRODUCT($X$2:$CY$2,$X18:$CY18)</f>
        <v>4.8705552508968495</v>
      </c>
      <c r="P7" s="673">
        <f>SUM(K7:O7)</f>
        <v>3480.3120361729943</v>
      </c>
      <c r="Q7" s="673">
        <f>(SUM(K7:M7)*100000)/(J7*1000)</f>
        <v>19.779080881576508</v>
      </c>
      <c r="R7" s="675">
        <f>(P7*100000)/(J7*1000)</f>
        <v>19.983916882661354</v>
      </c>
      <c r="S7" s="676">
        <v>3</v>
      </c>
      <c r="T7" s="676">
        <v>3</v>
      </c>
      <c r="U7" s="677" t="s">
        <v>497</v>
      </c>
      <c r="V7" s="678" t="s">
        <v>124</v>
      </c>
      <c r="W7" s="678" t="s">
        <v>75</v>
      </c>
      <c r="X7" s="671">
        <v>0</v>
      </c>
      <c r="Y7" s="671">
        <v>0</v>
      </c>
      <c r="Z7" s="671">
        <v>0</v>
      </c>
      <c r="AA7" s="671">
        <v>0</v>
      </c>
      <c r="AB7" s="671">
        <v>0</v>
      </c>
      <c r="AC7" s="671">
        <v>2</v>
      </c>
      <c r="AD7" s="671">
        <v>2</v>
      </c>
      <c r="AE7" s="671">
        <v>2</v>
      </c>
      <c r="AF7" s="671">
        <v>2</v>
      </c>
      <c r="AG7" s="671">
        <v>2</v>
      </c>
      <c r="AH7" s="671">
        <v>2</v>
      </c>
      <c r="AI7" s="671">
        <v>2</v>
      </c>
      <c r="AJ7" s="671">
        <v>2</v>
      </c>
      <c r="AK7" s="671">
        <v>2</v>
      </c>
      <c r="AL7" s="671">
        <v>2</v>
      </c>
      <c r="AM7" s="671">
        <v>2</v>
      </c>
      <c r="AN7" s="671">
        <v>2</v>
      </c>
      <c r="AO7" s="671">
        <v>2</v>
      </c>
      <c r="AP7" s="671">
        <v>2</v>
      </c>
      <c r="AQ7" s="671">
        <v>2</v>
      </c>
      <c r="AR7" s="671">
        <v>2</v>
      </c>
      <c r="AS7" s="671">
        <v>2</v>
      </c>
      <c r="AT7" s="671">
        <v>2</v>
      </c>
      <c r="AU7" s="671">
        <v>2</v>
      </c>
      <c r="AV7" s="671">
        <v>2</v>
      </c>
      <c r="AW7" s="671">
        <v>2</v>
      </c>
      <c r="AX7" s="671">
        <v>2</v>
      </c>
      <c r="AY7" s="671">
        <v>2</v>
      </c>
      <c r="AZ7" s="671">
        <v>2</v>
      </c>
      <c r="BA7" s="671">
        <v>2</v>
      </c>
      <c r="BB7" s="671">
        <v>2</v>
      </c>
      <c r="BC7" s="671">
        <v>2</v>
      </c>
      <c r="BD7" s="671">
        <v>2</v>
      </c>
      <c r="BE7" s="671">
        <v>2</v>
      </c>
      <c r="BF7" s="671">
        <v>2</v>
      </c>
      <c r="BG7" s="671">
        <v>2</v>
      </c>
      <c r="BH7" s="671">
        <v>2</v>
      </c>
      <c r="BI7" s="671">
        <v>2</v>
      </c>
      <c r="BJ7" s="671">
        <v>2</v>
      </c>
      <c r="BK7" s="671">
        <v>2</v>
      </c>
      <c r="BL7" s="671">
        <v>2</v>
      </c>
      <c r="BM7" s="671">
        <v>2</v>
      </c>
      <c r="BN7" s="671">
        <v>2</v>
      </c>
      <c r="BO7" s="671">
        <v>2</v>
      </c>
      <c r="BP7" s="671">
        <v>2</v>
      </c>
      <c r="BQ7" s="671">
        <v>2</v>
      </c>
      <c r="BR7" s="671">
        <v>2</v>
      </c>
      <c r="BS7" s="671">
        <v>2</v>
      </c>
      <c r="BT7" s="671">
        <v>2</v>
      </c>
      <c r="BU7" s="671">
        <v>2</v>
      </c>
      <c r="BV7" s="671">
        <v>2</v>
      </c>
      <c r="BW7" s="671">
        <v>2</v>
      </c>
      <c r="BX7" s="671">
        <v>2</v>
      </c>
      <c r="BY7" s="671">
        <v>2</v>
      </c>
      <c r="BZ7" s="671">
        <v>2</v>
      </c>
      <c r="CA7" s="671">
        <v>2</v>
      </c>
      <c r="CB7" s="671">
        <v>2</v>
      </c>
      <c r="CC7" s="671">
        <v>2</v>
      </c>
      <c r="CD7" s="671">
        <v>2</v>
      </c>
      <c r="CE7" s="679">
        <v>2</v>
      </c>
      <c r="CF7" s="679">
        <v>2</v>
      </c>
      <c r="CG7" s="679">
        <v>2</v>
      </c>
      <c r="CH7" s="679">
        <v>2</v>
      </c>
      <c r="CI7" s="679">
        <v>2</v>
      </c>
      <c r="CJ7" s="679">
        <v>2</v>
      </c>
      <c r="CK7" s="679">
        <v>2</v>
      </c>
      <c r="CL7" s="679">
        <v>2</v>
      </c>
      <c r="CM7" s="679">
        <v>2</v>
      </c>
      <c r="CN7" s="679">
        <v>2</v>
      </c>
      <c r="CO7" s="679">
        <v>2</v>
      </c>
      <c r="CP7" s="679">
        <v>2</v>
      </c>
      <c r="CQ7" s="679">
        <v>2</v>
      </c>
      <c r="CR7" s="679">
        <v>2</v>
      </c>
      <c r="CS7" s="679">
        <v>2</v>
      </c>
      <c r="CT7" s="679">
        <v>2</v>
      </c>
      <c r="CU7" s="679">
        <v>2</v>
      </c>
      <c r="CV7" s="679">
        <v>2</v>
      </c>
      <c r="CW7" s="679">
        <v>2</v>
      </c>
      <c r="CX7" s="679">
        <v>2</v>
      </c>
      <c r="CY7" s="680">
        <v>2</v>
      </c>
      <c r="CZ7" s="681">
        <v>0</v>
      </c>
      <c r="DA7" s="682">
        <v>0</v>
      </c>
      <c r="DB7" s="682">
        <v>0</v>
      </c>
      <c r="DC7" s="682">
        <v>0</v>
      </c>
      <c r="DD7" s="682">
        <v>0</v>
      </c>
      <c r="DE7" s="682">
        <v>0</v>
      </c>
      <c r="DF7" s="682">
        <v>0</v>
      </c>
      <c r="DG7" s="682">
        <v>0</v>
      </c>
      <c r="DH7" s="682">
        <v>0</v>
      </c>
      <c r="DI7" s="682">
        <v>0</v>
      </c>
      <c r="DJ7" s="682">
        <v>0</v>
      </c>
      <c r="DK7" s="682">
        <v>0</v>
      </c>
      <c r="DL7" s="682">
        <v>0</v>
      </c>
      <c r="DM7" s="682">
        <v>0</v>
      </c>
      <c r="DN7" s="682">
        <v>0</v>
      </c>
      <c r="DO7" s="682">
        <v>0</v>
      </c>
      <c r="DP7" s="682">
        <v>0</v>
      </c>
      <c r="DQ7" s="682">
        <v>0</v>
      </c>
      <c r="DR7" s="682">
        <v>0</v>
      </c>
      <c r="DS7" s="682">
        <v>0</v>
      </c>
      <c r="DT7" s="682">
        <v>0</v>
      </c>
      <c r="DU7" s="682">
        <v>0</v>
      </c>
      <c r="DV7" s="682">
        <v>0</v>
      </c>
      <c r="DW7" s="683">
        <v>0</v>
      </c>
      <c r="DX7" s="655"/>
    </row>
    <row r="8" spans="2:128" x14ac:dyDescent="0.2">
      <c r="B8" s="684"/>
      <c r="C8" s="685"/>
      <c r="D8" s="686"/>
      <c r="E8" s="687"/>
      <c r="F8" s="687"/>
      <c r="G8" s="686"/>
      <c r="H8" s="687"/>
      <c r="I8" s="687"/>
      <c r="J8" s="687"/>
      <c r="K8" s="687"/>
      <c r="L8" s="687"/>
      <c r="M8" s="687"/>
      <c r="N8" s="687"/>
      <c r="O8" s="687"/>
      <c r="P8" s="687"/>
      <c r="Q8" s="687"/>
      <c r="R8" s="688"/>
      <c r="S8" s="687"/>
      <c r="T8" s="687"/>
      <c r="U8" s="689" t="s">
        <v>498</v>
      </c>
      <c r="V8" s="678" t="s">
        <v>124</v>
      </c>
      <c r="W8" s="678" t="s">
        <v>499</v>
      </c>
      <c r="X8" s="671">
        <v>88.200000000000017</v>
      </c>
      <c r="Y8" s="671">
        <v>100.8</v>
      </c>
      <c r="Z8" s="671">
        <v>126</v>
      </c>
      <c r="AA8" s="671">
        <v>504</v>
      </c>
      <c r="AB8" s="671">
        <v>441</v>
      </c>
      <c r="AC8" s="671">
        <v>0</v>
      </c>
      <c r="AD8" s="671">
        <v>0</v>
      </c>
      <c r="AE8" s="671">
        <v>0</v>
      </c>
      <c r="AF8" s="671">
        <v>0</v>
      </c>
      <c r="AG8" s="671">
        <v>0</v>
      </c>
      <c r="AH8" s="671">
        <v>0</v>
      </c>
      <c r="AI8" s="671">
        <v>0</v>
      </c>
      <c r="AJ8" s="671">
        <v>0</v>
      </c>
      <c r="AK8" s="671">
        <v>0</v>
      </c>
      <c r="AL8" s="671">
        <v>0</v>
      </c>
      <c r="AM8" s="671">
        <v>0</v>
      </c>
      <c r="AN8" s="671">
        <v>0</v>
      </c>
      <c r="AO8" s="671">
        <v>0</v>
      </c>
      <c r="AP8" s="671">
        <v>0</v>
      </c>
      <c r="AQ8" s="671">
        <v>0</v>
      </c>
      <c r="AR8" s="671">
        <v>70</v>
      </c>
      <c r="AS8" s="671">
        <v>80</v>
      </c>
      <c r="AT8" s="671">
        <v>100</v>
      </c>
      <c r="AU8" s="671">
        <v>400</v>
      </c>
      <c r="AV8" s="671">
        <v>350</v>
      </c>
      <c r="AW8" s="671">
        <v>0</v>
      </c>
      <c r="AX8" s="671">
        <v>0</v>
      </c>
      <c r="AY8" s="671">
        <v>0</v>
      </c>
      <c r="AZ8" s="671">
        <v>0</v>
      </c>
      <c r="BA8" s="671">
        <v>0</v>
      </c>
      <c r="BB8" s="671">
        <v>0</v>
      </c>
      <c r="BC8" s="671">
        <v>0</v>
      </c>
      <c r="BD8" s="671">
        <v>0</v>
      </c>
      <c r="BE8" s="671">
        <v>0</v>
      </c>
      <c r="BF8" s="671">
        <v>0</v>
      </c>
      <c r="BG8" s="671">
        <v>0</v>
      </c>
      <c r="BH8" s="671">
        <v>0</v>
      </c>
      <c r="BI8" s="671">
        <v>0</v>
      </c>
      <c r="BJ8" s="671">
        <v>0</v>
      </c>
      <c r="BK8" s="671">
        <v>0</v>
      </c>
      <c r="BL8" s="671">
        <v>70</v>
      </c>
      <c r="BM8" s="671">
        <v>80</v>
      </c>
      <c r="BN8" s="671">
        <v>100</v>
      </c>
      <c r="BO8" s="671">
        <v>400</v>
      </c>
      <c r="BP8" s="671">
        <v>350</v>
      </c>
      <c r="BQ8" s="671">
        <v>0</v>
      </c>
      <c r="BR8" s="671">
        <v>0</v>
      </c>
      <c r="BS8" s="671">
        <v>0</v>
      </c>
      <c r="BT8" s="671">
        <v>0</v>
      </c>
      <c r="BU8" s="671">
        <v>0</v>
      </c>
      <c r="BV8" s="671">
        <v>0</v>
      </c>
      <c r="BW8" s="671">
        <v>0</v>
      </c>
      <c r="BX8" s="671">
        <v>0</v>
      </c>
      <c r="BY8" s="671">
        <v>0</v>
      </c>
      <c r="BZ8" s="671">
        <v>0</v>
      </c>
      <c r="CA8" s="671">
        <v>0</v>
      </c>
      <c r="CB8" s="671">
        <v>0</v>
      </c>
      <c r="CC8" s="671">
        <v>0</v>
      </c>
      <c r="CD8" s="671">
        <v>0</v>
      </c>
      <c r="CE8" s="679">
        <v>0</v>
      </c>
      <c r="CF8" s="679">
        <v>88.2</v>
      </c>
      <c r="CG8" s="679">
        <v>100.8</v>
      </c>
      <c r="CH8" s="679">
        <v>126</v>
      </c>
      <c r="CI8" s="679">
        <v>504</v>
      </c>
      <c r="CJ8" s="679">
        <v>441</v>
      </c>
      <c r="CK8" s="679">
        <v>0</v>
      </c>
      <c r="CL8" s="679">
        <v>0</v>
      </c>
      <c r="CM8" s="679">
        <v>0</v>
      </c>
      <c r="CN8" s="679">
        <v>0</v>
      </c>
      <c r="CO8" s="679">
        <v>0</v>
      </c>
      <c r="CP8" s="679">
        <v>0</v>
      </c>
      <c r="CQ8" s="679">
        <v>0</v>
      </c>
      <c r="CR8" s="679">
        <v>0</v>
      </c>
      <c r="CS8" s="679">
        <v>0</v>
      </c>
      <c r="CT8" s="679">
        <v>0</v>
      </c>
      <c r="CU8" s="679">
        <v>0</v>
      </c>
      <c r="CV8" s="679">
        <v>0</v>
      </c>
      <c r="CW8" s="679">
        <v>0</v>
      </c>
      <c r="CX8" s="679">
        <v>0</v>
      </c>
      <c r="CY8" s="680">
        <v>0</v>
      </c>
      <c r="CZ8" s="681">
        <v>0</v>
      </c>
      <c r="DA8" s="682">
        <v>0</v>
      </c>
      <c r="DB8" s="682">
        <v>0</v>
      </c>
      <c r="DC8" s="682">
        <v>0</v>
      </c>
      <c r="DD8" s="682">
        <v>0</v>
      </c>
      <c r="DE8" s="682">
        <v>0</v>
      </c>
      <c r="DF8" s="682">
        <v>0</v>
      </c>
      <c r="DG8" s="682">
        <v>0</v>
      </c>
      <c r="DH8" s="682">
        <v>0</v>
      </c>
      <c r="DI8" s="682">
        <v>0</v>
      </c>
      <c r="DJ8" s="682">
        <v>0</v>
      </c>
      <c r="DK8" s="682">
        <v>0</v>
      </c>
      <c r="DL8" s="682">
        <v>0</v>
      </c>
      <c r="DM8" s="682">
        <v>0</v>
      </c>
      <c r="DN8" s="682">
        <v>0</v>
      </c>
      <c r="DO8" s="682">
        <v>0</v>
      </c>
      <c r="DP8" s="682">
        <v>0</v>
      </c>
      <c r="DQ8" s="682">
        <v>0</v>
      </c>
      <c r="DR8" s="682">
        <v>0</v>
      </c>
      <c r="DS8" s="682">
        <v>0</v>
      </c>
      <c r="DT8" s="682">
        <v>0</v>
      </c>
      <c r="DU8" s="682">
        <v>0</v>
      </c>
      <c r="DV8" s="682">
        <v>0</v>
      </c>
      <c r="DW8" s="683">
        <v>0</v>
      </c>
      <c r="DX8" s="655"/>
    </row>
    <row r="9" spans="2:128" x14ac:dyDescent="0.2">
      <c r="B9" s="690"/>
      <c r="C9" s="691"/>
      <c r="D9" s="692"/>
      <c r="E9" s="692"/>
      <c r="F9" s="692"/>
      <c r="G9" s="692"/>
      <c r="H9" s="692"/>
      <c r="I9" s="692"/>
      <c r="J9" s="692"/>
      <c r="K9" s="692"/>
      <c r="L9" s="692"/>
      <c r="M9" s="692"/>
      <c r="N9" s="692"/>
      <c r="O9" s="692"/>
      <c r="P9" s="692"/>
      <c r="Q9" s="692"/>
      <c r="R9" s="693"/>
      <c r="S9" s="692"/>
      <c r="T9" s="692"/>
      <c r="U9" s="689" t="s">
        <v>500</v>
      </c>
      <c r="V9" s="678" t="s">
        <v>124</v>
      </c>
      <c r="W9" s="678" t="s">
        <v>499</v>
      </c>
      <c r="X9" s="671">
        <v>0</v>
      </c>
      <c r="Y9" s="671">
        <v>0</v>
      </c>
      <c r="Z9" s="671">
        <v>0</v>
      </c>
      <c r="AA9" s="671">
        <v>0</v>
      </c>
      <c r="AB9" s="671">
        <v>0</v>
      </c>
      <c r="AC9" s="671">
        <v>0</v>
      </c>
      <c r="AD9" s="671">
        <v>0</v>
      </c>
      <c r="AE9" s="671">
        <v>0</v>
      </c>
      <c r="AF9" s="671">
        <v>0</v>
      </c>
      <c r="AG9" s="671">
        <v>0</v>
      </c>
      <c r="AH9" s="671">
        <v>0</v>
      </c>
      <c r="AI9" s="671">
        <v>0</v>
      </c>
      <c r="AJ9" s="671">
        <v>0</v>
      </c>
      <c r="AK9" s="671">
        <v>0</v>
      </c>
      <c r="AL9" s="671">
        <v>0</v>
      </c>
      <c r="AM9" s="671">
        <v>0</v>
      </c>
      <c r="AN9" s="671">
        <v>0</v>
      </c>
      <c r="AO9" s="671">
        <v>0</v>
      </c>
      <c r="AP9" s="671">
        <v>0</v>
      </c>
      <c r="AQ9" s="671">
        <v>0</v>
      </c>
      <c r="AR9" s="671">
        <v>0</v>
      </c>
      <c r="AS9" s="671">
        <v>0</v>
      </c>
      <c r="AT9" s="671">
        <v>0</v>
      </c>
      <c r="AU9" s="671">
        <v>0</v>
      </c>
      <c r="AV9" s="671">
        <v>0</v>
      </c>
      <c r="AW9" s="671">
        <v>0</v>
      </c>
      <c r="AX9" s="671">
        <v>0</v>
      </c>
      <c r="AY9" s="671">
        <v>0</v>
      </c>
      <c r="AZ9" s="671">
        <v>0</v>
      </c>
      <c r="BA9" s="671">
        <v>0</v>
      </c>
      <c r="BB9" s="671">
        <v>0</v>
      </c>
      <c r="BC9" s="671">
        <v>0</v>
      </c>
      <c r="BD9" s="671">
        <v>0</v>
      </c>
      <c r="BE9" s="671">
        <v>0</v>
      </c>
      <c r="BF9" s="671">
        <v>0</v>
      </c>
      <c r="BG9" s="671">
        <v>0</v>
      </c>
      <c r="BH9" s="671">
        <v>0</v>
      </c>
      <c r="BI9" s="671">
        <v>0</v>
      </c>
      <c r="BJ9" s="671">
        <v>0</v>
      </c>
      <c r="BK9" s="671">
        <v>0</v>
      </c>
      <c r="BL9" s="671">
        <v>0</v>
      </c>
      <c r="BM9" s="671">
        <v>0</v>
      </c>
      <c r="BN9" s="671">
        <v>0</v>
      </c>
      <c r="BO9" s="671">
        <v>0</v>
      </c>
      <c r="BP9" s="671">
        <v>0</v>
      </c>
      <c r="BQ9" s="671">
        <v>0</v>
      </c>
      <c r="BR9" s="671">
        <v>0</v>
      </c>
      <c r="BS9" s="671">
        <v>0</v>
      </c>
      <c r="BT9" s="671">
        <v>0</v>
      </c>
      <c r="BU9" s="671">
        <v>0</v>
      </c>
      <c r="BV9" s="671">
        <v>0</v>
      </c>
      <c r="BW9" s="671">
        <v>0</v>
      </c>
      <c r="BX9" s="671">
        <v>0</v>
      </c>
      <c r="BY9" s="671">
        <v>0</v>
      </c>
      <c r="BZ9" s="671">
        <v>0</v>
      </c>
      <c r="CA9" s="671">
        <v>0</v>
      </c>
      <c r="CB9" s="671">
        <v>0</v>
      </c>
      <c r="CC9" s="671">
        <v>0</v>
      </c>
      <c r="CD9" s="671">
        <v>0</v>
      </c>
      <c r="CE9" s="679">
        <v>0</v>
      </c>
      <c r="CF9" s="679">
        <v>0</v>
      </c>
      <c r="CG9" s="679">
        <v>0</v>
      </c>
      <c r="CH9" s="679">
        <v>0</v>
      </c>
      <c r="CI9" s="679">
        <v>0</v>
      </c>
      <c r="CJ9" s="679">
        <v>0</v>
      </c>
      <c r="CK9" s="679">
        <v>0</v>
      </c>
      <c r="CL9" s="679">
        <v>0</v>
      </c>
      <c r="CM9" s="679">
        <v>0</v>
      </c>
      <c r="CN9" s="679">
        <v>0</v>
      </c>
      <c r="CO9" s="679">
        <v>0</v>
      </c>
      <c r="CP9" s="679">
        <v>0</v>
      </c>
      <c r="CQ9" s="679">
        <v>0</v>
      </c>
      <c r="CR9" s="679">
        <v>0</v>
      </c>
      <c r="CS9" s="679">
        <v>0</v>
      </c>
      <c r="CT9" s="679">
        <v>0</v>
      </c>
      <c r="CU9" s="679">
        <v>0</v>
      </c>
      <c r="CV9" s="679">
        <v>0</v>
      </c>
      <c r="CW9" s="679">
        <v>0</v>
      </c>
      <c r="CX9" s="679">
        <v>0</v>
      </c>
      <c r="CY9" s="680">
        <v>0</v>
      </c>
      <c r="CZ9" s="681">
        <v>0</v>
      </c>
      <c r="DA9" s="682">
        <v>0</v>
      </c>
      <c r="DB9" s="682">
        <v>0</v>
      </c>
      <c r="DC9" s="682">
        <v>0</v>
      </c>
      <c r="DD9" s="682">
        <v>0</v>
      </c>
      <c r="DE9" s="682">
        <v>0</v>
      </c>
      <c r="DF9" s="682">
        <v>0</v>
      </c>
      <c r="DG9" s="682">
        <v>0</v>
      </c>
      <c r="DH9" s="682">
        <v>0</v>
      </c>
      <c r="DI9" s="682">
        <v>0</v>
      </c>
      <c r="DJ9" s="682">
        <v>0</v>
      </c>
      <c r="DK9" s="682">
        <v>0</v>
      </c>
      <c r="DL9" s="682">
        <v>0</v>
      </c>
      <c r="DM9" s="682">
        <v>0</v>
      </c>
      <c r="DN9" s="682">
        <v>0</v>
      </c>
      <c r="DO9" s="682">
        <v>0</v>
      </c>
      <c r="DP9" s="682">
        <v>0</v>
      </c>
      <c r="DQ9" s="682">
        <v>0</v>
      </c>
      <c r="DR9" s="682">
        <v>0</v>
      </c>
      <c r="DS9" s="682">
        <v>0</v>
      </c>
      <c r="DT9" s="682">
        <v>0</v>
      </c>
      <c r="DU9" s="682">
        <v>0</v>
      </c>
      <c r="DV9" s="682">
        <v>0</v>
      </c>
      <c r="DW9" s="683">
        <v>0</v>
      </c>
      <c r="DX9" s="655"/>
    </row>
    <row r="10" spans="2:128" x14ac:dyDescent="0.2">
      <c r="B10" s="690"/>
      <c r="C10" s="691"/>
      <c r="D10" s="692"/>
      <c r="E10" s="692"/>
      <c r="F10" s="692"/>
      <c r="G10" s="692"/>
      <c r="H10" s="692"/>
      <c r="I10" s="692"/>
      <c r="J10" s="692"/>
      <c r="K10" s="692"/>
      <c r="L10" s="692"/>
      <c r="M10" s="692"/>
      <c r="N10" s="692"/>
      <c r="O10" s="692"/>
      <c r="P10" s="692"/>
      <c r="Q10" s="692"/>
      <c r="R10" s="693"/>
      <c r="S10" s="692"/>
      <c r="T10" s="692"/>
      <c r="U10" s="689" t="s">
        <v>796</v>
      </c>
      <c r="V10" s="678" t="s">
        <v>124</v>
      </c>
      <c r="W10" s="678" t="s">
        <v>499</v>
      </c>
      <c r="X10" s="671">
        <v>0</v>
      </c>
      <c r="Y10" s="671">
        <v>0</v>
      </c>
      <c r="Z10" s="671">
        <v>0</v>
      </c>
      <c r="AA10" s="671">
        <v>0</v>
      </c>
      <c r="AB10" s="671">
        <v>0</v>
      </c>
      <c r="AC10" s="671">
        <v>0</v>
      </c>
      <c r="AD10" s="671">
        <v>0</v>
      </c>
      <c r="AE10" s="671">
        <v>0</v>
      </c>
      <c r="AF10" s="671">
        <v>0</v>
      </c>
      <c r="AG10" s="671">
        <v>0</v>
      </c>
      <c r="AH10" s="671">
        <v>0</v>
      </c>
      <c r="AI10" s="671">
        <v>0</v>
      </c>
      <c r="AJ10" s="671">
        <v>0</v>
      </c>
      <c r="AK10" s="671">
        <v>0</v>
      </c>
      <c r="AL10" s="671">
        <v>0</v>
      </c>
      <c r="AM10" s="671">
        <v>0</v>
      </c>
      <c r="AN10" s="671">
        <v>0</v>
      </c>
      <c r="AO10" s="671">
        <v>0</v>
      </c>
      <c r="AP10" s="671">
        <v>0</v>
      </c>
      <c r="AQ10" s="671">
        <v>0</v>
      </c>
      <c r="AR10" s="671">
        <v>0</v>
      </c>
      <c r="AS10" s="671">
        <v>0</v>
      </c>
      <c r="AT10" s="671">
        <v>0</v>
      </c>
      <c r="AU10" s="671">
        <v>0</v>
      </c>
      <c r="AV10" s="671">
        <v>0</v>
      </c>
      <c r="AW10" s="671">
        <v>0</v>
      </c>
      <c r="AX10" s="671">
        <v>0</v>
      </c>
      <c r="AY10" s="671">
        <v>0</v>
      </c>
      <c r="AZ10" s="671">
        <v>0</v>
      </c>
      <c r="BA10" s="671">
        <v>0</v>
      </c>
      <c r="BB10" s="671">
        <v>0</v>
      </c>
      <c r="BC10" s="671">
        <v>0</v>
      </c>
      <c r="BD10" s="671">
        <v>0</v>
      </c>
      <c r="BE10" s="671">
        <v>0</v>
      </c>
      <c r="BF10" s="671">
        <v>0</v>
      </c>
      <c r="BG10" s="671">
        <v>0</v>
      </c>
      <c r="BH10" s="671">
        <v>0</v>
      </c>
      <c r="BI10" s="671">
        <v>0</v>
      </c>
      <c r="BJ10" s="671">
        <v>0</v>
      </c>
      <c r="BK10" s="671">
        <v>0</v>
      </c>
      <c r="BL10" s="671">
        <v>0</v>
      </c>
      <c r="BM10" s="671">
        <v>0</v>
      </c>
      <c r="BN10" s="671">
        <v>0</v>
      </c>
      <c r="BO10" s="671">
        <v>0</v>
      </c>
      <c r="BP10" s="671">
        <v>0</v>
      </c>
      <c r="BQ10" s="671">
        <v>0</v>
      </c>
      <c r="BR10" s="671">
        <v>0</v>
      </c>
      <c r="BS10" s="671">
        <v>0</v>
      </c>
      <c r="BT10" s="671">
        <v>0</v>
      </c>
      <c r="BU10" s="671">
        <v>0</v>
      </c>
      <c r="BV10" s="671">
        <v>0</v>
      </c>
      <c r="BW10" s="671">
        <v>0</v>
      </c>
      <c r="BX10" s="671">
        <v>0</v>
      </c>
      <c r="BY10" s="671">
        <v>0</v>
      </c>
      <c r="BZ10" s="671">
        <v>0</v>
      </c>
      <c r="CA10" s="671">
        <v>0</v>
      </c>
      <c r="CB10" s="671">
        <v>0</v>
      </c>
      <c r="CC10" s="671">
        <v>0</v>
      </c>
      <c r="CD10" s="671">
        <v>0</v>
      </c>
      <c r="CE10" s="671">
        <v>0</v>
      </c>
      <c r="CF10" s="671">
        <v>0</v>
      </c>
      <c r="CG10" s="671">
        <v>0</v>
      </c>
      <c r="CH10" s="671">
        <v>0</v>
      </c>
      <c r="CI10" s="671">
        <v>0</v>
      </c>
      <c r="CJ10" s="671">
        <v>0</v>
      </c>
      <c r="CK10" s="671">
        <v>0</v>
      </c>
      <c r="CL10" s="671">
        <v>0</v>
      </c>
      <c r="CM10" s="671">
        <v>0</v>
      </c>
      <c r="CN10" s="671">
        <v>0</v>
      </c>
      <c r="CO10" s="671">
        <v>0</v>
      </c>
      <c r="CP10" s="671">
        <v>0</v>
      </c>
      <c r="CQ10" s="671">
        <v>0</v>
      </c>
      <c r="CR10" s="671">
        <v>0</v>
      </c>
      <c r="CS10" s="671">
        <v>0</v>
      </c>
      <c r="CT10" s="671">
        <v>0</v>
      </c>
      <c r="CU10" s="671">
        <v>0</v>
      </c>
      <c r="CV10" s="671">
        <v>0</v>
      </c>
      <c r="CW10" s="671">
        <v>0</v>
      </c>
      <c r="CX10" s="671">
        <v>0</v>
      </c>
      <c r="CY10" s="671">
        <v>0</v>
      </c>
      <c r="CZ10" s="681">
        <v>0</v>
      </c>
      <c r="DA10" s="682">
        <v>0</v>
      </c>
      <c r="DB10" s="682">
        <v>0</v>
      </c>
      <c r="DC10" s="682">
        <v>0</v>
      </c>
      <c r="DD10" s="682">
        <v>0</v>
      </c>
      <c r="DE10" s="682">
        <v>0</v>
      </c>
      <c r="DF10" s="682">
        <v>0</v>
      </c>
      <c r="DG10" s="682">
        <v>0</v>
      </c>
      <c r="DH10" s="682">
        <v>0</v>
      </c>
      <c r="DI10" s="682">
        <v>0</v>
      </c>
      <c r="DJ10" s="682">
        <v>0</v>
      </c>
      <c r="DK10" s="682">
        <v>0</v>
      </c>
      <c r="DL10" s="682">
        <v>0</v>
      </c>
      <c r="DM10" s="682">
        <v>0</v>
      </c>
      <c r="DN10" s="682">
        <v>0</v>
      </c>
      <c r="DO10" s="682">
        <v>0</v>
      </c>
      <c r="DP10" s="682">
        <v>0</v>
      </c>
      <c r="DQ10" s="682">
        <v>0</v>
      </c>
      <c r="DR10" s="682">
        <v>0</v>
      </c>
      <c r="DS10" s="682">
        <v>0</v>
      </c>
      <c r="DT10" s="682">
        <v>0</v>
      </c>
      <c r="DU10" s="682">
        <v>0</v>
      </c>
      <c r="DV10" s="682">
        <v>0</v>
      </c>
      <c r="DW10" s="683">
        <v>0</v>
      </c>
      <c r="DX10" s="655"/>
    </row>
    <row r="11" spans="2:128" x14ac:dyDescent="0.2">
      <c r="B11" s="694"/>
      <c r="C11" s="695"/>
      <c r="D11" s="696"/>
      <c r="E11" s="696"/>
      <c r="F11" s="696"/>
      <c r="G11" s="696"/>
      <c r="H11" s="696"/>
      <c r="I11" s="696"/>
      <c r="J11" s="696"/>
      <c r="K11" s="696"/>
      <c r="L11" s="696"/>
      <c r="M11" s="696"/>
      <c r="N11" s="696"/>
      <c r="O11" s="696"/>
      <c r="P11" s="696"/>
      <c r="Q11" s="696"/>
      <c r="R11" s="697"/>
      <c r="S11" s="696"/>
      <c r="T11" s="696"/>
      <c r="U11" s="689" t="s">
        <v>501</v>
      </c>
      <c r="V11" s="678" t="s">
        <v>124</v>
      </c>
      <c r="W11" s="698" t="s">
        <v>499</v>
      </c>
      <c r="X11" s="671">
        <v>0</v>
      </c>
      <c r="Y11" s="671">
        <v>0</v>
      </c>
      <c r="Z11" s="671">
        <v>0</v>
      </c>
      <c r="AA11" s="671">
        <v>0</v>
      </c>
      <c r="AB11" s="671">
        <v>0</v>
      </c>
      <c r="AC11" s="671">
        <v>16</v>
      </c>
      <c r="AD11" s="671">
        <v>16</v>
      </c>
      <c r="AE11" s="671">
        <v>16</v>
      </c>
      <c r="AF11" s="671">
        <v>16</v>
      </c>
      <c r="AG11" s="671">
        <v>16</v>
      </c>
      <c r="AH11" s="671">
        <v>16</v>
      </c>
      <c r="AI11" s="671">
        <v>16</v>
      </c>
      <c r="AJ11" s="671">
        <v>16</v>
      </c>
      <c r="AK11" s="671">
        <v>16</v>
      </c>
      <c r="AL11" s="671">
        <v>16</v>
      </c>
      <c r="AM11" s="671">
        <v>16</v>
      </c>
      <c r="AN11" s="671">
        <v>16</v>
      </c>
      <c r="AO11" s="671">
        <v>16</v>
      </c>
      <c r="AP11" s="671">
        <v>16</v>
      </c>
      <c r="AQ11" s="671">
        <v>16</v>
      </c>
      <c r="AR11" s="671">
        <v>16</v>
      </c>
      <c r="AS11" s="671">
        <v>16</v>
      </c>
      <c r="AT11" s="671">
        <v>16</v>
      </c>
      <c r="AU11" s="671">
        <v>16</v>
      </c>
      <c r="AV11" s="671">
        <v>16</v>
      </c>
      <c r="AW11" s="671">
        <v>16</v>
      </c>
      <c r="AX11" s="671">
        <v>16</v>
      </c>
      <c r="AY11" s="671">
        <v>16</v>
      </c>
      <c r="AZ11" s="671">
        <v>16</v>
      </c>
      <c r="BA11" s="671">
        <v>16</v>
      </c>
      <c r="BB11" s="671">
        <v>16</v>
      </c>
      <c r="BC11" s="671">
        <v>16</v>
      </c>
      <c r="BD11" s="671">
        <v>16</v>
      </c>
      <c r="BE11" s="671">
        <v>16</v>
      </c>
      <c r="BF11" s="671">
        <v>16</v>
      </c>
      <c r="BG11" s="671">
        <v>16</v>
      </c>
      <c r="BH11" s="671">
        <v>16</v>
      </c>
      <c r="BI11" s="671">
        <v>16</v>
      </c>
      <c r="BJ11" s="671">
        <v>16</v>
      </c>
      <c r="BK11" s="671">
        <v>16</v>
      </c>
      <c r="BL11" s="671">
        <v>16</v>
      </c>
      <c r="BM11" s="671">
        <v>16</v>
      </c>
      <c r="BN11" s="671">
        <v>16</v>
      </c>
      <c r="BO11" s="671">
        <v>16</v>
      </c>
      <c r="BP11" s="671">
        <v>16</v>
      </c>
      <c r="BQ11" s="671">
        <v>16</v>
      </c>
      <c r="BR11" s="671">
        <v>16</v>
      </c>
      <c r="BS11" s="671">
        <v>16</v>
      </c>
      <c r="BT11" s="671">
        <v>16</v>
      </c>
      <c r="BU11" s="671">
        <v>16</v>
      </c>
      <c r="BV11" s="671">
        <v>16</v>
      </c>
      <c r="BW11" s="671">
        <v>16</v>
      </c>
      <c r="BX11" s="671">
        <v>16</v>
      </c>
      <c r="BY11" s="671">
        <v>16</v>
      </c>
      <c r="BZ11" s="671">
        <v>16</v>
      </c>
      <c r="CA11" s="671">
        <v>16</v>
      </c>
      <c r="CB11" s="671">
        <v>16</v>
      </c>
      <c r="CC11" s="671">
        <v>16</v>
      </c>
      <c r="CD11" s="671">
        <v>16</v>
      </c>
      <c r="CE11" s="679">
        <v>16</v>
      </c>
      <c r="CF11" s="679">
        <v>16</v>
      </c>
      <c r="CG11" s="679">
        <v>16</v>
      </c>
      <c r="CH11" s="679">
        <v>16</v>
      </c>
      <c r="CI11" s="679">
        <v>16</v>
      </c>
      <c r="CJ11" s="679">
        <v>16</v>
      </c>
      <c r="CK11" s="679">
        <v>16</v>
      </c>
      <c r="CL11" s="679">
        <v>16</v>
      </c>
      <c r="CM11" s="679">
        <v>16</v>
      </c>
      <c r="CN11" s="679">
        <v>16</v>
      </c>
      <c r="CO11" s="679">
        <v>16</v>
      </c>
      <c r="CP11" s="679">
        <v>16</v>
      </c>
      <c r="CQ11" s="679">
        <v>16</v>
      </c>
      <c r="CR11" s="679">
        <v>16</v>
      </c>
      <c r="CS11" s="679">
        <v>16</v>
      </c>
      <c r="CT11" s="679">
        <v>16</v>
      </c>
      <c r="CU11" s="679">
        <v>16</v>
      </c>
      <c r="CV11" s="679">
        <v>16</v>
      </c>
      <c r="CW11" s="679">
        <v>16</v>
      </c>
      <c r="CX11" s="679">
        <v>16</v>
      </c>
      <c r="CY11" s="680">
        <v>16</v>
      </c>
      <c r="CZ11" s="681">
        <v>0</v>
      </c>
      <c r="DA11" s="682">
        <v>0</v>
      </c>
      <c r="DB11" s="682">
        <v>0</v>
      </c>
      <c r="DC11" s="682">
        <v>0</v>
      </c>
      <c r="DD11" s="682">
        <v>0</v>
      </c>
      <c r="DE11" s="682">
        <v>0</v>
      </c>
      <c r="DF11" s="682">
        <v>0</v>
      </c>
      <c r="DG11" s="682">
        <v>0</v>
      </c>
      <c r="DH11" s="682">
        <v>0</v>
      </c>
      <c r="DI11" s="682">
        <v>0</v>
      </c>
      <c r="DJ11" s="682">
        <v>0</v>
      </c>
      <c r="DK11" s="682">
        <v>0</v>
      </c>
      <c r="DL11" s="682">
        <v>0</v>
      </c>
      <c r="DM11" s="682">
        <v>0</v>
      </c>
      <c r="DN11" s="682">
        <v>0</v>
      </c>
      <c r="DO11" s="682">
        <v>0</v>
      </c>
      <c r="DP11" s="682">
        <v>0</v>
      </c>
      <c r="DQ11" s="682">
        <v>0</v>
      </c>
      <c r="DR11" s="682">
        <v>0</v>
      </c>
      <c r="DS11" s="682">
        <v>0</v>
      </c>
      <c r="DT11" s="682">
        <v>0</v>
      </c>
      <c r="DU11" s="682">
        <v>0</v>
      </c>
      <c r="DV11" s="682">
        <v>0</v>
      </c>
      <c r="DW11" s="683">
        <v>0</v>
      </c>
      <c r="DX11" s="655"/>
    </row>
    <row r="12" spans="2:128" x14ac:dyDescent="0.2">
      <c r="B12" s="694"/>
      <c r="C12" s="699"/>
      <c r="D12" s="696"/>
      <c r="E12" s="696"/>
      <c r="F12" s="696"/>
      <c r="G12" s="696"/>
      <c r="H12" s="696"/>
      <c r="I12" s="696"/>
      <c r="J12" s="696"/>
      <c r="K12" s="696"/>
      <c r="L12" s="696"/>
      <c r="M12" s="696"/>
      <c r="N12" s="696"/>
      <c r="O12" s="696"/>
      <c r="P12" s="696"/>
      <c r="Q12" s="696"/>
      <c r="R12" s="697"/>
      <c r="S12" s="696"/>
      <c r="T12" s="696"/>
      <c r="U12" s="689" t="s">
        <v>502</v>
      </c>
      <c r="V12" s="678" t="s">
        <v>124</v>
      </c>
      <c r="W12" s="698" t="s">
        <v>499</v>
      </c>
      <c r="X12" s="671">
        <v>0</v>
      </c>
      <c r="Y12" s="671">
        <v>0</v>
      </c>
      <c r="Z12" s="671">
        <v>0</v>
      </c>
      <c r="AA12" s="671">
        <v>0</v>
      </c>
      <c r="AB12" s="671">
        <v>0</v>
      </c>
      <c r="AC12" s="671">
        <v>44</v>
      </c>
      <c r="AD12" s="671">
        <v>44</v>
      </c>
      <c r="AE12" s="671">
        <v>44</v>
      </c>
      <c r="AF12" s="671">
        <v>44</v>
      </c>
      <c r="AG12" s="671">
        <v>44</v>
      </c>
      <c r="AH12" s="671">
        <v>44</v>
      </c>
      <c r="AI12" s="671">
        <v>44</v>
      </c>
      <c r="AJ12" s="671">
        <v>44</v>
      </c>
      <c r="AK12" s="671">
        <v>44</v>
      </c>
      <c r="AL12" s="671">
        <v>44</v>
      </c>
      <c r="AM12" s="671">
        <v>44</v>
      </c>
      <c r="AN12" s="671">
        <v>44</v>
      </c>
      <c r="AO12" s="671">
        <v>44</v>
      </c>
      <c r="AP12" s="671">
        <v>44</v>
      </c>
      <c r="AQ12" s="671">
        <v>44</v>
      </c>
      <c r="AR12" s="671">
        <v>44</v>
      </c>
      <c r="AS12" s="671">
        <v>44</v>
      </c>
      <c r="AT12" s="671">
        <v>44</v>
      </c>
      <c r="AU12" s="671">
        <v>44</v>
      </c>
      <c r="AV12" s="671">
        <v>44</v>
      </c>
      <c r="AW12" s="671">
        <v>44</v>
      </c>
      <c r="AX12" s="671">
        <v>44</v>
      </c>
      <c r="AY12" s="671">
        <v>44</v>
      </c>
      <c r="AZ12" s="671">
        <v>44</v>
      </c>
      <c r="BA12" s="671">
        <v>44</v>
      </c>
      <c r="BB12" s="671">
        <v>44</v>
      </c>
      <c r="BC12" s="671">
        <v>44</v>
      </c>
      <c r="BD12" s="671">
        <v>44</v>
      </c>
      <c r="BE12" s="671">
        <v>44</v>
      </c>
      <c r="BF12" s="671">
        <v>44</v>
      </c>
      <c r="BG12" s="671">
        <v>44</v>
      </c>
      <c r="BH12" s="671">
        <v>44</v>
      </c>
      <c r="BI12" s="671">
        <v>44</v>
      </c>
      <c r="BJ12" s="671">
        <v>44</v>
      </c>
      <c r="BK12" s="671">
        <v>44</v>
      </c>
      <c r="BL12" s="671">
        <v>44</v>
      </c>
      <c r="BM12" s="671">
        <v>44</v>
      </c>
      <c r="BN12" s="671">
        <v>44</v>
      </c>
      <c r="BO12" s="671">
        <v>44</v>
      </c>
      <c r="BP12" s="671">
        <v>44</v>
      </c>
      <c r="BQ12" s="671">
        <v>44</v>
      </c>
      <c r="BR12" s="671">
        <v>44</v>
      </c>
      <c r="BS12" s="671">
        <v>44</v>
      </c>
      <c r="BT12" s="671">
        <v>44</v>
      </c>
      <c r="BU12" s="671">
        <v>44</v>
      </c>
      <c r="BV12" s="671">
        <v>44</v>
      </c>
      <c r="BW12" s="671">
        <v>44</v>
      </c>
      <c r="BX12" s="671">
        <v>44</v>
      </c>
      <c r="BY12" s="671">
        <v>44</v>
      </c>
      <c r="BZ12" s="671">
        <v>44</v>
      </c>
      <c r="CA12" s="671">
        <v>44</v>
      </c>
      <c r="CB12" s="671">
        <v>44</v>
      </c>
      <c r="CC12" s="671">
        <v>44</v>
      </c>
      <c r="CD12" s="671">
        <v>44</v>
      </c>
      <c r="CE12" s="679">
        <v>44</v>
      </c>
      <c r="CF12" s="679">
        <v>44</v>
      </c>
      <c r="CG12" s="679">
        <v>44</v>
      </c>
      <c r="CH12" s="679">
        <v>44</v>
      </c>
      <c r="CI12" s="679">
        <v>44</v>
      </c>
      <c r="CJ12" s="679">
        <v>44</v>
      </c>
      <c r="CK12" s="679">
        <v>44</v>
      </c>
      <c r="CL12" s="679">
        <v>44</v>
      </c>
      <c r="CM12" s="679">
        <v>44</v>
      </c>
      <c r="CN12" s="679">
        <v>44</v>
      </c>
      <c r="CO12" s="679">
        <v>44</v>
      </c>
      <c r="CP12" s="679">
        <v>44</v>
      </c>
      <c r="CQ12" s="679">
        <v>44</v>
      </c>
      <c r="CR12" s="679">
        <v>44</v>
      </c>
      <c r="CS12" s="679">
        <v>44</v>
      </c>
      <c r="CT12" s="679">
        <v>44</v>
      </c>
      <c r="CU12" s="679">
        <v>44</v>
      </c>
      <c r="CV12" s="679">
        <v>44</v>
      </c>
      <c r="CW12" s="679">
        <v>44</v>
      </c>
      <c r="CX12" s="679">
        <v>44</v>
      </c>
      <c r="CY12" s="680">
        <v>44</v>
      </c>
      <c r="CZ12" s="681">
        <v>0</v>
      </c>
      <c r="DA12" s="682">
        <v>0</v>
      </c>
      <c r="DB12" s="682">
        <v>0</v>
      </c>
      <c r="DC12" s="682">
        <v>0</v>
      </c>
      <c r="DD12" s="682">
        <v>0</v>
      </c>
      <c r="DE12" s="682">
        <v>0</v>
      </c>
      <c r="DF12" s="682">
        <v>0</v>
      </c>
      <c r="DG12" s="682">
        <v>0</v>
      </c>
      <c r="DH12" s="682">
        <v>0</v>
      </c>
      <c r="DI12" s="682">
        <v>0</v>
      </c>
      <c r="DJ12" s="682">
        <v>0</v>
      </c>
      <c r="DK12" s="682">
        <v>0</v>
      </c>
      <c r="DL12" s="682">
        <v>0</v>
      </c>
      <c r="DM12" s="682">
        <v>0</v>
      </c>
      <c r="DN12" s="682">
        <v>0</v>
      </c>
      <c r="DO12" s="682">
        <v>0</v>
      </c>
      <c r="DP12" s="682">
        <v>0</v>
      </c>
      <c r="DQ12" s="682">
        <v>0</v>
      </c>
      <c r="DR12" s="682">
        <v>0</v>
      </c>
      <c r="DS12" s="682">
        <v>0</v>
      </c>
      <c r="DT12" s="682">
        <v>0</v>
      </c>
      <c r="DU12" s="682">
        <v>0</v>
      </c>
      <c r="DV12" s="682">
        <v>0</v>
      </c>
      <c r="DW12" s="683">
        <v>0</v>
      </c>
      <c r="DX12" s="655"/>
    </row>
    <row r="13" spans="2:128" x14ac:dyDescent="0.2">
      <c r="B13" s="694"/>
      <c r="C13" s="699"/>
      <c r="D13" s="696"/>
      <c r="E13" s="696"/>
      <c r="F13" s="696"/>
      <c r="G13" s="696"/>
      <c r="H13" s="696"/>
      <c r="I13" s="696"/>
      <c r="J13" s="696"/>
      <c r="K13" s="696"/>
      <c r="L13" s="696"/>
      <c r="M13" s="696"/>
      <c r="N13" s="696"/>
      <c r="O13" s="696"/>
      <c r="P13" s="696"/>
      <c r="Q13" s="696"/>
      <c r="R13" s="697"/>
      <c r="S13" s="696"/>
      <c r="T13" s="696"/>
      <c r="U13" s="700" t="s">
        <v>503</v>
      </c>
      <c r="V13" s="701" t="s">
        <v>124</v>
      </c>
      <c r="W13" s="698" t="s">
        <v>499</v>
      </c>
      <c r="X13" s="671">
        <v>0</v>
      </c>
      <c r="Y13" s="671">
        <v>0</v>
      </c>
      <c r="Z13" s="671">
        <v>0</v>
      </c>
      <c r="AA13" s="671">
        <v>0</v>
      </c>
      <c r="AB13" s="671">
        <v>0</v>
      </c>
      <c r="AC13" s="671">
        <v>0</v>
      </c>
      <c r="AD13" s="671">
        <v>0</v>
      </c>
      <c r="AE13" s="671">
        <v>0</v>
      </c>
      <c r="AF13" s="671">
        <v>0</v>
      </c>
      <c r="AG13" s="671">
        <v>0</v>
      </c>
      <c r="AH13" s="671">
        <v>0</v>
      </c>
      <c r="AI13" s="671">
        <v>0</v>
      </c>
      <c r="AJ13" s="671">
        <v>0</v>
      </c>
      <c r="AK13" s="671">
        <v>0</v>
      </c>
      <c r="AL13" s="671">
        <v>0</v>
      </c>
      <c r="AM13" s="671">
        <v>0</v>
      </c>
      <c r="AN13" s="671">
        <v>0</v>
      </c>
      <c r="AO13" s="671">
        <v>0</v>
      </c>
      <c r="AP13" s="671">
        <v>0</v>
      </c>
      <c r="AQ13" s="671">
        <v>0</v>
      </c>
      <c r="AR13" s="671">
        <v>0</v>
      </c>
      <c r="AS13" s="671">
        <v>0</v>
      </c>
      <c r="AT13" s="671">
        <v>0</v>
      </c>
      <c r="AU13" s="671">
        <v>0</v>
      </c>
      <c r="AV13" s="671">
        <v>0</v>
      </c>
      <c r="AW13" s="671">
        <v>0</v>
      </c>
      <c r="AX13" s="671">
        <v>0</v>
      </c>
      <c r="AY13" s="671">
        <v>0</v>
      </c>
      <c r="AZ13" s="671">
        <v>0</v>
      </c>
      <c r="BA13" s="671">
        <v>0</v>
      </c>
      <c r="BB13" s="671">
        <v>0</v>
      </c>
      <c r="BC13" s="671">
        <v>0</v>
      </c>
      <c r="BD13" s="671">
        <v>0</v>
      </c>
      <c r="BE13" s="671">
        <v>0</v>
      </c>
      <c r="BF13" s="671">
        <v>0</v>
      </c>
      <c r="BG13" s="671">
        <v>0</v>
      </c>
      <c r="BH13" s="671">
        <v>0</v>
      </c>
      <c r="BI13" s="671">
        <v>0</v>
      </c>
      <c r="BJ13" s="671">
        <v>0</v>
      </c>
      <c r="BK13" s="671">
        <v>0</v>
      </c>
      <c r="BL13" s="671">
        <v>0</v>
      </c>
      <c r="BM13" s="671">
        <v>0</v>
      </c>
      <c r="BN13" s="671">
        <v>0</v>
      </c>
      <c r="BO13" s="671">
        <v>0</v>
      </c>
      <c r="BP13" s="671">
        <v>0</v>
      </c>
      <c r="BQ13" s="671">
        <v>0</v>
      </c>
      <c r="BR13" s="671">
        <v>0</v>
      </c>
      <c r="BS13" s="671">
        <v>0</v>
      </c>
      <c r="BT13" s="671">
        <v>0</v>
      </c>
      <c r="BU13" s="671">
        <v>0</v>
      </c>
      <c r="BV13" s="671">
        <v>0</v>
      </c>
      <c r="BW13" s="671">
        <v>0</v>
      </c>
      <c r="BX13" s="671">
        <v>0</v>
      </c>
      <c r="BY13" s="671">
        <v>0</v>
      </c>
      <c r="BZ13" s="671">
        <v>0</v>
      </c>
      <c r="CA13" s="671">
        <v>0</v>
      </c>
      <c r="CB13" s="671">
        <v>0</v>
      </c>
      <c r="CC13" s="671">
        <v>0</v>
      </c>
      <c r="CD13" s="671">
        <v>0</v>
      </c>
      <c r="CE13" s="679">
        <v>0</v>
      </c>
      <c r="CF13" s="679">
        <v>0</v>
      </c>
      <c r="CG13" s="679">
        <v>0</v>
      </c>
      <c r="CH13" s="679">
        <v>0</v>
      </c>
      <c r="CI13" s="679">
        <v>0</v>
      </c>
      <c r="CJ13" s="679">
        <v>0</v>
      </c>
      <c r="CK13" s="679">
        <v>0</v>
      </c>
      <c r="CL13" s="679">
        <v>0</v>
      </c>
      <c r="CM13" s="679">
        <v>0</v>
      </c>
      <c r="CN13" s="679">
        <v>0</v>
      </c>
      <c r="CO13" s="679">
        <v>0</v>
      </c>
      <c r="CP13" s="679">
        <v>0</v>
      </c>
      <c r="CQ13" s="679">
        <v>0</v>
      </c>
      <c r="CR13" s="679">
        <v>0</v>
      </c>
      <c r="CS13" s="679">
        <v>0</v>
      </c>
      <c r="CT13" s="679">
        <v>0</v>
      </c>
      <c r="CU13" s="679">
        <v>0</v>
      </c>
      <c r="CV13" s="679">
        <v>0</v>
      </c>
      <c r="CW13" s="679">
        <v>0</v>
      </c>
      <c r="CX13" s="679">
        <v>0</v>
      </c>
      <c r="CY13" s="680">
        <v>0</v>
      </c>
      <c r="CZ13" s="681">
        <v>0</v>
      </c>
      <c r="DA13" s="682">
        <v>0</v>
      </c>
      <c r="DB13" s="682">
        <v>0</v>
      </c>
      <c r="DC13" s="682">
        <v>0</v>
      </c>
      <c r="DD13" s="682">
        <v>0</v>
      </c>
      <c r="DE13" s="682">
        <v>0</v>
      </c>
      <c r="DF13" s="682">
        <v>0</v>
      </c>
      <c r="DG13" s="682">
        <v>0</v>
      </c>
      <c r="DH13" s="682">
        <v>0</v>
      </c>
      <c r="DI13" s="682">
        <v>0</v>
      </c>
      <c r="DJ13" s="682">
        <v>0</v>
      </c>
      <c r="DK13" s="682">
        <v>0</v>
      </c>
      <c r="DL13" s="682">
        <v>0</v>
      </c>
      <c r="DM13" s="682">
        <v>0</v>
      </c>
      <c r="DN13" s="682">
        <v>0</v>
      </c>
      <c r="DO13" s="682">
        <v>0</v>
      </c>
      <c r="DP13" s="682">
        <v>0</v>
      </c>
      <c r="DQ13" s="682">
        <v>0</v>
      </c>
      <c r="DR13" s="682">
        <v>0</v>
      </c>
      <c r="DS13" s="682">
        <v>0</v>
      </c>
      <c r="DT13" s="682">
        <v>0</v>
      </c>
      <c r="DU13" s="682">
        <v>0</v>
      </c>
      <c r="DV13" s="682">
        <v>0</v>
      </c>
      <c r="DW13" s="683">
        <v>0</v>
      </c>
      <c r="DX13" s="655"/>
    </row>
    <row r="14" spans="2:128" x14ac:dyDescent="0.2">
      <c r="B14" s="694"/>
      <c r="C14" s="699"/>
      <c r="D14" s="696"/>
      <c r="E14" s="696"/>
      <c r="F14" s="696"/>
      <c r="G14" s="696"/>
      <c r="H14" s="696"/>
      <c r="I14" s="696"/>
      <c r="J14" s="696"/>
      <c r="K14" s="696"/>
      <c r="L14" s="696"/>
      <c r="M14" s="696"/>
      <c r="N14" s="696"/>
      <c r="O14" s="696"/>
      <c r="P14" s="696"/>
      <c r="Q14" s="696"/>
      <c r="R14" s="697"/>
      <c r="S14" s="696"/>
      <c r="T14" s="696"/>
      <c r="U14" s="689" t="s">
        <v>504</v>
      </c>
      <c r="V14" s="678" t="s">
        <v>124</v>
      </c>
      <c r="W14" s="698" t="s">
        <v>499</v>
      </c>
      <c r="X14" s="671">
        <v>3.5700000000000003E-2</v>
      </c>
      <c r="Y14" s="671">
        <v>4.0800000000000003E-2</v>
      </c>
      <c r="Z14" s="671">
        <v>5.0999999999999997E-2</v>
      </c>
      <c r="AA14" s="671">
        <v>0.20399999999999999</v>
      </c>
      <c r="AB14" s="671">
        <v>0.17849999999999999</v>
      </c>
      <c r="AC14" s="671">
        <v>0</v>
      </c>
      <c r="AD14" s="671">
        <v>0</v>
      </c>
      <c r="AE14" s="671">
        <v>0</v>
      </c>
      <c r="AF14" s="671">
        <v>0</v>
      </c>
      <c r="AG14" s="671">
        <v>0</v>
      </c>
      <c r="AH14" s="671">
        <v>0</v>
      </c>
      <c r="AI14" s="671">
        <v>0</v>
      </c>
      <c r="AJ14" s="671">
        <v>0</v>
      </c>
      <c r="AK14" s="671">
        <v>0</v>
      </c>
      <c r="AL14" s="671">
        <v>0</v>
      </c>
      <c r="AM14" s="671">
        <v>0</v>
      </c>
      <c r="AN14" s="671">
        <v>0</v>
      </c>
      <c r="AO14" s="671">
        <v>0</v>
      </c>
      <c r="AP14" s="671">
        <v>0</v>
      </c>
      <c r="AQ14" s="671">
        <v>0</v>
      </c>
      <c r="AR14" s="671">
        <v>2.8333333333333332E-2</v>
      </c>
      <c r="AS14" s="671">
        <v>3.2380952380952378E-2</v>
      </c>
      <c r="AT14" s="671">
        <v>4.0476190476190471E-2</v>
      </c>
      <c r="AU14" s="671">
        <v>0.16190476190476188</v>
      </c>
      <c r="AV14" s="671">
        <v>0.14166666666666669</v>
      </c>
      <c r="AW14" s="671">
        <v>0</v>
      </c>
      <c r="AX14" s="671">
        <v>0</v>
      </c>
      <c r="AY14" s="671">
        <v>0</v>
      </c>
      <c r="AZ14" s="671">
        <v>0</v>
      </c>
      <c r="BA14" s="671">
        <v>0</v>
      </c>
      <c r="BB14" s="671">
        <v>0</v>
      </c>
      <c r="BC14" s="671">
        <v>0</v>
      </c>
      <c r="BD14" s="671">
        <v>0</v>
      </c>
      <c r="BE14" s="671">
        <v>0</v>
      </c>
      <c r="BF14" s="671">
        <v>0</v>
      </c>
      <c r="BG14" s="671">
        <v>0</v>
      </c>
      <c r="BH14" s="671">
        <v>0</v>
      </c>
      <c r="BI14" s="671">
        <v>0</v>
      </c>
      <c r="BJ14" s="671">
        <v>0</v>
      </c>
      <c r="BK14" s="671">
        <v>0</v>
      </c>
      <c r="BL14" s="671">
        <v>2.8333333333333332E-2</v>
      </c>
      <c r="BM14" s="671">
        <v>3.2380952380952378E-2</v>
      </c>
      <c r="BN14" s="671">
        <v>4.0476190476190471E-2</v>
      </c>
      <c r="BO14" s="671">
        <v>0.16190476190476188</v>
      </c>
      <c r="BP14" s="671">
        <v>0.14166666666666669</v>
      </c>
      <c r="BQ14" s="671">
        <v>0</v>
      </c>
      <c r="BR14" s="671">
        <v>0</v>
      </c>
      <c r="BS14" s="671">
        <v>0</v>
      </c>
      <c r="BT14" s="671">
        <v>0</v>
      </c>
      <c r="BU14" s="671">
        <v>0</v>
      </c>
      <c r="BV14" s="671">
        <v>0</v>
      </c>
      <c r="BW14" s="671">
        <v>0</v>
      </c>
      <c r="BX14" s="671">
        <v>0</v>
      </c>
      <c r="BY14" s="671">
        <v>0</v>
      </c>
      <c r="BZ14" s="671">
        <v>0</v>
      </c>
      <c r="CA14" s="671">
        <v>0</v>
      </c>
      <c r="CB14" s="671">
        <v>0</v>
      </c>
      <c r="CC14" s="671">
        <v>0</v>
      </c>
      <c r="CD14" s="671">
        <v>0</v>
      </c>
      <c r="CE14" s="679">
        <v>0</v>
      </c>
      <c r="CF14" s="679">
        <v>3.5700000000000003E-2</v>
      </c>
      <c r="CG14" s="679">
        <v>4.0800000000000003E-2</v>
      </c>
      <c r="CH14" s="679">
        <v>5.0999999999999997E-2</v>
      </c>
      <c r="CI14" s="679">
        <v>0.20399999999999999</v>
      </c>
      <c r="CJ14" s="679">
        <v>0.17849999999999999</v>
      </c>
      <c r="CK14" s="679">
        <v>0</v>
      </c>
      <c r="CL14" s="679">
        <v>0</v>
      </c>
      <c r="CM14" s="679">
        <v>0</v>
      </c>
      <c r="CN14" s="679">
        <v>0</v>
      </c>
      <c r="CO14" s="679">
        <v>0</v>
      </c>
      <c r="CP14" s="679">
        <v>0</v>
      </c>
      <c r="CQ14" s="679">
        <v>0</v>
      </c>
      <c r="CR14" s="679">
        <v>0</v>
      </c>
      <c r="CS14" s="679">
        <v>0</v>
      </c>
      <c r="CT14" s="679">
        <v>0</v>
      </c>
      <c r="CU14" s="679">
        <v>0</v>
      </c>
      <c r="CV14" s="679">
        <v>0</v>
      </c>
      <c r="CW14" s="679">
        <v>0</v>
      </c>
      <c r="CX14" s="679">
        <v>0</v>
      </c>
      <c r="CY14" s="680">
        <v>0</v>
      </c>
      <c r="CZ14" s="681">
        <v>0</v>
      </c>
      <c r="DA14" s="682">
        <v>0</v>
      </c>
      <c r="DB14" s="682">
        <v>0</v>
      </c>
      <c r="DC14" s="682">
        <v>0</v>
      </c>
      <c r="DD14" s="682">
        <v>0</v>
      </c>
      <c r="DE14" s="682">
        <v>0</v>
      </c>
      <c r="DF14" s="682">
        <v>0</v>
      </c>
      <c r="DG14" s="682">
        <v>0</v>
      </c>
      <c r="DH14" s="682">
        <v>0</v>
      </c>
      <c r="DI14" s="682">
        <v>0</v>
      </c>
      <c r="DJ14" s="682">
        <v>0</v>
      </c>
      <c r="DK14" s="682">
        <v>0</v>
      </c>
      <c r="DL14" s="682">
        <v>0</v>
      </c>
      <c r="DM14" s="682">
        <v>0</v>
      </c>
      <c r="DN14" s="682">
        <v>0</v>
      </c>
      <c r="DO14" s="682">
        <v>0</v>
      </c>
      <c r="DP14" s="682">
        <v>0</v>
      </c>
      <c r="DQ14" s="682">
        <v>0</v>
      </c>
      <c r="DR14" s="682">
        <v>0</v>
      </c>
      <c r="DS14" s="682">
        <v>0</v>
      </c>
      <c r="DT14" s="682">
        <v>0</v>
      </c>
      <c r="DU14" s="682">
        <v>0</v>
      </c>
      <c r="DV14" s="682">
        <v>0</v>
      </c>
      <c r="DW14" s="683">
        <v>0</v>
      </c>
      <c r="DX14" s="655"/>
    </row>
    <row r="15" spans="2:128" x14ac:dyDescent="0.2">
      <c r="B15" s="702"/>
      <c r="C15" s="699"/>
      <c r="D15" s="696"/>
      <c r="E15" s="696"/>
      <c r="F15" s="696"/>
      <c r="G15" s="696"/>
      <c r="H15" s="696"/>
      <c r="I15" s="696"/>
      <c r="J15" s="696"/>
      <c r="K15" s="696"/>
      <c r="L15" s="696"/>
      <c r="M15" s="696"/>
      <c r="N15" s="696"/>
      <c r="O15" s="696"/>
      <c r="P15" s="696"/>
      <c r="Q15" s="696"/>
      <c r="R15" s="697"/>
      <c r="S15" s="696"/>
      <c r="T15" s="696"/>
      <c r="U15" s="689" t="s">
        <v>505</v>
      </c>
      <c r="V15" s="678" t="s">
        <v>124</v>
      </c>
      <c r="W15" s="698" t="s">
        <v>499</v>
      </c>
      <c r="X15" s="671">
        <v>0</v>
      </c>
      <c r="Y15" s="671">
        <v>0</v>
      </c>
      <c r="Z15" s="671">
        <v>0</v>
      </c>
      <c r="AA15" s="671">
        <v>0</v>
      </c>
      <c r="AB15" s="671">
        <v>0</v>
      </c>
      <c r="AC15" s="671">
        <v>0.17</v>
      </c>
      <c r="AD15" s="671">
        <v>0.17</v>
      </c>
      <c r="AE15" s="671">
        <v>0.17</v>
      </c>
      <c r="AF15" s="671">
        <v>0.17</v>
      </c>
      <c r="AG15" s="671">
        <v>0.17</v>
      </c>
      <c r="AH15" s="671">
        <v>0.17</v>
      </c>
      <c r="AI15" s="671">
        <v>0.17</v>
      </c>
      <c r="AJ15" s="671">
        <v>0.17</v>
      </c>
      <c r="AK15" s="671">
        <v>0.17</v>
      </c>
      <c r="AL15" s="671">
        <v>0.17</v>
      </c>
      <c r="AM15" s="671">
        <v>0.17</v>
      </c>
      <c r="AN15" s="671">
        <v>0.17</v>
      </c>
      <c r="AO15" s="671">
        <v>0.17</v>
      </c>
      <c r="AP15" s="671">
        <v>0.17</v>
      </c>
      <c r="AQ15" s="671">
        <v>0.17</v>
      </c>
      <c r="AR15" s="671">
        <v>0.17</v>
      </c>
      <c r="AS15" s="671">
        <v>0.17</v>
      </c>
      <c r="AT15" s="671">
        <v>0.17</v>
      </c>
      <c r="AU15" s="671">
        <v>0.17</v>
      </c>
      <c r="AV15" s="671">
        <v>0.17</v>
      </c>
      <c r="AW15" s="671">
        <v>0.17</v>
      </c>
      <c r="AX15" s="671">
        <v>0.17</v>
      </c>
      <c r="AY15" s="671">
        <v>0.17</v>
      </c>
      <c r="AZ15" s="671">
        <v>0.17</v>
      </c>
      <c r="BA15" s="671">
        <v>0.17</v>
      </c>
      <c r="BB15" s="671">
        <v>0.17</v>
      </c>
      <c r="BC15" s="671">
        <v>0.17</v>
      </c>
      <c r="BD15" s="671">
        <v>0.17</v>
      </c>
      <c r="BE15" s="671">
        <v>0.17</v>
      </c>
      <c r="BF15" s="671">
        <v>0.17</v>
      </c>
      <c r="BG15" s="671">
        <v>0.17</v>
      </c>
      <c r="BH15" s="671">
        <v>0.17</v>
      </c>
      <c r="BI15" s="671">
        <v>0.17</v>
      </c>
      <c r="BJ15" s="671">
        <v>0.17</v>
      </c>
      <c r="BK15" s="671">
        <v>0.17</v>
      </c>
      <c r="BL15" s="671">
        <v>0.17</v>
      </c>
      <c r="BM15" s="671">
        <v>0.17</v>
      </c>
      <c r="BN15" s="671">
        <v>0.17</v>
      </c>
      <c r="BO15" s="671">
        <v>0.17</v>
      </c>
      <c r="BP15" s="671">
        <v>0.17</v>
      </c>
      <c r="BQ15" s="671">
        <v>0.17</v>
      </c>
      <c r="BR15" s="671">
        <v>0.17</v>
      </c>
      <c r="BS15" s="671">
        <v>0.17</v>
      </c>
      <c r="BT15" s="671">
        <v>0.17</v>
      </c>
      <c r="BU15" s="671">
        <v>0.17</v>
      </c>
      <c r="BV15" s="671">
        <v>0.17</v>
      </c>
      <c r="BW15" s="671">
        <v>0.17</v>
      </c>
      <c r="BX15" s="671">
        <v>0.17</v>
      </c>
      <c r="BY15" s="671">
        <v>0.17</v>
      </c>
      <c r="BZ15" s="671">
        <v>0.17</v>
      </c>
      <c r="CA15" s="671">
        <v>0.17</v>
      </c>
      <c r="CB15" s="671">
        <v>0.17</v>
      </c>
      <c r="CC15" s="671">
        <v>0.17</v>
      </c>
      <c r="CD15" s="671">
        <v>0.17</v>
      </c>
      <c r="CE15" s="679">
        <v>0.17</v>
      </c>
      <c r="CF15" s="679">
        <v>0.17</v>
      </c>
      <c r="CG15" s="679">
        <v>0.17</v>
      </c>
      <c r="CH15" s="679">
        <v>0.17</v>
      </c>
      <c r="CI15" s="679">
        <v>0.17</v>
      </c>
      <c r="CJ15" s="679">
        <v>0.17</v>
      </c>
      <c r="CK15" s="679">
        <v>0.17</v>
      </c>
      <c r="CL15" s="679">
        <v>0.17</v>
      </c>
      <c r="CM15" s="679">
        <v>0.17</v>
      </c>
      <c r="CN15" s="679">
        <v>0.17</v>
      </c>
      <c r="CO15" s="679">
        <v>0.17</v>
      </c>
      <c r="CP15" s="679">
        <v>0.17</v>
      </c>
      <c r="CQ15" s="679">
        <v>0.17</v>
      </c>
      <c r="CR15" s="679">
        <v>0.17</v>
      </c>
      <c r="CS15" s="679">
        <v>0.17</v>
      </c>
      <c r="CT15" s="679">
        <v>0.17</v>
      </c>
      <c r="CU15" s="679">
        <v>0.17</v>
      </c>
      <c r="CV15" s="679">
        <v>0.17</v>
      </c>
      <c r="CW15" s="679">
        <v>0.17</v>
      </c>
      <c r="CX15" s="679">
        <v>0.17</v>
      </c>
      <c r="CY15" s="680">
        <v>0.17</v>
      </c>
      <c r="CZ15" s="681">
        <v>0</v>
      </c>
      <c r="DA15" s="682">
        <v>0</v>
      </c>
      <c r="DB15" s="682">
        <v>0</v>
      </c>
      <c r="DC15" s="682">
        <v>0</v>
      </c>
      <c r="DD15" s="682">
        <v>0</v>
      </c>
      <c r="DE15" s="682">
        <v>0</v>
      </c>
      <c r="DF15" s="682">
        <v>0</v>
      </c>
      <c r="DG15" s="682">
        <v>0</v>
      </c>
      <c r="DH15" s="682">
        <v>0</v>
      </c>
      <c r="DI15" s="682">
        <v>0</v>
      </c>
      <c r="DJ15" s="682">
        <v>0</v>
      </c>
      <c r="DK15" s="682">
        <v>0</v>
      </c>
      <c r="DL15" s="682">
        <v>0</v>
      </c>
      <c r="DM15" s="682">
        <v>0</v>
      </c>
      <c r="DN15" s="682">
        <v>0</v>
      </c>
      <c r="DO15" s="682">
        <v>0</v>
      </c>
      <c r="DP15" s="682">
        <v>0</v>
      </c>
      <c r="DQ15" s="682">
        <v>0</v>
      </c>
      <c r="DR15" s="682">
        <v>0</v>
      </c>
      <c r="DS15" s="682">
        <v>0</v>
      </c>
      <c r="DT15" s="682">
        <v>0</v>
      </c>
      <c r="DU15" s="682">
        <v>0</v>
      </c>
      <c r="DV15" s="682">
        <v>0</v>
      </c>
      <c r="DW15" s="683">
        <v>0</v>
      </c>
      <c r="DX15" s="655"/>
    </row>
    <row r="16" spans="2:128" x14ac:dyDescent="0.2">
      <c r="B16" s="702"/>
      <c r="C16" s="699"/>
      <c r="D16" s="696"/>
      <c r="E16" s="696"/>
      <c r="F16" s="696"/>
      <c r="G16" s="696"/>
      <c r="H16" s="696"/>
      <c r="I16" s="696"/>
      <c r="J16" s="696"/>
      <c r="K16" s="696"/>
      <c r="L16" s="696"/>
      <c r="M16" s="696"/>
      <c r="N16" s="696"/>
      <c r="O16" s="696"/>
      <c r="P16" s="696"/>
      <c r="Q16" s="696"/>
      <c r="R16" s="697"/>
      <c r="S16" s="696"/>
      <c r="T16" s="696"/>
      <c r="U16" s="689" t="s">
        <v>506</v>
      </c>
      <c r="V16" s="678" t="s">
        <v>124</v>
      </c>
      <c r="W16" s="698" t="s">
        <v>499</v>
      </c>
      <c r="X16" s="671">
        <v>3.4131999999999996E-2</v>
      </c>
      <c r="Y16" s="671">
        <v>3.9007999999999994E-2</v>
      </c>
      <c r="Z16" s="671">
        <v>4.8759999999999998E-2</v>
      </c>
      <c r="AA16" s="671">
        <v>0.19503999999999999</v>
      </c>
      <c r="AB16" s="671">
        <v>0.17065999999999998</v>
      </c>
      <c r="AC16" s="671">
        <v>0</v>
      </c>
      <c r="AD16" s="671">
        <v>0</v>
      </c>
      <c r="AE16" s="671">
        <v>0</v>
      </c>
      <c r="AF16" s="671">
        <v>0</v>
      </c>
      <c r="AG16" s="671">
        <v>0</v>
      </c>
      <c r="AH16" s="671">
        <v>0</v>
      </c>
      <c r="AI16" s="671">
        <v>0</v>
      </c>
      <c r="AJ16" s="671">
        <v>0</v>
      </c>
      <c r="AK16" s="671">
        <v>0</v>
      </c>
      <c r="AL16" s="671">
        <v>0</v>
      </c>
      <c r="AM16" s="671">
        <v>0</v>
      </c>
      <c r="AN16" s="671">
        <v>0</v>
      </c>
      <c r="AO16" s="671">
        <v>0</v>
      </c>
      <c r="AP16" s="671">
        <v>0</v>
      </c>
      <c r="AQ16" s="671">
        <v>0</v>
      </c>
      <c r="AR16" s="671">
        <v>2.7088888888888885E-2</v>
      </c>
      <c r="AS16" s="671">
        <v>3.0958730158730154E-2</v>
      </c>
      <c r="AT16" s="671">
        <v>3.8698412698412697E-2</v>
      </c>
      <c r="AU16" s="671">
        <v>0.15479365079365079</v>
      </c>
      <c r="AV16" s="671">
        <v>0.13544444444444442</v>
      </c>
      <c r="AW16" s="671">
        <v>0</v>
      </c>
      <c r="AX16" s="671">
        <v>0</v>
      </c>
      <c r="AY16" s="671">
        <v>0</v>
      </c>
      <c r="AZ16" s="671">
        <v>0</v>
      </c>
      <c r="BA16" s="671">
        <v>0</v>
      </c>
      <c r="BB16" s="671">
        <v>0</v>
      </c>
      <c r="BC16" s="671">
        <v>0</v>
      </c>
      <c r="BD16" s="671">
        <v>0</v>
      </c>
      <c r="BE16" s="671">
        <v>0</v>
      </c>
      <c r="BF16" s="671">
        <v>0</v>
      </c>
      <c r="BG16" s="671">
        <v>0</v>
      </c>
      <c r="BH16" s="671">
        <v>0</v>
      </c>
      <c r="BI16" s="671">
        <v>0</v>
      </c>
      <c r="BJ16" s="671">
        <v>0</v>
      </c>
      <c r="BK16" s="671">
        <v>0</v>
      </c>
      <c r="BL16" s="671">
        <v>2.7088888888888885E-2</v>
      </c>
      <c r="BM16" s="671">
        <v>3.0958730158730154E-2</v>
      </c>
      <c r="BN16" s="671">
        <v>3.8698412698412697E-2</v>
      </c>
      <c r="BO16" s="671">
        <v>0.15479365079365079</v>
      </c>
      <c r="BP16" s="671">
        <v>0.13544444444444442</v>
      </c>
      <c r="BQ16" s="671">
        <v>0</v>
      </c>
      <c r="BR16" s="671">
        <v>0</v>
      </c>
      <c r="BS16" s="671">
        <v>0</v>
      </c>
      <c r="BT16" s="671">
        <v>0</v>
      </c>
      <c r="BU16" s="671">
        <v>0</v>
      </c>
      <c r="BV16" s="671">
        <v>0</v>
      </c>
      <c r="BW16" s="671">
        <v>0</v>
      </c>
      <c r="BX16" s="671">
        <v>0</v>
      </c>
      <c r="BY16" s="671">
        <v>0</v>
      </c>
      <c r="BZ16" s="671">
        <v>0</v>
      </c>
      <c r="CA16" s="671">
        <v>0</v>
      </c>
      <c r="CB16" s="671">
        <v>0</v>
      </c>
      <c r="CC16" s="671">
        <v>0</v>
      </c>
      <c r="CD16" s="671">
        <v>0</v>
      </c>
      <c r="CE16" s="679">
        <v>0</v>
      </c>
      <c r="CF16" s="679">
        <v>3.4131999999999996E-2</v>
      </c>
      <c r="CG16" s="679">
        <v>3.9007999999999994E-2</v>
      </c>
      <c r="CH16" s="679">
        <v>4.8759999999999998E-2</v>
      </c>
      <c r="CI16" s="679">
        <v>0.19503999999999999</v>
      </c>
      <c r="CJ16" s="679">
        <v>0.17065999999999998</v>
      </c>
      <c r="CK16" s="679">
        <v>0</v>
      </c>
      <c r="CL16" s="679">
        <v>0</v>
      </c>
      <c r="CM16" s="679">
        <v>0</v>
      </c>
      <c r="CN16" s="679">
        <v>0</v>
      </c>
      <c r="CO16" s="679">
        <v>0</v>
      </c>
      <c r="CP16" s="679">
        <v>0</v>
      </c>
      <c r="CQ16" s="679">
        <v>0</v>
      </c>
      <c r="CR16" s="679">
        <v>0</v>
      </c>
      <c r="CS16" s="679">
        <v>0</v>
      </c>
      <c r="CT16" s="679">
        <v>0</v>
      </c>
      <c r="CU16" s="679">
        <v>0</v>
      </c>
      <c r="CV16" s="679">
        <v>0</v>
      </c>
      <c r="CW16" s="679">
        <v>0</v>
      </c>
      <c r="CX16" s="679">
        <v>0</v>
      </c>
      <c r="CY16" s="680">
        <v>0</v>
      </c>
      <c r="CZ16" s="681">
        <v>0</v>
      </c>
      <c r="DA16" s="682">
        <v>0</v>
      </c>
      <c r="DB16" s="682">
        <v>0</v>
      </c>
      <c r="DC16" s="682">
        <v>0</v>
      </c>
      <c r="DD16" s="682">
        <v>0</v>
      </c>
      <c r="DE16" s="682">
        <v>0</v>
      </c>
      <c r="DF16" s="682">
        <v>0</v>
      </c>
      <c r="DG16" s="682">
        <v>0</v>
      </c>
      <c r="DH16" s="682">
        <v>0</v>
      </c>
      <c r="DI16" s="682">
        <v>0</v>
      </c>
      <c r="DJ16" s="682">
        <v>0</v>
      </c>
      <c r="DK16" s="682">
        <v>0</v>
      </c>
      <c r="DL16" s="682">
        <v>0</v>
      </c>
      <c r="DM16" s="682">
        <v>0</v>
      </c>
      <c r="DN16" s="682">
        <v>0</v>
      </c>
      <c r="DO16" s="682">
        <v>0</v>
      </c>
      <c r="DP16" s="682">
        <v>0</v>
      </c>
      <c r="DQ16" s="682">
        <v>0</v>
      </c>
      <c r="DR16" s="682">
        <v>0</v>
      </c>
      <c r="DS16" s="682">
        <v>0</v>
      </c>
      <c r="DT16" s="682">
        <v>0</v>
      </c>
      <c r="DU16" s="682">
        <v>0</v>
      </c>
      <c r="DV16" s="682">
        <v>0</v>
      </c>
      <c r="DW16" s="683">
        <v>0</v>
      </c>
      <c r="DX16" s="655"/>
    </row>
    <row r="17" spans="2:128" x14ac:dyDescent="0.2">
      <c r="B17" s="702"/>
      <c r="C17" s="699"/>
      <c r="D17" s="696"/>
      <c r="E17" s="696"/>
      <c r="F17" s="696"/>
      <c r="G17" s="696"/>
      <c r="H17" s="696"/>
      <c r="I17" s="696"/>
      <c r="J17" s="696"/>
      <c r="K17" s="696"/>
      <c r="L17" s="696"/>
      <c r="M17" s="696"/>
      <c r="N17" s="696"/>
      <c r="O17" s="696"/>
      <c r="P17" s="696"/>
      <c r="Q17" s="696"/>
      <c r="R17" s="697"/>
      <c r="S17" s="696"/>
      <c r="T17" s="696"/>
      <c r="U17" s="689" t="s">
        <v>507</v>
      </c>
      <c r="V17" s="678" t="s">
        <v>124</v>
      </c>
      <c r="W17" s="698" t="s">
        <v>499</v>
      </c>
      <c r="X17" s="671">
        <v>0</v>
      </c>
      <c r="Y17" s="671">
        <v>0</v>
      </c>
      <c r="Z17" s="671">
        <v>0</v>
      </c>
      <c r="AA17" s="671">
        <v>0</v>
      </c>
      <c r="AB17" s="671">
        <v>0</v>
      </c>
      <c r="AC17" s="671">
        <v>3.3297905096925775</v>
      </c>
      <c r="AD17" s="671">
        <v>3.0846100172033166</v>
      </c>
      <c r="AE17" s="671">
        <v>2.931797289009249</v>
      </c>
      <c r="AF17" s="671">
        <v>2.8797290433233442</v>
      </c>
      <c r="AG17" s="671">
        <v>2.6834797332216986</v>
      </c>
      <c r="AH17" s="671">
        <v>2.5331853074680089</v>
      </c>
      <c r="AI17" s="671">
        <v>2.3828908817143186</v>
      </c>
      <c r="AJ17" s="671">
        <v>2.2325964559606293</v>
      </c>
      <c r="AK17" s="671">
        <v>2.0823020302069399</v>
      </c>
      <c r="AL17" s="671">
        <v>1.9320076044532495</v>
      </c>
      <c r="AM17" s="671">
        <v>1.7817131786995599</v>
      </c>
      <c r="AN17" s="671">
        <v>1.6314187529458697</v>
      </c>
      <c r="AO17" s="671">
        <v>1.4811243271921803</v>
      </c>
      <c r="AP17" s="671">
        <v>1.3308299014384906</v>
      </c>
      <c r="AQ17" s="671">
        <v>1.180535475684801</v>
      </c>
      <c r="AR17" s="671">
        <v>1.0302410499311114</v>
      </c>
      <c r="AS17" s="671">
        <v>0.87994662417742187</v>
      </c>
      <c r="AT17" s="671">
        <v>0.72965219842373219</v>
      </c>
      <c r="AU17" s="671">
        <v>0.57935777267004251</v>
      </c>
      <c r="AV17" s="671">
        <v>0.42906334691635295</v>
      </c>
      <c r="AW17" s="671">
        <v>0.42906334691635295</v>
      </c>
      <c r="AX17" s="671">
        <v>0.42906334691635295</v>
      </c>
      <c r="AY17" s="671">
        <v>0.42906334691635295</v>
      </c>
      <c r="AZ17" s="671">
        <v>0.42906334691635295</v>
      </c>
      <c r="BA17" s="671">
        <v>0.42906334691635295</v>
      </c>
      <c r="BB17" s="671">
        <v>0.42906334691635295</v>
      </c>
      <c r="BC17" s="671">
        <v>0.42906334691635295</v>
      </c>
      <c r="BD17" s="671">
        <v>0.42906334691635295</v>
      </c>
      <c r="BE17" s="671">
        <v>0.42906334691635295</v>
      </c>
      <c r="BF17" s="671">
        <v>0.42906334691635295</v>
      </c>
      <c r="BG17" s="671">
        <v>0.42906334691635295</v>
      </c>
      <c r="BH17" s="671">
        <v>0.42906334691635295</v>
      </c>
      <c r="BI17" s="671">
        <v>0.42906334691635295</v>
      </c>
      <c r="BJ17" s="671">
        <v>0.42906334691635295</v>
      </c>
      <c r="BK17" s="671">
        <v>0.42906334691635295</v>
      </c>
      <c r="BL17" s="671">
        <v>0.42906334691635295</v>
      </c>
      <c r="BM17" s="671">
        <v>0.42906334691635295</v>
      </c>
      <c r="BN17" s="671">
        <v>0.42906334691635295</v>
      </c>
      <c r="BO17" s="671">
        <v>0.42906334691635295</v>
      </c>
      <c r="BP17" s="671">
        <v>0.42906334691635295</v>
      </c>
      <c r="BQ17" s="671">
        <v>0.42906334691635295</v>
      </c>
      <c r="BR17" s="671">
        <v>0.42906334691635295</v>
      </c>
      <c r="BS17" s="671">
        <v>0.42906334691635295</v>
      </c>
      <c r="BT17" s="671">
        <v>0.42906334691635295</v>
      </c>
      <c r="BU17" s="671">
        <v>0.42906334691635295</v>
      </c>
      <c r="BV17" s="671">
        <v>0.42906334691635295</v>
      </c>
      <c r="BW17" s="671">
        <v>0.42906334691635295</v>
      </c>
      <c r="BX17" s="671">
        <v>0.42906334691635295</v>
      </c>
      <c r="BY17" s="671">
        <v>0.42906334691635295</v>
      </c>
      <c r="BZ17" s="671">
        <v>0.42906334691635295</v>
      </c>
      <c r="CA17" s="671">
        <v>0.42906334691635295</v>
      </c>
      <c r="CB17" s="671">
        <v>0.42906334691635295</v>
      </c>
      <c r="CC17" s="671">
        <v>0.42906334691635295</v>
      </c>
      <c r="CD17" s="671">
        <v>0.42906334691635295</v>
      </c>
      <c r="CE17" s="679">
        <v>0.42906334691635295</v>
      </c>
      <c r="CF17" s="679">
        <v>0.42906334691635295</v>
      </c>
      <c r="CG17" s="679">
        <v>0.42906334691635295</v>
      </c>
      <c r="CH17" s="679">
        <v>0.42906334691635295</v>
      </c>
      <c r="CI17" s="679">
        <v>0.42906334691635295</v>
      </c>
      <c r="CJ17" s="679">
        <v>0.42906334691635295</v>
      </c>
      <c r="CK17" s="679">
        <v>0.42906334691635295</v>
      </c>
      <c r="CL17" s="679">
        <v>0.42906334691635295</v>
      </c>
      <c r="CM17" s="679">
        <v>0.42906334691635295</v>
      </c>
      <c r="CN17" s="679">
        <v>0.42906334691635295</v>
      </c>
      <c r="CO17" s="679">
        <v>0.42906334691635295</v>
      </c>
      <c r="CP17" s="679">
        <v>0.42906334691635295</v>
      </c>
      <c r="CQ17" s="679">
        <v>0.42906334691635295</v>
      </c>
      <c r="CR17" s="679">
        <v>0.42906334691635295</v>
      </c>
      <c r="CS17" s="679">
        <v>0.42906334691635295</v>
      </c>
      <c r="CT17" s="679">
        <v>0.42906334691635295</v>
      </c>
      <c r="CU17" s="679">
        <v>0.42906334691635295</v>
      </c>
      <c r="CV17" s="679">
        <v>0.42906334691635295</v>
      </c>
      <c r="CW17" s="679">
        <v>0.42906334691635295</v>
      </c>
      <c r="CX17" s="679">
        <v>0.42906334691635295</v>
      </c>
      <c r="CY17" s="680">
        <v>0.42906334691635295</v>
      </c>
      <c r="CZ17" s="681">
        <v>0</v>
      </c>
      <c r="DA17" s="682">
        <v>0</v>
      </c>
      <c r="DB17" s="682">
        <v>0</v>
      </c>
      <c r="DC17" s="682">
        <v>0</v>
      </c>
      <c r="DD17" s="682">
        <v>0</v>
      </c>
      <c r="DE17" s="682">
        <v>0</v>
      </c>
      <c r="DF17" s="682">
        <v>0</v>
      </c>
      <c r="DG17" s="682">
        <v>0</v>
      </c>
      <c r="DH17" s="682">
        <v>0</v>
      </c>
      <c r="DI17" s="682">
        <v>0</v>
      </c>
      <c r="DJ17" s="682">
        <v>0</v>
      </c>
      <c r="DK17" s="682">
        <v>0</v>
      </c>
      <c r="DL17" s="682">
        <v>0</v>
      </c>
      <c r="DM17" s="682">
        <v>0</v>
      </c>
      <c r="DN17" s="682">
        <v>0</v>
      </c>
      <c r="DO17" s="682">
        <v>0</v>
      </c>
      <c r="DP17" s="682">
        <v>0</v>
      </c>
      <c r="DQ17" s="682">
        <v>0</v>
      </c>
      <c r="DR17" s="682">
        <v>0</v>
      </c>
      <c r="DS17" s="682">
        <v>0</v>
      </c>
      <c r="DT17" s="682">
        <v>0</v>
      </c>
      <c r="DU17" s="682">
        <v>0</v>
      </c>
      <c r="DV17" s="682">
        <v>0</v>
      </c>
      <c r="DW17" s="683">
        <v>0</v>
      </c>
      <c r="DX17" s="655"/>
    </row>
    <row r="18" spans="2:128" x14ac:dyDescent="0.2">
      <c r="B18" s="702"/>
      <c r="C18" s="699"/>
      <c r="D18" s="696"/>
      <c r="E18" s="696"/>
      <c r="F18" s="696"/>
      <c r="G18" s="696"/>
      <c r="H18" s="696"/>
      <c r="I18" s="696"/>
      <c r="J18" s="696"/>
      <c r="K18" s="696"/>
      <c r="L18" s="696"/>
      <c r="M18" s="696"/>
      <c r="N18" s="696"/>
      <c r="O18" s="696"/>
      <c r="P18" s="696"/>
      <c r="Q18" s="696"/>
      <c r="R18" s="697"/>
      <c r="S18" s="696"/>
      <c r="T18" s="696"/>
      <c r="U18" s="703" t="s">
        <v>508</v>
      </c>
      <c r="V18" s="678" t="s">
        <v>124</v>
      </c>
      <c r="W18" s="698" t="s">
        <v>499</v>
      </c>
      <c r="X18" s="671">
        <v>0</v>
      </c>
      <c r="Y18" s="671">
        <v>0</v>
      </c>
      <c r="Z18" s="671">
        <v>0</v>
      </c>
      <c r="AA18" s="671">
        <v>0</v>
      </c>
      <c r="AB18" s="671">
        <v>0</v>
      </c>
      <c r="AC18" s="671">
        <v>0</v>
      </c>
      <c r="AD18" s="671">
        <v>0</v>
      </c>
      <c r="AE18" s="671">
        <v>0</v>
      </c>
      <c r="AF18" s="671">
        <v>0</v>
      </c>
      <c r="AG18" s="671">
        <v>0</v>
      </c>
      <c r="AH18" s="671">
        <v>0</v>
      </c>
      <c r="AI18" s="671">
        <v>0</v>
      </c>
      <c r="AJ18" s="671">
        <v>0</v>
      </c>
      <c r="AK18" s="671">
        <v>0</v>
      </c>
      <c r="AL18" s="671">
        <v>0</v>
      </c>
      <c r="AM18" s="671">
        <v>0</v>
      </c>
      <c r="AN18" s="671">
        <v>0</v>
      </c>
      <c r="AO18" s="671">
        <v>0</v>
      </c>
      <c r="AP18" s="671">
        <v>0</v>
      </c>
      <c r="AQ18" s="671">
        <v>0</v>
      </c>
      <c r="AR18" s="671">
        <v>0</v>
      </c>
      <c r="AS18" s="671">
        <v>0</v>
      </c>
      <c r="AT18" s="671">
        <v>0</v>
      </c>
      <c r="AU18" s="671">
        <v>0</v>
      </c>
      <c r="AV18" s="671">
        <v>0</v>
      </c>
      <c r="AW18" s="671">
        <v>0</v>
      </c>
      <c r="AX18" s="671">
        <v>0</v>
      </c>
      <c r="AY18" s="671">
        <v>0</v>
      </c>
      <c r="AZ18" s="671">
        <v>0</v>
      </c>
      <c r="BA18" s="671">
        <v>0</v>
      </c>
      <c r="BB18" s="671">
        <v>0</v>
      </c>
      <c r="BC18" s="671">
        <v>0</v>
      </c>
      <c r="BD18" s="671">
        <v>0</v>
      </c>
      <c r="BE18" s="671">
        <v>0</v>
      </c>
      <c r="BF18" s="671">
        <v>0</v>
      </c>
      <c r="BG18" s="671">
        <v>0</v>
      </c>
      <c r="BH18" s="671">
        <v>0</v>
      </c>
      <c r="BI18" s="671">
        <v>0</v>
      </c>
      <c r="BJ18" s="671">
        <v>0</v>
      </c>
      <c r="BK18" s="671">
        <v>0</v>
      </c>
      <c r="BL18" s="671">
        <v>0</v>
      </c>
      <c r="BM18" s="671">
        <v>0</v>
      </c>
      <c r="BN18" s="671">
        <v>0</v>
      </c>
      <c r="BO18" s="671">
        <v>0</v>
      </c>
      <c r="BP18" s="671">
        <v>0</v>
      </c>
      <c r="BQ18" s="671">
        <v>0</v>
      </c>
      <c r="BR18" s="671">
        <v>0</v>
      </c>
      <c r="BS18" s="671">
        <v>0</v>
      </c>
      <c r="BT18" s="671">
        <v>0</v>
      </c>
      <c r="BU18" s="671">
        <v>0</v>
      </c>
      <c r="BV18" s="671">
        <v>0</v>
      </c>
      <c r="BW18" s="671">
        <v>0</v>
      </c>
      <c r="BX18" s="671">
        <v>0</v>
      </c>
      <c r="BY18" s="671">
        <v>0</v>
      </c>
      <c r="BZ18" s="671">
        <v>0</v>
      </c>
      <c r="CA18" s="671">
        <v>0</v>
      </c>
      <c r="CB18" s="671">
        <v>0</v>
      </c>
      <c r="CC18" s="671">
        <v>0</v>
      </c>
      <c r="CD18" s="671">
        <v>0</v>
      </c>
      <c r="CE18" s="671">
        <v>0</v>
      </c>
      <c r="CF18" s="671">
        <v>0</v>
      </c>
      <c r="CG18" s="671">
        <v>0</v>
      </c>
      <c r="CH18" s="671">
        <v>0</v>
      </c>
      <c r="CI18" s="671">
        <v>0</v>
      </c>
      <c r="CJ18" s="671">
        <v>0</v>
      </c>
      <c r="CK18" s="671">
        <v>0</v>
      </c>
      <c r="CL18" s="671">
        <v>0</v>
      </c>
      <c r="CM18" s="671">
        <v>0</v>
      </c>
      <c r="CN18" s="671">
        <v>0</v>
      </c>
      <c r="CO18" s="671">
        <v>0</v>
      </c>
      <c r="CP18" s="671">
        <v>0</v>
      </c>
      <c r="CQ18" s="671">
        <v>0</v>
      </c>
      <c r="CR18" s="671">
        <v>0</v>
      </c>
      <c r="CS18" s="671">
        <v>0</v>
      </c>
      <c r="CT18" s="671">
        <v>0</v>
      </c>
      <c r="CU18" s="671">
        <v>0</v>
      </c>
      <c r="CV18" s="671">
        <v>0</v>
      </c>
      <c r="CW18" s="671">
        <v>0</v>
      </c>
      <c r="CX18" s="671">
        <v>0</v>
      </c>
      <c r="CY18" s="671">
        <v>0</v>
      </c>
      <c r="CZ18" s="681">
        <v>0</v>
      </c>
      <c r="DA18" s="682">
        <v>0</v>
      </c>
      <c r="DB18" s="682">
        <v>0</v>
      </c>
      <c r="DC18" s="682">
        <v>0</v>
      </c>
      <c r="DD18" s="682">
        <v>0</v>
      </c>
      <c r="DE18" s="682">
        <v>0</v>
      </c>
      <c r="DF18" s="682">
        <v>0</v>
      </c>
      <c r="DG18" s="682">
        <v>0</v>
      </c>
      <c r="DH18" s="682">
        <v>0</v>
      </c>
      <c r="DI18" s="682">
        <v>0</v>
      </c>
      <c r="DJ18" s="682">
        <v>0</v>
      </c>
      <c r="DK18" s="682">
        <v>0</v>
      </c>
      <c r="DL18" s="682">
        <v>0</v>
      </c>
      <c r="DM18" s="682">
        <v>0</v>
      </c>
      <c r="DN18" s="682">
        <v>0</v>
      </c>
      <c r="DO18" s="682">
        <v>0</v>
      </c>
      <c r="DP18" s="682">
        <v>0</v>
      </c>
      <c r="DQ18" s="682">
        <v>0</v>
      </c>
      <c r="DR18" s="682">
        <v>0</v>
      </c>
      <c r="DS18" s="682">
        <v>0</v>
      </c>
      <c r="DT18" s="682">
        <v>0</v>
      </c>
      <c r="DU18" s="682">
        <v>0</v>
      </c>
      <c r="DV18" s="682">
        <v>0</v>
      </c>
      <c r="DW18" s="683">
        <v>0</v>
      </c>
      <c r="DX18" s="655"/>
    </row>
    <row r="19" spans="2:128" ht="15.75" thickBot="1" x14ac:dyDescent="0.25">
      <c r="B19" s="704"/>
      <c r="C19" s="705"/>
      <c r="D19" s="706"/>
      <c r="E19" s="706"/>
      <c r="F19" s="706"/>
      <c r="G19" s="706"/>
      <c r="H19" s="706"/>
      <c r="I19" s="706"/>
      <c r="J19" s="706"/>
      <c r="K19" s="706"/>
      <c r="L19" s="706"/>
      <c r="M19" s="706"/>
      <c r="N19" s="706"/>
      <c r="O19" s="706"/>
      <c r="P19" s="706"/>
      <c r="Q19" s="706"/>
      <c r="R19" s="707"/>
      <c r="S19" s="706"/>
      <c r="T19" s="706"/>
      <c r="U19" s="708" t="s">
        <v>127</v>
      </c>
      <c r="V19" s="709" t="s">
        <v>509</v>
      </c>
      <c r="W19" s="710" t="s">
        <v>499</v>
      </c>
      <c r="X19" s="711">
        <f>SUM(X8:X18)</f>
        <v>88.269832000000022</v>
      </c>
      <c r="Y19" s="711">
        <f t="shared" ref="Y19:CJ19" si="8">SUM(Y8:Y18)</f>
        <v>100.879808</v>
      </c>
      <c r="Z19" s="711">
        <f t="shared" si="8"/>
        <v>126.09976</v>
      </c>
      <c r="AA19" s="711">
        <f t="shared" si="8"/>
        <v>504.39904000000001</v>
      </c>
      <c r="AB19" s="711">
        <f t="shared" si="8"/>
        <v>441.34915999999998</v>
      </c>
      <c r="AC19" s="711">
        <f t="shared" si="8"/>
        <v>63.499790509692581</v>
      </c>
      <c r="AD19" s="711">
        <f t="shared" si="8"/>
        <v>63.254610017203319</v>
      </c>
      <c r="AE19" s="711">
        <f t="shared" si="8"/>
        <v>63.101797289009248</v>
      </c>
      <c r="AF19" s="711">
        <f t="shared" si="8"/>
        <v>63.049729043323346</v>
      </c>
      <c r="AG19" s="711">
        <f t="shared" si="8"/>
        <v>62.853479733221704</v>
      </c>
      <c r="AH19" s="711">
        <f t="shared" si="8"/>
        <v>62.703185307468011</v>
      </c>
      <c r="AI19" s="711">
        <f t="shared" si="8"/>
        <v>62.552890881714319</v>
      </c>
      <c r="AJ19" s="711">
        <f t="shared" si="8"/>
        <v>62.402596455960634</v>
      </c>
      <c r="AK19" s="711">
        <f t="shared" si="8"/>
        <v>62.252302030206941</v>
      </c>
      <c r="AL19" s="711">
        <f t="shared" si="8"/>
        <v>62.102007604453249</v>
      </c>
      <c r="AM19" s="711">
        <f t="shared" si="8"/>
        <v>61.951713178699563</v>
      </c>
      <c r="AN19" s="711">
        <f t="shared" si="8"/>
        <v>61.801418752945871</v>
      </c>
      <c r="AO19" s="711">
        <f t="shared" si="8"/>
        <v>61.651124327192178</v>
      </c>
      <c r="AP19" s="711">
        <f t="shared" si="8"/>
        <v>61.500829901438493</v>
      </c>
      <c r="AQ19" s="711">
        <f t="shared" si="8"/>
        <v>61.350535475684801</v>
      </c>
      <c r="AR19" s="711">
        <f t="shared" si="8"/>
        <v>131.25566327215333</v>
      </c>
      <c r="AS19" s="711">
        <f t="shared" si="8"/>
        <v>141.1132863067171</v>
      </c>
      <c r="AT19" s="711">
        <f t="shared" si="8"/>
        <v>160.97882680159833</v>
      </c>
      <c r="AU19" s="711">
        <f t="shared" si="8"/>
        <v>461.06605618536844</v>
      </c>
      <c r="AV19" s="711">
        <f t="shared" si="8"/>
        <v>410.87617445802744</v>
      </c>
      <c r="AW19" s="711">
        <f t="shared" si="8"/>
        <v>60.599063346916353</v>
      </c>
      <c r="AX19" s="711">
        <f t="shared" si="8"/>
        <v>60.599063346916353</v>
      </c>
      <c r="AY19" s="711">
        <f t="shared" si="8"/>
        <v>60.599063346916353</v>
      </c>
      <c r="AZ19" s="711">
        <f t="shared" si="8"/>
        <v>60.599063346916353</v>
      </c>
      <c r="BA19" s="711">
        <f t="shared" si="8"/>
        <v>60.599063346916353</v>
      </c>
      <c r="BB19" s="711">
        <f t="shared" si="8"/>
        <v>60.599063346916353</v>
      </c>
      <c r="BC19" s="711">
        <f t="shared" si="8"/>
        <v>60.599063346916353</v>
      </c>
      <c r="BD19" s="711">
        <f t="shared" si="8"/>
        <v>60.599063346916353</v>
      </c>
      <c r="BE19" s="711">
        <f t="shared" si="8"/>
        <v>60.599063346916353</v>
      </c>
      <c r="BF19" s="711">
        <f t="shared" si="8"/>
        <v>60.599063346916353</v>
      </c>
      <c r="BG19" s="711">
        <f t="shared" si="8"/>
        <v>60.599063346916353</v>
      </c>
      <c r="BH19" s="711">
        <f t="shared" si="8"/>
        <v>60.599063346916353</v>
      </c>
      <c r="BI19" s="711">
        <f t="shared" si="8"/>
        <v>60.599063346916353</v>
      </c>
      <c r="BJ19" s="711">
        <f t="shared" si="8"/>
        <v>60.599063346916353</v>
      </c>
      <c r="BK19" s="711">
        <f t="shared" si="8"/>
        <v>60.599063346916353</v>
      </c>
      <c r="BL19" s="711">
        <f t="shared" si="8"/>
        <v>130.65448556913859</v>
      </c>
      <c r="BM19" s="711">
        <f t="shared" si="8"/>
        <v>140.66240302945604</v>
      </c>
      <c r="BN19" s="711">
        <f t="shared" si="8"/>
        <v>160.67823795009096</v>
      </c>
      <c r="BO19" s="711">
        <f t="shared" si="8"/>
        <v>460.91576175961472</v>
      </c>
      <c r="BP19" s="711">
        <f t="shared" si="8"/>
        <v>410.87617445802744</v>
      </c>
      <c r="BQ19" s="711">
        <f t="shared" si="8"/>
        <v>60.599063346916353</v>
      </c>
      <c r="BR19" s="711">
        <f t="shared" si="8"/>
        <v>60.599063346916353</v>
      </c>
      <c r="BS19" s="711">
        <f t="shared" si="8"/>
        <v>60.599063346916353</v>
      </c>
      <c r="BT19" s="711">
        <f t="shared" si="8"/>
        <v>60.599063346916353</v>
      </c>
      <c r="BU19" s="711">
        <f t="shared" si="8"/>
        <v>60.599063346916353</v>
      </c>
      <c r="BV19" s="711">
        <f t="shared" si="8"/>
        <v>60.599063346916353</v>
      </c>
      <c r="BW19" s="711">
        <f t="shared" si="8"/>
        <v>60.599063346916353</v>
      </c>
      <c r="BX19" s="711">
        <f t="shared" si="8"/>
        <v>60.599063346916353</v>
      </c>
      <c r="BY19" s="711">
        <f t="shared" si="8"/>
        <v>60.599063346916353</v>
      </c>
      <c r="BZ19" s="711">
        <f t="shared" si="8"/>
        <v>60.599063346916353</v>
      </c>
      <c r="CA19" s="711">
        <f t="shared" si="8"/>
        <v>60.599063346916353</v>
      </c>
      <c r="CB19" s="711">
        <f t="shared" si="8"/>
        <v>60.599063346916353</v>
      </c>
      <c r="CC19" s="711">
        <f t="shared" si="8"/>
        <v>60.599063346916353</v>
      </c>
      <c r="CD19" s="711">
        <f t="shared" si="8"/>
        <v>60.599063346916353</v>
      </c>
      <c r="CE19" s="711">
        <f t="shared" si="8"/>
        <v>60.599063346916353</v>
      </c>
      <c r="CF19" s="711">
        <f t="shared" si="8"/>
        <v>148.86889534691633</v>
      </c>
      <c r="CG19" s="711">
        <f t="shared" si="8"/>
        <v>161.47887134691635</v>
      </c>
      <c r="CH19" s="711">
        <f t="shared" si="8"/>
        <v>186.69882334691633</v>
      </c>
      <c r="CI19" s="711">
        <f t="shared" si="8"/>
        <v>564.9981033469162</v>
      </c>
      <c r="CJ19" s="711">
        <f t="shared" si="8"/>
        <v>501.94822334691634</v>
      </c>
      <c r="CK19" s="711">
        <f t="shared" ref="CK19:DW19" si="9">SUM(CK8:CK18)</f>
        <v>60.599063346916353</v>
      </c>
      <c r="CL19" s="711">
        <f t="shared" si="9"/>
        <v>60.599063346916353</v>
      </c>
      <c r="CM19" s="711">
        <f t="shared" si="9"/>
        <v>60.599063346916353</v>
      </c>
      <c r="CN19" s="711">
        <f t="shared" si="9"/>
        <v>60.599063346916353</v>
      </c>
      <c r="CO19" s="711">
        <f t="shared" si="9"/>
        <v>60.599063346916353</v>
      </c>
      <c r="CP19" s="711">
        <f t="shared" si="9"/>
        <v>60.599063346916353</v>
      </c>
      <c r="CQ19" s="711">
        <f t="shared" si="9"/>
        <v>60.599063346916353</v>
      </c>
      <c r="CR19" s="711">
        <f t="shared" si="9"/>
        <v>60.599063346916353</v>
      </c>
      <c r="CS19" s="711">
        <f t="shared" si="9"/>
        <v>60.599063346916353</v>
      </c>
      <c r="CT19" s="711">
        <f t="shared" si="9"/>
        <v>60.599063346916353</v>
      </c>
      <c r="CU19" s="711">
        <f t="shared" si="9"/>
        <v>60.599063346916353</v>
      </c>
      <c r="CV19" s="711">
        <f t="shared" si="9"/>
        <v>60.599063346916353</v>
      </c>
      <c r="CW19" s="711">
        <f t="shared" si="9"/>
        <v>60.599063346916353</v>
      </c>
      <c r="CX19" s="711">
        <f t="shared" si="9"/>
        <v>60.599063346916353</v>
      </c>
      <c r="CY19" s="712">
        <f t="shared" si="9"/>
        <v>60.599063346916353</v>
      </c>
      <c r="CZ19" s="713">
        <f t="shared" si="9"/>
        <v>0</v>
      </c>
      <c r="DA19" s="714">
        <f t="shared" si="9"/>
        <v>0</v>
      </c>
      <c r="DB19" s="714">
        <f t="shared" si="9"/>
        <v>0</v>
      </c>
      <c r="DC19" s="714">
        <f t="shared" si="9"/>
        <v>0</v>
      </c>
      <c r="DD19" s="714">
        <f t="shared" si="9"/>
        <v>0</v>
      </c>
      <c r="DE19" s="714">
        <f t="shared" si="9"/>
        <v>0</v>
      </c>
      <c r="DF19" s="714">
        <f t="shared" si="9"/>
        <v>0</v>
      </c>
      <c r="DG19" s="714">
        <f t="shared" si="9"/>
        <v>0</v>
      </c>
      <c r="DH19" s="714">
        <f t="shared" si="9"/>
        <v>0</v>
      </c>
      <c r="DI19" s="714">
        <f t="shared" si="9"/>
        <v>0</v>
      </c>
      <c r="DJ19" s="714">
        <f t="shared" si="9"/>
        <v>0</v>
      </c>
      <c r="DK19" s="714">
        <f t="shared" si="9"/>
        <v>0</v>
      </c>
      <c r="DL19" s="714">
        <f t="shared" si="9"/>
        <v>0</v>
      </c>
      <c r="DM19" s="714">
        <f t="shared" si="9"/>
        <v>0</v>
      </c>
      <c r="DN19" s="714">
        <f t="shared" si="9"/>
        <v>0</v>
      </c>
      <c r="DO19" s="714">
        <f t="shared" si="9"/>
        <v>0</v>
      </c>
      <c r="DP19" s="714">
        <f t="shared" si="9"/>
        <v>0</v>
      </c>
      <c r="DQ19" s="714">
        <f t="shared" si="9"/>
        <v>0</v>
      </c>
      <c r="DR19" s="714">
        <f t="shared" si="9"/>
        <v>0</v>
      </c>
      <c r="DS19" s="714">
        <f t="shared" si="9"/>
        <v>0</v>
      </c>
      <c r="DT19" s="714">
        <f t="shared" si="9"/>
        <v>0</v>
      </c>
      <c r="DU19" s="714">
        <f t="shared" si="9"/>
        <v>0</v>
      </c>
      <c r="DV19" s="714">
        <f t="shared" si="9"/>
        <v>0</v>
      </c>
      <c r="DW19" s="715">
        <f t="shared" si="9"/>
        <v>0</v>
      </c>
      <c r="DX19" s="655"/>
    </row>
    <row r="20" spans="2:128" x14ac:dyDescent="0.2">
      <c r="B20" s="657" t="s">
        <v>510</v>
      </c>
      <c r="C20" s="658" t="s">
        <v>511</v>
      </c>
      <c r="D20" s="650"/>
      <c r="E20" s="651"/>
      <c r="F20" s="651"/>
      <c r="G20" s="651"/>
      <c r="H20" s="651"/>
      <c r="I20" s="651"/>
      <c r="J20" s="651"/>
      <c r="K20" s="651"/>
      <c r="L20" s="651"/>
      <c r="M20" s="651"/>
      <c r="N20" s="651"/>
      <c r="O20" s="651"/>
      <c r="P20" s="651"/>
      <c r="Q20" s="651"/>
      <c r="R20" s="653"/>
      <c r="S20" s="716"/>
      <c r="T20" s="653"/>
      <c r="U20" s="716"/>
      <c r="V20" s="651"/>
      <c r="W20" s="651"/>
      <c r="X20" s="649">
        <f t="shared" ref="X20:BC20" si="10">SUMIF($C:$C,"58.2x",X:X)</f>
        <v>0</v>
      </c>
      <c r="Y20" s="649">
        <f t="shared" si="10"/>
        <v>0</v>
      </c>
      <c r="Z20" s="649">
        <f t="shared" si="10"/>
        <v>0</v>
      </c>
      <c r="AA20" s="649">
        <f t="shared" si="10"/>
        <v>0</v>
      </c>
      <c r="AB20" s="649">
        <f t="shared" si="10"/>
        <v>0</v>
      </c>
      <c r="AC20" s="649">
        <f t="shared" si="10"/>
        <v>0</v>
      </c>
      <c r="AD20" s="649">
        <f t="shared" si="10"/>
        <v>0</v>
      </c>
      <c r="AE20" s="649">
        <f t="shared" si="10"/>
        <v>0</v>
      </c>
      <c r="AF20" s="649">
        <f t="shared" si="10"/>
        <v>0</v>
      </c>
      <c r="AG20" s="649">
        <f t="shared" si="10"/>
        <v>0</v>
      </c>
      <c r="AH20" s="649">
        <f t="shared" si="10"/>
        <v>0</v>
      </c>
      <c r="AI20" s="649">
        <f t="shared" si="10"/>
        <v>0</v>
      </c>
      <c r="AJ20" s="649">
        <f t="shared" si="10"/>
        <v>0</v>
      </c>
      <c r="AK20" s="649">
        <f t="shared" si="10"/>
        <v>0</v>
      </c>
      <c r="AL20" s="649">
        <f t="shared" si="10"/>
        <v>0</v>
      </c>
      <c r="AM20" s="649">
        <f t="shared" si="10"/>
        <v>0</v>
      </c>
      <c r="AN20" s="649">
        <f t="shared" si="10"/>
        <v>0</v>
      </c>
      <c r="AO20" s="649">
        <f t="shared" si="10"/>
        <v>0</v>
      </c>
      <c r="AP20" s="649">
        <f t="shared" si="10"/>
        <v>0</v>
      </c>
      <c r="AQ20" s="649">
        <f t="shared" si="10"/>
        <v>0</v>
      </c>
      <c r="AR20" s="649">
        <f t="shared" si="10"/>
        <v>0</v>
      </c>
      <c r="AS20" s="649">
        <f t="shared" si="10"/>
        <v>0</v>
      </c>
      <c r="AT20" s="649">
        <f t="shared" si="10"/>
        <v>0</v>
      </c>
      <c r="AU20" s="649">
        <f t="shared" si="10"/>
        <v>0</v>
      </c>
      <c r="AV20" s="649">
        <f t="shared" si="10"/>
        <v>0</v>
      </c>
      <c r="AW20" s="649">
        <f t="shared" si="10"/>
        <v>0</v>
      </c>
      <c r="AX20" s="649">
        <f t="shared" si="10"/>
        <v>0</v>
      </c>
      <c r="AY20" s="649">
        <f t="shared" si="10"/>
        <v>0</v>
      </c>
      <c r="AZ20" s="649">
        <f t="shared" si="10"/>
        <v>0</v>
      </c>
      <c r="BA20" s="649">
        <f t="shared" si="10"/>
        <v>0</v>
      </c>
      <c r="BB20" s="649">
        <f t="shared" si="10"/>
        <v>0</v>
      </c>
      <c r="BC20" s="649">
        <f t="shared" si="10"/>
        <v>0</v>
      </c>
      <c r="BD20" s="649">
        <f t="shared" ref="BD20:CI20" si="11">SUMIF($C:$C,"58.2x",BD:BD)</f>
        <v>0</v>
      </c>
      <c r="BE20" s="649">
        <f t="shared" si="11"/>
        <v>0</v>
      </c>
      <c r="BF20" s="649">
        <f t="shared" si="11"/>
        <v>0</v>
      </c>
      <c r="BG20" s="649">
        <f t="shared" si="11"/>
        <v>0</v>
      </c>
      <c r="BH20" s="649">
        <f t="shared" si="11"/>
        <v>0</v>
      </c>
      <c r="BI20" s="649">
        <f t="shared" si="11"/>
        <v>0</v>
      </c>
      <c r="BJ20" s="649">
        <f t="shared" si="11"/>
        <v>0</v>
      </c>
      <c r="BK20" s="649">
        <f t="shared" si="11"/>
        <v>0</v>
      </c>
      <c r="BL20" s="649">
        <f t="shared" si="11"/>
        <v>0</v>
      </c>
      <c r="BM20" s="649">
        <f t="shared" si="11"/>
        <v>0</v>
      </c>
      <c r="BN20" s="649">
        <f t="shared" si="11"/>
        <v>0</v>
      </c>
      <c r="BO20" s="649">
        <f t="shared" si="11"/>
        <v>0</v>
      </c>
      <c r="BP20" s="649">
        <f t="shared" si="11"/>
        <v>0</v>
      </c>
      <c r="BQ20" s="649">
        <f t="shared" si="11"/>
        <v>0</v>
      </c>
      <c r="BR20" s="649">
        <f t="shared" si="11"/>
        <v>0</v>
      </c>
      <c r="BS20" s="649">
        <f t="shared" si="11"/>
        <v>0</v>
      </c>
      <c r="BT20" s="649">
        <f t="shared" si="11"/>
        <v>0</v>
      </c>
      <c r="BU20" s="649">
        <f t="shared" si="11"/>
        <v>0</v>
      </c>
      <c r="BV20" s="649">
        <f t="shared" si="11"/>
        <v>0</v>
      </c>
      <c r="BW20" s="649">
        <f t="shared" si="11"/>
        <v>0</v>
      </c>
      <c r="BX20" s="649">
        <f t="shared" si="11"/>
        <v>0</v>
      </c>
      <c r="BY20" s="649">
        <f t="shared" si="11"/>
        <v>0</v>
      </c>
      <c r="BZ20" s="649">
        <f t="shared" si="11"/>
        <v>0</v>
      </c>
      <c r="CA20" s="649">
        <f t="shared" si="11"/>
        <v>0</v>
      </c>
      <c r="CB20" s="649">
        <f t="shared" si="11"/>
        <v>0</v>
      </c>
      <c r="CC20" s="649">
        <f t="shared" si="11"/>
        <v>0</v>
      </c>
      <c r="CD20" s="649">
        <f t="shared" si="11"/>
        <v>0</v>
      </c>
      <c r="CE20" s="649">
        <f t="shared" si="11"/>
        <v>0</v>
      </c>
      <c r="CF20" s="649">
        <f t="shared" si="11"/>
        <v>0</v>
      </c>
      <c r="CG20" s="649">
        <f t="shared" si="11"/>
        <v>0</v>
      </c>
      <c r="CH20" s="649">
        <f t="shared" si="11"/>
        <v>0</v>
      </c>
      <c r="CI20" s="649">
        <f t="shared" si="11"/>
        <v>0</v>
      </c>
      <c r="CJ20" s="649">
        <f t="shared" ref="CJ20:DO20" si="12">SUMIF($C:$C,"58.2x",CJ:CJ)</f>
        <v>0</v>
      </c>
      <c r="CK20" s="649">
        <f t="shared" si="12"/>
        <v>0</v>
      </c>
      <c r="CL20" s="649">
        <f t="shared" si="12"/>
        <v>0</v>
      </c>
      <c r="CM20" s="649">
        <f t="shared" si="12"/>
        <v>0</v>
      </c>
      <c r="CN20" s="649">
        <f t="shared" si="12"/>
        <v>0</v>
      </c>
      <c r="CO20" s="649">
        <f t="shared" si="12"/>
        <v>0</v>
      </c>
      <c r="CP20" s="649">
        <f t="shared" si="12"/>
        <v>0</v>
      </c>
      <c r="CQ20" s="649">
        <f t="shared" si="12"/>
        <v>0</v>
      </c>
      <c r="CR20" s="649">
        <f t="shared" si="12"/>
        <v>0</v>
      </c>
      <c r="CS20" s="649">
        <f t="shared" si="12"/>
        <v>0</v>
      </c>
      <c r="CT20" s="649">
        <f t="shared" si="12"/>
        <v>0</v>
      </c>
      <c r="CU20" s="649">
        <f t="shared" si="12"/>
        <v>0</v>
      </c>
      <c r="CV20" s="649">
        <f t="shared" si="12"/>
        <v>0</v>
      </c>
      <c r="CW20" s="649">
        <f t="shared" si="12"/>
        <v>0</v>
      </c>
      <c r="CX20" s="649">
        <f t="shared" si="12"/>
        <v>0</v>
      </c>
      <c r="CY20" s="664">
        <f t="shared" si="12"/>
        <v>0</v>
      </c>
      <c r="CZ20" s="665">
        <f t="shared" si="12"/>
        <v>0</v>
      </c>
      <c r="DA20" s="665">
        <f t="shared" si="12"/>
        <v>0</v>
      </c>
      <c r="DB20" s="665">
        <f t="shared" si="12"/>
        <v>0</v>
      </c>
      <c r="DC20" s="665">
        <f t="shared" si="12"/>
        <v>0</v>
      </c>
      <c r="DD20" s="665">
        <f t="shared" si="12"/>
        <v>0</v>
      </c>
      <c r="DE20" s="665">
        <f t="shared" si="12"/>
        <v>0</v>
      </c>
      <c r="DF20" s="665">
        <f t="shared" si="12"/>
        <v>0</v>
      </c>
      <c r="DG20" s="665">
        <f t="shared" si="12"/>
        <v>0</v>
      </c>
      <c r="DH20" s="665">
        <f t="shared" si="12"/>
        <v>0</v>
      </c>
      <c r="DI20" s="665">
        <f t="shared" si="12"/>
        <v>0</v>
      </c>
      <c r="DJ20" s="665">
        <f t="shared" si="12"/>
        <v>0</v>
      </c>
      <c r="DK20" s="665">
        <f t="shared" si="12"/>
        <v>0</v>
      </c>
      <c r="DL20" s="665">
        <f t="shared" si="12"/>
        <v>0</v>
      </c>
      <c r="DM20" s="665">
        <f t="shared" si="12"/>
        <v>0</v>
      </c>
      <c r="DN20" s="665">
        <f t="shared" si="12"/>
        <v>0</v>
      </c>
      <c r="DO20" s="665">
        <f t="shared" si="12"/>
        <v>0</v>
      </c>
      <c r="DP20" s="665">
        <f t="shared" ref="DP20:DW20" si="13">SUMIF($C:$C,"58.2x",DP:DP)</f>
        <v>0</v>
      </c>
      <c r="DQ20" s="665">
        <f t="shared" si="13"/>
        <v>0</v>
      </c>
      <c r="DR20" s="665">
        <f t="shared" si="13"/>
        <v>0</v>
      </c>
      <c r="DS20" s="665">
        <f t="shared" si="13"/>
        <v>0</v>
      </c>
      <c r="DT20" s="665">
        <f t="shared" si="13"/>
        <v>0</v>
      </c>
      <c r="DU20" s="665">
        <f t="shared" si="13"/>
        <v>0</v>
      </c>
      <c r="DV20" s="665">
        <f t="shared" si="13"/>
        <v>0</v>
      </c>
      <c r="DW20" s="717">
        <f t="shared" si="13"/>
        <v>0</v>
      </c>
      <c r="DX20" s="655"/>
    </row>
    <row r="21" spans="2:128" x14ac:dyDescent="0.2">
      <c r="B21" s="657" t="s">
        <v>512</v>
      </c>
      <c r="C21" s="658" t="s">
        <v>513</v>
      </c>
      <c r="D21" s="650"/>
      <c r="E21" s="651"/>
      <c r="F21" s="651"/>
      <c r="G21" s="651"/>
      <c r="H21" s="651"/>
      <c r="I21" s="651"/>
      <c r="J21" s="651"/>
      <c r="K21" s="651"/>
      <c r="L21" s="651"/>
      <c r="M21" s="651"/>
      <c r="N21" s="651"/>
      <c r="O21" s="651"/>
      <c r="P21" s="651"/>
      <c r="Q21" s="651"/>
      <c r="R21" s="653"/>
      <c r="S21" s="716"/>
      <c r="T21" s="653"/>
      <c r="U21" s="716"/>
      <c r="V21" s="651"/>
      <c r="W21" s="651"/>
      <c r="X21" s="649">
        <f t="shared" ref="X21:BC21" si="14">SUMIF($C:$C,"58.3x",X:X)</f>
        <v>0</v>
      </c>
      <c r="Y21" s="649">
        <f t="shared" si="14"/>
        <v>0</v>
      </c>
      <c r="Z21" s="649">
        <f t="shared" si="14"/>
        <v>0</v>
      </c>
      <c r="AA21" s="649">
        <f t="shared" si="14"/>
        <v>0</v>
      </c>
      <c r="AB21" s="649">
        <f t="shared" si="14"/>
        <v>0</v>
      </c>
      <c r="AC21" s="649">
        <f t="shared" si="14"/>
        <v>0</v>
      </c>
      <c r="AD21" s="649">
        <f t="shared" si="14"/>
        <v>0</v>
      </c>
      <c r="AE21" s="649">
        <f t="shared" si="14"/>
        <v>0</v>
      </c>
      <c r="AF21" s="649">
        <f t="shared" si="14"/>
        <v>0</v>
      </c>
      <c r="AG21" s="649">
        <f t="shared" si="14"/>
        <v>0</v>
      </c>
      <c r="AH21" s="649">
        <f t="shared" si="14"/>
        <v>0</v>
      </c>
      <c r="AI21" s="649">
        <f t="shared" si="14"/>
        <v>0</v>
      </c>
      <c r="AJ21" s="649">
        <f t="shared" si="14"/>
        <v>0</v>
      </c>
      <c r="AK21" s="649">
        <f t="shared" si="14"/>
        <v>0</v>
      </c>
      <c r="AL21" s="649">
        <f t="shared" si="14"/>
        <v>0</v>
      </c>
      <c r="AM21" s="649">
        <f t="shared" si="14"/>
        <v>0</v>
      </c>
      <c r="AN21" s="649">
        <f t="shared" si="14"/>
        <v>0</v>
      </c>
      <c r="AO21" s="649">
        <f t="shared" si="14"/>
        <v>0</v>
      </c>
      <c r="AP21" s="649">
        <f t="shared" si="14"/>
        <v>0</v>
      </c>
      <c r="AQ21" s="649">
        <f t="shared" si="14"/>
        <v>0</v>
      </c>
      <c r="AR21" s="649">
        <f t="shared" si="14"/>
        <v>0</v>
      </c>
      <c r="AS21" s="649">
        <f t="shared" si="14"/>
        <v>0</v>
      </c>
      <c r="AT21" s="649">
        <f t="shared" si="14"/>
        <v>0</v>
      </c>
      <c r="AU21" s="649">
        <f t="shared" si="14"/>
        <v>0</v>
      </c>
      <c r="AV21" s="649">
        <f t="shared" si="14"/>
        <v>0</v>
      </c>
      <c r="AW21" s="649">
        <f t="shared" si="14"/>
        <v>0</v>
      </c>
      <c r="AX21" s="649">
        <f t="shared" si="14"/>
        <v>0</v>
      </c>
      <c r="AY21" s="649">
        <f t="shared" si="14"/>
        <v>0</v>
      </c>
      <c r="AZ21" s="649">
        <f t="shared" si="14"/>
        <v>0</v>
      </c>
      <c r="BA21" s="649">
        <f t="shared" si="14"/>
        <v>0</v>
      </c>
      <c r="BB21" s="649">
        <f t="shared" si="14"/>
        <v>0</v>
      </c>
      <c r="BC21" s="649">
        <f t="shared" si="14"/>
        <v>0</v>
      </c>
      <c r="BD21" s="649">
        <f t="shared" ref="BD21:CI21" si="15">SUMIF($C:$C,"58.3x",BD:BD)</f>
        <v>0</v>
      </c>
      <c r="BE21" s="649">
        <f t="shared" si="15"/>
        <v>0</v>
      </c>
      <c r="BF21" s="649">
        <f t="shared" si="15"/>
        <v>0</v>
      </c>
      <c r="BG21" s="649">
        <f t="shared" si="15"/>
        <v>0</v>
      </c>
      <c r="BH21" s="649">
        <f t="shared" si="15"/>
        <v>0</v>
      </c>
      <c r="BI21" s="649">
        <f t="shared" si="15"/>
        <v>0</v>
      </c>
      <c r="BJ21" s="649">
        <f t="shared" si="15"/>
        <v>0</v>
      </c>
      <c r="BK21" s="649">
        <f t="shared" si="15"/>
        <v>0</v>
      </c>
      <c r="BL21" s="649">
        <f t="shared" si="15"/>
        <v>0</v>
      </c>
      <c r="BM21" s="649">
        <f t="shared" si="15"/>
        <v>0</v>
      </c>
      <c r="BN21" s="649">
        <f t="shared" si="15"/>
        <v>0</v>
      </c>
      <c r="BO21" s="649">
        <f t="shared" si="15"/>
        <v>0</v>
      </c>
      <c r="BP21" s="649">
        <f t="shared" si="15"/>
        <v>0</v>
      </c>
      <c r="BQ21" s="649">
        <f t="shared" si="15"/>
        <v>0</v>
      </c>
      <c r="BR21" s="649">
        <f t="shared" si="15"/>
        <v>0</v>
      </c>
      <c r="BS21" s="649">
        <f t="shared" si="15"/>
        <v>0</v>
      </c>
      <c r="BT21" s="649">
        <f t="shared" si="15"/>
        <v>0</v>
      </c>
      <c r="BU21" s="649">
        <f t="shared" si="15"/>
        <v>0</v>
      </c>
      <c r="BV21" s="649">
        <f t="shared" si="15"/>
        <v>0</v>
      </c>
      <c r="BW21" s="649">
        <f t="shared" si="15"/>
        <v>0</v>
      </c>
      <c r="BX21" s="649">
        <f t="shared" si="15"/>
        <v>0</v>
      </c>
      <c r="BY21" s="649">
        <f t="shared" si="15"/>
        <v>0</v>
      </c>
      <c r="BZ21" s="649">
        <f t="shared" si="15"/>
        <v>0</v>
      </c>
      <c r="CA21" s="649">
        <f t="shared" si="15"/>
        <v>0</v>
      </c>
      <c r="CB21" s="649">
        <f t="shared" si="15"/>
        <v>0</v>
      </c>
      <c r="CC21" s="649">
        <f t="shared" si="15"/>
        <v>0</v>
      </c>
      <c r="CD21" s="649">
        <f t="shared" si="15"/>
        <v>0</v>
      </c>
      <c r="CE21" s="649">
        <f t="shared" si="15"/>
        <v>0</v>
      </c>
      <c r="CF21" s="649">
        <f t="shared" si="15"/>
        <v>0</v>
      </c>
      <c r="CG21" s="649">
        <f t="shared" si="15"/>
        <v>0</v>
      </c>
      <c r="CH21" s="649">
        <f t="shared" si="15"/>
        <v>0</v>
      </c>
      <c r="CI21" s="649">
        <f t="shared" si="15"/>
        <v>0</v>
      </c>
      <c r="CJ21" s="649">
        <f t="shared" ref="CJ21:DO21" si="16">SUMIF($C:$C,"58.3x",CJ:CJ)</f>
        <v>0</v>
      </c>
      <c r="CK21" s="649">
        <f t="shared" si="16"/>
        <v>0</v>
      </c>
      <c r="CL21" s="649">
        <f t="shared" si="16"/>
        <v>0</v>
      </c>
      <c r="CM21" s="649">
        <f t="shared" si="16"/>
        <v>0</v>
      </c>
      <c r="CN21" s="649">
        <f t="shared" si="16"/>
        <v>0</v>
      </c>
      <c r="CO21" s="649">
        <f t="shared" si="16"/>
        <v>0</v>
      </c>
      <c r="CP21" s="649">
        <f t="shared" si="16"/>
        <v>0</v>
      </c>
      <c r="CQ21" s="649">
        <f t="shared" si="16"/>
        <v>0</v>
      </c>
      <c r="CR21" s="649">
        <f t="shared" si="16"/>
        <v>0</v>
      </c>
      <c r="CS21" s="649">
        <f t="shared" si="16"/>
        <v>0</v>
      </c>
      <c r="CT21" s="649">
        <f t="shared" si="16"/>
        <v>0</v>
      </c>
      <c r="CU21" s="649">
        <f t="shared" si="16"/>
        <v>0</v>
      </c>
      <c r="CV21" s="649">
        <f t="shared" si="16"/>
        <v>0</v>
      </c>
      <c r="CW21" s="649">
        <f t="shared" si="16"/>
        <v>0</v>
      </c>
      <c r="CX21" s="649">
        <f t="shared" si="16"/>
        <v>0</v>
      </c>
      <c r="CY21" s="664">
        <f t="shared" si="16"/>
        <v>0</v>
      </c>
      <c r="CZ21" s="665">
        <f t="shared" si="16"/>
        <v>0</v>
      </c>
      <c r="DA21" s="665">
        <f t="shared" si="16"/>
        <v>0</v>
      </c>
      <c r="DB21" s="665">
        <f t="shared" si="16"/>
        <v>0</v>
      </c>
      <c r="DC21" s="665">
        <f t="shared" si="16"/>
        <v>0</v>
      </c>
      <c r="DD21" s="665">
        <f t="shared" si="16"/>
        <v>0</v>
      </c>
      <c r="DE21" s="665">
        <f t="shared" si="16"/>
        <v>0</v>
      </c>
      <c r="DF21" s="665">
        <f t="shared" si="16"/>
        <v>0</v>
      </c>
      <c r="DG21" s="665">
        <f t="shared" si="16"/>
        <v>0</v>
      </c>
      <c r="DH21" s="665">
        <f t="shared" si="16"/>
        <v>0</v>
      </c>
      <c r="DI21" s="665">
        <f t="shared" si="16"/>
        <v>0</v>
      </c>
      <c r="DJ21" s="665">
        <f t="shared" si="16"/>
        <v>0</v>
      </c>
      <c r="DK21" s="665">
        <f t="shared" si="16"/>
        <v>0</v>
      </c>
      <c r="DL21" s="665">
        <f t="shared" si="16"/>
        <v>0</v>
      </c>
      <c r="DM21" s="665">
        <f t="shared" si="16"/>
        <v>0</v>
      </c>
      <c r="DN21" s="665">
        <f t="shared" si="16"/>
        <v>0</v>
      </c>
      <c r="DO21" s="665">
        <f t="shared" si="16"/>
        <v>0</v>
      </c>
      <c r="DP21" s="665">
        <f t="shared" ref="DP21:DW21" si="17">SUMIF($C:$C,"58.3x",DP:DP)</f>
        <v>0</v>
      </c>
      <c r="DQ21" s="665">
        <f t="shared" si="17"/>
        <v>0</v>
      </c>
      <c r="DR21" s="665">
        <f t="shared" si="17"/>
        <v>0</v>
      </c>
      <c r="DS21" s="665">
        <f t="shared" si="17"/>
        <v>0</v>
      </c>
      <c r="DT21" s="665">
        <f t="shared" si="17"/>
        <v>0</v>
      </c>
      <c r="DU21" s="665">
        <f t="shared" si="17"/>
        <v>0</v>
      </c>
      <c r="DV21" s="665">
        <f t="shared" si="17"/>
        <v>0</v>
      </c>
      <c r="DW21" s="717">
        <f t="shared" si="17"/>
        <v>0</v>
      </c>
      <c r="DX21" s="655"/>
    </row>
    <row r="22" spans="2:128" ht="25.5" x14ac:dyDescent="0.2">
      <c r="B22" s="667" t="s">
        <v>494</v>
      </c>
      <c r="C22" s="668" t="s">
        <v>793</v>
      </c>
      <c r="D22" s="669" t="s">
        <v>794</v>
      </c>
      <c r="E22" s="670" t="s">
        <v>557</v>
      </c>
      <c r="F22" s="671" t="s">
        <v>795</v>
      </c>
      <c r="G22" s="672" t="s">
        <v>59</v>
      </c>
      <c r="H22" s="673" t="s">
        <v>496</v>
      </c>
      <c r="I22" s="674">
        <f>MAX(X22:AV22)</f>
        <v>1.3</v>
      </c>
      <c r="J22" s="673">
        <f>SUMPRODUCT($X$2:$CY$2,$X22:$CY22)*365</f>
        <v>11320.117256268217</v>
      </c>
      <c r="K22" s="673">
        <f>SUMPRODUCT($X$2:$CY$2,$X23:$CY23)+SUMPRODUCT($X$2:$CY$2,$X24:$CY24)+SUMPRODUCT($X$2:$CY$2,$X25:$CY25)</f>
        <v>4254.8602420836714</v>
      </c>
      <c r="L22" s="673">
        <f>SUMPRODUCT($X$2:$CY$2,$X26:$CY26) +SUMPRODUCT($X$2:$CY$2,$X27:$CY27)</f>
        <v>2504.9785287843274</v>
      </c>
      <c r="M22" s="673">
        <f>SUMPRODUCT($X$2:$CY$2,$X28:$CY28)</f>
        <v>0</v>
      </c>
      <c r="N22" s="673">
        <f>SUMPRODUCT($X$2:$CY$2,$X31:$CY31) +SUMPRODUCT($X$2:$CY$2,$X32:$CY32)</f>
        <v>112.64275933561245</v>
      </c>
      <c r="O22" s="673">
        <f>SUMPRODUCT($X$2:$CY$2,$X29:$CY29) +SUMPRODUCT($X$2:$CY$2,$X30:$CY30) +SUMPRODUCT($X$2:$CY$2,$X33:$CY33)</f>
        <v>11.388954794881823</v>
      </c>
      <c r="P22" s="673">
        <f>SUM(K22:O22)</f>
        <v>6883.8704849984924</v>
      </c>
      <c r="Q22" s="673">
        <f>(SUM(K22:M22)*100000)/(J22*1000)</f>
        <v>59.715271651668772</v>
      </c>
      <c r="R22" s="675">
        <f>(P22*100000)/(J22*1000)</f>
        <v>60.810946822893818</v>
      </c>
      <c r="S22" s="676">
        <v>3</v>
      </c>
      <c r="T22" s="676">
        <v>3</v>
      </c>
      <c r="U22" s="677" t="s">
        <v>497</v>
      </c>
      <c r="V22" s="678" t="s">
        <v>124</v>
      </c>
      <c r="W22" s="678" t="s">
        <v>75</v>
      </c>
      <c r="X22" s="671">
        <v>0</v>
      </c>
      <c r="Y22" s="671">
        <v>0</v>
      </c>
      <c r="Z22" s="671">
        <v>0</v>
      </c>
      <c r="AA22" s="671">
        <v>0</v>
      </c>
      <c r="AB22" s="671">
        <v>0</v>
      </c>
      <c r="AC22" s="671">
        <v>1.3</v>
      </c>
      <c r="AD22" s="671">
        <v>1.3</v>
      </c>
      <c r="AE22" s="671">
        <v>1.3</v>
      </c>
      <c r="AF22" s="671">
        <v>1.3</v>
      </c>
      <c r="AG22" s="671">
        <v>1.3</v>
      </c>
      <c r="AH22" s="671">
        <v>1.3</v>
      </c>
      <c r="AI22" s="671">
        <v>1.3</v>
      </c>
      <c r="AJ22" s="671">
        <v>1.3</v>
      </c>
      <c r="AK22" s="671">
        <v>1.3</v>
      </c>
      <c r="AL22" s="671">
        <v>1.3</v>
      </c>
      <c r="AM22" s="671">
        <v>1.3</v>
      </c>
      <c r="AN22" s="671">
        <v>1.3</v>
      </c>
      <c r="AO22" s="671">
        <v>1.3</v>
      </c>
      <c r="AP22" s="671">
        <v>1.3</v>
      </c>
      <c r="AQ22" s="671">
        <v>1.3</v>
      </c>
      <c r="AR22" s="671">
        <v>1.3</v>
      </c>
      <c r="AS22" s="671">
        <v>1.3</v>
      </c>
      <c r="AT22" s="671">
        <v>1.3</v>
      </c>
      <c r="AU22" s="671">
        <v>1.3</v>
      </c>
      <c r="AV22" s="671">
        <v>1.3</v>
      </c>
      <c r="AW22" s="671">
        <v>1.3</v>
      </c>
      <c r="AX22" s="671">
        <v>1.3</v>
      </c>
      <c r="AY22" s="671">
        <v>1.3</v>
      </c>
      <c r="AZ22" s="671">
        <v>1.3</v>
      </c>
      <c r="BA22" s="671">
        <v>1.3</v>
      </c>
      <c r="BB22" s="671">
        <v>1.3</v>
      </c>
      <c r="BC22" s="671">
        <v>1.3</v>
      </c>
      <c r="BD22" s="671">
        <v>1.3</v>
      </c>
      <c r="BE22" s="671">
        <v>1.3</v>
      </c>
      <c r="BF22" s="671">
        <v>1.3</v>
      </c>
      <c r="BG22" s="671">
        <v>1.3</v>
      </c>
      <c r="BH22" s="671">
        <v>1.3</v>
      </c>
      <c r="BI22" s="671">
        <v>1.3</v>
      </c>
      <c r="BJ22" s="671">
        <v>1.3</v>
      </c>
      <c r="BK22" s="671">
        <v>1.3</v>
      </c>
      <c r="BL22" s="671">
        <v>1.3</v>
      </c>
      <c r="BM22" s="671">
        <v>1.3</v>
      </c>
      <c r="BN22" s="671">
        <v>1.3</v>
      </c>
      <c r="BO22" s="671">
        <v>1.3</v>
      </c>
      <c r="BP22" s="671">
        <v>1.3</v>
      </c>
      <c r="BQ22" s="671">
        <v>1.3</v>
      </c>
      <c r="BR22" s="671">
        <v>1.3</v>
      </c>
      <c r="BS22" s="671">
        <v>1.3</v>
      </c>
      <c r="BT22" s="671">
        <v>1.3</v>
      </c>
      <c r="BU22" s="671">
        <v>1.3</v>
      </c>
      <c r="BV22" s="671">
        <v>1.3</v>
      </c>
      <c r="BW22" s="671">
        <v>1.3</v>
      </c>
      <c r="BX22" s="671">
        <v>1.3</v>
      </c>
      <c r="BY22" s="671">
        <v>1.3</v>
      </c>
      <c r="BZ22" s="671">
        <v>1.3</v>
      </c>
      <c r="CA22" s="671">
        <v>1.3</v>
      </c>
      <c r="CB22" s="671">
        <v>1.3</v>
      </c>
      <c r="CC22" s="671">
        <v>1.3</v>
      </c>
      <c r="CD22" s="671">
        <v>1.3</v>
      </c>
      <c r="CE22" s="679">
        <v>1.3</v>
      </c>
      <c r="CF22" s="679">
        <v>1.3</v>
      </c>
      <c r="CG22" s="679">
        <v>1.3</v>
      </c>
      <c r="CH22" s="679">
        <v>1.3</v>
      </c>
      <c r="CI22" s="679">
        <v>1.3</v>
      </c>
      <c r="CJ22" s="679">
        <v>1.3</v>
      </c>
      <c r="CK22" s="679">
        <v>1.3</v>
      </c>
      <c r="CL22" s="679">
        <v>1.3</v>
      </c>
      <c r="CM22" s="679">
        <v>1.3</v>
      </c>
      <c r="CN22" s="679">
        <v>1.3</v>
      </c>
      <c r="CO22" s="679">
        <v>1.3</v>
      </c>
      <c r="CP22" s="679">
        <v>1.3</v>
      </c>
      <c r="CQ22" s="679">
        <v>1.3</v>
      </c>
      <c r="CR22" s="679">
        <v>1.3</v>
      </c>
      <c r="CS22" s="679">
        <v>1.3</v>
      </c>
      <c r="CT22" s="679">
        <v>1.3</v>
      </c>
      <c r="CU22" s="679">
        <v>1.3</v>
      </c>
      <c r="CV22" s="679">
        <v>1.3</v>
      </c>
      <c r="CW22" s="679">
        <v>1.3</v>
      </c>
      <c r="CX22" s="679">
        <v>1.3</v>
      </c>
      <c r="CY22" s="680">
        <v>1.3</v>
      </c>
      <c r="CZ22" s="681">
        <v>0</v>
      </c>
      <c r="DA22" s="682">
        <v>0</v>
      </c>
      <c r="DB22" s="682">
        <v>0</v>
      </c>
      <c r="DC22" s="682">
        <v>0</v>
      </c>
      <c r="DD22" s="682">
        <v>0</v>
      </c>
      <c r="DE22" s="682">
        <v>0</v>
      </c>
      <c r="DF22" s="682">
        <v>0</v>
      </c>
      <c r="DG22" s="682">
        <v>0</v>
      </c>
      <c r="DH22" s="682">
        <v>0</v>
      </c>
      <c r="DI22" s="682">
        <v>0</v>
      </c>
      <c r="DJ22" s="682">
        <v>0</v>
      </c>
      <c r="DK22" s="682">
        <v>0</v>
      </c>
      <c r="DL22" s="682">
        <v>0</v>
      </c>
      <c r="DM22" s="682">
        <v>0</v>
      </c>
      <c r="DN22" s="682">
        <v>0</v>
      </c>
      <c r="DO22" s="682">
        <v>0</v>
      </c>
      <c r="DP22" s="682">
        <v>0</v>
      </c>
      <c r="DQ22" s="682">
        <v>0</v>
      </c>
      <c r="DR22" s="682">
        <v>0</v>
      </c>
      <c r="DS22" s="682">
        <v>0</v>
      </c>
      <c r="DT22" s="682">
        <v>0</v>
      </c>
      <c r="DU22" s="682">
        <v>0</v>
      </c>
      <c r="DV22" s="682">
        <v>0</v>
      </c>
      <c r="DW22" s="683">
        <v>0</v>
      </c>
      <c r="DX22" s="655"/>
    </row>
    <row r="23" spans="2:128" x14ac:dyDescent="0.2">
      <c r="B23" s="684"/>
      <c r="C23" s="685"/>
      <c r="D23" s="686"/>
      <c r="E23" s="687"/>
      <c r="F23" s="687"/>
      <c r="G23" s="686"/>
      <c r="H23" s="687"/>
      <c r="I23" s="687"/>
      <c r="J23" s="687"/>
      <c r="K23" s="687"/>
      <c r="L23" s="687"/>
      <c r="M23" s="687"/>
      <c r="N23" s="687"/>
      <c r="O23" s="687"/>
      <c r="P23" s="687"/>
      <c r="Q23" s="687"/>
      <c r="R23" s="688"/>
      <c r="S23" s="687"/>
      <c r="T23" s="687"/>
      <c r="U23" s="689" t="s">
        <v>498</v>
      </c>
      <c r="V23" s="678" t="s">
        <v>124</v>
      </c>
      <c r="W23" s="678" t="s">
        <v>499</v>
      </c>
      <c r="X23" s="671">
        <v>302.39999999999998</v>
      </c>
      <c r="Y23" s="671">
        <v>345.6</v>
      </c>
      <c r="Z23" s="671">
        <v>432</v>
      </c>
      <c r="AA23" s="671">
        <v>1728</v>
      </c>
      <c r="AB23" s="671">
        <v>1512</v>
      </c>
      <c r="AC23" s="671">
        <v>0</v>
      </c>
      <c r="AD23" s="671">
        <v>0</v>
      </c>
      <c r="AE23" s="671">
        <v>0</v>
      </c>
      <c r="AF23" s="671">
        <v>0</v>
      </c>
      <c r="AG23" s="671">
        <v>0</v>
      </c>
      <c r="AH23" s="671">
        <v>0</v>
      </c>
      <c r="AI23" s="671">
        <v>0</v>
      </c>
      <c r="AJ23" s="671">
        <v>0</v>
      </c>
      <c r="AK23" s="671">
        <v>0</v>
      </c>
      <c r="AL23" s="671">
        <v>0</v>
      </c>
      <c r="AM23" s="671">
        <v>0</v>
      </c>
      <c r="AN23" s="671">
        <v>0</v>
      </c>
      <c r="AO23" s="671">
        <v>0</v>
      </c>
      <c r="AP23" s="671">
        <v>0</v>
      </c>
      <c r="AQ23" s="671">
        <v>0</v>
      </c>
      <c r="AR23" s="671">
        <v>21.7</v>
      </c>
      <c r="AS23" s="671">
        <v>24.8</v>
      </c>
      <c r="AT23" s="671">
        <v>31</v>
      </c>
      <c r="AU23" s="671">
        <v>124</v>
      </c>
      <c r="AV23" s="671">
        <v>108.5</v>
      </c>
      <c r="AW23" s="671">
        <v>0</v>
      </c>
      <c r="AX23" s="671">
        <v>0</v>
      </c>
      <c r="AY23" s="671">
        <v>0</v>
      </c>
      <c r="AZ23" s="671">
        <v>0</v>
      </c>
      <c r="BA23" s="671">
        <v>0</v>
      </c>
      <c r="BB23" s="671">
        <v>0</v>
      </c>
      <c r="BC23" s="671">
        <v>0</v>
      </c>
      <c r="BD23" s="671">
        <v>0</v>
      </c>
      <c r="BE23" s="671">
        <v>0</v>
      </c>
      <c r="BF23" s="671">
        <v>0</v>
      </c>
      <c r="BG23" s="671">
        <v>0</v>
      </c>
      <c r="BH23" s="671">
        <v>0</v>
      </c>
      <c r="BI23" s="671">
        <v>0</v>
      </c>
      <c r="BJ23" s="671">
        <v>0</v>
      </c>
      <c r="BK23" s="671">
        <v>0</v>
      </c>
      <c r="BL23" s="671">
        <v>21.7</v>
      </c>
      <c r="BM23" s="671">
        <v>24.8</v>
      </c>
      <c r="BN23" s="671">
        <v>31</v>
      </c>
      <c r="BO23" s="671">
        <v>124</v>
      </c>
      <c r="BP23" s="671">
        <v>108.5</v>
      </c>
      <c r="BQ23" s="671">
        <v>0</v>
      </c>
      <c r="BR23" s="671">
        <v>0</v>
      </c>
      <c r="BS23" s="671">
        <v>0</v>
      </c>
      <c r="BT23" s="671">
        <v>0</v>
      </c>
      <c r="BU23" s="671">
        <v>0</v>
      </c>
      <c r="BV23" s="671">
        <v>0</v>
      </c>
      <c r="BW23" s="671">
        <v>0</v>
      </c>
      <c r="BX23" s="671">
        <v>0</v>
      </c>
      <c r="BY23" s="671">
        <v>0</v>
      </c>
      <c r="BZ23" s="671">
        <v>0</v>
      </c>
      <c r="CA23" s="671">
        <v>0</v>
      </c>
      <c r="CB23" s="671">
        <v>0</v>
      </c>
      <c r="CC23" s="671">
        <v>0</v>
      </c>
      <c r="CD23" s="671">
        <v>0</v>
      </c>
      <c r="CE23" s="679">
        <v>0</v>
      </c>
      <c r="CF23" s="679">
        <v>63</v>
      </c>
      <c r="CG23" s="679">
        <v>72</v>
      </c>
      <c r="CH23" s="679">
        <v>90</v>
      </c>
      <c r="CI23" s="679">
        <v>360</v>
      </c>
      <c r="CJ23" s="679">
        <v>315</v>
      </c>
      <c r="CK23" s="679">
        <v>0</v>
      </c>
      <c r="CL23" s="679">
        <v>0</v>
      </c>
      <c r="CM23" s="679">
        <v>0</v>
      </c>
      <c r="CN23" s="679">
        <v>0</v>
      </c>
      <c r="CO23" s="679">
        <v>0</v>
      </c>
      <c r="CP23" s="679">
        <v>0</v>
      </c>
      <c r="CQ23" s="679">
        <v>0</v>
      </c>
      <c r="CR23" s="679">
        <v>0</v>
      </c>
      <c r="CS23" s="679">
        <v>0</v>
      </c>
      <c r="CT23" s="679">
        <v>0</v>
      </c>
      <c r="CU23" s="679">
        <v>0</v>
      </c>
      <c r="CV23" s="679">
        <v>0</v>
      </c>
      <c r="CW23" s="679">
        <v>0</v>
      </c>
      <c r="CX23" s="679">
        <v>0</v>
      </c>
      <c r="CY23" s="680">
        <v>0</v>
      </c>
      <c r="CZ23" s="681">
        <v>0</v>
      </c>
      <c r="DA23" s="682">
        <v>0</v>
      </c>
      <c r="DB23" s="682">
        <v>0</v>
      </c>
      <c r="DC23" s="682">
        <v>0</v>
      </c>
      <c r="DD23" s="682">
        <v>0</v>
      </c>
      <c r="DE23" s="682">
        <v>0</v>
      </c>
      <c r="DF23" s="682">
        <v>0</v>
      </c>
      <c r="DG23" s="682">
        <v>0</v>
      </c>
      <c r="DH23" s="682">
        <v>0</v>
      </c>
      <c r="DI23" s="682">
        <v>0</v>
      </c>
      <c r="DJ23" s="682">
        <v>0</v>
      </c>
      <c r="DK23" s="682">
        <v>0</v>
      </c>
      <c r="DL23" s="682">
        <v>0</v>
      </c>
      <c r="DM23" s="682">
        <v>0</v>
      </c>
      <c r="DN23" s="682">
        <v>0</v>
      </c>
      <c r="DO23" s="682">
        <v>0</v>
      </c>
      <c r="DP23" s="682">
        <v>0</v>
      </c>
      <c r="DQ23" s="682">
        <v>0</v>
      </c>
      <c r="DR23" s="682">
        <v>0</v>
      </c>
      <c r="DS23" s="682">
        <v>0</v>
      </c>
      <c r="DT23" s="682">
        <v>0</v>
      </c>
      <c r="DU23" s="682">
        <v>0</v>
      </c>
      <c r="DV23" s="682">
        <v>0</v>
      </c>
      <c r="DW23" s="683">
        <v>0</v>
      </c>
      <c r="DX23" s="655"/>
    </row>
    <row r="24" spans="2:128" x14ac:dyDescent="0.2">
      <c r="B24" s="690"/>
      <c r="C24" s="691"/>
      <c r="D24" s="692"/>
      <c r="E24" s="692"/>
      <c r="F24" s="692"/>
      <c r="G24" s="692"/>
      <c r="H24" s="692"/>
      <c r="I24" s="692"/>
      <c r="J24" s="692"/>
      <c r="K24" s="692"/>
      <c r="L24" s="692"/>
      <c r="M24" s="692"/>
      <c r="N24" s="692"/>
      <c r="O24" s="692"/>
      <c r="P24" s="692"/>
      <c r="Q24" s="692"/>
      <c r="R24" s="693"/>
      <c r="S24" s="692"/>
      <c r="T24" s="692"/>
      <c r="U24" s="689" t="s">
        <v>500</v>
      </c>
      <c r="V24" s="678" t="s">
        <v>124</v>
      </c>
      <c r="W24" s="678" t="s">
        <v>499</v>
      </c>
      <c r="X24" s="671">
        <v>0</v>
      </c>
      <c r="Y24" s="671">
        <v>0</v>
      </c>
      <c r="Z24" s="671">
        <v>0</v>
      </c>
      <c r="AA24" s="671">
        <v>0</v>
      </c>
      <c r="AB24" s="671">
        <v>0</v>
      </c>
      <c r="AC24" s="671">
        <v>0</v>
      </c>
      <c r="AD24" s="671">
        <v>0</v>
      </c>
      <c r="AE24" s="671">
        <v>0</v>
      </c>
      <c r="AF24" s="671">
        <v>0</v>
      </c>
      <c r="AG24" s="671">
        <v>0</v>
      </c>
      <c r="AH24" s="671">
        <v>0</v>
      </c>
      <c r="AI24" s="671">
        <v>0</v>
      </c>
      <c r="AJ24" s="671">
        <v>0</v>
      </c>
      <c r="AK24" s="671">
        <v>0</v>
      </c>
      <c r="AL24" s="671">
        <v>0</v>
      </c>
      <c r="AM24" s="671">
        <v>0</v>
      </c>
      <c r="AN24" s="671">
        <v>0</v>
      </c>
      <c r="AO24" s="671">
        <v>0</v>
      </c>
      <c r="AP24" s="671">
        <v>0</v>
      </c>
      <c r="AQ24" s="671">
        <v>0</v>
      </c>
      <c r="AR24" s="671">
        <v>0</v>
      </c>
      <c r="AS24" s="671">
        <v>0</v>
      </c>
      <c r="AT24" s="671">
        <v>0</v>
      </c>
      <c r="AU24" s="671">
        <v>0</v>
      </c>
      <c r="AV24" s="671">
        <v>0</v>
      </c>
      <c r="AW24" s="671">
        <v>0</v>
      </c>
      <c r="AX24" s="671">
        <v>0</v>
      </c>
      <c r="AY24" s="671">
        <v>0</v>
      </c>
      <c r="AZ24" s="671">
        <v>0</v>
      </c>
      <c r="BA24" s="671">
        <v>0</v>
      </c>
      <c r="BB24" s="671">
        <v>0</v>
      </c>
      <c r="BC24" s="671">
        <v>0</v>
      </c>
      <c r="BD24" s="671">
        <v>0</v>
      </c>
      <c r="BE24" s="671">
        <v>0</v>
      </c>
      <c r="BF24" s="671">
        <v>0</v>
      </c>
      <c r="BG24" s="671">
        <v>0</v>
      </c>
      <c r="BH24" s="671">
        <v>0</v>
      </c>
      <c r="BI24" s="671">
        <v>0</v>
      </c>
      <c r="BJ24" s="671">
        <v>0</v>
      </c>
      <c r="BK24" s="671">
        <v>0</v>
      </c>
      <c r="BL24" s="671">
        <v>0</v>
      </c>
      <c r="BM24" s="671">
        <v>0</v>
      </c>
      <c r="BN24" s="671">
        <v>0</v>
      </c>
      <c r="BO24" s="671">
        <v>0</v>
      </c>
      <c r="BP24" s="671">
        <v>0</v>
      </c>
      <c r="BQ24" s="671">
        <v>0</v>
      </c>
      <c r="BR24" s="671">
        <v>0</v>
      </c>
      <c r="BS24" s="671">
        <v>0</v>
      </c>
      <c r="BT24" s="671">
        <v>0</v>
      </c>
      <c r="BU24" s="671">
        <v>0</v>
      </c>
      <c r="BV24" s="671">
        <v>0</v>
      </c>
      <c r="BW24" s="671">
        <v>0</v>
      </c>
      <c r="BX24" s="671">
        <v>0</v>
      </c>
      <c r="BY24" s="671">
        <v>0</v>
      </c>
      <c r="BZ24" s="671">
        <v>0</v>
      </c>
      <c r="CA24" s="671">
        <v>0</v>
      </c>
      <c r="CB24" s="671">
        <v>0</v>
      </c>
      <c r="CC24" s="671">
        <v>0</v>
      </c>
      <c r="CD24" s="671">
        <v>0</v>
      </c>
      <c r="CE24" s="679">
        <v>0</v>
      </c>
      <c r="CF24" s="679">
        <v>0</v>
      </c>
      <c r="CG24" s="679">
        <v>0</v>
      </c>
      <c r="CH24" s="679">
        <v>0</v>
      </c>
      <c r="CI24" s="679">
        <v>0</v>
      </c>
      <c r="CJ24" s="679">
        <v>0</v>
      </c>
      <c r="CK24" s="679">
        <v>0</v>
      </c>
      <c r="CL24" s="679">
        <v>0</v>
      </c>
      <c r="CM24" s="679">
        <v>0</v>
      </c>
      <c r="CN24" s="679">
        <v>0</v>
      </c>
      <c r="CO24" s="679">
        <v>0</v>
      </c>
      <c r="CP24" s="679">
        <v>0</v>
      </c>
      <c r="CQ24" s="679">
        <v>0</v>
      </c>
      <c r="CR24" s="679">
        <v>0</v>
      </c>
      <c r="CS24" s="679">
        <v>0</v>
      </c>
      <c r="CT24" s="679">
        <v>0</v>
      </c>
      <c r="CU24" s="679">
        <v>0</v>
      </c>
      <c r="CV24" s="679">
        <v>0</v>
      </c>
      <c r="CW24" s="679">
        <v>0</v>
      </c>
      <c r="CX24" s="679">
        <v>0</v>
      </c>
      <c r="CY24" s="680">
        <v>0</v>
      </c>
      <c r="CZ24" s="681">
        <v>0</v>
      </c>
      <c r="DA24" s="682">
        <v>0</v>
      </c>
      <c r="DB24" s="682">
        <v>0</v>
      </c>
      <c r="DC24" s="682">
        <v>0</v>
      </c>
      <c r="DD24" s="682">
        <v>0</v>
      </c>
      <c r="DE24" s="682">
        <v>0</v>
      </c>
      <c r="DF24" s="682">
        <v>0</v>
      </c>
      <c r="DG24" s="682">
        <v>0</v>
      </c>
      <c r="DH24" s="682">
        <v>0</v>
      </c>
      <c r="DI24" s="682">
        <v>0</v>
      </c>
      <c r="DJ24" s="682">
        <v>0</v>
      </c>
      <c r="DK24" s="682">
        <v>0</v>
      </c>
      <c r="DL24" s="682">
        <v>0</v>
      </c>
      <c r="DM24" s="682">
        <v>0</v>
      </c>
      <c r="DN24" s="682">
        <v>0</v>
      </c>
      <c r="DO24" s="682">
        <v>0</v>
      </c>
      <c r="DP24" s="682">
        <v>0</v>
      </c>
      <c r="DQ24" s="682">
        <v>0</v>
      </c>
      <c r="DR24" s="682">
        <v>0</v>
      </c>
      <c r="DS24" s="682">
        <v>0</v>
      </c>
      <c r="DT24" s="682">
        <v>0</v>
      </c>
      <c r="DU24" s="682">
        <v>0</v>
      </c>
      <c r="DV24" s="682">
        <v>0</v>
      </c>
      <c r="DW24" s="683">
        <v>0</v>
      </c>
      <c r="DX24" s="655"/>
    </row>
    <row r="25" spans="2:128" x14ac:dyDescent="0.2">
      <c r="B25" s="690"/>
      <c r="C25" s="691"/>
      <c r="D25" s="692"/>
      <c r="E25" s="692"/>
      <c r="F25" s="692"/>
      <c r="G25" s="692"/>
      <c r="H25" s="692"/>
      <c r="I25" s="692"/>
      <c r="J25" s="692"/>
      <c r="K25" s="692"/>
      <c r="L25" s="692"/>
      <c r="M25" s="692"/>
      <c r="N25" s="692"/>
      <c r="O25" s="692"/>
      <c r="P25" s="692"/>
      <c r="Q25" s="692"/>
      <c r="R25" s="693"/>
      <c r="S25" s="692"/>
      <c r="T25" s="692"/>
      <c r="U25" s="689" t="s">
        <v>796</v>
      </c>
      <c r="V25" s="678" t="s">
        <v>124</v>
      </c>
      <c r="W25" s="678" t="s">
        <v>499</v>
      </c>
      <c r="X25" s="671">
        <v>0</v>
      </c>
      <c r="Y25" s="671">
        <v>0</v>
      </c>
      <c r="Z25" s="671">
        <v>0</v>
      </c>
      <c r="AA25" s="671">
        <v>0</v>
      </c>
      <c r="AB25" s="671">
        <v>0</v>
      </c>
      <c r="AC25" s="671">
        <v>0</v>
      </c>
      <c r="AD25" s="671">
        <v>0</v>
      </c>
      <c r="AE25" s="671">
        <v>0</v>
      </c>
      <c r="AF25" s="671">
        <v>0</v>
      </c>
      <c r="AG25" s="671">
        <v>0</v>
      </c>
      <c r="AH25" s="671">
        <v>0</v>
      </c>
      <c r="AI25" s="671">
        <v>0</v>
      </c>
      <c r="AJ25" s="671">
        <v>0</v>
      </c>
      <c r="AK25" s="671">
        <v>0</v>
      </c>
      <c r="AL25" s="671">
        <v>0</v>
      </c>
      <c r="AM25" s="671">
        <v>0</v>
      </c>
      <c r="AN25" s="671">
        <v>0</v>
      </c>
      <c r="AO25" s="671">
        <v>0</v>
      </c>
      <c r="AP25" s="671">
        <v>0</v>
      </c>
      <c r="AQ25" s="671">
        <v>0</v>
      </c>
      <c r="AR25" s="671">
        <v>0</v>
      </c>
      <c r="AS25" s="671">
        <v>0</v>
      </c>
      <c r="AT25" s="671">
        <v>0</v>
      </c>
      <c r="AU25" s="671">
        <v>0</v>
      </c>
      <c r="AV25" s="671">
        <v>0</v>
      </c>
      <c r="AW25" s="671">
        <v>0</v>
      </c>
      <c r="AX25" s="671">
        <v>0</v>
      </c>
      <c r="AY25" s="671">
        <v>0</v>
      </c>
      <c r="AZ25" s="671">
        <v>0</v>
      </c>
      <c r="BA25" s="671">
        <v>0</v>
      </c>
      <c r="BB25" s="671">
        <v>0</v>
      </c>
      <c r="BC25" s="671">
        <v>0</v>
      </c>
      <c r="BD25" s="671">
        <v>0</v>
      </c>
      <c r="BE25" s="671">
        <v>0</v>
      </c>
      <c r="BF25" s="671">
        <v>0</v>
      </c>
      <c r="BG25" s="671">
        <v>0</v>
      </c>
      <c r="BH25" s="671">
        <v>0</v>
      </c>
      <c r="BI25" s="671">
        <v>0</v>
      </c>
      <c r="BJ25" s="671">
        <v>0</v>
      </c>
      <c r="BK25" s="671">
        <v>0</v>
      </c>
      <c r="BL25" s="671">
        <v>0</v>
      </c>
      <c r="BM25" s="671">
        <v>0</v>
      </c>
      <c r="BN25" s="671">
        <v>0</v>
      </c>
      <c r="BO25" s="671">
        <v>0</v>
      </c>
      <c r="BP25" s="671">
        <v>0</v>
      </c>
      <c r="BQ25" s="671">
        <v>0</v>
      </c>
      <c r="BR25" s="671">
        <v>0</v>
      </c>
      <c r="BS25" s="671">
        <v>0</v>
      </c>
      <c r="BT25" s="671">
        <v>0</v>
      </c>
      <c r="BU25" s="671">
        <v>0</v>
      </c>
      <c r="BV25" s="671">
        <v>0</v>
      </c>
      <c r="BW25" s="671">
        <v>0</v>
      </c>
      <c r="BX25" s="671">
        <v>0</v>
      </c>
      <c r="BY25" s="671">
        <v>0</v>
      </c>
      <c r="BZ25" s="671">
        <v>0</v>
      </c>
      <c r="CA25" s="671">
        <v>0</v>
      </c>
      <c r="CB25" s="671">
        <v>0</v>
      </c>
      <c r="CC25" s="671">
        <v>0</v>
      </c>
      <c r="CD25" s="671">
        <v>0</v>
      </c>
      <c r="CE25" s="671">
        <v>0</v>
      </c>
      <c r="CF25" s="671">
        <v>0</v>
      </c>
      <c r="CG25" s="671">
        <v>0</v>
      </c>
      <c r="CH25" s="671">
        <v>0</v>
      </c>
      <c r="CI25" s="671">
        <v>0</v>
      </c>
      <c r="CJ25" s="671">
        <v>0</v>
      </c>
      <c r="CK25" s="671">
        <v>0</v>
      </c>
      <c r="CL25" s="671">
        <v>0</v>
      </c>
      <c r="CM25" s="671">
        <v>0</v>
      </c>
      <c r="CN25" s="671">
        <v>0</v>
      </c>
      <c r="CO25" s="671">
        <v>0</v>
      </c>
      <c r="CP25" s="671">
        <v>0</v>
      </c>
      <c r="CQ25" s="671">
        <v>0</v>
      </c>
      <c r="CR25" s="671">
        <v>0</v>
      </c>
      <c r="CS25" s="671">
        <v>0</v>
      </c>
      <c r="CT25" s="671">
        <v>0</v>
      </c>
      <c r="CU25" s="671">
        <v>0</v>
      </c>
      <c r="CV25" s="671">
        <v>0</v>
      </c>
      <c r="CW25" s="671">
        <v>0</v>
      </c>
      <c r="CX25" s="671">
        <v>0</v>
      </c>
      <c r="CY25" s="671">
        <v>0</v>
      </c>
      <c r="CZ25" s="681">
        <v>0</v>
      </c>
      <c r="DA25" s="682">
        <v>0</v>
      </c>
      <c r="DB25" s="682">
        <v>0</v>
      </c>
      <c r="DC25" s="682">
        <v>0</v>
      </c>
      <c r="DD25" s="682">
        <v>0</v>
      </c>
      <c r="DE25" s="682">
        <v>0</v>
      </c>
      <c r="DF25" s="682">
        <v>0</v>
      </c>
      <c r="DG25" s="682">
        <v>0</v>
      </c>
      <c r="DH25" s="682">
        <v>0</v>
      </c>
      <c r="DI25" s="682">
        <v>0</v>
      </c>
      <c r="DJ25" s="682">
        <v>0</v>
      </c>
      <c r="DK25" s="682">
        <v>0</v>
      </c>
      <c r="DL25" s="682">
        <v>0</v>
      </c>
      <c r="DM25" s="682">
        <v>0</v>
      </c>
      <c r="DN25" s="682">
        <v>0</v>
      </c>
      <c r="DO25" s="682">
        <v>0</v>
      </c>
      <c r="DP25" s="682">
        <v>0</v>
      </c>
      <c r="DQ25" s="682">
        <v>0</v>
      </c>
      <c r="DR25" s="682">
        <v>0</v>
      </c>
      <c r="DS25" s="682">
        <v>0</v>
      </c>
      <c r="DT25" s="682">
        <v>0</v>
      </c>
      <c r="DU25" s="682">
        <v>0</v>
      </c>
      <c r="DV25" s="682">
        <v>0</v>
      </c>
      <c r="DW25" s="683">
        <v>0</v>
      </c>
      <c r="DX25" s="655"/>
    </row>
    <row r="26" spans="2:128" x14ac:dyDescent="0.2">
      <c r="B26" s="694"/>
      <c r="C26" s="695"/>
      <c r="D26" s="696"/>
      <c r="E26" s="696"/>
      <c r="F26" s="696"/>
      <c r="G26" s="696"/>
      <c r="H26" s="696"/>
      <c r="I26" s="696"/>
      <c r="J26" s="696"/>
      <c r="K26" s="696"/>
      <c r="L26" s="696"/>
      <c r="M26" s="696"/>
      <c r="N26" s="696"/>
      <c r="O26" s="696"/>
      <c r="P26" s="696"/>
      <c r="Q26" s="696"/>
      <c r="R26" s="697"/>
      <c r="S26" s="696"/>
      <c r="T26" s="696"/>
      <c r="U26" s="689" t="s">
        <v>501</v>
      </c>
      <c r="V26" s="678" t="s">
        <v>124</v>
      </c>
      <c r="W26" s="698" t="s">
        <v>499</v>
      </c>
      <c r="X26" s="671">
        <v>0</v>
      </c>
      <c r="Y26" s="671">
        <v>0</v>
      </c>
      <c r="Z26" s="671">
        <v>0</v>
      </c>
      <c r="AA26" s="671">
        <v>0</v>
      </c>
      <c r="AB26" s="671">
        <v>0</v>
      </c>
      <c r="AC26" s="671">
        <v>30.000000000000004</v>
      </c>
      <c r="AD26" s="671">
        <v>30.000000000000004</v>
      </c>
      <c r="AE26" s="671">
        <v>30.000000000000004</v>
      </c>
      <c r="AF26" s="671">
        <v>30.000000000000004</v>
      </c>
      <c r="AG26" s="671">
        <v>30.000000000000004</v>
      </c>
      <c r="AH26" s="671">
        <v>30.000000000000004</v>
      </c>
      <c r="AI26" s="671">
        <v>30.000000000000004</v>
      </c>
      <c r="AJ26" s="671">
        <v>30.000000000000004</v>
      </c>
      <c r="AK26" s="671">
        <v>30.000000000000004</v>
      </c>
      <c r="AL26" s="671">
        <v>30.000000000000004</v>
      </c>
      <c r="AM26" s="671">
        <v>30.000000000000004</v>
      </c>
      <c r="AN26" s="671">
        <v>30.000000000000004</v>
      </c>
      <c r="AO26" s="671">
        <v>30.000000000000004</v>
      </c>
      <c r="AP26" s="671">
        <v>30.000000000000004</v>
      </c>
      <c r="AQ26" s="671">
        <v>30.000000000000004</v>
      </c>
      <c r="AR26" s="671">
        <v>30.000000000000004</v>
      </c>
      <c r="AS26" s="671">
        <v>30.000000000000004</v>
      </c>
      <c r="AT26" s="671">
        <v>30.000000000000004</v>
      </c>
      <c r="AU26" s="671">
        <v>30.000000000000004</v>
      </c>
      <c r="AV26" s="671">
        <v>30.000000000000004</v>
      </c>
      <c r="AW26" s="671">
        <v>30.000000000000004</v>
      </c>
      <c r="AX26" s="671">
        <v>30.000000000000004</v>
      </c>
      <c r="AY26" s="671">
        <v>30.000000000000004</v>
      </c>
      <c r="AZ26" s="671">
        <v>30.000000000000004</v>
      </c>
      <c r="BA26" s="671">
        <v>30.000000000000004</v>
      </c>
      <c r="BB26" s="671">
        <v>30.000000000000004</v>
      </c>
      <c r="BC26" s="671">
        <v>30.000000000000004</v>
      </c>
      <c r="BD26" s="671">
        <v>30.000000000000004</v>
      </c>
      <c r="BE26" s="671">
        <v>30.000000000000004</v>
      </c>
      <c r="BF26" s="671">
        <v>30.000000000000004</v>
      </c>
      <c r="BG26" s="671">
        <v>30.000000000000004</v>
      </c>
      <c r="BH26" s="671">
        <v>30.000000000000004</v>
      </c>
      <c r="BI26" s="671">
        <v>30.000000000000004</v>
      </c>
      <c r="BJ26" s="671">
        <v>30.000000000000004</v>
      </c>
      <c r="BK26" s="671">
        <v>30.000000000000004</v>
      </c>
      <c r="BL26" s="671">
        <v>30.000000000000004</v>
      </c>
      <c r="BM26" s="671">
        <v>30.000000000000004</v>
      </c>
      <c r="BN26" s="671">
        <v>30.000000000000004</v>
      </c>
      <c r="BO26" s="671">
        <v>30.000000000000004</v>
      </c>
      <c r="BP26" s="671">
        <v>30.000000000000004</v>
      </c>
      <c r="BQ26" s="671">
        <v>30.000000000000004</v>
      </c>
      <c r="BR26" s="671">
        <v>30.000000000000004</v>
      </c>
      <c r="BS26" s="671">
        <v>30.000000000000004</v>
      </c>
      <c r="BT26" s="671">
        <v>30.000000000000004</v>
      </c>
      <c r="BU26" s="671">
        <v>30.000000000000004</v>
      </c>
      <c r="BV26" s="671">
        <v>30.000000000000004</v>
      </c>
      <c r="BW26" s="671">
        <v>30.000000000000004</v>
      </c>
      <c r="BX26" s="671">
        <v>30.000000000000004</v>
      </c>
      <c r="BY26" s="671">
        <v>30.000000000000004</v>
      </c>
      <c r="BZ26" s="671">
        <v>30.000000000000004</v>
      </c>
      <c r="CA26" s="671">
        <v>30.000000000000004</v>
      </c>
      <c r="CB26" s="671">
        <v>30.000000000000004</v>
      </c>
      <c r="CC26" s="671">
        <v>30.000000000000004</v>
      </c>
      <c r="CD26" s="671">
        <v>30.000000000000004</v>
      </c>
      <c r="CE26" s="679">
        <v>30.000000000000004</v>
      </c>
      <c r="CF26" s="679">
        <v>30.000000000000004</v>
      </c>
      <c r="CG26" s="679">
        <v>30.000000000000004</v>
      </c>
      <c r="CH26" s="679">
        <v>30.000000000000004</v>
      </c>
      <c r="CI26" s="679">
        <v>30.000000000000004</v>
      </c>
      <c r="CJ26" s="679">
        <v>30.000000000000004</v>
      </c>
      <c r="CK26" s="679">
        <v>30.000000000000004</v>
      </c>
      <c r="CL26" s="679">
        <v>30.000000000000004</v>
      </c>
      <c r="CM26" s="679">
        <v>30.000000000000004</v>
      </c>
      <c r="CN26" s="679">
        <v>30.000000000000004</v>
      </c>
      <c r="CO26" s="679">
        <v>30.000000000000004</v>
      </c>
      <c r="CP26" s="679">
        <v>30.000000000000004</v>
      </c>
      <c r="CQ26" s="679">
        <v>30.000000000000004</v>
      </c>
      <c r="CR26" s="679">
        <v>30.000000000000004</v>
      </c>
      <c r="CS26" s="679">
        <v>30.000000000000004</v>
      </c>
      <c r="CT26" s="679">
        <v>30.000000000000004</v>
      </c>
      <c r="CU26" s="679">
        <v>30.000000000000004</v>
      </c>
      <c r="CV26" s="679">
        <v>30.000000000000004</v>
      </c>
      <c r="CW26" s="679">
        <v>30.000000000000004</v>
      </c>
      <c r="CX26" s="679">
        <v>30.000000000000004</v>
      </c>
      <c r="CY26" s="680">
        <v>30.000000000000004</v>
      </c>
      <c r="CZ26" s="681">
        <v>0</v>
      </c>
      <c r="DA26" s="682">
        <v>0</v>
      </c>
      <c r="DB26" s="682">
        <v>0</v>
      </c>
      <c r="DC26" s="682">
        <v>0</v>
      </c>
      <c r="DD26" s="682">
        <v>0</v>
      </c>
      <c r="DE26" s="682">
        <v>0</v>
      </c>
      <c r="DF26" s="682">
        <v>0</v>
      </c>
      <c r="DG26" s="682">
        <v>0</v>
      </c>
      <c r="DH26" s="682">
        <v>0</v>
      </c>
      <c r="DI26" s="682">
        <v>0</v>
      </c>
      <c r="DJ26" s="682">
        <v>0</v>
      </c>
      <c r="DK26" s="682">
        <v>0</v>
      </c>
      <c r="DL26" s="682">
        <v>0</v>
      </c>
      <c r="DM26" s="682">
        <v>0</v>
      </c>
      <c r="DN26" s="682">
        <v>0</v>
      </c>
      <c r="DO26" s="682">
        <v>0</v>
      </c>
      <c r="DP26" s="682">
        <v>0</v>
      </c>
      <c r="DQ26" s="682">
        <v>0</v>
      </c>
      <c r="DR26" s="682">
        <v>0</v>
      </c>
      <c r="DS26" s="682">
        <v>0</v>
      </c>
      <c r="DT26" s="682">
        <v>0</v>
      </c>
      <c r="DU26" s="682">
        <v>0</v>
      </c>
      <c r="DV26" s="682">
        <v>0</v>
      </c>
      <c r="DW26" s="683">
        <v>0</v>
      </c>
      <c r="DX26" s="655"/>
    </row>
    <row r="27" spans="2:128" x14ac:dyDescent="0.2">
      <c r="B27" s="694"/>
      <c r="C27" s="699"/>
      <c r="D27" s="696"/>
      <c r="E27" s="696"/>
      <c r="F27" s="696"/>
      <c r="G27" s="696"/>
      <c r="H27" s="696"/>
      <c r="I27" s="696"/>
      <c r="J27" s="696"/>
      <c r="K27" s="696"/>
      <c r="L27" s="696"/>
      <c r="M27" s="696"/>
      <c r="N27" s="696"/>
      <c r="O27" s="696"/>
      <c r="P27" s="696"/>
      <c r="Q27" s="696"/>
      <c r="R27" s="697"/>
      <c r="S27" s="696"/>
      <c r="T27" s="696"/>
      <c r="U27" s="689" t="s">
        <v>502</v>
      </c>
      <c r="V27" s="678" t="s">
        <v>124</v>
      </c>
      <c r="W27" s="698" t="s">
        <v>499</v>
      </c>
      <c r="X27" s="671">
        <v>0</v>
      </c>
      <c r="Y27" s="671">
        <v>0</v>
      </c>
      <c r="Z27" s="671">
        <v>0</v>
      </c>
      <c r="AA27" s="671">
        <v>0</v>
      </c>
      <c r="AB27" s="671">
        <v>0</v>
      </c>
      <c r="AC27" s="671">
        <v>75</v>
      </c>
      <c r="AD27" s="671">
        <v>75</v>
      </c>
      <c r="AE27" s="671">
        <v>75</v>
      </c>
      <c r="AF27" s="671">
        <v>75</v>
      </c>
      <c r="AG27" s="671">
        <v>75</v>
      </c>
      <c r="AH27" s="671">
        <v>75</v>
      </c>
      <c r="AI27" s="671">
        <v>75</v>
      </c>
      <c r="AJ27" s="671">
        <v>75</v>
      </c>
      <c r="AK27" s="671">
        <v>75</v>
      </c>
      <c r="AL27" s="671">
        <v>75</v>
      </c>
      <c r="AM27" s="671">
        <v>75</v>
      </c>
      <c r="AN27" s="671">
        <v>75</v>
      </c>
      <c r="AO27" s="671">
        <v>75</v>
      </c>
      <c r="AP27" s="671">
        <v>75</v>
      </c>
      <c r="AQ27" s="671">
        <v>75</v>
      </c>
      <c r="AR27" s="671">
        <v>75</v>
      </c>
      <c r="AS27" s="671">
        <v>75</v>
      </c>
      <c r="AT27" s="671">
        <v>75</v>
      </c>
      <c r="AU27" s="671">
        <v>75</v>
      </c>
      <c r="AV27" s="671">
        <v>75</v>
      </c>
      <c r="AW27" s="671">
        <v>75</v>
      </c>
      <c r="AX27" s="671">
        <v>75</v>
      </c>
      <c r="AY27" s="671">
        <v>75</v>
      </c>
      <c r="AZ27" s="671">
        <v>75</v>
      </c>
      <c r="BA27" s="671">
        <v>75</v>
      </c>
      <c r="BB27" s="671">
        <v>75</v>
      </c>
      <c r="BC27" s="671">
        <v>75</v>
      </c>
      <c r="BD27" s="671">
        <v>75</v>
      </c>
      <c r="BE27" s="671">
        <v>75</v>
      </c>
      <c r="BF27" s="671">
        <v>75</v>
      </c>
      <c r="BG27" s="671">
        <v>75</v>
      </c>
      <c r="BH27" s="671">
        <v>75</v>
      </c>
      <c r="BI27" s="671">
        <v>75</v>
      </c>
      <c r="BJ27" s="671">
        <v>75</v>
      </c>
      <c r="BK27" s="671">
        <v>75</v>
      </c>
      <c r="BL27" s="671">
        <v>75</v>
      </c>
      <c r="BM27" s="671">
        <v>75</v>
      </c>
      <c r="BN27" s="671">
        <v>75</v>
      </c>
      <c r="BO27" s="671">
        <v>75</v>
      </c>
      <c r="BP27" s="671">
        <v>75</v>
      </c>
      <c r="BQ27" s="671">
        <v>75</v>
      </c>
      <c r="BR27" s="671">
        <v>75</v>
      </c>
      <c r="BS27" s="671">
        <v>75</v>
      </c>
      <c r="BT27" s="671">
        <v>75</v>
      </c>
      <c r="BU27" s="671">
        <v>75</v>
      </c>
      <c r="BV27" s="671">
        <v>75</v>
      </c>
      <c r="BW27" s="671">
        <v>75</v>
      </c>
      <c r="BX27" s="671">
        <v>75</v>
      </c>
      <c r="BY27" s="671">
        <v>75</v>
      </c>
      <c r="BZ27" s="671">
        <v>75</v>
      </c>
      <c r="CA27" s="671">
        <v>75</v>
      </c>
      <c r="CB27" s="671">
        <v>75</v>
      </c>
      <c r="CC27" s="671">
        <v>75</v>
      </c>
      <c r="CD27" s="671">
        <v>75</v>
      </c>
      <c r="CE27" s="679">
        <v>75</v>
      </c>
      <c r="CF27" s="679">
        <v>75</v>
      </c>
      <c r="CG27" s="679">
        <v>75</v>
      </c>
      <c r="CH27" s="679">
        <v>75</v>
      </c>
      <c r="CI27" s="679">
        <v>75</v>
      </c>
      <c r="CJ27" s="679">
        <v>75</v>
      </c>
      <c r="CK27" s="679">
        <v>75</v>
      </c>
      <c r="CL27" s="679">
        <v>75</v>
      </c>
      <c r="CM27" s="679">
        <v>75</v>
      </c>
      <c r="CN27" s="679">
        <v>75</v>
      </c>
      <c r="CO27" s="679">
        <v>75</v>
      </c>
      <c r="CP27" s="679">
        <v>75</v>
      </c>
      <c r="CQ27" s="679">
        <v>75</v>
      </c>
      <c r="CR27" s="679">
        <v>75</v>
      </c>
      <c r="CS27" s="679">
        <v>75</v>
      </c>
      <c r="CT27" s="679">
        <v>75</v>
      </c>
      <c r="CU27" s="679">
        <v>75</v>
      </c>
      <c r="CV27" s="679">
        <v>75</v>
      </c>
      <c r="CW27" s="679">
        <v>75</v>
      </c>
      <c r="CX27" s="679">
        <v>75</v>
      </c>
      <c r="CY27" s="680">
        <v>75</v>
      </c>
      <c r="CZ27" s="681">
        <v>0</v>
      </c>
      <c r="DA27" s="682">
        <v>0</v>
      </c>
      <c r="DB27" s="682">
        <v>0</v>
      </c>
      <c r="DC27" s="682">
        <v>0</v>
      </c>
      <c r="DD27" s="682">
        <v>0</v>
      </c>
      <c r="DE27" s="682">
        <v>0</v>
      </c>
      <c r="DF27" s="682">
        <v>0</v>
      </c>
      <c r="DG27" s="682">
        <v>0</v>
      </c>
      <c r="DH27" s="682">
        <v>0</v>
      </c>
      <c r="DI27" s="682">
        <v>0</v>
      </c>
      <c r="DJ27" s="682">
        <v>0</v>
      </c>
      <c r="DK27" s="682">
        <v>0</v>
      </c>
      <c r="DL27" s="682">
        <v>0</v>
      </c>
      <c r="DM27" s="682">
        <v>0</v>
      </c>
      <c r="DN27" s="682">
        <v>0</v>
      </c>
      <c r="DO27" s="682">
        <v>0</v>
      </c>
      <c r="DP27" s="682">
        <v>0</v>
      </c>
      <c r="DQ27" s="682">
        <v>0</v>
      </c>
      <c r="DR27" s="682">
        <v>0</v>
      </c>
      <c r="DS27" s="682">
        <v>0</v>
      </c>
      <c r="DT27" s="682">
        <v>0</v>
      </c>
      <c r="DU27" s="682">
        <v>0</v>
      </c>
      <c r="DV27" s="682">
        <v>0</v>
      </c>
      <c r="DW27" s="683">
        <v>0</v>
      </c>
      <c r="DX27" s="655"/>
    </row>
    <row r="28" spans="2:128" x14ac:dyDescent="0.2">
      <c r="B28" s="694"/>
      <c r="C28" s="699"/>
      <c r="D28" s="696"/>
      <c r="E28" s="696"/>
      <c r="F28" s="696"/>
      <c r="G28" s="696"/>
      <c r="H28" s="696"/>
      <c r="I28" s="696"/>
      <c r="J28" s="696"/>
      <c r="K28" s="696"/>
      <c r="L28" s="696"/>
      <c r="M28" s="696"/>
      <c r="N28" s="696"/>
      <c r="O28" s="696"/>
      <c r="P28" s="696"/>
      <c r="Q28" s="696"/>
      <c r="R28" s="697"/>
      <c r="S28" s="696"/>
      <c r="T28" s="696"/>
      <c r="U28" s="700" t="s">
        <v>503</v>
      </c>
      <c r="V28" s="701" t="s">
        <v>124</v>
      </c>
      <c r="W28" s="698" t="s">
        <v>499</v>
      </c>
      <c r="X28" s="671">
        <v>0</v>
      </c>
      <c r="Y28" s="671">
        <v>0</v>
      </c>
      <c r="Z28" s="671">
        <v>0</v>
      </c>
      <c r="AA28" s="671">
        <v>0</v>
      </c>
      <c r="AB28" s="671">
        <v>0</v>
      </c>
      <c r="AC28" s="671">
        <v>0</v>
      </c>
      <c r="AD28" s="671">
        <v>0</v>
      </c>
      <c r="AE28" s="671">
        <v>0</v>
      </c>
      <c r="AF28" s="671">
        <v>0</v>
      </c>
      <c r="AG28" s="671">
        <v>0</v>
      </c>
      <c r="AH28" s="671">
        <v>0</v>
      </c>
      <c r="AI28" s="671">
        <v>0</v>
      </c>
      <c r="AJ28" s="671">
        <v>0</v>
      </c>
      <c r="AK28" s="671">
        <v>0</v>
      </c>
      <c r="AL28" s="671">
        <v>0</v>
      </c>
      <c r="AM28" s="671">
        <v>0</v>
      </c>
      <c r="AN28" s="671">
        <v>0</v>
      </c>
      <c r="AO28" s="671">
        <v>0</v>
      </c>
      <c r="AP28" s="671">
        <v>0</v>
      </c>
      <c r="AQ28" s="671">
        <v>0</v>
      </c>
      <c r="AR28" s="671">
        <v>0</v>
      </c>
      <c r="AS28" s="671">
        <v>0</v>
      </c>
      <c r="AT28" s="671">
        <v>0</v>
      </c>
      <c r="AU28" s="671">
        <v>0</v>
      </c>
      <c r="AV28" s="671">
        <v>0</v>
      </c>
      <c r="AW28" s="671">
        <v>0</v>
      </c>
      <c r="AX28" s="671">
        <v>0</v>
      </c>
      <c r="AY28" s="671">
        <v>0</v>
      </c>
      <c r="AZ28" s="671">
        <v>0</v>
      </c>
      <c r="BA28" s="671">
        <v>0</v>
      </c>
      <c r="BB28" s="671">
        <v>0</v>
      </c>
      <c r="BC28" s="671">
        <v>0</v>
      </c>
      <c r="BD28" s="671">
        <v>0</v>
      </c>
      <c r="BE28" s="671">
        <v>0</v>
      </c>
      <c r="BF28" s="671">
        <v>0</v>
      </c>
      <c r="BG28" s="671">
        <v>0</v>
      </c>
      <c r="BH28" s="671">
        <v>0</v>
      </c>
      <c r="BI28" s="671">
        <v>0</v>
      </c>
      <c r="BJ28" s="671">
        <v>0</v>
      </c>
      <c r="BK28" s="671">
        <v>0</v>
      </c>
      <c r="BL28" s="671">
        <v>0</v>
      </c>
      <c r="BM28" s="671">
        <v>0</v>
      </c>
      <c r="BN28" s="671">
        <v>0</v>
      </c>
      <c r="BO28" s="671">
        <v>0</v>
      </c>
      <c r="BP28" s="671">
        <v>0</v>
      </c>
      <c r="BQ28" s="671">
        <v>0</v>
      </c>
      <c r="BR28" s="671">
        <v>0</v>
      </c>
      <c r="BS28" s="671">
        <v>0</v>
      </c>
      <c r="BT28" s="671">
        <v>0</v>
      </c>
      <c r="BU28" s="671">
        <v>0</v>
      </c>
      <c r="BV28" s="671">
        <v>0</v>
      </c>
      <c r="BW28" s="671">
        <v>0</v>
      </c>
      <c r="BX28" s="671">
        <v>0</v>
      </c>
      <c r="BY28" s="671">
        <v>0</v>
      </c>
      <c r="BZ28" s="671">
        <v>0</v>
      </c>
      <c r="CA28" s="671">
        <v>0</v>
      </c>
      <c r="CB28" s="671">
        <v>0</v>
      </c>
      <c r="CC28" s="671">
        <v>0</v>
      </c>
      <c r="CD28" s="671">
        <v>0</v>
      </c>
      <c r="CE28" s="679">
        <v>0</v>
      </c>
      <c r="CF28" s="679">
        <v>0</v>
      </c>
      <c r="CG28" s="679">
        <v>0</v>
      </c>
      <c r="CH28" s="679">
        <v>0</v>
      </c>
      <c r="CI28" s="679">
        <v>0</v>
      </c>
      <c r="CJ28" s="679">
        <v>0</v>
      </c>
      <c r="CK28" s="679">
        <v>0</v>
      </c>
      <c r="CL28" s="679">
        <v>0</v>
      </c>
      <c r="CM28" s="679">
        <v>0</v>
      </c>
      <c r="CN28" s="679">
        <v>0</v>
      </c>
      <c r="CO28" s="679">
        <v>0</v>
      </c>
      <c r="CP28" s="679">
        <v>0</v>
      </c>
      <c r="CQ28" s="679">
        <v>0</v>
      </c>
      <c r="CR28" s="679">
        <v>0</v>
      </c>
      <c r="CS28" s="679">
        <v>0</v>
      </c>
      <c r="CT28" s="679">
        <v>0</v>
      </c>
      <c r="CU28" s="679">
        <v>0</v>
      </c>
      <c r="CV28" s="679">
        <v>0</v>
      </c>
      <c r="CW28" s="679">
        <v>0</v>
      </c>
      <c r="CX28" s="679">
        <v>0</v>
      </c>
      <c r="CY28" s="680">
        <v>0</v>
      </c>
      <c r="CZ28" s="681">
        <v>0</v>
      </c>
      <c r="DA28" s="682">
        <v>0</v>
      </c>
      <c r="DB28" s="682">
        <v>0</v>
      </c>
      <c r="DC28" s="682">
        <v>0</v>
      </c>
      <c r="DD28" s="682">
        <v>0</v>
      </c>
      <c r="DE28" s="682">
        <v>0</v>
      </c>
      <c r="DF28" s="682">
        <v>0</v>
      </c>
      <c r="DG28" s="682">
        <v>0</v>
      </c>
      <c r="DH28" s="682">
        <v>0</v>
      </c>
      <c r="DI28" s="682">
        <v>0</v>
      </c>
      <c r="DJ28" s="682">
        <v>0</v>
      </c>
      <c r="DK28" s="682">
        <v>0</v>
      </c>
      <c r="DL28" s="682">
        <v>0</v>
      </c>
      <c r="DM28" s="682">
        <v>0</v>
      </c>
      <c r="DN28" s="682">
        <v>0</v>
      </c>
      <c r="DO28" s="682">
        <v>0</v>
      </c>
      <c r="DP28" s="682">
        <v>0</v>
      </c>
      <c r="DQ28" s="682">
        <v>0</v>
      </c>
      <c r="DR28" s="682">
        <v>0</v>
      </c>
      <c r="DS28" s="682">
        <v>0</v>
      </c>
      <c r="DT28" s="682">
        <v>0</v>
      </c>
      <c r="DU28" s="682">
        <v>0</v>
      </c>
      <c r="DV28" s="682">
        <v>0</v>
      </c>
      <c r="DW28" s="683">
        <v>0</v>
      </c>
      <c r="DX28" s="655"/>
    </row>
    <row r="29" spans="2:128" x14ac:dyDescent="0.2">
      <c r="B29" s="694"/>
      <c r="C29" s="699"/>
      <c r="D29" s="696"/>
      <c r="E29" s="696"/>
      <c r="F29" s="696"/>
      <c r="G29" s="696"/>
      <c r="H29" s="696"/>
      <c r="I29" s="696"/>
      <c r="J29" s="696"/>
      <c r="K29" s="696"/>
      <c r="L29" s="696"/>
      <c r="M29" s="696"/>
      <c r="N29" s="696"/>
      <c r="O29" s="696"/>
      <c r="P29" s="696"/>
      <c r="Q29" s="696"/>
      <c r="R29" s="697"/>
      <c r="S29" s="696"/>
      <c r="T29" s="696"/>
      <c r="U29" s="689" t="s">
        <v>504</v>
      </c>
      <c r="V29" s="678" t="s">
        <v>124</v>
      </c>
      <c r="W29" s="698" t="s">
        <v>499</v>
      </c>
      <c r="X29" s="671">
        <v>9.7300000000000011E-2</v>
      </c>
      <c r="Y29" s="671">
        <v>0.11120000000000001</v>
      </c>
      <c r="Z29" s="671">
        <v>0.13900000000000001</v>
      </c>
      <c r="AA29" s="671">
        <v>0.55600000000000005</v>
      </c>
      <c r="AB29" s="671">
        <v>0.48649999999999993</v>
      </c>
      <c r="AC29" s="671">
        <v>0</v>
      </c>
      <c r="AD29" s="671">
        <v>0</v>
      </c>
      <c r="AE29" s="671">
        <v>0</v>
      </c>
      <c r="AF29" s="671">
        <v>0</v>
      </c>
      <c r="AG29" s="671">
        <v>0</v>
      </c>
      <c r="AH29" s="671">
        <v>0</v>
      </c>
      <c r="AI29" s="671">
        <v>0</v>
      </c>
      <c r="AJ29" s="671">
        <v>0</v>
      </c>
      <c r="AK29" s="671">
        <v>0</v>
      </c>
      <c r="AL29" s="671">
        <v>0</v>
      </c>
      <c r="AM29" s="671">
        <v>0</v>
      </c>
      <c r="AN29" s="671">
        <v>0</v>
      </c>
      <c r="AO29" s="671">
        <v>0</v>
      </c>
      <c r="AP29" s="671">
        <v>0</v>
      </c>
      <c r="AQ29" s="671">
        <v>0</v>
      </c>
      <c r="AR29" s="671">
        <v>6.9821759259259255E-3</v>
      </c>
      <c r="AS29" s="671">
        <v>7.9796296296296299E-3</v>
      </c>
      <c r="AT29" s="671">
        <v>9.974537037037037E-3</v>
      </c>
      <c r="AU29" s="671">
        <v>3.9898148148148148E-2</v>
      </c>
      <c r="AV29" s="671">
        <v>3.4910879629629625E-2</v>
      </c>
      <c r="AW29" s="671">
        <v>0</v>
      </c>
      <c r="AX29" s="671">
        <v>0</v>
      </c>
      <c r="AY29" s="671">
        <v>0</v>
      </c>
      <c r="AZ29" s="671">
        <v>0</v>
      </c>
      <c r="BA29" s="671">
        <v>0</v>
      </c>
      <c r="BB29" s="671">
        <v>0</v>
      </c>
      <c r="BC29" s="671">
        <v>0</v>
      </c>
      <c r="BD29" s="671">
        <v>0</v>
      </c>
      <c r="BE29" s="671">
        <v>0</v>
      </c>
      <c r="BF29" s="671">
        <v>0</v>
      </c>
      <c r="BG29" s="671">
        <v>0</v>
      </c>
      <c r="BH29" s="671">
        <v>0</v>
      </c>
      <c r="BI29" s="671">
        <v>0</v>
      </c>
      <c r="BJ29" s="671">
        <v>0</v>
      </c>
      <c r="BK29" s="671">
        <v>0</v>
      </c>
      <c r="BL29" s="671">
        <v>6.9821759259259255E-3</v>
      </c>
      <c r="BM29" s="671">
        <v>7.9796296296296299E-3</v>
      </c>
      <c r="BN29" s="671">
        <v>9.974537037037037E-3</v>
      </c>
      <c r="BO29" s="671">
        <v>3.9898148148148148E-2</v>
      </c>
      <c r="BP29" s="671">
        <v>3.4910879629629625E-2</v>
      </c>
      <c r="BQ29" s="671">
        <v>0</v>
      </c>
      <c r="BR29" s="671">
        <v>0</v>
      </c>
      <c r="BS29" s="671">
        <v>0</v>
      </c>
      <c r="BT29" s="671">
        <v>0</v>
      </c>
      <c r="BU29" s="671">
        <v>0</v>
      </c>
      <c r="BV29" s="671">
        <v>0</v>
      </c>
      <c r="BW29" s="671">
        <v>0</v>
      </c>
      <c r="BX29" s="671">
        <v>0</v>
      </c>
      <c r="BY29" s="671">
        <v>0</v>
      </c>
      <c r="BZ29" s="671">
        <v>0</v>
      </c>
      <c r="CA29" s="671">
        <v>0</v>
      </c>
      <c r="CB29" s="671">
        <v>0</v>
      </c>
      <c r="CC29" s="671">
        <v>0</v>
      </c>
      <c r="CD29" s="671">
        <v>0</v>
      </c>
      <c r="CE29" s="679">
        <v>0</v>
      </c>
      <c r="CF29" s="679">
        <v>2.0270833333333332E-2</v>
      </c>
      <c r="CG29" s="679">
        <v>2.3166666666666669E-2</v>
      </c>
      <c r="CH29" s="679">
        <v>2.8958333333333332E-2</v>
      </c>
      <c r="CI29" s="679">
        <v>0.11583333333333333</v>
      </c>
      <c r="CJ29" s="679">
        <v>0.10135416666666668</v>
      </c>
      <c r="CK29" s="679">
        <v>0</v>
      </c>
      <c r="CL29" s="679">
        <v>0</v>
      </c>
      <c r="CM29" s="679">
        <v>0</v>
      </c>
      <c r="CN29" s="679">
        <v>0</v>
      </c>
      <c r="CO29" s="679">
        <v>0</v>
      </c>
      <c r="CP29" s="679">
        <v>0</v>
      </c>
      <c r="CQ29" s="679">
        <v>0</v>
      </c>
      <c r="CR29" s="679">
        <v>0</v>
      </c>
      <c r="CS29" s="679">
        <v>0</v>
      </c>
      <c r="CT29" s="679">
        <v>0</v>
      </c>
      <c r="CU29" s="679">
        <v>0</v>
      </c>
      <c r="CV29" s="679">
        <v>0</v>
      </c>
      <c r="CW29" s="679">
        <v>0</v>
      </c>
      <c r="CX29" s="679">
        <v>0</v>
      </c>
      <c r="CY29" s="680">
        <v>0</v>
      </c>
      <c r="CZ29" s="681">
        <v>0</v>
      </c>
      <c r="DA29" s="682">
        <v>0</v>
      </c>
      <c r="DB29" s="682">
        <v>0</v>
      </c>
      <c r="DC29" s="682">
        <v>0</v>
      </c>
      <c r="DD29" s="682">
        <v>0</v>
      </c>
      <c r="DE29" s="682">
        <v>0</v>
      </c>
      <c r="DF29" s="682">
        <v>0</v>
      </c>
      <c r="DG29" s="682">
        <v>0</v>
      </c>
      <c r="DH29" s="682">
        <v>0</v>
      </c>
      <c r="DI29" s="682">
        <v>0</v>
      </c>
      <c r="DJ29" s="682">
        <v>0</v>
      </c>
      <c r="DK29" s="682">
        <v>0</v>
      </c>
      <c r="DL29" s="682">
        <v>0</v>
      </c>
      <c r="DM29" s="682">
        <v>0</v>
      </c>
      <c r="DN29" s="682">
        <v>0</v>
      </c>
      <c r="DO29" s="682">
        <v>0</v>
      </c>
      <c r="DP29" s="682">
        <v>0</v>
      </c>
      <c r="DQ29" s="682">
        <v>0</v>
      </c>
      <c r="DR29" s="682">
        <v>0</v>
      </c>
      <c r="DS29" s="682">
        <v>0</v>
      </c>
      <c r="DT29" s="682">
        <v>0</v>
      </c>
      <c r="DU29" s="682">
        <v>0</v>
      </c>
      <c r="DV29" s="682">
        <v>0</v>
      </c>
      <c r="DW29" s="683">
        <v>0</v>
      </c>
      <c r="DX29" s="655"/>
    </row>
    <row r="30" spans="2:128" x14ac:dyDescent="0.2">
      <c r="B30" s="702"/>
      <c r="C30" s="699"/>
      <c r="D30" s="696"/>
      <c r="E30" s="696"/>
      <c r="F30" s="696"/>
      <c r="G30" s="696"/>
      <c r="H30" s="696"/>
      <c r="I30" s="696"/>
      <c r="J30" s="696"/>
      <c r="K30" s="696"/>
      <c r="L30" s="696"/>
      <c r="M30" s="696"/>
      <c r="N30" s="696"/>
      <c r="O30" s="696"/>
      <c r="P30" s="696"/>
      <c r="Q30" s="696"/>
      <c r="R30" s="697"/>
      <c r="S30" s="696"/>
      <c r="T30" s="696"/>
      <c r="U30" s="689" t="s">
        <v>505</v>
      </c>
      <c r="V30" s="678" t="s">
        <v>124</v>
      </c>
      <c r="W30" s="698" t="s">
        <v>499</v>
      </c>
      <c r="X30" s="671">
        <v>0</v>
      </c>
      <c r="Y30" s="671">
        <v>0</v>
      </c>
      <c r="Z30" s="671">
        <v>0</v>
      </c>
      <c r="AA30" s="671">
        <v>0</v>
      </c>
      <c r="AB30" s="671">
        <v>0</v>
      </c>
      <c r="AC30" s="671">
        <v>0.42</v>
      </c>
      <c r="AD30" s="671">
        <v>0.42</v>
      </c>
      <c r="AE30" s="671">
        <v>0.42</v>
      </c>
      <c r="AF30" s="671">
        <v>0.42</v>
      </c>
      <c r="AG30" s="671">
        <v>0.42</v>
      </c>
      <c r="AH30" s="671">
        <v>0.42</v>
      </c>
      <c r="AI30" s="671">
        <v>0.42</v>
      </c>
      <c r="AJ30" s="671">
        <v>0.42</v>
      </c>
      <c r="AK30" s="671">
        <v>0.42</v>
      </c>
      <c r="AL30" s="671">
        <v>0.42</v>
      </c>
      <c r="AM30" s="671">
        <v>0.42</v>
      </c>
      <c r="AN30" s="671">
        <v>0.42</v>
      </c>
      <c r="AO30" s="671">
        <v>0.42</v>
      </c>
      <c r="AP30" s="671">
        <v>0.42</v>
      </c>
      <c r="AQ30" s="671">
        <v>0.42</v>
      </c>
      <c r="AR30" s="671">
        <v>0.42</v>
      </c>
      <c r="AS30" s="671">
        <v>0.42</v>
      </c>
      <c r="AT30" s="671">
        <v>0.42</v>
      </c>
      <c r="AU30" s="671">
        <v>0.42</v>
      </c>
      <c r="AV30" s="671">
        <v>0.42</v>
      </c>
      <c r="AW30" s="671">
        <v>0.42</v>
      </c>
      <c r="AX30" s="671">
        <v>0.42</v>
      </c>
      <c r="AY30" s="671">
        <v>0.42</v>
      </c>
      <c r="AZ30" s="671">
        <v>0.42</v>
      </c>
      <c r="BA30" s="671">
        <v>0.42</v>
      </c>
      <c r="BB30" s="671">
        <v>0.42</v>
      </c>
      <c r="BC30" s="671">
        <v>0.42</v>
      </c>
      <c r="BD30" s="671">
        <v>0.42</v>
      </c>
      <c r="BE30" s="671">
        <v>0.42</v>
      </c>
      <c r="BF30" s="671">
        <v>0.42</v>
      </c>
      <c r="BG30" s="671">
        <v>0.42</v>
      </c>
      <c r="BH30" s="671">
        <v>0.42</v>
      </c>
      <c r="BI30" s="671">
        <v>0.42</v>
      </c>
      <c r="BJ30" s="671">
        <v>0.42</v>
      </c>
      <c r="BK30" s="671">
        <v>0.42</v>
      </c>
      <c r="BL30" s="671">
        <v>0.42</v>
      </c>
      <c r="BM30" s="671">
        <v>0.42</v>
      </c>
      <c r="BN30" s="671">
        <v>0.42</v>
      </c>
      <c r="BO30" s="671">
        <v>0.42</v>
      </c>
      <c r="BP30" s="671">
        <v>0.42</v>
      </c>
      <c r="BQ30" s="671">
        <v>0.42</v>
      </c>
      <c r="BR30" s="671">
        <v>0.42</v>
      </c>
      <c r="BS30" s="671">
        <v>0.42</v>
      </c>
      <c r="BT30" s="671">
        <v>0.42</v>
      </c>
      <c r="BU30" s="671">
        <v>0.42</v>
      </c>
      <c r="BV30" s="671">
        <v>0.42</v>
      </c>
      <c r="BW30" s="671">
        <v>0.42</v>
      </c>
      <c r="BX30" s="671">
        <v>0.42</v>
      </c>
      <c r="BY30" s="671">
        <v>0.42</v>
      </c>
      <c r="BZ30" s="671">
        <v>0.42</v>
      </c>
      <c r="CA30" s="671">
        <v>0.42</v>
      </c>
      <c r="CB30" s="671">
        <v>0.42</v>
      </c>
      <c r="CC30" s="671">
        <v>0.42</v>
      </c>
      <c r="CD30" s="671">
        <v>0.42</v>
      </c>
      <c r="CE30" s="679">
        <v>0.42</v>
      </c>
      <c r="CF30" s="679">
        <v>0.42</v>
      </c>
      <c r="CG30" s="679">
        <v>0.42</v>
      </c>
      <c r="CH30" s="679">
        <v>0.42</v>
      </c>
      <c r="CI30" s="679">
        <v>0.42</v>
      </c>
      <c r="CJ30" s="679">
        <v>0.42</v>
      </c>
      <c r="CK30" s="679">
        <v>0.42</v>
      </c>
      <c r="CL30" s="679">
        <v>0.42</v>
      </c>
      <c r="CM30" s="679">
        <v>0.42</v>
      </c>
      <c r="CN30" s="679">
        <v>0.42</v>
      </c>
      <c r="CO30" s="679">
        <v>0.42</v>
      </c>
      <c r="CP30" s="679">
        <v>0.42</v>
      </c>
      <c r="CQ30" s="679">
        <v>0.42</v>
      </c>
      <c r="CR30" s="679">
        <v>0.42</v>
      </c>
      <c r="CS30" s="679">
        <v>0.42</v>
      </c>
      <c r="CT30" s="679">
        <v>0.42</v>
      </c>
      <c r="CU30" s="679">
        <v>0.42</v>
      </c>
      <c r="CV30" s="679">
        <v>0.42</v>
      </c>
      <c r="CW30" s="679">
        <v>0.42</v>
      </c>
      <c r="CX30" s="679">
        <v>0.42</v>
      </c>
      <c r="CY30" s="680">
        <v>0.42</v>
      </c>
      <c r="CZ30" s="681">
        <v>0</v>
      </c>
      <c r="DA30" s="682">
        <v>0</v>
      </c>
      <c r="DB30" s="682">
        <v>0</v>
      </c>
      <c r="DC30" s="682">
        <v>0</v>
      </c>
      <c r="DD30" s="682">
        <v>0</v>
      </c>
      <c r="DE30" s="682">
        <v>0</v>
      </c>
      <c r="DF30" s="682">
        <v>0</v>
      </c>
      <c r="DG30" s="682">
        <v>0</v>
      </c>
      <c r="DH30" s="682">
        <v>0</v>
      </c>
      <c r="DI30" s="682">
        <v>0</v>
      </c>
      <c r="DJ30" s="682">
        <v>0</v>
      </c>
      <c r="DK30" s="682">
        <v>0</v>
      </c>
      <c r="DL30" s="682">
        <v>0</v>
      </c>
      <c r="DM30" s="682">
        <v>0</v>
      </c>
      <c r="DN30" s="682">
        <v>0</v>
      </c>
      <c r="DO30" s="682">
        <v>0</v>
      </c>
      <c r="DP30" s="682">
        <v>0</v>
      </c>
      <c r="DQ30" s="682">
        <v>0</v>
      </c>
      <c r="DR30" s="682">
        <v>0</v>
      </c>
      <c r="DS30" s="682">
        <v>0</v>
      </c>
      <c r="DT30" s="682">
        <v>0</v>
      </c>
      <c r="DU30" s="682">
        <v>0</v>
      </c>
      <c r="DV30" s="682">
        <v>0</v>
      </c>
      <c r="DW30" s="683">
        <v>0</v>
      </c>
      <c r="DX30" s="655"/>
    </row>
    <row r="31" spans="2:128" x14ac:dyDescent="0.2">
      <c r="B31" s="702"/>
      <c r="C31" s="699"/>
      <c r="D31" s="696"/>
      <c r="E31" s="696"/>
      <c r="F31" s="696"/>
      <c r="G31" s="696"/>
      <c r="H31" s="696"/>
      <c r="I31" s="696"/>
      <c r="J31" s="696"/>
      <c r="K31" s="696"/>
      <c r="L31" s="696"/>
      <c r="M31" s="696"/>
      <c r="N31" s="696"/>
      <c r="O31" s="696"/>
      <c r="P31" s="696"/>
      <c r="Q31" s="696"/>
      <c r="R31" s="697"/>
      <c r="S31" s="696"/>
      <c r="T31" s="696"/>
      <c r="U31" s="689" t="s">
        <v>506</v>
      </c>
      <c r="V31" s="678" t="s">
        <v>124</v>
      </c>
      <c r="W31" s="698" t="s">
        <v>499</v>
      </c>
      <c r="X31" s="671">
        <v>1.6042040000000002</v>
      </c>
      <c r="Y31" s="671">
        <v>1.8333760000000001</v>
      </c>
      <c r="Z31" s="671">
        <v>2.2917200000000002</v>
      </c>
      <c r="AA31" s="671">
        <v>9.1668800000000008</v>
      </c>
      <c r="AB31" s="671">
        <v>8.02102</v>
      </c>
      <c r="AC31" s="671">
        <v>0</v>
      </c>
      <c r="AD31" s="671">
        <v>0</v>
      </c>
      <c r="AE31" s="671">
        <v>0</v>
      </c>
      <c r="AF31" s="671">
        <v>0</v>
      </c>
      <c r="AG31" s="671">
        <v>0</v>
      </c>
      <c r="AH31" s="671">
        <v>0</v>
      </c>
      <c r="AI31" s="671">
        <v>0</v>
      </c>
      <c r="AJ31" s="671">
        <v>0</v>
      </c>
      <c r="AK31" s="671">
        <v>0</v>
      </c>
      <c r="AL31" s="671">
        <v>0</v>
      </c>
      <c r="AM31" s="671">
        <v>0</v>
      </c>
      <c r="AN31" s="671">
        <v>0</v>
      </c>
      <c r="AO31" s="671">
        <v>0</v>
      </c>
      <c r="AP31" s="671">
        <v>0</v>
      </c>
      <c r="AQ31" s="671">
        <v>0</v>
      </c>
      <c r="AR31" s="671">
        <v>0.11511649074074075</v>
      </c>
      <c r="AS31" s="671">
        <v>0.13156170370370371</v>
      </c>
      <c r="AT31" s="671">
        <v>0.16445212962962963</v>
      </c>
      <c r="AU31" s="671">
        <v>0.65780851851851851</v>
      </c>
      <c r="AV31" s="671">
        <v>0.57558245370370364</v>
      </c>
      <c r="AW31" s="671">
        <v>0</v>
      </c>
      <c r="AX31" s="671">
        <v>0</v>
      </c>
      <c r="AY31" s="671">
        <v>0</v>
      </c>
      <c r="AZ31" s="671">
        <v>0</v>
      </c>
      <c r="BA31" s="671">
        <v>0</v>
      </c>
      <c r="BB31" s="671">
        <v>0</v>
      </c>
      <c r="BC31" s="671">
        <v>0</v>
      </c>
      <c r="BD31" s="671">
        <v>0</v>
      </c>
      <c r="BE31" s="671">
        <v>0</v>
      </c>
      <c r="BF31" s="671">
        <v>0</v>
      </c>
      <c r="BG31" s="671">
        <v>0</v>
      </c>
      <c r="BH31" s="671">
        <v>0</v>
      </c>
      <c r="BI31" s="671">
        <v>0</v>
      </c>
      <c r="BJ31" s="671">
        <v>0</v>
      </c>
      <c r="BK31" s="671">
        <v>0</v>
      </c>
      <c r="BL31" s="671">
        <v>0.11511649074074075</v>
      </c>
      <c r="BM31" s="671">
        <v>0.13156170370370371</v>
      </c>
      <c r="BN31" s="671">
        <v>0.16445212962962963</v>
      </c>
      <c r="BO31" s="671">
        <v>0.65780851851851851</v>
      </c>
      <c r="BP31" s="671">
        <v>0.57558245370370364</v>
      </c>
      <c r="BQ31" s="671">
        <v>0</v>
      </c>
      <c r="BR31" s="671">
        <v>0</v>
      </c>
      <c r="BS31" s="671">
        <v>0</v>
      </c>
      <c r="BT31" s="671">
        <v>0</v>
      </c>
      <c r="BU31" s="671">
        <v>0</v>
      </c>
      <c r="BV31" s="671">
        <v>0</v>
      </c>
      <c r="BW31" s="671">
        <v>0</v>
      </c>
      <c r="BX31" s="671">
        <v>0</v>
      </c>
      <c r="BY31" s="671">
        <v>0</v>
      </c>
      <c r="BZ31" s="671">
        <v>0</v>
      </c>
      <c r="CA31" s="671">
        <v>0</v>
      </c>
      <c r="CB31" s="671">
        <v>0</v>
      </c>
      <c r="CC31" s="671">
        <v>0</v>
      </c>
      <c r="CD31" s="671">
        <v>0</v>
      </c>
      <c r="CE31" s="679">
        <v>0</v>
      </c>
      <c r="CF31" s="679">
        <v>0.33420916666666672</v>
      </c>
      <c r="CG31" s="679">
        <v>0.38195333333333331</v>
      </c>
      <c r="CH31" s="679">
        <v>0.47744166666666665</v>
      </c>
      <c r="CI31" s="679">
        <v>1.9097666666666666</v>
      </c>
      <c r="CJ31" s="679">
        <v>1.6710458333333336</v>
      </c>
      <c r="CK31" s="679">
        <v>0</v>
      </c>
      <c r="CL31" s="679">
        <v>0</v>
      </c>
      <c r="CM31" s="679">
        <v>0</v>
      </c>
      <c r="CN31" s="679">
        <v>0</v>
      </c>
      <c r="CO31" s="679">
        <v>0</v>
      </c>
      <c r="CP31" s="679">
        <v>0</v>
      </c>
      <c r="CQ31" s="679">
        <v>0</v>
      </c>
      <c r="CR31" s="679">
        <v>0</v>
      </c>
      <c r="CS31" s="679">
        <v>0</v>
      </c>
      <c r="CT31" s="679">
        <v>0</v>
      </c>
      <c r="CU31" s="679">
        <v>0</v>
      </c>
      <c r="CV31" s="679">
        <v>0</v>
      </c>
      <c r="CW31" s="679">
        <v>0</v>
      </c>
      <c r="CX31" s="679">
        <v>0</v>
      </c>
      <c r="CY31" s="680">
        <v>0</v>
      </c>
      <c r="CZ31" s="681">
        <v>0</v>
      </c>
      <c r="DA31" s="682">
        <v>0</v>
      </c>
      <c r="DB31" s="682">
        <v>0</v>
      </c>
      <c r="DC31" s="682">
        <v>0</v>
      </c>
      <c r="DD31" s="682">
        <v>0</v>
      </c>
      <c r="DE31" s="682">
        <v>0</v>
      </c>
      <c r="DF31" s="682">
        <v>0</v>
      </c>
      <c r="DG31" s="682">
        <v>0</v>
      </c>
      <c r="DH31" s="682">
        <v>0</v>
      </c>
      <c r="DI31" s="682">
        <v>0</v>
      </c>
      <c r="DJ31" s="682">
        <v>0</v>
      </c>
      <c r="DK31" s="682">
        <v>0</v>
      </c>
      <c r="DL31" s="682">
        <v>0</v>
      </c>
      <c r="DM31" s="682">
        <v>0</v>
      </c>
      <c r="DN31" s="682">
        <v>0</v>
      </c>
      <c r="DO31" s="682">
        <v>0</v>
      </c>
      <c r="DP31" s="682">
        <v>0</v>
      </c>
      <c r="DQ31" s="682">
        <v>0</v>
      </c>
      <c r="DR31" s="682">
        <v>0</v>
      </c>
      <c r="DS31" s="682">
        <v>0</v>
      </c>
      <c r="DT31" s="682">
        <v>0</v>
      </c>
      <c r="DU31" s="682">
        <v>0</v>
      </c>
      <c r="DV31" s="682">
        <v>0</v>
      </c>
      <c r="DW31" s="683">
        <v>0</v>
      </c>
      <c r="DX31" s="655"/>
    </row>
    <row r="32" spans="2:128" x14ac:dyDescent="0.2">
      <c r="B32" s="702"/>
      <c r="C32" s="699"/>
      <c r="D32" s="696"/>
      <c r="E32" s="696"/>
      <c r="F32" s="696"/>
      <c r="G32" s="696"/>
      <c r="H32" s="696"/>
      <c r="I32" s="696"/>
      <c r="J32" s="696"/>
      <c r="K32" s="696"/>
      <c r="L32" s="696"/>
      <c r="M32" s="696"/>
      <c r="N32" s="696"/>
      <c r="O32" s="696"/>
      <c r="P32" s="696"/>
      <c r="Q32" s="696"/>
      <c r="R32" s="697"/>
      <c r="S32" s="696"/>
      <c r="T32" s="696"/>
      <c r="U32" s="689" t="s">
        <v>507</v>
      </c>
      <c r="V32" s="678" t="s">
        <v>124</v>
      </c>
      <c r="W32" s="698" t="s">
        <v>499</v>
      </c>
      <c r="X32" s="671">
        <v>0</v>
      </c>
      <c r="Y32" s="671">
        <v>0</v>
      </c>
      <c r="Z32" s="671">
        <v>0</v>
      </c>
      <c r="AA32" s="671">
        <v>0</v>
      </c>
      <c r="AB32" s="671">
        <v>0</v>
      </c>
      <c r="AC32" s="671">
        <v>9.9893715290777347</v>
      </c>
      <c r="AD32" s="671">
        <v>9.253830051609949</v>
      </c>
      <c r="AE32" s="671">
        <v>8.7953918670277478</v>
      </c>
      <c r="AF32" s="671">
        <v>8.6391871299700345</v>
      </c>
      <c r="AG32" s="671">
        <v>8.0504391996650959</v>
      </c>
      <c r="AH32" s="671">
        <v>7.5995559224040257</v>
      </c>
      <c r="AI32" s="671">
        <v>7.1486726451429572</v>
      </c>
      <c r="AJ32" s="671">
        <v>6.6977893678818869</v>
      </c>
      <c r="AK32" s="671">
        <v>6.2469060906208194</v>
      </c>
      <c r="AL32" s="671">
        <v>5.7960228133597491</v>
      </c>
      <c r="AM32" s="671">
        <v>5.3451395360986806</v>
      </c>
      <c r="AN32" s="671">
        <v>4.8942562588376104</v>
      </c>
      <c r="AO32" s="671">
        <v>4.443372981576541</v>
      </c>
      <c r="AP32" s="671">
        <v>3.992489704315473</v>
      </c>
      <c r="AQ32" s="671">
        <v>3.5416064270544032</v>
      </c>
      <c r="AR32" s="671">
        <v>3.0907231497933343</v>
      </c>
      <c r="AS32" s="671">
        <v>2.6398398725322658</v>
      </c>
      <c r="AT32" s="671">
        <v>2.1889565952711969</v>
      </c>
      <c r="AU32" s="671">
        <v>1.7380733180101275</v>
      </c>
      <c r="AV32" s="671">
        <v>1.2871900407490589</v>
      </c>
      <c r="AW32" s="671">
        <v>1.2871900407490589</v>
      </c>
      <c r="AX32" s="671">
        <v>1.2871900407490589</v>
      </c>
      <c r="AY32" s="671">
        <v>1.2871900407490589</v>
      </c>
      <c r="AZ32" s="671">
        <v>1.2871900407490589</v>
      </c>
      <c r="BA32" s="671">
        <v>1.2871900407490589</v>
      </c>
      <c r="BB32" s="671">
        <v>1.2871900407490589</v>
      </c>
      <c r="BC32" s="671">
        <v>1.2871900407490589</v>
      </c>
      <c r="BD32" s="671">
        <v>1.2871900407490589</v>
      </c>
      <c r="BE32" s="671">
        <v>1.2871900407490589</v>
      </c>
      <c r="BF32" s="671">
        <v>1.2871900407490589</v>
      </c>
      <c r="BG32" s="671">
        <v>1.2871900407490589</v>
      </c>
      <c r="BH32" s="671">
        <v>1.2871900407490589</v>
      </c>
      <c r="BI32" s="671">
        <v>1.2871900407490589</v>
      </c>
      <c r="BJ32" s="671">
        <v>1.2871900407490589</v>
      </c>
      <c r="BK32" s="671">
        <v>1.2871900407490589</v>
      </c>
      <c r="BL32" s="671">
        <v>1.2871900407490589</v>
      </c>
      <c r="BM32" s="671">
        <v>1.2871900407490589</v>
      </c>
      <c r="BN32" s="671">
        <v>1.2871900407490589</v>
      </c>
      <c r="BO32" s="671">
        <v>1.2871900407490589</v>
      </c>
      <c r="BP32" s="671">
        <v>1.2871900407490589</v>
      </c>
      <c r="BQ32" s="671">
        <v>1.2871900407490589</v>
      </c>
      <c r="BR32" s="671">
        <v>1.2871900407490589</v>
      </c>
      <c r="BS32" s="671">
        <v>1.2871900407490589</v>
      </c>
      <c r="BT32" s="671">
        <v>1.2871900407490589</v>
      </c>
      <c r="BU32" s="671">
        <v>1.2871900407490589</v>
      </c>
      <c r="BV32" s="671">
        <v>1.2871900407490589</v>
      </c>
      <c r="BW32" s="671">
        <v>1.2871900407490589</v>
      </c>
      <c r="BX32" s="671">
        <v>1.2871900407490589</v>
      </c>
      <c r="BY32" s="671">
        <v>1.2871900407490589</v>
      </c>
      <c r="BZ32" s="671">
        <v>1.2871900407490589</v>
      </c>
      <c r="CA32" s="671">
        <v>1.2871900407490589</v>
      </c>
      <c r="CB32" s="671">
        <v>1.2871900407490589</v>
      </c>
      <c r="CC32" s="671">
        <v>1.2871900407490589</v>
      </c>
      <c r="CD32" s="671">
        <v>1.2871900407490589</v>
      </c>
      <c r="CE32" s="679">
        <v>1.2871900407490589</v>
      </c>
      <c r="CF32" s="679">
        <v>1.2871900407490589</v>
      </c>
      <c r="CG32" s="679">
        <v>1.2871900407490589</v>
      </c>
      <c r="CH32" s="679">
        <v>1.2871900407490589</v>
      </c>
      <c r="CI32" s="679">
        <v>1.2871900407490589</v>
      </c>
      <c r="CJ32" s="679">
        <v>1.2871900407490589</v>
      </c>
      <c r="CK32" s="679">
        <v>1.2871900407490589</v>
      </c>
      <c r="CL32" s="679">
        <v>1.2871900407490589</v>
      </c>
      <c r="CM32" s="679">
        <v>1.2871900407490589</v>
      </c>
      <c r="CN32" s="679">
        <v>1.2871900407490589</v>
      </c>
      <c r="CO32" s="679">
        <v>1.2871900407490589</v>
      </c>
      <c r="CP32" s="679">
        <v>1.2871900407490589</v>
      </c>
      <c r="CQ32" s="679">
        <v>1.2871900407490589</v>
      </c>
      <c r="CR32" s="679">
        <v>1.2871900407490589</v>
      </c>
      <c r="CS32" s="679">
        <v>1.2871900407490589</v>
      </c>
      <c r="CT32" s="679">
        <v>1.2871900407490589</v>
      </c>
      <c r="CU32" s="679">
        <v>1.2871900407490589</v>
      </c>
      <c r="CV32" s="679">
        <v>1.2871900407490589</v>
      </c>
      <c r="CW32" s="679">
        <v>1.2871900407490589</v>
      </c>
      <c r="CX32" s="679">
        <v>1.2871900407490589</v>
      </c>
      <c r="CY32" s="680">
        <v>1.2871900407490589</v>
      </c>
      <c r="CZ32" s="681">
        <v>0</v>
      </c>
      <c r="DA32" s="682">
        <v>0</v>
      </c>
      <c r="DB32" s="682">
        <v>0</v>
      </c>
      <c r="DC32" s="682">
        <v>0</v>
      </c>
      <c r="DD32" s="682">
        <v>0</v>
      </c>
      <c r="DE32" s="682">
        <v>0</v>
      </c>
      <c r="DF32" s="682">
        <v>0</v>
      </c>
      <c r="DG32" s="682">
        <v>0</v>
      </c>
      <c r="DH32" s="682">
        <v>0</v>
      </c>
      <c r="DI32" s="682">
        <v>0</v>
      </c>
      <c r="DJ32" s="682">
        <v>0</v>
      </c>
      <c r="DK32" s="682">
        <v>0</v>
      </c>
      <c r="DL32" s="682">
        <v>0</v>
      </c>
      <c r="DM32" s="682">
        <v>0</v>
      </c>
      <c r="DN32" s="682">
        <v>0</v>
      </c>
      <c r="DO32" s="682">
        <v>0</v>
      </c>
      <c r="DP32" s="682">
        <v>0</v>
      </c>
      <c r="DQ32" s="682">
        <v>0</v>
      </c>
      <c r="DR32" s="682">
        <v>0</v>
      </c>
      <c r="DS32" s="682">
        <v>0</v>
      </c>
      <c r="DT32" s="682">
        <v>0</v>
      </c>
      <c r="DU32" s="682">
        <v>0</v>
      </c>
      <c r="DV32" s="682">
        <v>0</v>
      </c>
      <c r="DW32" s="683">
        <v>0</v>
      </c>
      <c r="DX32" s="655"/>
    </row>
    <row r="33" spans="2:128" x14ac:dyDescent="0.2">
      <c r="B33" s="702"/>
      <c r="C33" s="699"/>
      <c r="D33" s="696"/>
      <c r="E33" s="696"/>
      <c r="F33" s="696"/>
      <c r="G33" s="696"/>
      <c r="H33" s="696"/>
      <c r="I33" s="696"/>
      <c r="J33" s="696"/>
      <c r="K33" s="696"/>
      <c r="L33" s="696"/>
      <c r="M33" s="696"/>
      <c r="N33" s="696"/>
      <c r="O33" s="696"/>
      <c r="P33" s="696"/>
      <c r="Q33" s="696"/>
      <c r="R33" s="697"/>
      <c r="S33" s="696"/>
      <c r="T33" s="696"/>
      <c r="U33" s="703" t="s">
        <v>508</v>
      </c>
      <c r="V33" s="678" t="s">
        <v>124</v>
      </c>
      <c r="W33" s="698" t="s">
        <v>499</v>
      </c>
      <c r="X33" s="671">
        <v>0</v>
      </c>
      <c r="Y33" s="671">
        <v>0</v>
      </c>
      <c r="Z33" s="671">
        <v>0</v>
      </c>
      <c r="AA33" s="671">
        <v>0</v>
      </c>
      <c r="AB33" s="671">
        <v>0</v>
      </c>
      <c r="AC33" s="671">
        <v>0</v>
      </c>
      <c r="AD33" s="671">
        <v>0</v>
      </c>
      <c r="AE33" s="671">
        <v>0</v>
      </c>
      <c r="AF33" s="671">
        <v>0</v>
      </c>
      <c r="AG33" s="671">
        <v>0</v>
      </c>
      <c r="AH33" s="671">
        <v>0</v>
      </c>
      <c r="AI33" s="671">
        <v>0</v>
      </c>
      <c r="AJ33" s="671">
        <v>0</v>
      </c>
      <c r="AK33" s="671">
        <v>0</v>
      </c>
      <c r="AL33" s="671">
        <v>0</v>
      </c>
      <c r="AM33" s="671">
        <v>0</v>
      </c>
      <c r="AN33" s="671">
        <v>0</v>
      </c>
      <c r="AO33" s="671">
        <v>0</v>
      </c>
      <c r="AP33" s="671">
        <v>0</v>
      </c>
      <c r="AQ33" s="671">
        <v>0</v>
      </c>
      <c r="AR33" s="671">
        <v>0</v>
      </c>
      <c r="AS33" s="671">
        <v>0</v>
      </c>
      <c r="AT33" s="671">
        <v>0</v>
      </c>
      <c r="AU33" s="671">
        <v>0</v>
      </c>
      <c r="AV33" s="671">
        <v>0</v>
      </c>
      <c r="AW33" s="671">
        <v>0</v>
      </c>
      <c r="AX33" s="671">
        <v>0</v>
      </c>
      <c r="AY33" s="671">
        <v>0</v>
      </c>
      <c r="AZ33" s="671">
        <v>0</v>
      </c>
      <c r="BA33" s="671">
        <v>0</v>
      </c>
      <c r="BB33" s="671">
        <v>0</v>
      </c>
      <c r="BC33" s="671">
        <v>0</v>
      </c>
      <c r="BD33" s="671">
        <v>0</v>
      </c>
      <c r="BE33" s="671">
        <v>0</v>
      </c>
      <c r="BF33" s="671">
        <v>0</v>
      </c>
      <c r="BG33" s="671">
        <v>0</v>
      </c>
      <c r="BH33" s="671">
        <v>0</v>
      </c>
      <c r="BI33" s="671">
        <v>0</v>
      </c>
      <c r="BJ33" s="671">
        <v>0</v>
      </c>
      <c r="BK33" s="671">
        <v>0</v>
      </c>
      <c r="BL33" s="671">
        <v>0</v>
      </c>
      <c r="BM33" s="671">
        <v>0</v>
      </c>
      <c r="BN33" s="671">
        <v>0</v>
      </c>
      <c r="BO33" s="671">
        <v>0</v>
      </c>
      <c r="BP33" s="671">
        <v>0</v>
      </c>
      <c r="BQ33" s="671">
        <v>0</v>
      </c>
      <c r="BR33" s="671">
        <v>0</v>
      </c>
      <c r="BS33" s="671">
        <v>0</v>
      </c>
      <c r="BT33" s="671">
        <v>0</v>
      </c>
      <c r="BU33" s="671">
        <v>0</v>
      </c>
      <c r="BV33" s="671">
        <v>0</v>
      </c>
      <c r="BW33" s="671">
        <v>0</v>
      </c>
      <c r="BX33" s="671">
        <v>0</v>
      </c>
      <c r="BY33" s="671">
        <v>0</v>
      </c>
      <c r="BZ33" s="671">
        <v>0</v>
      </c>
      <c r="CA33" s="671">
        <v>0</v>
      </c>
      <c r="CB33" s="671">
        <v>0</v>
      </c>
      <c r="CC33" s="671">
        <v>0</v>
      </c>
      <c r="CD33" s="671">
        <v>0</v>
      </c>
      <c r="CE33" s="671">
        <v>0</v>
      </c>
      <c r="CF33" s="671">
        <v>0</v>
      </c>
      <c r="CG33" s="671">
        <v>0</v>
      </c>
      <c r="CH33" s="671">
        <v>0</v>
      </c>
      <c r="CI33" s="671">
        <v>0</v>
      </c>
      <c r="CJ33" s="671">
        <v>0</v>
      </c>
      <c r="CK33" s="671">
        <v>0</v>
      </c>
      <c r="CL33" s="671">
        <v>0</v>
      </c>
      <c r="CM33" s="671">
        <v>0</v>
      </c>
      <c r="CN33" s="671">
        <v>0</v>
      </c>
      <c r="CO33" s="671">
        <v>0</v>
      </c>
      <c r="CP33" s="671">
        <v>0</v>
      </c>
      <c r="CQ33" s="671">
        <v>0</v>
      </c>
      <c r="CR33" s="671">
        <v>0</v>
      </c>
      <c r="CS33" s="671">
        <v>0</v>
      </c>
      <c r="CT33" s="671">
        <v>0</v>
      </c>
      <c r="CU33" s="671">
        <v>0</v>
      </c>
      <c r="CV33" s="671">
        <v>0</v>
      </c>
      <c r="CW33" s="671">
        <v>0</v>
      </c>
      <c r="CX33" s="671">
        <v>0</v>
      </c>
      <c r="CY33" s="671">
        <v>0</v>
      </c>
      <c r="CZ33" s="681">
        <v>0</v>
      </c>
      <c r="DA33" s="682">
        <v>0</v>
      </c>
      <c r="DB33" s="682">
        <v>0</v>
      </c>
      <c r="DC33" s="682">
        <v>0</v>
      </c>
      <c r="DD33" s="682">
        <v>0</v>
      </c>
      <c r="DE33" s="682">
        <v>0</v>
      </c>
      <c r="DF33" s="682">
        <v>0</v>
      </c>
      <c r="DG33" s="682">
        <v>0</v>
      </c>
      <c r="DH33" s="682">
        <v>0</v>
      </c>
      <c r="DI33" s="682">
        <v>0</v>
      </c>
      <c r="DJ33" s="682">
        <v>0</v>
      </c>
      <c r="DK33" s="682">
        <v>0</v>
      </c>
      <c r="DL33" s="682">
        <v>0</v>
      </c>
      <c r="DM33" s="682">
        <v>0</v>
      </c>
      <c r="DN33" s="682">
        <v>0</v>
      </c>
      <c r="DO33" s="682">
        <v>0</v>
      </c>
      <c r="DP33" s="682">
        <v>0</v>
      </c>
      <c r="DQ33" s="682">
        <v>0</v>
      </c>
      <c r="DR33" s="682">
        <v>0</v>
      </c>
      <c r="DS33" s="682">
        <v>0</v>
      </c>
      <c r="DT33" s="682">
        <v>0</v>
      </c>
      <c r="DU33" s="682">
        <v>0</v>
      </c>
      <c r="DV33" s="682">
        <v>0</v>
      </c>
      <c r="DW33" s="683">
        <v>0</v>
      </c>
      <c r="DX33" s="605"/>
    </row>
    <row r="34" spans="2:128" ht="15.75" thickBot="1" x14ac:dyDescent="0.25">
      <c r="B34" s="704"/>
      <c r="C34" s="705"/>
      <c r="D34" s="706"/>
      <c r="E34" s="706"/>
      <c r="F34" s="706"/>
      <c r="G34" s="706"/>
      <c r="H34" s="706"/>
      <c r="I34" s="706"/>
      <c r="J34" s="706"/>
      <c r="K34" s="706"/>
      <c r="L34" s="706"/>
      <c r="M34" s="706"/>
      <c r="N34" s="706"/>
      <c r="O34" s="706"/>
      <c r="P34" s="706"/>
      <c r="Q34" s="706"/>
      <c r="R34" s="707"/>
      <c r="S34" s="706"/>
      <c r="T34" s="706"/>
      <c r="U34" s="708" t="s">
        <v>127</v>
      </c>
      <c r="V34" s="709" t="s">
        <v>509</v>
      </c>
      <c r="W34" s="710" t="s">
        <v>499</v>
      </c>
      <c r="X34" s="711">
        <f>SUM(X23:X33)</f>
        <v>304.10150399999998</v>
      </c>
      <c r="Y34" s="711">
        <f t="shared" ref="Y34:CJ34" si="18">SUM(Y23:Y33)</f>
        <v>347.54457600000001</v>
      </c>
      <c r="Z34" s="711">
        <f t="shared" si="18"/>
        <v>434.43072000000001</v>
      </c>
      <c r="AA34" s="711">
        <f t="shared" si="18"/>
        <v>1737.72288</v>
      </c>
      <c r="AB34" s="711">
        <f t="shared" si="18"/>
        <v>1520.5075199999999</v>
      </c>
      <c r="AC34" s="711">
        <f t="shared" si="18"/>
        <v>115.40937152907773</v>
      </c>
      <c r="AD34" s="711">
        <f t="shared" si="18"/>
        <v>114.67383005160995</v>
      </c>
      <c r="AE34" s="711">
        <f t="shared" si="18"/>
        <v>114.21539186702775</v>
      </c>
      <c r="AF34" s="711">
        <f t="shared" si="18"/>
        <v>114.05918712997004</v>
      </c>
      <c r="AG34" s="711">
        <f t="shared" si="18"/>
        <v>113.47043919966509</v>
      </c>
      <c r="AH34" s="711">
        <f t="shared" si="18"/>
        <v>113.01955592240402</v>
      </c>
      <c r="AI34" s="711">
        <f t="shared" si="18"/>
        <v>112.56867264514295</v>
      </c>
      <c r="AJ34" s="711">
        <f t="shared" si="18"/>
        <v>112.11778936788188</v>
      </c>
      <c r="AK34" s="711">
        <f t="shared" si="18"/>
        <v>111.66690609062083</v>
      </c>
      <c r="AL34" s="711">
        <f t="shared" si="18"/>
        <v>111.21602281335976</v>
      </c>
      <c r="AM34" s="711">
        <f t="shared" si="18"/>
        <v>110.76513953609869</v>
      </c>
      <c r="AN34" s="711">
        <f t="shared" si="18"/>
        <v>110.31425625883762</v>
      </c>
      <c r="AO34" s="711">
        <f t="shared" si="18"/>
        <v>109.86337298157655</v>
      </c>
      <c r="AP34" s="711">
        <f t="shared" si="18"/>
        <v>109.41248970431548</v>
      </c>
      <c r="AQ34" s="711">
        <f t="shared" si="18"/>
        <v>108.96160642705441</v>
      </c>
      <c r="AR34" s="711">
        <f t="shared" si="18"/>
        <v>130.33282181646001</v>
      </c>
      <c r="AS34" s="711">
        <f t="shared" si="18"/>
        <v>132.9993812058656</v>
      </c>
      <c r="AT34" s="711">
        <f t="shared" si="18"/>
        <v>138.78338326193787</v>
      </c>
      <c r="AU34" s="711">
        <f t="shared" si="18"/>
        <v>231.85577998467679</v>
      </c>
      <c r="AV34" s="711">
        <f t="shared" si="18"/>
        <v>215.81768337408238</v>
      </c>
      <c r="AW34" s="711">
        <f t="shared" si="18"/>
        <v>106.70719004074905</v>
      </c>
      <c r="AX34" s="711">
        <f t="shared" si="18"/>
        <v>106.70719004074905</v>
      </c>
      <c r="AY34" s="711">
        <f t="shared" si="18"/>
        <v>106.70719004074905</v>
      </c>
      <c r="AZ34" s="711">
        <f t="shared" si="18"/>
        <v>106.70719004074905</v>
      </c>
      <c r="BA34" s="711">
        <f t="shared" si="18"/>
        <v>106.70719004074905</v>
      </c>
      <c r="BB34" s="711">
        <f t="shared" si="18"/>
        <v>106.70719004074905</v>
      </c>
      <c r="BC34" s="711">
        <f t="shared" si="18"/>
        <v>106.70719004074905</v>
      </c>
      <c r="BD34" s="711">
        <f t="shared" si="18"/>
        <v>106.70719004074905</v>
      </c>
      <c r="BE34" s="711">
        <f t="shared" si="18"/>
        <v>106.70719004074905</v>
      </c>
      <c r="BF34" s="711">
        <f t="shared" si="18"/>
        <v>106.70719004074905</v>
      </c>
      <c r="BG34" s="711">
        <f t="shared" si="18"/>
        <v>106.70719004074905</v>
      </c>
      <c r="BH34" s="711">
        <f t="shared" si="18"/>
        <v>106.70719004074905</v>
      </c>
      <c r="BI34" s="711">
        <f t="shared" si="18"/>
        <v>106.70719004074905</v>
      </c>
      <c r="BJ34" s="711">
        <f t="shared" si="18"/>
        <v>106.70719004074905</v>
      </c>
      <c r="BK34" s="711">
        <f t="shared" si="18"/>
        <v>106.70719004074905</v>
      </c>
      <c r="BL34" s="711">
        <f t="shared" si="18"/>
        <v>128.52928870741573</v>
      </c>
      <c r="BM34" s="711">
        <f t="shared" si="18"/>
        <v>131.64673137408241</v>
      </c>
      <c r="BN34" s="711">
        <f t="shared" si="18"/>
        <v>137.88161670741573</v>
      </c>
      <c r="BO34" s="711">
        <f t="shared" si="18"/>
        <v>231.40489670741573</v>
      </c>
      <c r="BP34" s="711">
        <f t="shared" si="18"/>
        <v>215.81768337408238</v>
      </c>
      <c r="BQ34" s="711">
        <f t="shared" si="18"/>
        <v>106.70719004074905</v>
      </c>
      <c r="BR34" s="711">
        <f t="shared" si="18"/>
        <v>106.70719004074905</v>
      </c>
      <c r="BS34" s="711">
        <f t="shared" si="18"/>
        <v>106.70719004074905</v>
      </c>
      <c r="BT34" s="711">
        <f t="shared" si="18"/>
        <v>106.70719004074905</v>
      </c>
      <c r="BU34" s="711">
        <f t="shared" si="18"/>
        <v>106.70719004074905</v>
      </c>
      <c r="BV34" s="711">
        <f t="shared" si="18"/>
        <v>106.70719004074905</v>
      </c>
      <c r="BW34" s="711">
        <f t="shared" si="18"/>
        <v>106.70719004074905</v>
      </c>
      <c r="BX34" s="711">
        <f t="shared" si="18"/>
        <v>106.70719004074905</v>
      </c>
      <c r="BY34" s="711">
        <f t="shared" si="18"/>
        <v>106.70719004074905</v>
      </c>
      <c r="BZ34" s="711">
        <f t="shared" si="18"/>
        <v>106.70719004074905</v>
      </c>
      <c r="CA34" s="711">
        <f t="shared" si="18"/>
        <v>106.70719004074905</v>
      </c>
      <c r="CB34" s="711">
        <f t="shared" si="18"/>
        <v>106.70719004074905</v>
      </c>
      <c r="CC34" s="711">
        <f t="shared" si="18"/>
        <v>106.70719004074905</v>
      </c>
      <c r="CD34" s="711">
        <f t="shared" si="18"/>
        <v>106.70719004074905</v>
      </c>
      <c r="CE34" s="711">
        <f t="shared" si="18"/>
        <v>106.70719004074905</v>
      </c>
      <c r="CF34" s="711">
        <f t="shared" si="18"/>
        <v>170.06167004074905</v>
      </c>
      <c r="CG34" s="711">
        <f t="shared" si="18"/>
        <v>179.11231004074907</v>
      </c>
      <c r="CH34" s="711">
        <f t="shared" si="18"/>
        <v>197.21359004074904</v>
      </c>
      <c r="CI34" s="711">
        <f t="shared" si="18"/>
        <v>468.73279004074908</v>
      </c>
      <c r="CJ34" s="711">
        <f t="shared" si="18"/>
        <v>423.47959004074909</v>
      </c>
      <c r="CK34" s="711">
        <f t="shared" ref="CK34:DW34" si="19">SUM(CK23:CK33)</f>
        <v>106.70719004074905</v>
      </c>
      <c r="CL34" s="711">
        <f t="shared" si="19"/>
        <v>106.70719004074905</v>
      </c>
      <c r="CM34" s="711">
        <f t="shared" si="19"/>
        <v>106.70719004074905</v>
      </c>
      <c r="CN34" s="711">
        <f t="shared" si="19"/>
        <v>106.70719004074905</v>
      </c>
      <c r="CO34" s="711">
        <f t="shared" si="19"/>
        <v>106.70719004074905</v>
      </c>
      <c r="CP34" s="711">
        <f t="shared" si="19"/>
        <v>106.70719004074905</v>
      </c>
      <c r="CQ34" s="711">
        <f t="shared" si="19"/>
        <v>106.70719004074905</v>
      </c>
      <c r="CR34" s="711">
        <f t="shared" si="19"/>
        <v>106.70719004074905</v>
      </c>
      <c r="CS34" s="711">
        <f t="shared" si="19"/>
        <v>106.70719004074905</v>
      </c>
      <c r="CT34" s="711">
        <f t="shared" si="19"/>
        <v>106.70719004074905</v>
      </c>
      <c r="CU34" s="711">
        <f t="shared" si="19"/>
        <v>106.70719004074905</v>
      </c>
      <c r="CV34" s="711">
        <f t="shared" si="19"/>
        <v>106.70719004074905</v>
      </c>
      <c r="CW34" s="711">
        <f t="shared" si="19"/>
        <v>106.70719004074905</v>
      </c>
      <c r="CX34" s="711">
        <f t="shared" si="19"/>
        <v>106.70719004074905</v>
      </c>
      <c r="CY34" s="712">
        <f t="shared" si="19"/>
        <v>106.70719004074905</v>
      </c>
      <c r="CZ34" s="713">
        <f t="shared" si="19"/>
        <v>0</v>
      </c>
      <c r="DA34" s="714">
        <f t="shared" si="19"/>
        <v>0</v>
      </c>
      <c r="DB34" s="714">
        <f t="shared" si="19"/>
        <v>0</v>
      </c>
      <c r="DC34" s="714">
        <f t="shared" si="19"/>
        <v>0</v>
      </c>
      <c r="DD34" s="714">
        <f t="shared" si="19"/>
        <v>0</v>
      </c>
      <c r="DE34" s="714">
        <f t="shared" si="19"/>
        <v>0</v>
      </c>
      <c r="DF34" s="714">
        <f t="shared" si="19"/>
        <v>0</v>
      </c>
      <c r="DG34" s="714">
        <f t="shared" si="19"/>
        <v>0</v>
      </c>
      <c r="DH34" s="714">
        <f t="shared" si="19"/>
        <v>0</v>
      </c>
      <c r="DI34" s="714">
        <f t="shared" si="19"/>
        <v>0</v>
      </c>
      <c r="DJ34" s="714">
        <f t="shared" si="19"/>
        <v>0</v>
      </c>
      <c r="DK34" s="714">
        <f t="shared" si="19"/>
        <v>0</v>
      </c>
      <c r="DL34" s="714">
        <f t="shared" si="19"/>
        <v>0</v>
      </c>
      <c r="DM34" s="714">
        <f t="shared" si="19"/>
        <v>0</v>
      </c>
      <c r="DN34" s="714">
        <f t="shared" si="19"/>
        <v>0</v>
      </c>
      <c r="DO34" s="714">
        <f t="shared" si="19"/>
        <v>0</v>
      </c>
      <c r="DP34" s="714">
        <f t="shared" si="19"/>
        <v>0</v>
      </c>
      <c r="DQ34" s="714">
        <f t="shared" si="19"/>
        <v>0</v>
      </c>
      <c r="DR34" s="714">
        <f t="shared" si="19"/>
        <v>0</v>
      </c>
      <c r="DS34" s="714">
        <f t="shared" si="19"/>
        <v>0</v>
      </c>
      <c r="DT34" s="714">
        <f t="shared" si="19"/>
        <v>0</v>
      </c>
      <c r="DU34" s="714">
        <f t="shared" si="19"/>
        <v>0</v>
      </c>
      <c r="DV34" s="714">
        <f t="shared" si="19"/>
        <v>0</v>
      </c>
      <c r="DW34" s="715">
        <f t="shared" si="19"/>
        <v>0</v>
      </c>
      <c r="DX34" s="605"/>
    </row>
    <row r="35" spans="2:128" x14ac:dyDescent="0.2">
      <c r="B35" s="657"/>
      <c r="C35" s="658"/>
      <c r="D35" s="650"/>
      <c r="E35" s="651"/>
      <c r="F35" s="651"/>
      <c r="G35" s="651"/>
      <c r="H35" s="651"/>
      <c r="I35" s="651"/>
      <c r="J35" s="651"/>
      <c r="K35" s="651"/>
      <c r="L35" s="651"/>
      <c r="M35" s="651"/>
      <c r="N35" s="651"/>
      <c r="O35" s="651"/>
      <c r="P35" s="651"/>
      <c r="Q35" s="651"/>
      <c r="R35" s="653"/>
      <c r="S35" s="716"/>
      <c r="T35" s="653"/>
      <c r="U35" s="716"/>
      <c r="V35" s="651"/>
      <c r="W35" s="651"/>
      <c r="X35" s="649"/>
      <c r="Y35" s="649"/>
      <c r="Z35" s="649"/>
      <c r="AA35" s="649"/>
      <c r="AB35" s="649"/>
      <c r="AC35" s="649"/>
      <c r="AD35" s="649"/>
      <c r="AE35" s="649"/>
      <c r="AF35" s="649"/>
      <c r="AG35" s="649"/>
      <c r="AH35" s="649"/>
      <c r="AI35" s="649"/>
      <c r="AJ35" s="649"/>
      <c r="AK35" s="649"/>
      <c r="AL35" s="649"/>
      <c r="AM35" s="649"/>
      <c r="AN35" s="649"/>
      <c r="AO35" s="649"/>
      <c r="AP35" s="649"/>
      <c r="AQ35" s="649"/>
      <c r="AR35" s="649"/>
      <c r="AS35" s="649"/>
      <c r="AT35" s="649"/>
      <c r="AU35" s="649"/>
      <c r="AV35" s="649"/>
      <c r="AW35" s="649"/>
      <c r="AX35" s="649"/>
      <c r="AY35" s="649"/>
      <c r="AZ35" s="649"/>
      <c r="BA35" s="649"/>
      <c r="BB35" s="649"/>
      <c r="BC35" s="649"/>
      <c r="BD35" s="649"/>
      <c r="BE35" s="649"/>
      <c r="BF35" s="649"/>
      <c r="BG35" s="649"/>
      <c r="BH35" s="649"/>
      <c r="BI35" s="649"/>
      <c r="BJ35" s="649"/>
      <c r="BK35" s="649"/>
      <c r="BL35" s="649"/>
      <c r="BM35" s="649"/>
      <c r="BN35" s="649"/>
      <c r="BO35" s="649"/>
      <c r="BP35" s="649"/>
      <c r="BQ35" s="649"/>
      <c r="BR35" s="649"/>
      <c r="BS35" s="649"/>
      <c r="BT35" s="649"/>
      <c r="BU35" s="649"/>
      <c r="BV35" s="649"/>
      <c r="BW35" s="649"/>
      <c r="BX35" s="649"/>
      <c r="BY35" s="649"/>
      <c r="BZ35" s="649"/>
      <c r="CA35" s="649"/>
      <c r="CB35" s="649"/>
      <c r="CC35" s="649"/>
      <c r="CD35" s="649"/>
      <c r="CE35" s="649"/>
      <c r="CF35" s="649"/>
      <c r="CG35" s="649"/>
      <c r="CH35" s="649"/>
      <c r="CI35" s="649"/>
      <c r="CJ35" s="649"/>
      <c r="CK35" s="649"/>
      <c r="CL35" s="649"/>
      <c r="CM35" s="649"/>
      <c r="CN35" s="649"/>
      <c r="CO35" s="649"/>
      <c r="CP35" s="649"/>
      <c r="CQ35" s="649"/>
      <c r="CR35" s="649"/>
      <c r="CS35" s="649"/>
      <c r="CT35" s="649"/>
      <c r="CU35" s="649"/>
      <c r="CV35" s="649"/>
      <c r="CW35" s="649"/>
      <c r="CX35" s="649"/>
      <c r="CY35" s="664"/>
      <c r="CZ35" s="665"/>
      <c r="DA35" s="665"/>
      <c r="DB35" s="665"/>
      <c r="DC35" s="665"/>
      <c r="DD35" s="665"/>
      <c r="DE35" s="665"/>
      <c r="DF35" s="665"/>
      <c r="DG35" s="665"/>
      <c r="DH35" s="665"/>
      <c r="DI35" s="665"/>
      <c r="DJ35" s="665"/>
      <c r="DK35" s="665"/>
      <c r="DL35" s="665"/>
      <c r="DM35" s="665"/>
      <c r="DN35" s="665"/>
      <c r="DO35" s="665"/>
      <c r="DP35" s="665"/>
      <c r="DQ35" s="665"/>
      <c r="DR35" s="665"/>
      <c r="DS35" s="665"/>
      <c r="DT35" s="665"/>
      <c r="DU35" s="665"/>
      <c r="DV35" s="665"/>
      <c r="DW35" s="717"/>
      <c r="DX35" s="605"/>
    </row>
    <row r="36" spans="2:128" x14ac:dyDescent="0.2">
      <c r="B36" s="657" t="s">
        <v>514</v>
      </c>
      <c r="C36" s="658" t="s">
        <v>821</v>
      </c>
      <c r="D36" s="650"/>
      <c r="E36" s="651"/>
      <c r="F36" s="651"/>
      <c r="G36" s="651"/>
      <c r="H36" s="651"/>
      <c r="I36" s="651"/>
      <c r="J36" s="651"/>
      <c r="K36" s="651"/>
      <c r="L36" s="651"/>
      <c r="M36" s="651"/>
      <c r="N36" s="651"/>
      <c r="O36" s="651"/>
      <c r="P36" s="651"/>
      <c r="Q36" s="651"/>
      <c r="R36" s="653"/>
      <c r="S36" s="716"/>
      <c r="T36" s="653"/>
      <c r="U36" s="716"/>
      <c r="V36" s="651"/>
      <c r="W36" s="651"/>
      <c r="X36" s="649">
        <f t="shared" ref="X36:BC36" si="20">SUMIF($C:$C,"58.4x",X:X)</f>
        <v>0</v>
      </c>
      <c r="Y36" s="649">
        <f t="shared" si="20"/>
        <v>0</v>
      </c>
      <c r="Z36" s="649">
        <f t="shared" si="20"/>
        <v>0</v>
      </c>
      <c r="AA36" s="649">
        <f t="shared" si="20"/>
        <v>0</v>
      </c>
      <c r="AB36" s="649">
        <f t="shared" si="20"/>
        <v>0</v>
      </c>
      <c r="AC36" s="649">
        <f t="shared" si="20"/>
        <v>0</v>
      </c>
      <c r="AD36" s="649">
        <f t="shared" si="20"/>
        <v>0</v>
      </c>
      <c r="AE36" s="649">
        <f t="shared" si="20"/>
        <v>0</v>
      </c>
      <c r="AF36" s="649">
        <f t="shared" si="20"/>
        <v>0</v>
      </c>
      <c r="AG36" s="649">
        <f t="shared" si="20"/>
        <v>0</v>
      </c>
      <c r="AH36" s="649">
        <f t="shared" si="20"/>
        <v>0</v>
      </c>
      <c r="AI36" s="649">
        <f t="shared" si="20"/>
        <v>0</v>
      </c>
      <c r="AJ36" s="649">
        <f t="shared" si="20"/>
        <v>0</v>
      </c>
      <c r="AK36" s="649">
        <f t="shared" si="20"/>
        <v>0</v>
      </c>
      <c r="AL36" s="649">
        <f t="shared" si="20"/>
        <v>0</v>
      </c>
      <c r="AM36" s="649">
        <f t="shared" si="20"/>
        <v>0</v>
      </c>
      <c r="AN36" s="649">
        <f t="shared" si="20"/>
        <v>0</v>
      </c>
      <c r="AO36" s="649">
        <f t="shared" si="20"/>
        <v>0</v>
      </c>
      <c r="AP36" s="649">
        <f t="shared" si="20"/>
        <v>0</v>
      </c>
      <c r="AQ36" s="649">
        <f t="shared" si="20"/>
        <v>0</v>
      </c>
      <c r="AR36" s="649">
        <f t="shared" si="20"/>
        <v>0</v>
      </c>
      <c r="AS36" s="649">
        <f t="shared" si="20"/>
        <v>0</v>
      </c>
      <c r="AT36" s="649">
        <f t="shared" si="20"/>
        <v>0</v>
      </c>
      <c r="AU36" s="649">
        <f t="shared" si="20"/>
        <v>0</v>
      </c>
      <c r="AV36" s="649">
        <f t="shared" si="20"/>
        <v>0</v>
      </c>
      <c r="AW36" s="649">
        <f t="shared" si="20"/>
        <v>0</v>
      </c>
      <c r="AX36" s="649">
        <f t="shared" si="20"/>
        <v>0</v>
      </c>
      <c r="AY36" s="649">
        <f t="shared" si="20"/>
        <v>0</v>
      </c>
      <c r="AZ36" s="649">
        <f t="shared" si="20"/>
        <v>0</v>
      </c>
      <c r="BA36" s="649">
        <f t="shared" si="20"/>
        <v>0</v>
      </c>
      <c r="BB36" s="649">
        <f t="shared" si="20"/>
        <v>0</v>
      </c>
      <c r="BC36" s="649">
        <f t="shared" si="20"/>
        <v>0</v>
      </c>
      <c r="BD36" s="649">
        <f t="shared" ref="BD36:CI36" si="21">SUMIF($C:$C,"58.4x",BD:BD)</f>
        <v>0</v>
      </c>
      <c r="BE36" s="649">
        <f t="shared" si="21"/>
        <v>0</v>
      </c>
      <c r="BF36" s="649">
        <f t="shared" si="21"/>
        <v>0</v>
      </c>
      <c r="BG36" s="649">
        <f t="shared" si="21"/>
        <v>0</v>
      </c>
      <c r="BH36" s="649">
        <f t="shared" si="21"/>
        <v>0</v>
      </c>
      <c r="BI36" s="649">
        <f t="shared" si="21"/>
        <v>0</v>
      </c>
      <c r="BJ36" s="649">
        <f t="shared" si="21"/>
        <v>0</v>
      </c>
      <c r="BK36" s="649">
        <f t="shared" si="21"/>
        <v>0</v>
      </c>
      <c r="BL36" s="649">
        <f t="shared" si="21"/>
        <v>0</v>
      </c>
      <c r="BM36" s="649">
        <f t="shared" si="21"/>
        <v>0</v>
      </c>
      <c r="BN36" s="649">
        <f t="shared" si="21"/>
        <v>0</v>
      </c>
      <c r="BO36" s="649">
        <f t="shared" si="21"/>
        <v>0</v>
      </c>
      <c r="BP36" s="649">
        <f t="shared" si="21"/>
        <v>0</v>
      </c>
      <c r="BQ36" s="649">
        <f t="shared" si="21"/>
        <v>0</v>
      </c>
      <c r="BR36" s="649">
        <f t="shared" si="21"/>
        <v>0</v>
      </c>
      <c r="BS36" s="649">
        <f t="shared" si="21"/>
        <v>0</v>
      </c>
      <c r="BT36" s="649">
        <f t="shared" si="21"/>
        <v>0</v>
      </c>
      <c r="BU36" s="649">
        <f t="shared" si="21"/>
        <v>0</v>
      </c>
      <c r="BV36" s="649">
        <f t="shared" si="21"/>
        <v>0</v>
      </c>
      <c r="BW36" s="649">
        <f t="shared" si="21"/>
        <v>0</v>
      </c>
      <c r="BX36" s="649">
        <f t="shared" si="21"/>
        <v>0</v>
      </c>
      <c r="BY36" s="649">
        <f t="shared" si="21"/>
        <v>0</v>
      </c>
      <c r="BZ36" s="649">
        <f t="shared" si="21"/>
        <v>0</v>
      </c>
      <c r="CA36" s="649">
        <f t="shared" si="21"/>
        <v>0</v>
      </c>
      <c r="CB36" s="649">
        <f t="shared" si="21"/>
        <v>0</v>
      </c>
      <c r="CC36" s="649">
        <f t="shared" si="21"/>
        <v>0</v>
      </c>
      <c r="CD36" s="649">
        <f t="shared" si="21"/>
        <v>0</v>
      </c>
      <c r="CE36" s="649">
        <f t="shared" si="21"/>
        <v>0</v>
      </c>
      <c r="CF36" s="649">
        <f t="shared" si="21"/>
        <v>0</v>
      </c>
      <c r="CG36" s="649">
        <f t="shared" si="21"/>
        <v>0</v>
      </c>
      <c r="CH36" s="649">
        <f t="shared" si="21"/>
        <v>0</v>
      </c>
      <c r="CI36" s="649">
        <f t="shared" si="21"/>
        <v>0</v>
      </c>
      <c r="CJ36" s="649">
        <f t="shared" ref="CJ36:DO36" si="22">SUMIF($C:$C,"58.4x",CJ:CJ)</f>
        <v>0</v>
      </c>
      <c r="CK36" s="649">
        <f t="shared" si="22"/>
        <v>0</v>
      </c>
      <c r="CL36" s="649">
        <f t="shared" si="22"/>
        <v>0</v>
      </c>
      <c r="CM36" s="649">
        <f t="shared" si="22"/>
        <v>0</v>
      </c>
      <c r="CN36" s="649">
        <f t="shared" si="22"/>
        <v>0</v>
      </c>
      <c r="CO36" s="649">
        <f t="shared" si="22"/>
        <v>0</v>
      </c>
      <c r="CP36" s="649">
        <f t="shared" si="22"/>
        <v>0</v>
      </c>
      <c r="CQ36" s="649">
        <f t="shared" si="22"/>
        <v>0</v>
      </c>
      <c r="CR36" s="649">
        <f t="shared" si="22"/>
        <v>0</v>
      </c>
      <c r="CS36" s="649">
        <f t="shared" si="22"/>
        <v>0</v>
      </c>
      <c r="CT36" s="649">
        <f t="shared" si="22"/>
        <v>0</v>
      </c>
      <c r="CU36" s="649">
        <f t="shared" si="22"/>
        <v>0</v>
      </c>
      <c r="CV36" s="649">
        <f t="shared" si="22"/>
        <v>0</v>
      </c>
      <c r="CW36" s="649">
        <f t="shared" si="22"/>
        <v>0</v>
      </c>
      <c r="CX36" s="649">
        <f t="shared" si="22"/>
        <v>0</v>
      </c>
      <c r="CY36" s="664">
        <f t="shared" si="22"/>
        <v>0</v>
      </c>
      <c r="CZ36" s="665">
        <f t="shared" si="22"/>
        <v>0</v>
      </c>
      <c r="DA36" s="665">
        <f t="shared" si="22"/>
        <v>0</v>
      </c>
      <c r="DB36" s="665">
        <f t="shared" si="22"/>
        <v>0</v>
      </c>
      <c r="DC36" s="665">
        <f t="shared" si="22"/>
        <v>0</v>
      </c>
      <c r="DD36" s="665">
        <f t="shared" si="22"/>
        <v>0</v>
      </c>
      <c r="DE36" s="665">
        <f t="shared" si="22"/>
        <v>0</v>
      </c>
      <c r="DF36" s="665">
        <f t="shared" si="22"/>
        <v>0</v>
      </c>
      <c r="DG36" s="665">
        <f t="shared" si="22"/>
        <v>0</v>
      </c>
      <c r="DH36" s="665">
        <f t="shared" si="22"/>
        <v>0</v>
      </c>
      <c r="DI36" s="665">
        <f t="shared" si="22"/>
        <v>0</v>
      </c>
      <c r="DJ36" s="665">
        <f t="shared" si="22"/>
        <v>0</v>
      </c>
      <c r="DK36" s="665">
        <f t="shared" si="22"/>
        <v>0</v>
      </c>
      <c r="DL36" s="665">
        <f t="shared" si="22"/>
        <v>0</v>
      </c>
      <c r="DM36" s="665">
        <f t="shared" si="22"/>
        <v>0</v>
      </c>
      <c r="DN36" s="665">
        <f t="shared" si="22"/>
        <v>0</v>
      </c>
      <c r="DO36" s="665">
        <f t="shared" si="22"/>
        <v>0</v>
      </c>
      <c r="DP36" s="665">
        <f t="shared" ref="DP36:DW36" si="23">SUMIF($C:$C,"58.4x",DP:DP)</f>
        <v>0</v>
      </c>
      <c r="DQ36" s="665">
        <f t="shared" si="23"/>
        <v>0</v>
      </c>
      <c r="DR36" s="665">
        <f t="shared" si="23"/>
        <v>0</v>
      </c>
      <c r="DS36" s="665">
        <f t="shared" si="23"/>
        <v>0</v>
      </c>
      <c r="DT36" s="665">
        <f t="shared" si="23"/>
        <v>0</v>
      </c>
      <c r="DU36" s="665">
        <f t="shared" si="23"/>
        <v>0</v>
      </c>
      <c r="DV36" s="665">
        <f t="shared" si="23"/>
        <v>0</v>
      </c>
      <c r="DW36" s="717">
        <f t="shared" si="23"/>
        <v>0</v>
      </c>
      <c r="DX36" s="605"/>
    </row>
    <row r="37" spans="2:128" x14ac:dyDescent="0.2">
      <c r="B37" s="657" t="s">
        <v>515</v>
      </c>
      <c r="C37" s="658" t="s">
        <v>516</v>
      </c>
      <c r="D37" s="650"/>
      <c r="E37" s="651"/>
      <c r="F37" s="651"/>
      <c r="G37" s="651"/>
      <c r="H37" s="651"/>
      <c r="I37" s="651"/>
      <c r="J37" s="651"/>
      <c r="K37" s="651"/>
      <c r="L37" s="651"/>
      <c r="M37" s="651"/>
      <c r="N37" s="651"/>
      <c r="O37" s="651"/>
      <c r="P37" s="651"/>
      <c r="Q37" s="651"/>
      <c r="R37" s="653"/>
      <c r="S37" s="716"/>
      <c r="T37" s="653"/>
      <c r="U37" s="716"/>
      <c r="V37" s="651"/>
      <c r="W37" s="651"/>
      <c r="X37" s="649">
        <f t="shared" ref="X37:BC37" si="24">SUMIF($C:$C,"58.5x",X:X)</f>
        <v>0</v>
      </c>
      <c r="Y37" s="649">
        <f t="shared" si="24"/>
        <v>0</v>
      </c>
      <c r="Z37" s="649">
        <f t="shared" si="24"/>
        <v>0</v>
      </c>
      <c r="AA37" s="649">
        <f t="shared" si="24"/>
        <v>0</v>
      </c>
      <c r="AB37" s="649">
        <f t="shared" si="24"/>
        <v>0</v>
      </c>
      <c r="AC37" s="649">
        <f t="shared" si="24"/>
        <v>0</v>
      </c>
      <c r="AD37" s="649">
        <f t="shared" si="24"/>
        <v>0</v>
      </c>
      <c r="AE37" s="649">
        <f t="shared" si="24"/>
        <v>0</v>
      </c>
      <c r="AF37" s="649">
        <f t="shared" si="24"/>
        <v>0</v>
      </c>
      <c r="AG37" s="649">
        <f t="shared" si="24"/>
        <v>0</v>
      </c>
      <c r="AH37" s="649">
        <f t="shared" si="24"/>
        <v>0</v>
      </c>
      <c r="AI37" s="649">
        <f t="shared" si="24"/>
        <v>0</v>
      </c>
      <c r="AJ37" s="649">
        <f t="shared" si="24"/>
        <v>0</v>
      </c>
      <c r="AK37" s="649">
        <f t="shared" si="24"/>
        <v>0</v>
      </c>
      <c r="AL37" s="649">
        <f t="shared" si="24"/>
        <v>0</v>
      </c>
      <c r="AM37" s="649">
        <f t="shared" si="24"/>
        <v>0</v>
      </c>
      <c r="AN37" s="649">
        <f t="shared" si="24"/>
        <v>0</v>
      </c>
      <c r="AO37" s="649">
        <f t="shared" si="24"/>
        <v>0</v>
      </c>
      <c r="AP37" s="649">
        <f t="shared" si="24"/>
        <v>0</v>
      </c>
      <c r="AQ37" s="649">
        <f t="shared" si="24"/>
        <v>0</v>
      </c>
      <c r="AR37" s="649">
        <f t="shared" si="24"/>
        <v>0</v>
      </c>
      <c r="AS37" s="649">
        <f t="shared" si="24"/>
        <v>0</v>
      </c>
      <c r="AT37" s="649">
        <f t="shared" si="24"/>
        <v>0</v>
      </c>
      <c r="AU37" s="649">
        <f t="shared" si="24"/>
        <v>0</v>
      </c>
      <c r="AV37" s="649">
        <f t="shared" si="24"/>
        <v>0</v>
      </c>
      <c r="AW37" s="649">
        <f t="shared" si="24"/>
        <v>0</v>
      </c>
      <c r="AX37" s="649">
        <f t="shared" si="24"/>
        <v>0</v>
      </c>
      <c r="AY37" s="649">
        <f t="shared" si="24"/>
        <v>0</v>
      </c>
      <c r="AZ37" s="649">
        <f t="shared" si="24"/>
        <v>0</v>
      </c>
      <c r="BA37" s="649">
        <f t="shared" si="24"/>
        <v>0</v>
      </c>
      <c r="BB37" s="649">
        <f t="shared" si="24"/>
        <v>0</v>
      </c>
      <c r="BC37" s="649">
        <f t="shared" si="24"/>
        <v>0</v>
      </c>
      <c r="BD37" s="649">
        <f t="shared" ref="BD37:CI37" si="25">SUMIF($C:$C,"58.5x",BD:BD)</f>
        <v>0</v>
      </c>
      <c r="BE37" s="649">
        <f t="shared" si="25"/>
        <v>0</v>
      </c>
      <c r="BF37" s="649">
        <f t="shared" si="25"/>
        <v>0</v>
      </c>
      <c r="BG37" s="649">
        <f t="shared" si="25"/>
        <v>0</v>
      </c>
      <c r="BH37" s="649">
        <f t="shared" si="25"/>
        <v>0</v>
      </c>
      <c r="BI37" s="649">
        <f t="shared" si="25"/>
        <v>0</v>
      </c>
      <c r="BJ37" s="649">
        <f t="shared" si="25"/>
        <v>0</v>
      </c>
      <c r="BK37" s="649">
        <f t="shared" si="25"/>
        <v>0</v>
      </c>
      <c r="BL37" s="649">
        <f t="shared" si="25"/>
        <v>0</v>
      </c>
      <c r="BM37" s="649">
        <f t="shared" si="25"/>
        <v>0</v>
      </c>
      <c r="BN37" s="649">
        <f t="shared" si="25"/>
        <v>0</v>
      </c>
      <c r="BO37" s="649">
        <f t="shared" si="25"/>
        <v>0</v>
      </c>
      <c r="BP37" s="649">
        <f t="shared" si="25"/>
        <v>0</v>
      </c>
      <c r="BQ37" s="649">
        <f t="shared" si="25"/>
        <v>0</v>
      </c>
      <c r="BR37" s="649">
        <f t="shared" si="25"/>
        <v>0</v>
      </c>
      <c r="BS37" s="649">
        <f t="shared" si="25"/>
        <v>0</v>
      </c>
      <c r="BT37" s="649">
        <f t="shared" si="25"/>
        <v>0</v>
      </c>
      <c r="BU37" s="649">
        <f t="shared" si="25"/>
        <v>0</v>
      </c>
      <c r="BV37" s="649">
        <f t="shared" si="25"/>
        <v>0</v>
      </c>
      <c r="BW37" s="649">
        <f t="shared" si="25"/>
        <v>0</v>
      </c>
      <c r="BX37" s="649">
        <f t="shared" si="25"/>
        <v>0</v>
      </c>
      <c r="BY37" s="649">
        <f t="shared" si="25"/>
        <v>0</v>
      </c>
      <c r="BZ37" s="649">
        <f t="shared" si="25"/>
        <v>0</v>
      </c>
      <c r="CA37" s="649">
        <f t="shared" si="25"/>
        <v>0</v>
      </c>
      <c r="CB37" s="649">
        <f t="shared" si="25"/>
        <v>0</v>
      </c>
      <c r="CC37" s="649">
        <f t="shared" si="25"/>
        <v>0</v>
      </c>
      <c r="CD37" s="649">
        <f t="shared" si="25"/>
        <v>0</v>
      </c>
      <c r="CE37" s="649">
        <f t="shared" si="25"/>
        <v>0</v>
      </c>
      <c r="CF37" s="649">
        <f t="shared" si="25"/>
        <v>0</v>
      </c>
      <c r="CG37" s="649">
        <f t="shared" si="25"/>
        <v>0</v>
      </c>
      <c r="CH37" s="649">
        <f t="shared" si="25"/>
        <v>0</v>
      </c>
      <c r="CI37" s="649">
        <f t="shared" si="25"/>
        <v>0</v>
      </c>
      <c r="CJ37" s="649">
        <f t="shared" ref="CJ37:DO37" si="26">SUMIF($C:$C,"58.5x",CJ:CJ)</f>
        <v>0</v>
      </c>
      <c r="CK37" s="649">
        <f t="shared" si="26"/>
        <v>0</v>
      </c>
      <c r="CL37" s="649">
        <f t="shared" si="26"/>
        <v>0</v>
      </c>
      <c r="CM37" s="649">
        <f t="shared" si="26"/>
        <v>0</v>
      </c>
      <c r="CN37" s="649">
        <f t="shared" si="26"/>
        <v>0</v>
      </c>
      <c r="CO37" s="649">
        <f t="shared" si="26"/>
        <v>0</v>
      </c>
      <c r="CP37" s="649">
        <f t="shared" si="26"/>
        <v>0</v>
      </c>
      <c r="CQ37" s="649">
        <f t="shared" si="26"/>
        <v>0</v>
      </c>
      <c r="CR37" s="649">
        <f t="shared" si="26"/>
        <v>0</v>
      </c>
      <c r="CS37" s="649">
        <f t="shared" si="26"/>
        <v>0</v>
      </c>
      <c r="CT37" s="649">
        <f t="shared" si="26"/>
        <v>0</v>
      </c>
      <c r="CU37" s="649">
        <f t="shared" si="26"/>
        <v>0</v>
      </c>
      <c r="CV37" s="649">
        <f t="shared" si="26"/>
        <v>0</v>
      </c>
      <c r="CW37" s="649">
        <f t="shared" si="26"/>
        <v>0</v>
      </c>
      <c r="CX37" s="649">
        <f t="shared" si="26"/>
        <v>0</v>
      </c>
      <c r="CY37" s="664">
        <f t="shared" si="26"/>
        <v>0</v>
      </c>
      <c r="CZ37" s="665">
        <f t="shared" si="26"/>
        <v>0</v>
      </c>
      <c r="DA37" s="665">
        <f t="shared" si="26"/>
        <v>0</v>
      </c>
      <c r="DB37" s="665">
        <f t="shared" si="26"/>
        <v>0</v>
      </c>
      <c r="DC37" s="665">
        <f t="shared" si="26"/>
        <v>0</v>
      </c>
      <c r="DD37" s="665">
        <f t="shared" si="26"/>
        <v>0</v>
      </c>
      <c r="DE37" s="665">
        <f t="shared" si="26"/>
        <v>0</v>
      </c>
      <c r="DF37" s="665">
        <f t="shared" si="26"/>
        <v>0</v>
      </c>
      <c r="DG37" s="665">
        <f t="shared" si="26"/>
        <v>0</v>
      </c>
      <c r="DH37" s="665">
        <f t="shared" si="26"/>
        <v>0</v>
      </c>
      <c r="DI37" s="665">
        <f t="shared" si="26"/>
        <v>0</v>
      </c>
      <c r="DJ37" s="665">
        <f t="shared" si="26"/>
        <v>0</v>
      </c>
      <c r="DK37" s="665">
        <f t="shared" si="26"/>
        <v>0</v>
      </c>
      <c r="DL37" s="665">
        <f t="shared" si="26"/>
        <v>0</v>
      </c>
      <c r="DM37" s="665">
        <f t="shared" si="26"/>
        <v>0</v>
      </c>
      <c r="DN37" s="665">
        <f t="shared" si="26"/>
        <v>0</v>
      </c>
      <c r="DO37" s="665">
        <f t="shared" si="26"/>
        <v>0</v>
      </c>
      <c r="DP37" s="665">
        <f t="shared" ref="DP37:DW37" si="27">SUMIF($C:$C,"58.5x",DP:DP)</f>
        <v>0</v>
      </c>
      <c r="DQ37" s="665">
        <f t="shared" si="27"/>
        <v>0</v>
      </c>
      <c r="DR37" s="665">
        <f t="shared" si="27"/>
        <v>0</v>
      </c>
      <c r="DS37" s="665">
        <f t="shared" si="27"/>
        <v>0</v>
      </c>
      <c r="DT37" s="665">
        <f t="shared" si="27"/>
        <v>0</v>
      </c>
      <c r="DU37" s="665">
        <f t="shared" si="27"/>
        <v>0</v>
      </c>
      <c r="DV37" s="665">
        <f t="shared" si="27"/>
        <v>0</v>
      </c>
      <c r="DW37" s="717">
        <f t="shared" si="27"/>
        <v>0</v>
      </c>
      <c r="DX37" s="605"/>
    </row>
    <row r="38" spans="2:128" x14ac:dyDescent="0.2">
      <c r="B38" s="657" t="s">
        <v>517</v>
      </c>
      <c r="C38" s="658" t="s">
        <v>518</v>
      </c>
      <c r="D38" s="650"/>
      <c r="E38" s="651"/>
      <c r="F38" s="651"/>
      <c r="G38" s="651"/>
      <c r="H38" s="651"/>
      <c r="I38" s="651"/>
      <c r="J38" s="651"/>
      <c r="K38" s="651"/>
      <c r="L38" s="651"/>
      <c r="M38" s="651"/>
      <c r="N38" s="651"/>
      <c r="O38" s="651"/>
      <c r="P38" s="651"/>
      <c r="Q38" s="651"/>
      <c r="R38" s="653"/>
      <c r="S38" s="716"/>
      <c r="T38" s="653"/>
      <c r="U38" s="716"/>
      <c r="V38" s="651"/>
      <c r="W38" s="651"/>
      <c r="X38" s="649">
        <f t="shared" ref="X38:BC38" si="28">SUMIF($C:$C,"58.6x",X:X)</f>
        <v>0</v>
      </c>
      <c r="Y38" s="649">
        <f t="shared" si="28"/>
        <v>0</v>
      </c>
      <c r="Z38" s="649">
        <f t="shared" si="28"/>
        <v>0</v>
      </c>
      <c r="AA38" s="649">
        <f t="shared" si="28"/>
        <v>0</v>
      </c>
      <c r="AB38" s="649">
        <f t="shared" si="28"/>
        <v>0</v>
      </c>
      <c r="AC38" s="649">
        <f t="shared" si="28"/>
        <v>0</v>
      </c>
      <c r="AD38" s="649">
        <f t="shared" si="28"/>
        <v>0</v>
      </c>
      <c r="AE38" s="649">
        <f t="shared" si="28"/>
        <v>0</v>
      </c>
      <c r="AF38" s="649">
        <f t="shared" si="28"/>
        <v>0</v>
      </c>
      <c r="AG38" s="649">
        <f t="shared" si="28"/>
        <v>0</v>
      </c>
      <c r="AH38" s="649">
        <f t="shared" si="28"/>
        <v>0</v>
      </c>
      <c r="AI38" s="649">
        <f t="shared" si="28"/>
        <v>0</v>
      </c>
      <c r="AJ38" s="649">
        <f t="shared" si="28"/>
        <v>0</v>
      </c>
      <c r="AK38" s="649">
        <f t="shared" si="28"/>
        <v>0</v>
      </c>
      <c r="AL38" s="649">
        <f t="shared" si="28"/>
        <v>0</v>
      </c>
      <c r="AM38" s="649">
        <f t="shared" si="28"/>
        <v>0</v>
      </c>
      <c r="AN38" s="649">
        <f t="shared" si="28"/>
        <v>0</v>
      </c>
      <c r="AO38" s="649">
        <f t="shared" si="28"/>
        <v>0</v>
      </c>
      <c r="AP38" s="649">
        <f t="shared" si="28"/>
        <v>0</v>
      </c>
      <c r="AQ38" s="649">
        <f t="shared" si="28"/>
        <v>0</v>
      </c>
      <c r="AR38" s="649">
        <f t="shared" si="28"/>
        <v>0</v>
      </c>
      <c r="AS38" s="649">
        <f t="shared" si="28"/>
        <v>0</v>
      </c>
      <c r="AT38" s="649">
        <f t="shared" si="28"/>
        <v>0</v>
      </c>
      <c r="AU38" s="649">
        <f t="shared" si="28"/>
        <v>0</v>
      </c>
      <c r="AV38" s="649">
        <f t="shared" si="28"/>
        <v>0</v>
      </c>
      <c r="AW38" s="649">
        <f t="shared" si="28"/>
        <v>0</v>
      </c>
      <c r="AX38" s="649">
        <f t="shared" si="28"/>
        <v>0</v>
      </c>
      <c r="AY38" s="649">
        <f t="shared" si="28"/>
        <v>0</v>
      </c>
      <c r="AZ38" s="649">
        <f t="shared" si="28"/>
        <v>0</v>
      </c>
      <c r="BA38" s="649">
        <f t="shared" si="28"/>
        <v>0</v>
      </c>
      <c r="BB38" s="649">
        <f t="shared" si="28"/>
        <v>0</v>
      </c>
      <c r="BC38" s="649">
        <f t="shared" si="28"/>
        <v>0</v>
      </c>
      <c r="BD38" s="649">
        <f t="shared" ref="BD38:CI38" si="29">SUMIF($C:$C,"58.6x",BD:BD)</f>
        <v>0</v>
      </c>
      <c r="BE38" s="649">
        <f t="shared" si="29"/>
        <v>0</v>
      </c>
      <c r="BF38" s="649">
        <f t="shared" si="29"/>
        <v>0</v>
      </c>
      <c r="BG38" s="649">
        <f t="shared" si="29"/>
        <v>0</v>
      </c>
      <c r="BH38" s="649">
        <f t="shared" si="29"/>
        <v>0</v>
      </c>
      <c r="BI38" s="649">
        <f t="shared" si="29"/>
        <v>0</v>
      </c>
      <c r="BJ38" s="649">
        <f t="shared" si="29"/>
        <v>0</v>
      </c>
      <c r="BK38" s="649">
        <f t="shared" si="29"/>
        <v>0</v>
      </c>
      <c r="BL38" s="649">
        <f t="shared" si="29"/>
        <v>0</v>
      </c>
      <c r="BM38" s="649">
        <f t="shared" si="29"/>
        <v>0</v>
      </c>
      <c r="BN38" s="649">
        <f t="shared" si="29"/>
        <v>0</v>
      </c>
      <c r="BO38" s="649">
        <f t="shared" si="29"/>
        <v>0</v>
      </c>
      <c r="BP38" s="649">
        <f t="shared" si="29"/>
        <v>0</v>
      </c>
      <c r="BQ38" s="649">
        <f t="shared" si="29"/>
        <v>0</v>
      </c>
      <c r="BR38" s="649">
        <f t="shared" si="29"/>
        <v>0</v>
      </c>
      <c r="BS38" s="649">
        <f t="shared" si="29"/>
        <v>0</v>
      </c>
      <c r="BT38" s="649">
        <f t="shared" si="29"/>
        <v>0</v>
      </c>
      <c r="BU38" s="649">
        <f t="shared" si="29"/>
        <v>0</v>
      </c>
      <c r="BV38" s="649">
        <f t="shared" si="29"/>
        <v>0</v>
      </c>
      <c r="BW38" s="649">
        <f t="shared" si="29"/>
        <v>0</v>
      </c>
      <c r="BX38" s="649">
        <f t="shared" si="29"/>
        <v>0</v>
      </c>
      <c r="BY38" s="649">
        <f t="shared" si="29"/>
        <v>0</v>
      </c>
      <c r="BZ38" s="649">
        <f t="shared" si="29"/>
        <v>0</v>
      </c>
      <c r="CA38" s="649">
        <f t="shared" si="29"/>
        <v>0</v>
      </c>
      <c r="CB38" s="649">
        <f t="shared" si="29"/>
        <v>0</v>
      </c>
      <c r="CC38" s="649">
        <f t="shared" si="29"/>
        <v>0</v>
      </c>
      <c r="CD38" s="649">
        <f t="shared" si="29"/>
        <v>0</v>
      </c>
      <c r="CE38" s="649">
        <f t="shared" si="29"/>
        <v>0</v>
      </c>
      <c r="CF38" s="649">
        <f t="shared" si="29"/>
        <v>0</v>
      </c>
      <c r="CG38" s="649">
        <f t="shared" si="29"/>
        <v>0</v>
      </c>
      <c r="CH38" s="649">
        <f t="shared" si="29"/>
        <v>0</v>
      </c>
      <c r="CI38" s="649">
        <f t="shared" si="29"/>
        <v>0</v>
      </c>
      <c r="CJ38" s="649">
        <f t="shared" ref="CJ38:DO38" si="30">SUMIF($C:$C,"58.6x",CJ:CJ)</f>
        <v>0</v>
      </c>
      <c r="CK38" s="649">
        <f t="shared" si="30"/>
        <v>0</v>
      </c>
      <c r="CL38" s="649">
        <f t="shared" si="30"/>
        <v>0</v>
      </c>
      <c r="CM38" s="649">
        <f t="shared" si="30"/>
        <v>0</v>
      </c>
      <c r="CN38" s="649">
        <f t="shared" si="30"/>
        <v>0</v>
      </c>
      <c r="CO38" s="649">
        <f t="shared" si="30"/>
        <v>0</v>
      </c>
      <c r="CP38" s="649">
        <f t="shared" si="30"/>
        <v>0</v>
      </c>
      <c r="CQ38" s="649">
        <f t="shared" si="30"/>
        <v>0</v>
      </c>
      <c r="CR38" s="649">
        <f t="shared" si="30"/>
        <v>0</v>
      </c>
      <c r="CS38" s="649">
        <f t="shared" si="30"/>
        <v>0</v>
      </c>
      <c r="CT38" s="649">
        <f t="shared" si="30"/>
        <v>0</v>
      </c>
      <c r="CU38" s="649">
        <f t="shared" si="30"/>
        <v>0</v>
      </c>
      <c r="CV38" s="649">
        <f t="shared" si="30"/>
        <v>0</v>
      </c>
      <c r="CW38" s="649">
        <f t="shared" si="30"/>
        <v>0</v>
      </c>
      <c r="CX38" s="649">
        <f t="shared" si="30"/>
        <v>0</v>
      </c>
      <c r="CY38" s="664">
        <f t="shared" si="30"/>
        <v>0</v>
      </c>
      <c r="CZ38" s="665">
        <f t="shared" si="30"/>
        <v>0</v>
      </c>
      <c r="DA38" s="665">
        <f t="shared" si="30"/>
        <v>0</v>
      </c>
      <c r="DB38" s="665">
        <f t="shared" si="30"/>
        <v>0</v>
      </c>
      <c r="DC38" s="665">
        <f t="shared" si="30"/>
        <v>0</v>
      </c>
      <c r="DD38" s="665">
        <f t="shared" si="30"/>
        <v>0</v>
      </c>
      <c r="DE38" s="665">
        <f t="shared" si="30"/>
        <v>0</v>
      </c>
      <c r="DF38" s="665">
        <f t="shared" si="30"/>
        <v>0</v>
      </c>
      <c r="DG38" s="665">
        <f t="shared" si="30"/>
        <v>0</v>
      </c>
      <c r="DH38" s="665">
        <f t="shared" si="30"/>
        <v>0</v>
      </c>
      <c r="DI38" s="665">
        <f t="shared" si="30"/>
        <v>0</v>
      </c>
      <c r="DJ38" s="665">
        <f t="shared" si="30"/>
        <v>0</v>
      </c>
      <c r="DK38" s="665">
        <f t="shared" si="30"/>
        <v>0</v>
      </c>
      <c r="DL38" s="665">
        <f t="shared" si="30"/>
        <v>0</v>
      </c>
      <c r="DM38" s="665">
        <f t="shared" si="30"/>
        <v>0</v>
      </c>
      <c r="DN38" s="665">
        <f t="shared" si="30"/>
        <v>0</v>
      </c>
      <c r="DO38" s="665">
        <f t="shared" si="30"/>
        <v>0</v>
      </c>
      <c r="DP38" s="665">
        <f t="shared" ref="DP38:DW38" si="31">SUMIF($C:$C,"58.6x",DP:DP)</f>
        <v>0</v>
      </c>
      <c r="DQ38" s="665">
        <f t="shared" si="31"/>
        <v>0</v>
      </c>
      <c r="DR38" s="665">
        <f t="shared" si="31"/>
        <v>0</v>
      </c>
      <c r="DS38" s="665">
        <f t="shared" si="31"/>
        <v>0</v>
      </c>
      <c r="DT38" s="665">
        <f t="shared" si="31"/>
        <v>0</v>
      </c>
      <c r="DU38" s="665">
        <f t="shared" si="31"/>
        <v>0</v>
      </c>
      <c r="DV38" s="665">
        <f t="shared" si="31"/>
        <v>0</v>
      </c>
      <c r="DW38" s="717">
        <f t="shared" si="31"/>
        <v>0</v>
      </c>
      <c r="DX38" s="605"/>
    </row>
    <row r="39" spans="2:128" x14ac:dyDescent="0.2">
      <c r="B39" s="657" t="s">
        <v>519</v>
      </c>
      <c r="C39" s="658" t="s">
        <v>520</v>
      </c>
      <c r="D39" s="650"/>
      <c r="E39" s="651"/>
      <c r="F39" s="651"/>
      <c r="G39" s="651"/>
      <c r="H39" s="651"/>
      <c r="I39" s="651"/>
      <c r="J39" s="651"/>
      <c r="K39" s="651"/>
      <c r="L39" s="651"/>
      <c r="M39" s="651"/>
      <c r="N39" s="651"/>
      <c r="O39" s="651"/>
      <c r="P39" s="651"/>
      <c r="Q39" s="651"/>
      <c r="R39" s="653"/>
      <c r="S39" s="716"/>
      <c r="T39" s="653"/>
      <c r="U39" s="716"/>
      <c r="V39" s="651"/>
      <c r="W39" s="651"/>
      <c r="X39" s="649">
        <f t="shared" ref="X39:BC39" si="32">SUMIF($C:$C,"58.7x",X:X)</f>
        <v>0</v>
      </c>
      <c r="Y39" s="649">
        <f t="shared" si="32"/>
        <v>0</v>
      </c>
      <c r="Z39" s="649">
        <f t="shared" si="32"/>
        <v>0</v>
      </c>
      <c r="AA39" s="649">
        <f t="shared" si="32"/>
        <v>0</v>
      </c>
      <c r="AB39" s="649">
        <f t="shared" si="32"/>
        <v>0</v>
      </c>
      <c r="AC39" s="649">
        <f t="shared" si="32"/>
        <v>0</v>
      </c>
      <c r="AD39" s="649">
        <f t="shared" si="32"/>
        <v>0</v>
      </c>
      <c r="AE39" s="649">
        <f t="shared" si="32"/>
        <v>0</v>
      </c>
      <c r="AF39" s="649">
        <f t="shared" si="32"/>
        <v>0</v>
      </c>
      <c r="AG39" s="649">
        <f t="shared" si="32"/>
        <v>0</v>
      </c>
      <c r="AH39" s="649">
        <f t="shared" si="32"/>
        <v>0</v>
      </c>
      <c r="AI39" s="649">
        <f t="shared" si="32"/>
        <v>0</v>
      </c>
      <c r="AJ39" s="649">
        <f t="shared" si="32"/>
        <v>0</v>
      </c>
      <c r="AK39" s="649">
        <f t="shared" si="32"/>
        <v>0</v>
      </c>
      <c r="AL39" s="649">
        <f t="shared" si="32"/>
        <v>0</v>
      </c>
      <c r="AM39" s="649">
        <f t="shared" si="32"/>
        <v>0</v>
      </c>
      <c r="AN39" s="649">
        <f t="shared" si="32"/>
        <v>0</v>
      </c>
      <c r="AO39" s="649">
        <f t="shared" si="32"/>
        <v>0</v>
      </c>
      <c r="AP39" s="649">
        <f t="shared" si="32"/>
        <v>0</v>
      </c>
      <c r="AQ39" s="649">
        <f t="shared" si="32"/>
        <v>0</v>
      </c>
      <c r="AR39" s="649">
        <f t="shared" si="32"/>
        <v>0</v>
      </c>
      <c r="AS39" s="649">
        <f t="shared" si="32"/>
        <v>0</v>
      </c>
      <c r="AT39" s="649">
        <f t="shared" si="32"/>
        <v>0</v>
      </c>
      <c r="AU39" s="649">
        <f t="shared" si="32"/>
        <v>0</v>
      </c>
      <c r="AV39" s="649">
        <f t="shared" si="32"/>
        <v>0</v>
      </c>
      <c r="AW39" s="649">
        <f t="shared" si="32"/>
        <v>0</v>
      </c>
      <c r="AX39" s="649">
        <f t="shared" si="32"/>
        <v>0</v>
      </c>
      <c r="AY39" s="649">
        <f t="shared" si="32"/>
        <v>0</v>
      </c>
      <c r="AZ39" s="649">
        <f t="shared" si="32"/>
        <v>0</v>
      </c>
      <c r="BA39" s="649">
        <f t="shared" si="32"/>
        <v>0</v>
      </c>
      <c r="BB39" s="649">
        <f t="shared" si="32"/>
        <v>0</v>
      </c>
      <c r="BC39" s="649">
        <f t="shared" si="32"/>
        <v>0</v>
      </c>
      <c r="BD39" s="649">
        <f t="shared" ref="BD39:CI39" si="33">SUMIF($C:$C,"58.7x",BD:BD)</f>
        <v>0</v>
      </c>
      <c r="BE39" s="649">
        <f t="shared" si="33"/>
        <v>0</v>
      </c>
      <c r="BF39" s="649">
        <f t="shared" si="33"/>
        <v>0</v>
      </c>
      <c r="BG39" s="649">
        <f t="shared" si="33"/>
        <v>0</v>
      </c>
      <c r="BH39" s="649">
        <f t="shared" si="33"/>
        <v>0</v>
      </c>
      <c r="BI39" s="649">
        <f t="shared" si="33"/>
        <v>0</v>
      </c>
      <c r="BJ39" s="649">
        <f t="shared" si="33"/>
        <v>0</v>
      </c>
      <c r="BK39" s="649">
        <f t="shared" si="33"/>
        <v>0</v>
      </c>
      <c r="BL39" s="649">
        <f t="shared" si="33"/>
        <v>0</v>
      </c>
      <c r="BM39" s="649">
        <f t="shared" si="33"/>
        <v>0</v>
      </c>
      <c r="BN39" s="649">
        <f t="shared" si="33"/>
        <v>0</v>
      </c>
      <c r="BO39" s="649">
        <f t="shared" si="33"/>
        <v>0</v>
      </c>
      <c r="BP39" s="649">
        <f t="shared" si="33"/>
        <v>0</v>
      </c>
      <c r="BQ39" s="649">
        <f t="shared" si="33"/>
        <v>0</v>
      </c>
      <c r="BR39" s="649">
        <f t="shared" si="33"/>
        <v>0</v>
      </c>
      <c r="BS39" s="649">
        <f t="shared" si="33"/>
        <v>0</v>
      </c>
      <c r="BT39" s="649">
        <f t="shared" si="33"/>
        <v>0</v>
      </c>
      <c r="BU39" s="649">
        <f t="shared" si="33"/>
        <v>0</v>
      </c>
      <c r="BV39" s="649">
        <f t="shared" si="33"/>
        <v>0</v>
      </c>
      <c r="BW39" s="649">
        <f t="shared" si="33"/>
        <v>0</v>
      </c>
      <c r="BX39" s="649">
        <f t="shared" si="33"/>
        <v>0</v>
      </c>
      <c r="BY39" s="649">
        <f t="shared" si="33"/>
        <v>0</v>
      </c>
      <c r="BZ39" s="649">
        <f t="shared" si="33"/>
        <v>0</v>
      </c>
      <c r="CA39" s="649">
        <f t="shared" si="33"/>
        <v>0</v>
      </c>
      <c r="CB39" s="649">
        <f t="shared" si="33"/>
        <v>0</v>
      </c>
      <c r="CC39" s="649">
        <f t="shared" si="33"/>
        <v>0</v>
      </c>
      <c r="CD39" s="649">
        <f t="shared" si="33"/>
        <v>0</v>
      </c>
      <c r="CE39" s="649">
        <f t="shared" si="33"/>
        <v>0</v>
      </c>
      <c r="CF39" s="649">
        <f t="shared" si="33"/>
        <v>0</v>
      </c>
      <c r="CG39" s="649">
        <f t="shared" si="33"/>
        <v>0</v>
      </c>
      <c r="CH39" s="649">
        <f t="shared" si="33"/>
        <v>0</v>
      </c>
      <c r="CI39" s="649">
        <f t="shared" si="33"/>
        <v>0</v>
      </c>
      <c r="CJ39" s="649">
        <f t="shared" ref="CJ39:DO39" si="34">SUMIF($C:$C,"58.7x",CJ:CJ)</f>
        <v>0</v>
      </c>
      <c r="CK39" s="649">
        <f t="shared" si="34"/>
        <v>0</v>
      </c>
      <c r="CL39" s="649">
        <f t="shared" si="34"/>
        <v>0</v>
      </c>
      <c r="CM39" s="649">
        <f t="shared" si="34"/>
        <v>0</v>
      </c>
      <c r="CN39" s="649">
        <f t="shared" si="34"/>
        <v>0</v>
      </c>
      <c r="CO39" s="649">
        <f t="shared" si="34"/>
        <v>0</v>
      </c>
      <c r="CP39" s="649">
        <f t="shared" si="34"/>
        <v>0</v>
      </c>
      <c r="CQ39" s="649">
        <f t="shared" si="34"/>
        <v>0</v>
      </c>
      <c r="CR39" s="649">
        <f t="shared" si="34"/>
        <v>0</v>
      </c>
      <c r="CS39" s="649">
        <f t="shared" si="34"/>
        <v>0</v>
      </c>
      <c r="CT39" s="649">
        <f t="shared" si="34"/>
        <v>0</v>
      </c>
      <c r="CU39" s="649">
        <f t="shared" si="34"/>
        <v>0</v>
      </c>
      <c r="CV39" s="649">
        <f t="shared" si="34"/>
        <v>0</v>
      </c>
      <c r="CW39" s="649">
        <f t="shared" si="34"/>
        <v>0</v>
      </c>
      <c r="CX39" s="649">
        <f t="shared" si="34"/>
        <v>0</v>
      </c>
      <c r="CY39" s="664">
        <f t="shared" si="34"/>
        <v>0</v>
      </c>
      <c r="CZ39" s="665">
        <f t="shared" si="34"/>
        <v>0</v>
      </c>
      <c r="DA39" s="665">
        <f t="shared" si="34"/>
        <v>0</v>
      </c>
      <c r="DB39" s="665">
        <f t="shared" si="34"/>
        <v>0</v>
      </c>
      <c r="DC39" s="665">
        <f t="shared" si="34"/>
        <v>0</v>
      </c>
      <c r="DD39" s="665">
        <f t="shared" si="34"/>
        <v>0</v>
      </c>
      <c r="DE39" s="665">
        <f t="shared" si="34"/>
        <v>0</v>
      </c>
      <c r="DF39" s="665">
        <f t="shared" si="34"/>
        <v>0</v>
      </c>
      <c r="DG39" s="665">
        <f t="shared" si="34"/>
        <v>0</v>
      </c>
      <c r="DH39" s="665">
        <f t="shared" si="34"/>
        <v>0</v>
      </c>
      <c r="DI39" s="665">
        <f t="shared" si="34"/>
        <v>0</v>
      </c>
      <c r="DJ39" s="665">
        <f t="shared" si="34"/>
        <v>0</v>
      </c>
      <c r="DK39" s="665">
        <f t="shared" si="34"/>
        <v>0</v>
      </c>
      <c r="DL39" s="665">
        <f t="shared" si="34"/>
        <v>0</v>
      </c>
      <c r="DM39" s="665">
        <f t="shared" si="34"/>
        <v>0</v>
      </c>
      <c r="DN39" s="665">
        <f t="shared" si="34"/>
        <v>0</v>
      </c>
      <c r="DO39" s="665">
        <f t="shared" si="34"/>
        <v>0</v>
      </c>
      <c r="DP39" s="665">
        <f t="shared" ref="DP39:DW39" si="35">SUMIF($C:$C,"58.7x",DP:DP)</f>
        <v>0</v>
      </c>
      <c r="DQ39" s="665">
        <f t="shared" si="35"/>
        <v>0</v>
      </c>
      <c r="DR39" s="665">
        <f t="shared" si="35"/>
        <v>0</v>
      </c>
      <c r="DS39" s="665">
        <f t="shared" si="35"/>
        <v>0</v>
      </c>
      <c r="DT39" s="665">
        <f t="shared" si="35"/>
        <v>0</v>
      </c>
      <c r="DU39" s="665">
        <f t="shared" si="35"/>
        <v>0</v>
      </c>
      <c r="DV39" s="665">
        <f t="shared" si="35"/>
        <v>0</v>
      </c>
      <c r="DW39" s="717">
        <f t="shared" si="35"/>
        <v>0</v>
      </c>
      <c r="DX39" s="605"/>
    </row>
    <row r="40" spans="2:128" x14ac:dyDescent="0.2">
      <c r="B40" s="718" t="s">
        <v>521</v>
      </c>
      <c r="C40" s="719" t="s">
        <v>822</v>
      </c>
      <c r="D40" s="651"/>
      <c r="E40" s="651"/>
      <c r="F40" s="651"/>
      <c r="G40" s="651"/>
      <c r="H40" s="651"/>
      <c r="I40" s="651"/>
      <c r="J40" s="651"/>
      <c r="K40" s="651"/>
      <c r="L40" s="651"/>
      <c r="M40" s="651"/>
      <c r="N40" s="651"/>
      <c r="O40" s="651"/>
      <c r="P40" s="651"/>
      <c r="Q40" s="651"/>
      <c r="R40" s="653"/>
      <c r="S40" s="716"/>
      <c r="T40" s="653"/>
      <c r="U40" s="720"/>
      <c r="V40" s="649"/>
      <c r="W40" s="649"/>
      <c r="X40" s="649"/>
      <c r="Y40" s="649"/>
      <c r="Z40" s="649"/>
      <c r="AA40" s="649"/>
      <c r="AB40" s="649"/>
      <c r="AC40" s="649"/>
      <c r="AD40" s="649"/>
      <c r="AE40" s="649"/>
      <c r="AF40" s="649"/>
      <c r="AG40" s="649"/>
      <c r="AH40" s="649"/>
      <c r="AI40" s="649"/>
      <c r="AJ40" s="649"/>
      <c r="AK40" s="649"/>
      <c r="AL40" s="649"/>
      <c r="AM40" s="649"/>
      <c r="AN40" s="649"/>
      <c r="AO40" s="649"/>
      <c r="AP40" s="649"/>
      <c r="AQ40" s="649"/>
      <c r="AR40" s="649"/>
      <c r="AS40" s="649"/>
      <c r="AT40" s="649"/>
      <c r="AU40" s="649"/>
      <c r="AV40" s="649"/>
      <c r="AW40" s="649"/>
      <c r="AX40" s="649"/>
      <c r="AY40" s="649"/>
      <c r="AZ40" s="649"/>
      <c r="BA40" s="649"/>
      <c r="BB40" s="649"/>
      <c r="BC40" s="649"/>
      <c r="BD40" s="649"/>
      <c r="BE40" s="649"/>
      <c r="BF40" s="649"/>
      <c r="BG40" s="649"/>
      <c r="BH40" s="649"/>
      <c r="BI40" s="649"/>
      <c r="BJ40" s="649"/>
      <c r="BK40" s="649"/>
      <c r="BL40" s="649"/>
      <c r="BM40" s="649"/>
      <c r="BN40" s="649"/>
      <c r="BO40" s="649"/>
      <c r="BP40" s="649"/>
      <c r="BQ40" s="649"/>
      <c r="BR40" s="649"/>
      <c r="BS40" s="649"/>
      <c r="BT40" s="649"/>
      <c r="BU40" s="649"/>
      <c r="BV40" s="649"/>
      <c r="BW40" s="649"/>
      <c r="BX40" s="649"/>
      <c r="BY40" s="649"/>
      <c r="BZ40" s="649"/>
      <c r="CA40" s="649"/>
      <c r="CB40" s="649"/>
      <c r="CC40" s="649"/>
      <c r="CD40" s="649"/>
      <c r="CE40" s="649"/>
      <c r="CF40" s="649"/>
      <c r="CG40" s="649"/>
      <c r="CH40" s="649"/>
      <c r="CI40" s="649"/>
      <c r="CJ40" s="649"/>
      <c r="CK40" s="649"/>
      <c r="CL40" s="649"/>
      <c r="CM40" s="649"/>
      <c r="CN40" s="649"/>
      <c r="CO40" s="649"/>
      <c r="CP40" s="649"/>
      <c r="CQ40" s="649"/>
      <c r="CR40" s="649"/>
      <c r="CS40" s="649"/>
      <c r="CT40" s="649"/>
      <c r="CU40" s="649"/>
      <c r="CV40" s="649"/>
      <c r="CW40" s="649"/>
      <c r="CX40" s="649"/>
      <c r="CY40" s="664"/>
      <c r="CZ40" s="665"/>
      <c r="DA40" s="665"/>
      <c r="DB40" s="665"/>
      <c r="DC40" s="665"/>
      <c r="DD40" s="665"/>
      <c r="DE40" s="665"/>
      <c r="DF40" s="665"/>
      <c r="DG40" s="665"/>
      <c r="DH40" s="665"/>
      <c r="DI40" s="665"/>
      <c r="DJ40" s="665"/>
      <c r="DK40" s="665"/>
      <c r="DL40" s="665"/>
      <c r="DM40" s="665"/>
      <c r="DN40" s="665"/>
      <c r="DO40" s="665"/>
      <c r="DP40" s="665"/>
      <c r="DQ40" s="665"/>
      <c r="DR40" s="665"/>
      <c r="DS40" s="665"/>
      <c r="DT40" s="665"/>
      <c r="DU40" s="665"/>
      <c r="DV40" s="665"/>
      <c r="DW40" s="717"/>
      <c r="DX40" s="605"/>
    </row>
    <row r="41" spans="2:128" x14ac:dyDescent="0.2">
      <c r="B41" s="657" t="s">
        <v>522</v>
      </c>
      <c r="C41" s="658" t="s">
        <v>523</v>
      </c>
      <c r="D41" s="651"/>
      <c r="E41" s="651"/>
      <c r="F41" s="651"/>
      <c r="G41" s="651"/>
      <c r="H41" s="651"/>
      <c r="I41" s="651"/>
      <c r="J41" s="651"/>
      <c r="K41" s="651"/>
      <c r="L41" s="651"/>
      <c r="M41" s="651"/>
      <c r="N41" s="651"/>
      <c r="O41" s="651"/>
      <c r="P41" s="651"/>
      <c r="Q41" s="651"/>
      <c r="R41" s="653"/>
      <c r="S41" s="716"/>
      <c r="T41" s="653"/>
      <c r="U41" s="716"/>
      <c r="V41" s="651"/>
      <c r="W41" s="651"/>
      <c r="X41" s="649">
        <f t="shared" ref="X41:BC41" si="36">SUMIF($C:$C,"59.1x",X:X)</f>
        <v>0</v>
      </c>
      <c r="Y41" s="649">
        <f t="shared" si="36"/>
        <v>0</v>
      </c>
      <c r="Z41" s="649">
        <f t="shared" si="36"/>
        <v>0</v>
      </c>
      <c r="AA41" s="649">
        <f t="shared" si="36"/>
        <v>0</v>
      </c>
      <c r="AB41" s="649">
        <f t="shared" si="36"/>
        <v>0</v>
      </c>
      <c r="AC41" s="649">
        <f t="shared" si="36"/>
        <v>0</v>
      </c>
      <c r="AD41" s="649">
        <f t="shared" si="36"/>
        <v>0</v>
      </c>
      <c r="AE41" s="649">
        <f t="shared" si="36"/>
        <v>0</v>
      </c>
      <c r="AF41" s="649">
        <f t="shared" si="36"/>
        <v>0</v>
      </c>
      <c r="AG41" s="649">
        <f t="shared" si="36"/>
        <v>0</v>
      </c>
      <c r="AH41" s="649">
        <f t="shared" si="36"/>
        <v>0</v>
      </c>
      <c r="AI41" s="649">
        <f t="shared" si="36"/>
        <v>0</v>
      </c>
      <c r="AJ41" s="649">
        <f t="shared" si="36"/>
        <v>0</v>
      </c>
      <c r="AK41" s="649">
        <f t="shared" si="36"/>
        <v>0</v>
      </c>
      <c r="AL41" s="649">
        <f t="shared" si="36"/>
        <v>0</v>
      </c>
      <c r="AM41" s="649">
        <f t="shared" si="36"/>
        <v>0</v>
      </c>
      <c r="AN41" s="649">
        <f t="shared" si="36"/>
        <v>0</v>
      </c>
      <c r="AO41" s="649">
        <f t="shared" si="36"/>
        <v>0</v>
      </c>
      <c r="AP41" s="649">
        <f t="shared" si="36"/>
        <v>0</v>
      </c>
      <c r="AQ41" s="649">
        <f t="shared" si="36"/>
        <v>0</v>
      </c>
      <c r="AR41" s="649">
        <f t="shared" si="36"/>
        <v>0</v>
      </c>
      <c r="AS41" s="649">
        <f t="shared" si="36"/>
        <v>0</v>
      </c>
      <c r="AT41" s="649">
        <f t="shared" si="36"/>
        <v>0</v>
      </c>
      <c r="AU41" s="649">
        <f t="shared" si="36"/>
        <v>0</v>
      </c>
      <c r="AV41" s="649">
        <f t="shared" si="36"/>
        <v>0</v>
      </c>
      <c r="AW41" s="649">
        <f t="shared" si="36"/>
        <v>0</v>
      </c>
      <c r="AX41" s="649">
        <f t="shared" si="36"/>
        <v>0</v>
      </c>
      <c r="AY41" s="649">
        <f t="shared" si="36"/>
        <v>0</v>
      </c>
      <c r="AZ41" s="649">
        <f t="shared" si="36"/>
        <v>0</v>
      </c>
      <c r="BA41" s="649">
        <f t="shared" si="36"/>
        <v>0</v>
      </c>
      <c r="BB41" s="649">
        <f t="shared" si="36"/>
        <v>0</v>
      </c>
      <c r="BC41" s="649">
        <f t="shared" si="36"/>
        <v>0</v>
      </c>
      <c r="BD41" s="649">
        <f t="shared" ref="BD41:CI41" si="37">SUMIF($C:$C,"59.1x",BD:BD)</f>
        <v>0</v>
      </c>
      <c r="BE41" s="649">
        <f t="shared" si="37"/>
        <v>0</v>
      </c>
      <c r="BF41" s="649">
        <f t="shared" si="37"/>
        <v>0</v>
      </c>
      <c r="BG41" s="649">
        <f t="shared" si="37"/>
        <v>0</v>
      </c>
      <c r="BH41" s="649">
        <f t="shared" si="37"/>
        <v>0</v>
      </c>
      <c r="BI41" s="649">
        <f t="shared" si="37"/>
        <v>0</v>
      </c>
      <c r="BJ41" s="649">
        <f t="shared" si="37"/>
        <v>0</v>
      </c>
      <c r="BK41" s="649">
        <f t="shared" si="37"/>
        <v>0</v>
      </c>
      <c r="BL41" s="649">
        <f t="shared" si="37"/>
        <v>0</v>
      </c>
      <c r="BM41" s="649">
        <f t="shared" si="37"/>
        <v>0</v>
      </c>
      <c r="BN41" s="649">
        <f t="shared" si="37"/>
        <v>0</v>
      </c>
      <c r="BO41" s="649">
        <f t="shared" si="37"/>
        <v>0</v>
      </c>
      <c r="BP41" s="649">
        <f t="shared" si="37"/>
        <v>0</v>
      </c>
      <c r="BQ41" s="649">
        <f t="shared" si="37"/>
        <v>0</v>
      </c>
      <c r="BR41" s="649">
        <f t="shared" si="37"/>
        <v>0</v>
      </c>
      <c r="BS41" s="649">
        <f t="shared" si="37"/>
        <v>0</v>
      </c>
      <c r="BT41" s="649">
        <f t="shared" si="37"/>
        <v>0</v>
      </c>
      <c r="BU41" s="649">
        <f t="shared" si="37"/>
        <v>0</v>
      </c>
      <c r="BV41" s="649">
        <f t="shared" si="37"/>
        <v>0</v>
      </c>
      <c r="BW41" s="649">
        <f t="shared" si="37"/>
        <v>0</v>
      </c>
      <c r="BX41" s="649">
        <f t="shared" si="37"/>
        <v>0</v>
      </c>
      <c r="BY41" s="649">
        <f t="shared" si="37"/>
        <v>0</v>
      </c>
      <c r="BZ41" s="649">
        <f t="shared" si="37"/>
        <v>0</v>
      </c>
      <c r="CA41" s="649">
        <f t="shared" si="37"/>
        <v>0</v>
      </c>
      <c r="CB41" s="649">
        <f t="shared" si="37"/>
        <v>0</v>
      </c>
      <c r="CC41" s="649">
        <f t="shared" si="37"/>
        <v>0</v>
      </c>
      <c r="CD41" s="649">
        <f t="shared" si="37"/>
        <v>0</v>
      </c>
      <c r="CE41" s="649">
        <f t="shared" si="37"/>
        <v>0</v>
      </c>
      <c r="CF41" s="649">
        <f t="shared" si="37"/>
        <v>0</v>
      </c>
      <c r="CG41" s="649">
        <f t="shared" si="37"/>
        <v>0</v>
      </c>
      <c r="CH41" s="649">
        <f t="shared" si="37"/>
        <v>0</v>
      </c>
      <c r="CI41" s="649">
        <f t="shared" si="37"/>
        <v>0</v>
      </c>
      <c r="CJ41" s="649">
        <f t="shared" ref="CJ41:DO41" si="38">SUMIF($C:$C,"59.1x",CJ:CJ)</f>
        <v>0</v>
      </c>
      <c r="CK41" s="649">
        <f t="shared" si="38"/>
        <v>0</v>
      </c>
      <c r="CL41" s="649">
        <f t="shared" si="38"/>
        <v>0</v>
      </c>
      <c r="CM41" s="649">
        <f t="shared" si="38"/>
        <v>0</v>
      </c>
      <c r="CN41" s="649">
        <f t="shared" si="38"/>
        <v>0</v>
      </c>
      <c r="CO41" s="649">
        <f t="shared" si="38"/>
        <v>0</v>
      </c>
      <c r="CP41" s="649">
        <f t="shared" si="38"/>
        <v>0</v>
      </c>
      <c r="CQ41" s="649">
        <f t="shared" si="38"/>
        <v>0</v>
      </c>
      <c r="CR41" s="649">
        <f t="shared" si="38"/>
        <v>0</v>
      </c>
      <c r="CS41" s="649">
        <f t="shared" si="38"/>
        <v>0</v>
      </c>
      <c r="CT41" s="649">
        <f t="shared" si="38"/>
        <v>0</v>
      </c>
      <c r="CU41" s="649">
        <f t="shared" si="38"/>
        <v>0</v>
      </c>
      <c r="CV41" s="649">
        <f t="shared" si="38"/>
        <v>0</v>
      </c>
      <c r="CW41" s="649">
        <f t="shared" si="38"/>
        <v>0</v>
      </c>
      <c r="CX41" s="649">
        <f t="shared" si="38"/>
        <v>0</v>
      </c>
      <c r="CY41" s="664">
        <f t="shared" si="38"/>
        <v>0</v>
      </c>
      <c r="CZ41" s="665">
        <f t="shared" si="38"/>
        <v>0</v>
      </c>
      <c r="DA41" s="665">
        <f t="shared" si="38"/>
        <v>0</v>
      </c>
      <c r="DB41" s="665">
        <f t="shared" si="38"/>
        <v>0</v>
      </c>
      <c r="DC41" s="665">
        <f t="shared" si="38"/>
        <v>0</v>
      </c>
      <c r="DD41" s="665">
        <f t="shared" si="38"/>
        <v>0</v>
      </c>
      <c r="DE41" s="665">
        <f t="shared" si="38"/>
        <v>0</v>
      </c>
      <c r="DF41" s="665">
        <f t="shared" si="38"/>
        <v>0</v>
      </c>
      <c r="DG41" s="665">
        <f t="shared" si="38"/>
        <v>0</v>
      </c>
      <c r="DH41" s="665">
        <f t="shared" si="38"/>
        <v>0</v>
      </c>
      <c r="DI41" s="665">
        <f t="shared" si="38"/>
        <v>0</v>
      </c>
      <c r="DJ41" s="665">
        <f t="shared" si="38"/>
        <v>0</v>
      </c>
      <c r="DK41" s="665">
        <f t="shared" si="38"/>
        <v>0</v>
      </c>
      <c r="DL41" s="665">
        <f t="shared" si="38"/>
        <v>0</v>
      </c>
      <c r="DM41" s="665">
        <f t="shared" si="38"/>
        <v>0</v>
      </c>
      <c r="DN41" s="665">
        <f t="shared" si="38"/>
        <v>0</v>
      </c>
      <c r="DO41" s="665">
        <f t="shared" si="38"/>
        <v>0</v>
      </c>
      <c r="DP41" s="665">
        <f t="shared" ref="DP41:DW41" si="39">SUMIF($C:$C,"59.1x",DP:DP)</f>
        <v>0</v>
      </c>
      <c r="DQ41" s="665">
        <f t="shared" si="39"/>
        <v>0</v>
      </c>
      <c r="DR41" s="665">
        <f t="shared" si="39"/>
        <v>0</v>
      </c>
      <c r="DS41" s="665">
        <f t="shared" si="39"/>
        <v>0</v>
      </c>
      <c r="DT41" s="665">
        <f t="shared" si="39"/>
        <v>0</v>
      </c>
      <c r="DU41" s="665">
        <f t="shared" si="39"/>
        <v>0</v>
      </c>
      <c r="DV41" s="665">
        <f t="shared" si="39"/>
        <v>0</v>
      </c>
      <c r="DW41" s="717">
        <f t="shared" si="39"/>
        <v>0</v>
      </c>
      <c r="DX41" s="605"/>
    </row>
    <row r="42" spans="2:128" s="791" customFormat="1" ht="38.25" x14ac:dyDescent="0.2">
      <c r="B42" s="792" t="s">
        <v>494</v>
      </c>
      <c r="C42" s="668" t="s">
        <v>838</v>
      </c>
      <c r="D42" s="669" t="s">
        <v>839</v>
      </c>
      <c r="E42" s="670" t="s">
        <v>570</v>
      </c>
      <c r="F42" s="671" t="s">
        <v>795</v>
      </c>
      <c r="G42" s="672" t="s">
        <v>840</v>
      </c>
      <c r="H42" s="673" t="s">
        <v>496</v>
      </c>
      <c r="I42" s="674">
        <f>MAX(X42:AV42)</f>
        <v>3.2600935999999997E-2</v>
      </c>
      <c r="J42" s="673">
        <f>SUMPRODUCT($X$2:$CY$2,$X42:$CY42)*365</f>
        <v>222.01767372776939</v>
      </c>
      <c r="K42" s="673">
        <f>SUMPRODUCT($X$2:$CY$2,$X43:$CY43)+SUMPRODUCT($X$2:$CY$2,$X44:$CY44)+SUMPRODUCT($X$2:$CY$2,$X45:$CY45)</f>
        <v>584.25323660208824</v>
      </c>
      <c r="L42" s="673">
        <f>SUMPRODUCT($X$2:$CY$2,$X46:$CY46) +SUMPRODUCT($X$2:$CY$2,$X47:$CY47)</f>
        <v>54.948354772635874</v>
      </c>
      <c r="M42" s="673">
        <f>SUMPRODUCT($X$2:$CY$2,$X48:$CY48)*-1</f>
        <v>-157.66137443781676</v>
      </c>
      <c r="N42" s="673">
        <f>SUMPRODUCT($X$2:$CY$2,$X51:$CY51) +SUMPRODUCT($X$2:$CY$2,$X52:$CY52)</f>
        <v>0.2230333657535053</v>
      </c>
      <c r="O42" s="673">
        <f>SUMPRODUCT($X$2:$CY$2,$X49:$CY49) +SUMPRODUCT($X$2:$CY$2,$X50:$CY50) +SUMPRODUCT($X$2:$CY$2,$X53:$CY53)</f>
        <v>32.515083164262698</v>
      </c>
      <c r="P42" s="673">
        <f>SUM(K42:O42)</f>
        <v>514.27833346692353</v>
      </c>
      <c r="Q42" s="673">
        <f>(SUM(K42:M42)*100000)/(J42*1000)</f>
        <v>216.89274049747758</v>
      </c>
      <c r="R42" s="675">
        <f>(P42*100000)/(J42*1000)</f>
        <v>231.63846590768009</v>
      </c>
      <c r="S42" s="721">
        <v>3</v>
      </c>
      <c r="T42" s="722">
        <v>3</v>
      </c>
      <c r="U42" s="793" t="s">
        <v>497</v>
      </c>
      <c r="V42" s="794" t="s">
        <v>124</v>
      </c>
      <c r="W42" s="795" t="s">
        <v>75</v>
      </c>
      <c r="X42" s="796">
        <v>4.1111110000000596E-3</v>
      </c>
      <c r="Y42" s="796">
        <v>4.1779110000000896E-3</v>
      </c>
      <c r="Z42" s="796">
        <v>4.3718910000000201E-3</v>
      </c>
      <c r="AA42" s="796">
        <v>4.6840450000001903E-3</v>
      </c>
      <c r="AB42" s="796">
        <v>5.1056260000000896E-3</v>
      </c>
      <c r="AC42" s="796">
        <v>5.6281490000000796E-3</v>
      </c>
      <c r="AD42" s="796">
        <v>6.2482250000001098E-3</v>
      </c>
      <c r="AE42" s="796">
        <v>6.9599079999999001E-3</v>
      </c>
      <c r="AF42" s="796">
        <v>7.7569140000000002E-3</v>
      </c>
      <c r="AG42" s="796">
        <v>8.63307699999993E-3</v>
      </c>
      <c r="AH42" s="796">
        <v>9.5823390000000508E-3</v>
      </c>
      <c r="AI42" s="796">
        <v>1.0628413999999999E-2</v>
      </c>
      <c r="AJ42" s="796">
        <v>1.17772410000001E-2</v>
      </c>
      <c r="AK42" s="797">
        <v>1.30271870000001E-2</v>
      </c>
      <c r="AL42" s="797">
        <v>1.4376704000000001E-2</v>
      </c>
      <c r="AM42" s="797">
        <v>1.5824326999999999E-2</v>
      </c>
      <c r="AN42" s="797">
        <v>1.7351827E-2</v>
      </c>
      <c r="AO42" s="797">
        <v>1.8952612000000101E-2</v>
      </c>
      <c r="AP42" s="797">
        <v>2.0623439000000101E-2</v>
      </c>
      <c r="AQ42" s="797">
        <v>2.2361083000000202E-2</v>
      </c>
      <c r="AR42" s="797">
        <v>2.4162329999999999E-2</v>
      </c>
      <c r="AS42" s="797">
        <v>2.6073565999999999E-2</v>
      </c>
      <c r="AT42" s="797">
        <v>2.8116497000000101E-2</v>
      </c>
      <c r="AU42" s="797">
        <v>3.0291958000000001E-2</v>
      </c>
      <c r="AV42" s="797">
        <v>3.2600935999999997E-2</v>
      </c>
      <c r="AW42" s="797">
        <v>3.5044570000000101E-2</v>
      </c>
      <c r="AX42" s="797">
        <v>3.5044570000000101E-2</v>
      </c>
      <c r="AY42" s="797">
        <v>3.5044570000000101E-2</v>
      </c>
      <c r="AZ42" s="797">
        <v>3.5044570000000101E-2</v>
      </c>
      <c r="BA42" s="797">
        <v>3.5044570000000101E-2</v>
      </c>
      <c r="BB42" s="797">
        <v>3.5044570000000101E-2</v>
      </c>
      <c r="BC42" s="797">
        <v>3.5044570000000101E-2</v>
      </c>
      <c r="BD42" s="797">
        <v>3.5044570000000101E-2</v>
      </c>
      <c r="BE42" s="797">
        <v>3.5044570000000101E-2</v>
      </c>
      <c r="BF42" s="797">
        <v>3.5044570000000101E-2</v>
      </c>
      <c r="BG42" s="797">
        <v>3.5044570000000101E-2</v>
      </c>
      <c r="BH42" s="797">
        <v>3.5044570000000101E-2</v>
      </c>
      <c r="BI42" s="797">
        <v>3.5044570000000101E-2</v>
      </c>
      <c r="BJ42" s="797">
        <v>3.5044570000000101E-2</v>
      </c>
      <c r="BK42" s="797">
        <v>3.5044570000000101E-2</v>
      </c>
      <c r="BL42" s="797">
        <v>3.5044570000000101E-2</v>
      </c>
      <c r="BM42" s="797">
        <v>3.5044570000000101E-2</v>
      </c>
      <c r="BN42" s="797">
        <v>3.5044570000000101E-2</v>
      </c>
      <c r="BO42" s="797">
        <v>3.5044570000000101E-2</v>
      </c>
      <c r="BP42" s="797">
        <v>3.5044570000000101E-2</v>
      </c>
      <c r="BQ42" s="797">
        <v>3.5044570000000101E-2</v>
      </c>
      <c r="BR42" s="797">
        <v>3.5044570000000101E-2</v>
      </c>
      <c r="BS42" s="797">
        <v>3.5044570000000101E-2</v>
      </c>
      <c r="BT42" s="797">
        <v>3.5044570000000101E-2</v>
      </c>
      <c r="BU42" s="797">
        <v>3.5044570000000101E-2</v>
      </c>
      <c r="BV42" s="797">
        <v>3.5044570000000101E-2</v>
      </c>
      <c r="BW42" s="797">
        <v>3.5044570000000101E-2</v>
      </c>
      <c r="BX42" s="797">
        <v>3.5044570000000101E-2</v>
      </c>
      <c r="BY42" s="797">
        <v>3.5044570000000101E-2</v>
      </c>
      <c r="BZ42" s="797">
        <v>3.5044570000000101E-2</v>
      </c>
      <c r="CA42" s="797">
        <v>3.5044570000000101E-2</v>
      </c>
      <c r="CB42" s="797">
        <v>3.5044570000000101E-2</v>
      </c>
      <c r="CC42" s="797">
        <v>3.5044570000000101E-2</v>
      </c>
      <c r="CD42" s="797">
        <v>3.5044570000000101E-2</v>
      </c>
      <c r="CE42" s="798">
        <v>3.5044570000000101E-2</v>
      </c>
      <c r="CF42" s="798">
        <v>3.5044570000000101E-2</v>
      </c>
      <c r="CG42" s="798">
        <v>3.5044570000000101E-2</v>
      </c>
      <c r="CH42" s="798">
        <v>3.5044570000000101E-2</v>
      </c>
      <c r="CI42" s="798">
        <v>3.5044570000000101E-2</v>
      </c>
      <c r="CJ42" s="798">
        <v>3.5044570000000101E-2</v>
      </c>
      <c r="CK42" s="798">
        <v>3.5044570000000101E-2</v>
      </c>
      <c r="CL42" s="798">
        <v>3.5044570000000101E-2</v>
      </c>
      <c r="CM42" s="798">
        <v>3.5044570000000101E-2</v>
      </c>
      <c r="CN42" s="798">
        <v>3.5044570000000101E-2</v>
      </c>
      <c r="CO42" s="798">
        <v>3.5044570000000101E-2</v>
      </c>
      <c r="CP42" s="798">
        <v>3.5044570000000101E-2</v>
      </c>
      <c r="CQ42" s="798">
        <v>3.5044570000000101E-2</v>
      </c>
      <c r="CR42" s="798">
        <v>3.5044570000000101E-2</v>
      </c>
      <c r="CS42" s="798">
        <v>3.5044570000000101E-2</v>
      </c>
      <c r="CT42" s="798">
        <v>3.5044570000000101E-2</v>
      </c>
      <c r="CU42" s="798">
        <v>3.5044570000000101E-2</v>
      </c>
      <c r="CV42" s="798">
        <v>3.5044570000000101E-2</v>
      </c>
      <c r="CW42" s="798">
        <v>3.5044570000000101E-2</v>
      </c>
      <c r="CX42" s="798">
        <v>3.5044570000000101E-2</v>
      </c>
      <c r="CY42" s="799">
        <v>3.5044570000000101E-2</v>
      </c>
      <c r="CZ42" s="800"/>
      <c r="DA42" s="801"/>
      <c r="DB42" s="801"/>
      <c r="DC42" s="801"/>
      <c r="DD42" s="801"/>
      <c r="DE42" s="801"/>
      <c r="DF42" s="801"/>
      <c r="DG42" s="801"/>
      <c r="DH42" s="801"/>
      <c r="DI42" s="801"/>
      <c r="DJ42" s="801"/>
      <c r="DK42" s="801"/>
      <c r="DL42" s="801"/>
      <c r="DM42" s="801"/>
      <c r="DN42" s="801"/>
      <c r="DO42" s="801"/>
      <c r="DP42" s="801"/>
      <c r="DQ42" s="801"/>
      <c r="DR42" s="801"/>
      <c r="DS42" s="801"/>
      <c r="DT42" s="801"/>
      <c r="DU42" s="801"/>
      <c r="DV42" s="801"/>
      <c r="DW42" s="802"/>
      <c r="DX42" s="803"/>
    </row>
    <row r="43" spans="2:128" s="791" customFormat="1" x14ac:dyDescent="0.2">
      <c r="B43" s="804"/>
      <c r="C43" s="685"/>
      <c r="D43" s="686"/>
      <c r="E43" s="687"/>
      <c r="F43" s="687"/>
      <c r="G43" s="686"/>
      <c r="H43" s="687"/>
      <c r="I43" s="687"/>
      <c r="J43" s="687"/>
      <c r="K43" s="687"/>
      <c r="L43" s="687"/>
      <c r="M43" s="687"/>
      <c r="N43" s="687"/>
      <c r="O43" s="687"/>
      <c r="P43" s="687"/>
      <c r="Q43" s="687"/>
      <c r="R43" s="688"/>
      <c r="S43" s="687"/>
      <c r="T43" s="687"/>
      <c r="U43" s="805" t="s">
        <v>498</v>
      </c>
      <c r="V43" s="794" t="s">
        <v>124</v>
      </c>
      <c r="W43" s="795" t="s">
        <v>499</v>
      </c>
      <c r="X43" s="796">
        <v>0.80084738805711297</v>
      </c>
      <c r="Y43" s="796">
        <v>0.80136296824644704</v>
      </c>
      <c r="Z43" s="796">
        <v>0.80195399663519595</v>
      </c>
      <c r="AA43" s="796">
        <v>0.80254866428680205</v>
      </c>
      <c r="AB43" s="796">
        <v>0.80314516937465397</v>
      </c>
      <c r="AC43" s="796">
        <v>0.8037579787577559</v>
      </c>
      <c r="AD43" s="796">
        <v>0.80438263450743208</v>
      </c>
      <c r="AE43" s="796">
        <v>0.80501350966975393</v>
      </c>
      <c r="AF43" s="796">
        <v>0.80564860671272898</v>
      </c>
      <c r="AG43" s="796">
        <v>0.80628638784042095</v>
      </c>
      <c r="AH43" s="796">
        <v>0.80702482048703306</v>
      </c>
      <c r="AI43" s="796">
        <v>0.80784310781191304</v>
      </c>
      <c r="AJ43" s="796">
        <v>0.80870048608846901</v>
      </c>
      <c r="AK43" s="797">
        <v>0.80958941328213496</v>
      </c>
      <c r="AL43" s="797">
        <v>0.8105100922550601</v>
      </c>
      <c r="AM43" s="797">
        <v>0.811406054808954</v>
      </c>
      <c r="AN43" s="797">
        <v>0.81229321141550892</v>
      </c>
      <c r="AO43" s="797">
        <v>0.81319246484317209</v>
      </c>
      <c r="AP43" s="797">
        <v>0.81410638864076601</v>
      </c>
      <c r="AQ43" s="797">
        <v>0.81503417748365203</v>
      </c>
      <c r="AR43" s="797">
        <v>0.81614283076864802</v>
      </c>
      <c r="AS43" s="797">
        <v>0.81741726846138796</v>
      </c>
      <c r="AT43" s="797">
        <v>0.81877102571002291</v>
      </c>
      <c r="AU43" s="797">
        <v>0.82018480409948491</v>
      </c>
      <c r="AV43" s="797">
        <v>0.821660691838351</v>
      </c>
      <c r="AW43" s="797">
        <v>0.821660691838351</v>
      </c>
      <c r="AX43" s="797">
        <v>0.821660691838351</v>
      </c>
      <c r="AY43" s="797">
        <v>0.821660691838351</v>
      </c>
      <c r="AZ43" s="797">
        <v>0.821660691838351</v>
      </c>
      <c r="BA43" s="797">
        <v>0.821660691838351</v>
      </c>
      <c r="BB43" s="797">
        <v>0.821660691838351</v>
      </c>
      <c r="BC43" s="797">
        <v>0.821660691838351</v>
      </c>
      <c r="BD43" s="797">
        <v>0.821660691838351</v>
      </c>
      <c r="BE43" s="797">
        <v>0.821660691838351</v>
      </c>
      <c r="BF43" s="797">
        <v>0.821660691838351</v>
      </c>
      <c r="BG43" s="797">
        <v>0.821660691838351</v>
      </c>
      <c r="BH43" s="797">
        <v>0.821660691838351</v>
      </c>
      <c r="BI43" s="797">
        <v>0.821660691838351</v>
      </c>
      <c r="BJ43" s="797">
        <v>0.821660691838351</v>
      </c>
      <c r="BK43" s="797">
        <v>0.821660691838351</v>
      </c>
      <c r="BL43" s="797">
        <v>0.821660691838351</v>
      </c>
      <c r="BM43" s="797">
        <v>0.821660691838351</v>
      </c>
      <c r="BN43" s="797">
        <v>0.821660691838351</v>
      </c>
      <c r="BO43" s="797">
        <v>0.821660691838351</v>
      </c>
      <c r="BP43" s="797">
        <v>0.821660691838351</v>
      </c>
      <c r="BQ43" s="797">
        <v>0.821660691838351</v>
      </c>
      <c r="BR43" s="797">
        <v>0.821660691838351</v>
      </c>
      <c r="BS43" s="797">
        <v>0.821660691838351</v>
      </c>
      <c r="BT43" s="797">
        <v>0.821660691838351</v>
      </c>
      <c r="BU43" s="797">
        <v>0.821660691838351</v>
      </c>
      <c r="BV43" s="797">
        <v>0.821660691838351</v>
      </c>
      <c r="BW43" s="797">
        <v>0.821660691838351</v>
      </c>
      <c r="BX43" s="797">
        <v>0.821660691838351</v>
      </c>
      <c r="BY43" s="797">
        <v>0.821660691838351</v>
      </c>
      <c r="BZ43" s="797">
        <v>0.821660691838351</v>
      </c>
      <c r="CA43" s="797">
        <v>0.821660691838351</v>
      </c>
      <c r="CB43" s="797">
        <v>0.821660691838351</v>
      </c>
      <c r="CC43" s="797">
        <v>0.821660691838351</v>
      </c>
      <c r="CD43" s="797">
        <v>0.821660691838351</v>
      </c>
      <c r="CE43" s="798">
        <v>0.821660691838351</v>
      </c>
      <c r="CF43" s="798">
        <v>0.821660691838351</v>
      </c>
      <c r="CG43" s="798">
        <v>0.821660691838351</v>
      </c>
      <c r="CH43" s="798">
        <v>0.821660691838351</v>
      </c>
      <c r="CI43" s="798">
        <v>0.821660691838351</v>
      </c>
      <c r="CJ43" s="798">
        <v>0.821660691838351</v>
      </c>
      <c r="CK43" s="798">
        <v>0.821660691838351</v>
      </c>
      <c r="CL43" s="798">
        <v>0.821660691838351</v>
      </c>
      <c r="CM43" s="798">
        <v>0.821660691838351</v>
      </c>
      <c r="CN43" s="798">
        <v>0.821660691838351</v>
      </c>
      <c r="CO43" s="798">
        <v>0.821660691838351</v>
      </c>
      <c r="CP43" s="798">
        <v>0.821660691838351</v>
      </c>
      <c r="CQ43" s="798">
        <v>0.821660691838351</v>
      </c>
      <c r="CR43" s="798">
        <v>0.821660691838351</v>
      </c>
      <c r="CS43" s="798">
        <v>0.821660691838351</v>
      </c>
      <c r="CT43" s="798">
        <v>0.821660691838351</v>
      </c>
      <c r="CU43" s="798">
        <v>0.821660691838351</v>
      </c>
      <c r="CV43" s="798">
        <v>0.821660691838351</v>
      </c>
      <c r="CW43" s="798">
        <v>0.821660691838351</v>
      </c>
      <c r="CX43" s="798">
        <v>0.821660691838351</v>
      </c>
      <c r="CY43" s="799">
        <v>0.821660691838351</v>
      </c>
      <c r="CZ43" s="800"/>
      <c r="DA43" s="801"/>
      <c r="DB43" s="801"/>
      <c r="DC43" s="801"/>
      <c r="DD43" s="801"/>
      <c r="DE43" s="801"/>
      <c r="DF43" s="801"/>
      <c r="DG43" s="801"/>
      <c r="DH43" s="801"/>
      <c r="DI43" s="801"/>
      <c r="DJ43" s="801"/>
      <c r="DK43" s="801"/>
      <c r="DL43" s="801"/>
      <c r="DM43" s="801"/>
      <c r="DN43" s="801"/>
      <c r="DO43" s="801"/>
      <c r="DP43" s="801"/>
      <c r="DQ43" s="801"/>
      <c r="DR43" s="801"/>
      <c r="DS43" s="801"/>
      <c r="DT43" s="801"/>
      <c r="DU43" s="801"/>
      <c r="DV43" s="801"/>
      <c r="DW43" s="802"/>
      <c r="DX43" s="803"/>
    </row>
    <row r="44" spans="2:128" s="791" customFormat="1" x14ac:dyDescent="0.2">
      <c r="B44" s="806"/>
      <c r="C44" s="807"/>
      <c r="D44" s="808"/>
      <c r="E44" s="808"/>
      <c r="F44" s="808"/>
      <c r="G44" s="808"/>
      <c r="H44" s="808"/>
      <c r="I44" s="808"/>
      <c r="J44" s="808"/>
      <c r="K44" s="808"/>
      <c r="L44" s="808"/>
      <c r="M44" s="808"/>
      <c r="N44" s="808"/>
      <c r="O44" s="808"/>
      <c r="P44" s="808"/>
      <c r="Q44" s="808"/>
      <c r="R44" s="809"/>
      <c r="S44" s="808"/>
      <c r="T44" s="808"/>
      <c r="U44" s="805" t="s">
        <v>500</v>
      </c>
      <c r="V44" s="794" t="s">
        <v>124</v>
      </c>
      <c r="W44" s="795" t="s">
        <v>499</v>
      </c>
      <c r="X44" s="796">
        <v>17.497448314375326</v>
      </c>
      <c r="Y44" s="796">
        <v>17.528664509632819</v>
      </c>
      <c r="Z44" s="796">
        <v>17.573826639436422</v>
      </c>
      <c r="AA44" s="796">
        <v>17.630510186502448</v>
      </c>
      <c r="AB44" s="796">
        <v>17.697813656579672</v>
      </c>
      <c r="AC44" s="796">
        <v>17.775717989327326</v>
      </c>
      <c r="AD44" s="796">
        <v>17.863536748038964</v>
      </c>
      <c r="AE44" s="796">
        <v>17.960524902511018</v>
      </c>
      <c r="AF44" s="796">
        <v>18.066027837993239</v>
      </c>
      <c r="AG44" s="796">
        <v>18.179411997629561</v>
      </c>
      <c r="AH44" s="796">
        <v>18.305300857392343</v>
      </c>
      <c r="AI44" s="796">
        <v>18.443932443926322</v>
      </c>
      <c r="AJ44" s="796">
        <v>18.594328634638913</v>
      </c>
      <c r="AK44" s="797">
        <v>18.756232762729162</v>
      </c>
      <c r="AL44" s="797">
        <v>18.929566535340534</v>
      </c>
      <c r="AM44" s="797">
        <v>19.111261776801886</v>
      </c>
      <c r="AN44" s="797">
        <v>19.301020809655189</v>
      </c>
      <c r="AO44" s="797">
        <v>19.499007708258411</v>
      </c>
      <c r="AP44" s="797">
        <v>19.704997530634245</v>
      </c>
      <c r="AQ44" s="797">
        <v>19.918693768212997</v>
      </c>
      <c r="AR44" s="797">
        <v>20.148739776871835</v>
      </c>
      <c r="AS44" s="797">
        <v>20.397293528692863</v>
      </c>
      <c r="AT44" s="797">
        <v>20.662760297508679</v>
      </c>
      <c r="AU44" s="797">
        <v>20.945006709799021</v>
      </c>
      <c r="AV44" s="797">
        <v>21.244387040231871</v>
      </c>
      <c r="AW44" s="797">
        <v>21.244387040231871</v>
      </c>
      <c r="AX44" s="797">
        <v>21.244387040231871</v>
      </c>
      <c r="AY44" s="797">
        <v>21.244387040231871</v>
      </c>
      <c r="AZ44" s="797">
        <v>21.244387040231871</v>
      </c>
      <c r="BA44" s="797">
        <v>21.244387040231871</v>
      </c>
      <c r="BB44" s="797">
        <v>21.244387040231871</v>
      </c>
      <c r="BC44" s="797">
        <v>21.244387040231871</v>
      </c>
      <c r="BD44" s="797">
        <v>21.244387040231871</v>
      </c>
      <c r="BE44" s="797">
        <v>21.244387040231871</v>
      </c>
      <c r="BF44" s="797">
        <v>21.244387040231871</v>
      </c>
      <c r="BG44" s="797">
        <v>21.244387040231871</v>
      </c>
      <c r="BH44" s="797">
        <v>21.244387040231871</v>
      </c>
      <c r="BI44" s="797">
        <v>21.244387040231871</v>
      </c>
      <c r="BJ44" s="797">
        <v>21.244387040231871</v>
      </c>
      <c r="BK44" s="797">
        <v>21.244387040231871</v>
      </c>
      <c r="BL44" s="797">
        <v>21.244387040231871</v>
      </c>
      <c r="BM44" s="797">
        <v>21.244387040231871</v>
      </c>
      <c r="BN44" s="797">
        <v>21.244387040231871</v>
      </c>
      <c r="BO44" s="797">
        <v>21.244387040231871</v>
      </c>
      <c r="BP44" s="797">
        <v>21.244387040231871</v>
      </c>
      <c r="BQ44" s="797">
        <v>21.244387040231871</v>
      </c>
      <c r="BR44" s="797">
        <v>21.244387040231871</v>
      </c>
      <c r="BS44" s="797">
        <v>21.244387040231871</v>
      </c>
      <c r="BT44" s="797">
        <v>21.244387040231871</v>
      </c>
      <c r="BU44" s="797">
        <v>21.244387040231871</v>
      </c>
      <c r="BV44" s="797">
        <v>21.244387040231871</v>
      </c>
      <c r="BW44" s="797">
        <v>21.244387040231871</v>
      </c>
      <c r="BX44" s="797">
        <v>21.244387040231871</v>
      </c>
      <c r="BY44" s="797">
        <v>21.244387040231871</v>
      </c>
      <c r="BZ44" s="797">
        <v>21.244387040231871</v>
      </c>
      <c r="CA44" s="797">
        <v>21.244387040231871</v>
      </c>
      <c r="CB44" s="797">
        <v>21.244387040231871</v>
      </c>
      <c r="CC44" s="797">
        <v>21.244387040231871</v>
      </c>
      <c r="CD44" s="797">
        <v>21.244387040231871</v>
      </c>
      <c r="CE44" s="798">
        <v>21.244387040231871</v>
      </c>
      <c r="CF44" s="798">
        <v>21.244387040231871</v>
      </c>
      <c r="CG44" s="798">
        <v>21.244387040231871</v>
      </c>
      <c r="CH44" s="798">
        <v>21.244387040231871</v>
      </c>
      <c r="CI44" s="798">
        <v>21.244387040231871</v>
      </c>
      <c r="CJ44" s="798">
        <v>21.244387040231871</v>
      </c>
      <c r="CK44" s="798">
        <v>21.244387040231871</v>
      </c>
      <c r="CL44" s="798">
        <v>21.244387040231871</v>
      </c>
      <c r="CM44" s="798">
        <v>21.244387040231871</v>
      </c>
      <c r="CN44" s="798">
        <v>21.244387040231871</v>
      </c>
      <c r="CO44" s="798">
        <v>21.244387040231871</v>
      </c>
      <c r="CP44" s="798">
        <v>21.244387040231871</v>
      </c>
      <c r="CQ44" s="798">
        <v>21.244387040231871</v>
      </c>
      <c r="CR44" s="798">
        <v>21.244387040231871</v>
      </c>
      <c r="CS44" s="798">
        <v>21.244387040231871</v>
      </c>
      <c r="CT44" s="798">
        <v>21.244387040231871</v>
      </c>
      <c r="CU44" s="798">
        <v>21.244387040231871</v>
      </c>
      <c r="CV44" s="798">
        <v>21.244387040231871</v>
      </c>
      <c r="CW44" s="798">
        <v>21.244387040231871</v>
      </c>
      <c r="CX44" s="798">
        <v>21.244387040231871</v>
      </c>
      <c r="CY44" s="799">
        <v>21.244387040231871</v>
      </c>
      <c r="CZ44" s="800"/>
      <c r="DA44" s="801"/>
      <c r="DB44" s="801"/>
      <c r="DC44" s="801"/>
      <c r="DD44" s="801"/>
      <c r="DE44" s="801"/>
      <c r="DF44" s="801"/>
      <c r="DG44" s="801"/>
      <c r="DH44" s="801"/>
      <c r="DI44" s="801"/>
      <c r="DJ44" s="801"/>
      <c r="DK44" s="801"/>
      <c r="DL44" s="801"/>
      <c r="DM44" s="801"/>
      <c r="DN44" s="801"/>
      <c r="DO44" s="801"/>
      <c r="DP44" s="801"/>
      <c r="DQ44" s="801"/>
      <c r="DR44" s="801"/>
      <c r="DS44" s="801"/>
      <c r="DT44" s="801"/>
      <c r="DU44" s="801"/>
      <c r="DV44" s="801"/>
      <c r="DW44" s="802"/>
      <c r="DX44" s="803"/>
    </row>
    <row r="45" spans="2:128" s="791" customFormat="1" x14ac:dyDescent="0.2">
      <c r="B45" s="806"/>
      <c r="C45" s="807"/>
      <c r="D45" s="808"/>
      <c r="E45" s="808"/>
      <c r="F45" s="808"/>
      <c r="G45" s="808"/>
      <c r="H45" s="808"/>
      <c r="I45" s="808"/>
      <c r="J45" s="808"/>
      <c r="K45" s="808"/>
      <c r="L45" s="808"/>
      <c r="M45" s="808"/>
      <c r="N45" s="808"/>
      <c r="O45" s="808"/>
      <c r="P45" s="808"/>
      <c r="Q45" s="808"/>
      <c r="R45" s="809"/>
      <c r="S45" s="808"/>
      <c r="T45" s="808"/>
      <c r="U45" s="805" t="s">
        <v>796</v>
      </c>
      <c r="V45" s="794" t="s">
        <v>124</v>
      </c>
      <c r="W45" s="795" t="s">
        <v>499</v>
      </c>
      <c r="X45" s="796"/>
      <c r="Y45" s="796"/>
      <c r="Z45" s="796"/>
      <c r="AA45" s="796"/>
      <c r="AB45" s="796"/>
      <c r="AC45" s="796"/>
      <c r="AD45" s="796"/>
      <c r="AE45" s="796"/>
      <c r="AF45" s="796"/>
      <c r="AG45" s="796"/>
      <c r="AH45" s="796"/>
      <c r="AI45" s="796"/>
      <c r="AJ45" s="796"/>
      <c r="AK45" s="797"/>
      <c r="AL45" s="797"/>
      <c r="AM45" s="797"/>
      <c r="AN45" s="797"/>
      <c r="AO45" s="797"/>
      <c r="AP45" s="797"/>
      <c r="AQ45" s="797"/>
      <c r="AR45" s="797"/>
      <c r="AS45" s="797"/>
      <c r="AT45" s="797"/>
      <c r="AU45" s="797"/>
      <c r="AV45" s="797"/>
      <c r="AW45" s="797"/>
      <c r="AX45" s="797"/>
      <c r="AY45" s="797"/>
      <c r="AZ45" s="797"/>
      <c r="BA45" s="797"/>
      <c r="BB45" s="797"/>
      <c r="BC45" s="797"/>
      <c r="BD45" s="797"/>
      <c r="BE45" s="797"/>
      <c r="BF45" s="797"/>
      <c r="BG45" s="797"/>
      <c r="BH45" s="797"/>
      <c r="BI45" s="797"/>
      <c r="BJ45" s="797"/>
      <c r="BK45" s="797"/>
      <c r="BL45" s="797"/>
      <c r="BM45" s="797"/>
      <c r="BN45" s="797"/>
      <c r="BO45" s="797"/>
      <c r="BP45" s="797"/>
      <c r="BQ45" s="797"/>
      <c r="BR45" s="797"/>
      <c r="BS45" s="797"/>
      <c r="BT45" s="797"/>
      <c r="BU45" s="797"/>
      <c r="BV45" s="797"/>
      <c r="BW45" s="797"/>
      <c r="BX45" s="797"/>
      <c r="BY45" s="797"/>
      <c r="BZ45" s="797"/>
      <c r="CA45" s="797"/>
      <c r="CB45" s="797"/>
      <c r="CC45" s="797"/>
      <c r="CD45" s="797"/>
      <c r="CE45" s="798"/>
      <c r="CF45" s="798"/>
      <c r="CG45" s="798"/>
      <c r="CH45" s="798"/>
      <c r="CI45" s="798"/>
      <c r="CJ45" s="798"/>
      <c r="CK45" s="798"/>
      <c r="CL45" s="798"/>
      <c r="CM45" s="798"/>
      <c r="CN45" s="798"/>
      <c r="CO45" s="798"/>
      <c r="CP45" s="798"/>
      <c r="CQ45" s="798"/>
      <c r="CR45" s="798"/>
      <c r="CS45" s="798"/>
      <c r="CT45" s="798"/>
      <c r="CU45" s="798"/>
      <c r="CV45" s="798"/>
      <c r="CW45" s="798"/>
      <c r="CX45" s="798"/>
      <c r="CY45" s="799"/>
      <c r="CZ45" s="800"/>
      <c r="DA45" s="801"/>
      <c r="DB45" s="801"/>
      <c r="DC45" s="801"/>
      <c r="DD45" s="801"/>
      <c r="DE45" s="801"/>
      <c r="DF45" s="801"/>
      <c r="DG45" s="801"/>
      <c r="DH45" s="801"/>
      <c r="DI45" s="801"/>
      <c r="DJ45" s="801"/>
      <c r="DK45" s="801"/>
      <c r="DL45" s="801"/>
      <c r="DM45" s="801"/>
      <c r="DN45" s="801"/>
      <c r="DO45" s="801"/>
      <c r="DP45" s="801"/>
      <c r="DQ45" s="801"/>
      <c r="DR45" s="801"/>
      <c r="DS45" s="801"/>
      <c r="DT45" s="801"/>
      <c r="DU45" s="801"/>
      <c r="DV45" s="801"/>
      <c r="DW45" s="802"/>
      <c r="DX45" s="803"/>
    </row>
    <row r="46" spans="2:128" s="791" customFormat="1" x14ac:dyDescent="0.2">
      <c r="B46" s="810"/>
      <c r="C46" s="811"/>
      <c r="D46" s="812"/>
      <c r="E46" s="812"/>
      <c r="F46" s="812"/>
      <c r="G46" s="812"/>
      <c r="H46" s="812"/>
      <c r="I46" s="812"/>
      <c r="J46" s="812"/>
      <c r="K46" s="812"/>
      <c r="L46" s="812"/>
      <c r="M46" s="812"/>
      <c r="N46" s="812"/>
      <c r="O46" s="812"/>
      <c r="P46" s="812"/>
      <c r="Q46" s="812"/>
      <c r="R46" s="813"/>
      <c r="S46" s="812"/>
      <c r="T46" s="812"/>
      <c r="U46" s="805" t="s">
        <v>501</v>
      </c>
      <c r="V46" s="794" t="s">
        <v>124</v>
      </c>
      <c r="W46" s="814" t="s">
        <v>499</v>
      </c>
      <c r="X46" s="796"/>
      <c r="Y46" s="796"/>
      <c r="Z46" s="796"/>
      <c r="AA46" s="796"/>
      <c r="AB46" s="796"/>
      <c r="AC46" s="796"/>
      <c r="AD46" s="796"/>
      <c r="AE46" s="796"/>
      <c r="AF46" s="796"/>
      <c r="AG46" s="796"/>
      <c r="AH46" s="796"/>
      <c r="AI46" s="796"/>
      <c r="AJ46" s="796"/>
      <c r="AK46" s="797"/>
      <c r="AL46" s="797"/>
      <c r="AM46" s="797"/>
      <c r="AN46" s="797"/>
      <c r="AO46" s="797"/>
      <c r="AP46" s="797"/>
      <c r="AQ46" s="797"/>
      <c r="AR46" s="797"/>
      <c r="AS46" s="797"/>
      <c r="AT46" s="797"/>
      <c r="AU46" s="797"/>
      <c r="AV46" s="797"/>
      <c r="AW46" s="797"/>
      <c r="AX46" s="797"/>
      <c r="AY46" s="797"/>
      <c r="AZ46" s="797"/>
      <c r="BA46" s="797"/>
      <c r="BB46" s="797"/>
      <c r="BC46" s="797"/>
      <c r="BD46" s="797"/>
      <c r="BE46" s="797"/>
      <c r="BF46" s="797"/>
      <c r="BG46" s="797"/>
      <c r="BH46" s="797"/>
      <c r="BI46" s="797"/>
      <c r="BJ46" s="797"/>
      <c r="BK46" s="797"/>
      <c r="BL46" s="797"/>
      <c r="BM46" s="797"/>
      <c r="BN46" s="797"/>
      <c r="BO46" s="797"/>
      <c r="BP46" s="797"/>
      <c r="BQ46" s="797"/>
      <c r="BR46" s="797"/>
      <c r="BS46" s="797"/>
      <c r="BT46" s="797"/>
      <c r="BU46" s="797"/>
      <c r="BV46" s="797"/>
      <c r="BW46" s="797"/>
      <c r="BX46" s="797"/>
      <c r="BY46" s="797"/>
      <c r="BZ46" s="797"/>
      <c r="CA46" s="797"/>
      <c r="CB46" s="797"/>
      <c r="CC46" s="797"/>
      <c r="CD46" s="797"/>
      <c r="CE46" s="798"/>
      <c r="CF46" s="798"/>
      <c r="CG46" s="798"/>
      <c r="CH46" s="798"/>
      <c r="CI46" s="798"/>
      <c r="CJ46" s="798"/>
      <c r="CK46" s="798"/>
      <c r="CL46" s="798"/>
      <c r="CM46" s="798"/>
      <c r="CN46" s="798"/>
      <c r="CO46" s="798"/>
      <c r="CP46" s="798"/>
      <c r="CQ46" s="798"/>
      <c r="CR46" s="798"/>
      <c r="CS46" s="798"/>
      <c r="CT46" s="798"/>
      <c r="CU46" s="798"/>
      <c r="CV46" s="798"/>
      <c r="CW46" s="798"/>
      <c r="CX46" s="798"/>
      <c r="CY46" s="799"/>
      <c r="CZ46" s="800"/>
      <c r="DA46" s="801"/>
      <c r="DB46" s="801"/>
      <c r="DC46" s="801"/>
      <c r="DD46" s="801"/>
      <c r="DE46" s="801"/>
      <c r="DF46" s="801"/>
      <c r="DG46" s="801"/>
      <c r="DH46" s="801"/>
      <c r="DI46" s="801"/>
      <c r="DJ46" s="801"/>
      <c r="DK46" s="801"/>
      <c r="DL46" s="801"/>
      <c r="DM46" s="801"/>
      <c r="DN46" s="801"/>
      <c r="DO46" s="801"/>
      <c r="DP46" s="801"/>
      <c r="DQ46" s="801"/>
      <c r="DR46" s="801"/>
      <c r="DS46" s="801"/>
      <c r="DT46" s="801"/>
      <c r="DU46" s="801"/>
      <c r="DV46" s="801"/>
      <c r="DW46" s="802"/>
      <c r="DX46" s="803"/>
    </row>
    <row r="47" spans="2:128" s="791" customFormat="1" x14ac:dyDescent="0.2">
      <c r="B47" s="815"/>
      <c r="C47" s="816"/>
      <c r="D47" s="817"/>
      <c r="E47" s="817"/>
      <c r="F47" s="817"/>
      <c r="G47" s="817"/>
      <c r="H47" s="817"/>
      <c r="I47" s="817"/>
      <c r="J47" s="817"/>
      <c r="K47" s="817"/>
      <c r="L47" s="817"/>
      <c r="M47" s="817"/>
      <c r="N47" s="817"/>
      <c r="O47" s="817"/>
      <c r="P47" s="817"/>
      <c r="Q47" s="817"/>
      <c r="R47" s="818"/>
      <c r="S47" s="817"/>
      <c r="T47" s="817"/>
      <c r="U47" s="805" t="s">
        <v>502</v>
      </c>
      <c r="V47" s="794" t="s">
        <v>124</v>
      </c>
      <c r="W47" s="814" t="s">
        <v>499</v>
      </c>
      <c r="X47" s="797">
        <v>1.89591914259608</v>
      </c>
      <c r="Y47" s="797">
        <v>1.897139722653</v>
      </c>
      <c r="Z47" s="797">
        <v>1.8985389181211498</v>
      </c>
      <c r="AA47" s="797">
        <v>1.8999467291485401</v>
      </c>
      <c r="AB47" s="797">
        <v>1.9013588901065199</v>
      </c>
      <c r="AC47" s="797">
        <v>1.9028096497112998</v>
      </c>
      <c r="AD47" s="797">
        <v>1.9042884543012899</v>
      </c>
      <c r="AE47" s="797">
        <v>1.9057819826747</v>
      </c>
      <c r="AF47" s="797">
        <v>1.90728550589166</v>
      </c>
      <c r="AG47" s="797">
        <v>1.90879538338743</v>
      </c>
      <c r="AH47" s="797">
        <v>1.9105435424138699</v>
      </c>
      <c r="AI47" s="797">
        <v>1.9124807487112501</v>
      </c>
      <c r="AJ47" s="797">
        <v>1.9145104985877002</v>
      </c>
      <c r="AK47" s="797">
        <v>1.91661493709619</v>
      </c>
      <c r="AL47" s="797">
        <v>1.9187945444907801</v>
      </c>
      <c r="AM47" s="797">
        <v>1.92091563844989</v>
      </c>
      <c r="AN47" s="797">
        <v>1.9230158852858499</v>
      </c>
      <c r="AO47" s="797">
        <v>1.9251447700308999</v>
      </c>
      <c r="AP47" s="797">
        <v>1.9273083852821602</v>
      </c>
      <c r="AQ47" s="797">
        <v>1.9295048245210802</v>
      </c>
      <c r="AR47" s="797">
        <v>1.93212944066752</v>
      </c>
      <c r="AS47" s="797">
        <v>1.9351465333792401</v>
      </c>
      <c r="AT47" s="797">
        <v>1.93835140651786</v>
      </c>
      <c r="AU47" s="797">
        <v>1.9416983731833499</v>
      </c>
      <c r="AV47" s="797">
        <v>1.9451923769825301</v>
      </c>
      <c r="AW47" s="797">
        <v>1.9451923769825301</v>
      </c>
      <c r="AX47" s="797">
        <v>1.9451923769825301</v>
      </c>
      <c r="AY47" s="797">
        <v>1.9451923769825301</v>
      </c>
      <c r="AZ47" s="797">
        <v>1.9451923769825301</v>
      </c>
      <c r="BA47" s="797">
        <v>1.9451923769825301</v>
      </c>
      <c r="BB47" s="797">
        <v>1.9451923769825301</v>
      </c>
      <c r="BC47" s="797">
        <v>1.9451923769825301</v>
      </c>
      <c r="BD47" s="797">
        <v>1.9451923769825301</v>
      </c>
      <c r="BE47" s="797">
        <v>1.9451923769825301</v>
      </c>
      <c r="BF47" s="797">
        <v>1.9451923769825301</v>
      </c>
      <c r="BG47" s="797">
        <v>1.9451923769825301</v>
      </c>
      <c r="BH47" s="797">
        <v>1.9451923769825301</v>
      </c>
      <c r="BI47" s="797">
        <v>1.9451923769825301</v>
      </c>
      <c r="BJ47" s="797">
        <v>1.9451923769825301</v>
      </c>
      <c r="BK47" s="797">
        <v>1.9451923769825301</v>
      </c>
      <c r="BL47" s="797">
        <v>1.9451923769825301</v>
      </c>
      <c r="BM47" s="797">
        <v>1.9451923769825301</v>
      </c>
      <c r="BN47" s="797">
        <v>1.9451923769825301</v>
      </c>
      <c r="BO47" s="797">
        <v>1.9451923769825301</v>
      </c>
      <c r="BP47" s="797">
        <v>1.9451923769825301</v>
      </c>
      <c r="BQ47" s="797">
        <v>1.9451923769825301</v>
      </c>
      <c r="BR47" s="797">
        <v>1.9451923769825301</v>
      </c>
      <c r="BS47" s="797">
        <v>1.9451923769825301</v>
      </c>
      <c r="BT47" s="797">
        <v>1.9451923769825301</v>
      </c>
      <c r="BU47" s="797">
        <v>1.9451923769825301</v>
      </c>
      <c r="BV47" s="797">
        <v>1.9451923769825301</v>
      </c>
      <c r="BW47" s="797">
        <v>1.9451923769825301</v>
      </c>
      <c r="BX47" s="797">
        <v>1.9451923769825301</v>
      </c>
      <c r="BY47" s="797">
        <v>1.9451923769825301</v>
      </c>
      <c r="BZ47" s="797">
        <v>1.9451923769825301</v>
      </c>
      <c r="CA47" s="797">
        <v>1.9451923769825301</v>
      </c>
      <c r="CB47" s="797">
        <v>1.9451923769825301</v>
      </c>
      <c r="CC47" s="797">
        <v>1.9451923769825301</v>
      </c>
      <c r="CD47" s="797">
        <v>1.9451923769825301</v>
      </c>
      <c r="CE47" s="798">
        <v>1.9451923769825301</v>
      </c>
      <c r="CF47" s="798">
        <v>1.9451923769825301</v>
      </c>
      <c r="CG47" s="798">
        <v>1.9451923769825301</v>
      </c>
      <c r="CH47" s="798">
        <v>1.9451923769825301</v>
      </c>
      <c r="CI47" s="798">
        <v>1.9451923769825301</v>
      </c>
      <c r="CJ47" s="798">
        <v>1.9451923769825301</v>
      </c>
      <c r="CK47" s="798">
        <v>1.9451923769825301</v>
      </c>
      <c r="CL47" s="798">
        <v>1.9451923769825301</v>
      </c>
      <c r="CM47" s="798">
        <v>1.9451923769825301</v>
      </c>
      <c r="CN47" s="798">
        <v>1.9451923769825301</v>
      </c>
      <c r="CO47" s="798">
        <v>1.9451923769825301</v>
      </c>
      <c r="CP47" s="798">
        <v>1.9451923769825301</v>
      </c>
      <c r="CQ47" s="798">
        <v>1.9451923769825301</v>
      </c>
      <c r="CR47" s="798">
        <v>1.9451923769825301</v>
      </c>
      <c r="CS47" s="798">
        <v>1.9451923769825301</v>
      </c>
      <c r="CT47" s="798">
        <v>1.9451923769825301</v>
      </c>
      <c r="CU47" s="798">
        <v>1.9451923769825301</v>
      </c>
      <c r="CV47" s="798">
        <v>1.9451923769825301</v>
      </c>
      <c r="CW47" s="798">
        <v>1.9451923769825301</v>
      </c>
      <c r="CX47" s="798">
        <v>1.9451923769825301</v>
      </c>
      <c r="CY47" s="799">
        <v>1.9451923769825301</v>
      </c>
      <c r="CZ47" s="800"/>
      <c r="DA47" s="801"/>
      <c r="DB47" s="801"/>
      <c r="DC47" s="801"/>
      <c r="DD47" s="801"/>
      <c r="DE47" s="801"/>
      <c r="DF47" s="801"/>
      <c r="DG47" s="801"/>
      <c r="DH47" s="801"/>
      <c r="DI47" s="801"/>
      <c r="DJ47" s="801"/>
      <c r="DK47" s="801"/>
      <c r="DL47" s="801"/>
      <c r="DM47" s="801"/>
      <c r="DN47" s="801"/>
      <c r="DO47" s="801"/>
      <c r="DP47" s="801"/>
      <c r="DQ47" s="801"/>
      <c r="DR47" s="801"/>
      <c r="DS47" s="801"/>
      <c r="DT47" s="801"/>
      <c r="DU47" s="801"/>
      <c r="DV47" s="801"/>
      <c r="DW47" s="802"/>
      <c r="DX47" s="803"/>
    </row>
    <row r="48" spans="2:128" s="791" customFormat="1" x14ac:dyDescent="0.2">
      <c r="B48" s="815"/>
      <c r="C48" s="816"/>
      <c r="D48" s="817"/>
      <c r="E48" s="817"/>
      <c r="F48" s="817"/>
      <c r="G48" s="817"/>
      <c r="H48" s="817"/>
      <c r="I48" s="817"/>
      <c r="J48" s="817"/>
      <c r="K48" s="817"/>
      <c r="L48" s="817"/>
      <c r="M48" s="817"/>
      <c r="N48" s="817"/>
      <c r="O48" s="817"/>
      <c r="P48" s="817"/>
      <c r="Q48" s="817"/>
      <c r="R48" s="818"/>
      <c r="S48" s="817"/>
      <c r="T48" s="817"/>
      <c r="U48" s="819" t="s">
        <v>503</v>
      </c>
      <c r="V48" s="820" t="s">
        <v>124</v>
      </c>
      <c r="W48" s="814" t="s">
        <v>499</v>
      </c>
      <c r="X48" s="797">
        <v>1.0655892431574405</v>
      </c>
      <c r="Y48" s="797">
        <v>1.0829036288412492</v>
      </c>
      <c r="Z48" s="797">
        <v>1.1331827386457771</v>
      </c>
      <c r="AA48" s="797">
        <v>1.2140922408724852</v>
      </c>
      <c r="AB48" s="797">
        <v>1.323364935946747</v>
      </c>
      <c r="AC48" s="797">
        <v>1.4588015340104667</v>
      </c>
      <c r="AD48" s="797">
        <v>1.6195236151073078</v>
      </c>
      <c r="AE48" s="797">
        <v>1.8039899915534272</v>
      </c>
      <c r="AF48" s="797">
        <v>2.0105718669472159</v>
      </c>
      <c r="AG48" s="797">
        <v>2.2376710301788734</v>
      </c>
      <c r="AH48" s="797">
        <v>2.4837172634569908</v>
      </c>
      <c r="AI48" s="797">
        <v>2.7548571736992216</v>
      </c>
      <c r="AJ48" s="797">
        <v>3.0526301342076883</v>
      </c>
      <c r="AK48" s="797">
        <v>3.3766128756436768</v>
      </c>
      <c r="AL48" s="797">
        <v>3.7264041604467324</v>
      </c>
      <c r="AM48" s="797">
        <v>4.1016242644398568</v>
      </c>
      <c r="AN48" s="797">
        <v>4.4975482783920384</v>
      </c>
      <c r="AO48" s="797">
        <v>4.9124675731052845</v>
      </c>
      <c r="AP48" s="797">
        <v>5.3455415714422285</v>
      </c>
      <c r="AQ48" s="797">
        <v>5.7959343618186363</v>
      </c>
      <c r="AR48" s="797">
        <v>6.2628128838214163</v>
      </c>
      <c r="AS48" s="797">
        <v>6.7582002676053188</v>
      </c>
      <c r="AT48" s="797">
        <v>7.2877226517279929</v>
      </c>
      <c r="AU48" s="797">
        <v>7.8515964660104061</v>
      </c>
      <c r="AV48" s="797">
        <v>8.4500775382770374</v>
      </c>
      <c r="AW48" s="797">
        <v>9.0834610943556395</v>
      </c>
      <c r="AX48" s="797">
        <v>9.0834610943556395</v>
      </c>
      <c r="AY48" s="797">
        <v>9.0834610943556395</v>
      </c>
      <c r="AZ48" s="797">
        <v>9.0834610943556395</v>
      </c>
      <c r="BA48" s="797">
        <v>9.0834610943556395</v>
      </c>
      <c r="BB48" s="797">
        <v>9.0834610943556395</v>
      </c>
      <c r="BC48" s="797">
        <v>9.0834610943556395</v>
      </c>
      <c r="BD48" s="797">
        <v>9.0834610943556395</v>
      </c>
      <c r="BE48" s="797">
        <v>9.0834610943556395</v>
      </c>
      <c r="BF48" s="797">
        <v>9.0834610943556395</v>
      </c>
      <c r="BG48" s="797">
        <v>9.0834610943556395</v>
      </c>
      <c r="BH48" s="797">
        <v>9.0834610943556395</v>
      </c>
      <c r="BI48" s="797">
        <v>9.0834610943556395</v>
      </c>
      <c r="BJ48" s="797">
        <v>9.0834610943556395</v>
      </c>
      <c r="BK48" s="797">
        <v>9.0834610943556395</v>
      </c>
      <c r="BL48" s="797">
        <v>9.0834610943556395</v>
      </c>
      <c r="BM48" s="797">
        <v>9.0834610943556395</v>
      </c>
      <c r="BN48" s="797">
        <v>9.0834610943556395</v>
      </c>
      <c r="BO48" s="797">
        <v>9.0834610943556395</v>
      </c>
      <c r="BP48" s="797">
        <v>9.0834610943556395</v>
      </c>
      <c r="BQ48" s="797">
        <v>9.0834610943556395</v>
      </c>
      <c r="BR48" s="797">
        <v>9.0834610943556395</v>
      </c>
      <c r="BS48" s="797">
        <v>9.0834610943556395</v>
      </c>
      <c r="BT48" s="797">
        <v>9.0834610943556395</v>
      </c>
      <c r="BU48" s="797">
        <v>9.0834610943556395</v>
      </c>
      <c r="BV48" s="797">
        <v>9.0834610943556395</v>
      </c>
      <c r="BW48" s="797">
        <v>9.0834610943556395</v>
      </c>
      <c r="BX48" s="797">
        <v>9.0834610943556395</v>
      </c>
      <c r="BY48" s="797">
        <v>9.0834610943556395</v>
      </c>
      <c r="BZ48" s="797">
        <v>9.0834610943556395</v>
      </c>
      <c r="CA48" s="797">
        <v>9.0834610943556395</v>
      </c>
      <c r="CB48" s="797">
        <v>9.0834610943556395</v>
      </c>
      <c r="CC48" s="797">
        <v>9.0834610943556395</v>
      </c>
      <c r="CD48" s="797">
        <v>9.0834610943556395</v>
      </c>
      <c r="CE48" s="798">
        <v>9.0834610943556395</v>
      </c>
      <c r="CF48" s="798">
        <v>9.0834610943556395</v>
      </c>
      <c r="CG48" s="798">
        <v>9.0834610943556395</v>
      </c>
      <c r="CH48" s="798">
        <v>9.0834610943556395</v>
      </c>
      <c r="CI48" s="798">
        <v>9.0834610943556395</v>
      </c>
      <c r="CJ48" s="798">
        <v>9.0834610943556395</v>
      </c>
      <c r="CK48" s="798">
        <v>9.0834610943556395</v>
      </c>
      <c r="CL48" s="798">
        <v>9.0834610943556395</v>
      </c>
      <c r="CM48" s="798">
        <v>9.0834610943556395</v>
      </c>
      <c r="CN48" s="798">
        <v>9.0834610943556395</v>
      </c>
      <c r="CO48" s="798">
        <v>9.0834610943556395</v>
      </c>
      <c r="CP48" s="798">
        <v>9.0834610943556395</v>
      </c>
      <c r="CQ48" s="798">
        <v>9.0834610943556395</v>
      </c>
      <c r="CR48" s="798">
        <v>9.0834610943556395</v>
      </c>
      <c r="CS48" s="798">
        <v>9.0834610943556395</v>
      </c>
      <c r="CT48" s="798">
        <v>9.0834610943556395</v>
      </c>
      <c r="CU48" s="798">
        <v>9.0834610943556395</v>
      </c>
      <c r="CV48" s="798">
        <v>9.0834610943556395</v>
      </c>
      <c r="CW48" s="798">
        <v>9.0834610943556395</v>
      </c>
      <c r="CX48" s="798">
        <v>9.0834610943556395</v>
      </c>
      <c r="CY48" s="799">
        <v>9.0834610943556395</v>
      </c>
      <c r="CZ48" s="800"/>
      <c r="DA48" s="801"/>
      <c r="DB48" s="801"/>
      <c r="DC48" s="801"/>
      <c r="DD48" s="801"/>
      <c r="DE48" s="801"/>
      <c r="DF48" s="801"/>
      <c r="DG48" s="801"/>
      <c r="DH48" s="801"/>
      <c r="DI48" s="801"/>
      <c r="DJ48" s="801"/>
      <c r="DK48" s="801"/>
      <c r="DL48" s="801"/>
      <c r="DM48" s="801"/>
      <c r="DN48" s="801"/>
      <c r="DO48" s="801"/>
      <c r="DP48" s="801"/>
      <c r="DQ48" s="801"/>
      <c r="DR48" s="801"/>
      <c r="DS48" s="801"/>
      <c r="DT48" s="801"/>
      <c r="DU48" s="801"/>
      <c r="DV48" s="801"/>
      <c r="DW48" s="802"/>
      <c r="DX48" s="803"/>
    </row>
    <row r="49" spans="2:128" s="791" customFormat="1" x14ac:dyDescent="0.2">
      <c r="B49" s="815"/>
      <c r="C49" s="816"/>
      <c r="D49" s="817"/>
      <c r="E49" s="817"/>
      <c r="F49" s="817"/>
      <c r="G49" s="817"/>
      <c r="H49" s="817"/>
      <c r="I49" s="817"/>
      <c r="J49" s="817"/>
      <c r="K49" s="817"/>
      <c r="L49" s="817"/>
      <c r="M49" s="817"/>
      <c r="N49" s="817"/>
      <c r="O49" s="817"/>
      <c r="P49" s="817"/>
      <c r="Q49" s="817"/>
      <c r="R49" s="818"/>
      <c r="S49" s="817"/>
      <c r="T49" s="817"/>
      <c r="U49" s="805" t="s">
        <v>504</v>
      </c>
      <c r="V49" s="794" t="s">
        <v>124</v>
      </c>
      <c r="W49" s="814" t="s">
        <v>499</v>
      </c>
      <c r="X49" s="797"/>
      <c r="Y49" s="797"/>
      <c r="Z49" s="797"/>
      <c r="AA49" s="797"/>
      <c r="AB49" s="797"/>
      <c r="AC49" s="797"/>
      <c r="AD49" s="797"/>
      <c r="AE49" s="797"/>
      <c r="AF49" s="797"/>
      <c r="AG49" s="797"/>
      <c r="AH49" s="797"/>
      <c r="AI49" s="797"/>
      <c r="AJ49" s="797"/>
      <c r="AK49" s="797"/>
      <c r="AL49" s="797"/>
      <c r="AM49" s="797"/>
      <c r="AN49" s="797"/>
      <c r="AO49" s="797"/>
      <c r="AP49" s="797"/>
      <c r="AQ49" s="797"/>
      <c r="AR49" s="797"/>
      <c r="AS49" s="797"/>
      <c r="AT49" s="797"/>
      <c r="AU49" s="797"/>
      <c r="AV49" s="797"/>
      <c r="AW49" s="797"/>
      <c r="AX49" s="797"/>
      <c r="AY49" s="797"/>
      <c r="AZ49" s="797"/>
      <c r="BA49" s="797"/>
      <c r="BB49" s="797"/>
      <c r="BC49" s="797"/>
      <c r="BD49" s="797"/>
      <c r="BE49" s="797"/>
      <c r="BF49" s="797"/>
      <c r="BG49" s="797"/>
      <c r="BH49" s="797"/>
      <c r="BI49" s="797"/>
      <c r="BJ49" s="797"/>
      <c r="BK49" s="797"/>
      <c r="BL49" s="797"/>
      <c r="BM49" s="797"/>
      <c r="BN49" s="797"/>
      <c r="BO49" s="797"/>
      <c r="BP49" s="797"/>
      <c r="BQ49" s="797"/>
      <c r="BR49" s="797"/>
      <c r="BS49" s="797"/>
      <c r="BT49" s="797"/>
      <c r="BU49" s="797"/>
      <c r="BV49" s="797"/>
      <c r="BW49" s="797"/>
      <c r="BX49" s="797"/>
      <c r="BY49" s="797"/>
      <c r="BZ49" s="797"/>
      <c r="CA49" s="797"/>
      <c r="CB49" s="797"/>
      <c r="CC49" s="797"/>
      <c r="CD49" s="797"/>
      <c r="CE49" s="798"/>
      <c r="CF49" s="798"/>
      <c r="CG49" s="798"/>
      <c r="CH49" s="798"/>
      <c r="CI49" s="798"/>
      <c r="CJ49" s="798"/>
      <c r="CK49" s="798"/>
      <c r="CL49" s="798"/>
      <c r="CM49" s="798"/>
      <c r="CN49" s="798"/>
      <c r="CO49" s="798"/>
      <c r="CP49" s="798"/>
      <c r="CQ49" s="798"/>
      <c r="CR49" s="798"/>
      <c r="CS49" s="798"/>
      <c r="CT49" s="798"/>
      <c r="CU49" s="798"/>
      <c r="CV49" s="798"/>
      <c r="CW49" s="798"/>
      <c r="CX49" s="798"/>
      <c r="CY49" s="799"/>
      <c r="CZ49" s="800"/>
      <c r="DA49" s="801"/>
      <c r="DB49" s="801"/>
      <c r="DC49" s="801"/>
      <c r="DD49" s="801"/>
      <c r="DE49" s="801"/>
      <c r="DF49" s="801"/>
      <c r="DG49" s="801"/>
      <c r="DH49" s="801"/>
      <c r="DI49" s="801"/>
      <c r="DJ49" s="801"/>
      <c r="DK49" s="801"/>
      <c r="DL49" s="801"/>
      <c r="DM49" s="801"/>
      <c r="DN49" s="801"/>
      <c r="DO49" s="801"/>
      <c r="DP49" s="801"/>
      <c r="DQ49" s="801"/>
      <c r="DR49" s="801"/>
      <c r="DS49" s="801"/>
      <c r="DT49" s="801"/>
      <c r="DU49" s="801"/>
      <c r="DV49" s="801"/>
      <c r="DW49" s="802"/>
      <c r="DX49" s="803"/>
    </row>
    <row r="50" spans="2:128" s="791" customFormat="1" x14ac:dyDescent="0.2">
      <c r="B50" s="821"/>
      <c r="C50" s="816"/>
      <c r="D50" s="817"/>
      <c r="E50" s="817"/>
      <c r="F50" s="817"/>
      <c r="G50" s="817"/>
      <c r="H50" s="817"/>
      <c r="I50" s="817"/>
      <c r="J50" s="817"/>
      <c r="K50" s="817"/>
      <c r="L50" s="817"/>
      <c r="M50" s="817"/>
      <c r="N50" s="817"/>
      <c r="O50" s="817"/>
      <c r="P50" s="817"/>
      <c r="Q50" s="817"/>
      <c r="R50" s="818"/>
      <c r="S50" s="817"/>
      <c r="T50" s="817"/>
      <c r="U50" s="805" t="s">
        <v>505</v>
      </c>
      <c r="V50" s="794" t="s">
        <v>124</v>
      </c>
      <c r="W50" s="814" t="s">
        <v>499</v>
      </c>
      <c r="X50" s="797">
        <v>0.21226571719100801</v>
      </c>
      <c r="Y50" s="797">
        <v>0.22215650354732699</v>
      </c>
      <c r="Z50" s="797">
        <v>0.238079447959341</v>
      </c>
      <c r="AA50" s="797">
        <v>0.259597226341926</v>
      </c>
      <c r="AB50" s="797">
        <v>0.28628787320140597</v>
      </c>
      <c r="AC50" s="797">
        <v>0.31799137438066</v>
      </c>
      <c r="AD50" s="797">
        <v>0.35441857215116002</v>
      </c>
      <c r="AE50" s="797">
        <v>0.39526384010577104</v>
      </c>
      <c r="AF50" s="797">
        <v>0.4402279490521</v>
      </c>
      <c r="AG50" s="797">
        <v>0.48901717596632999</v>
      </c>
      <c r="AH50" s="797">
        <v>0.54287141795175098</v>
      </c>
      <c r="AI50" s="797">
        <v>0.602123677282009</v>
      </c>
      <c r="AJ50" s="797">
        <v>0.666720376459352</v>
      </c>
      <c r="AK50" s="797">
        <v>0.73661459528812001</v>
      </c>
      <c r="AL50" s="797">
        <v>0.81176594378504208</v>
      </c>
      <c r="AM50" s="797">
        <v>0.89126261909557003</v>
      </c>
      <c r="AN50" s="797">
        <v>0.974793355487096</v>
      </c>
      <c r="AO50" s="797">
        <v>1.0622206317304299</v>
      </c>
      <c r="AP50" s="797">
        <v>1.1534076675536702</v>
      </c>
      <c r="AQ50" s="797">
        <v>1.24821789068369</v>
      </c>
      <c r="AR50" s="797">
        <v>1.3491374109409902</v>
      </c>
      <c r="AS50" s="797">
        <v>1.4573783291391902</v>
      </c>
      <c r="AT50" s="797">
        <v>1.5730616654548601</v>
      </c>
      <c r="AU50" s="797">
        <v>1.6963232386187401</v>
      </c>
      <c r="AV50" s="797">
        <v>1.8273144990508299</v>
      </c>
      <c r="AW50" s="797">
        <v>1.8273144990508299</v>
      </c>
      <c r="AX50" s="797">
        <v>1.8273144990508299</v>
      </c>
      <c r="AY50" s="797">
        <v>1.8273144990508299</v>
      </c>
      <c r="AZ50" s="797">
        <v>1.8273144990508299</v>
      </c>
      <c r="BA50" s="797">
        <v>1.8273144990508299</v>
      </c>
      <c r="BB50" s="797">
        <v>1.8273144990508299</v>
      </c>
      <c r="BC50" s="797">
        <v>1.8273144990508299</v>
      </c>
      <c r="BD50" s="797">
        <v>1.8273144990508299</v>
      </c>
      <c r="BE50" s="797">
        <v>1.8273144990508299</v>
      </c>
      <c r="BF50" s="797">
        <v>1.8273144990508299</v>
      </c>
      <c r="BG50" s="797">
        <v>1.8273144990508299</v>
      </c>
      <c r="BH50" s="797">
        <v>1.8273144990508299</v>
      </c>
      <c r="BI50" s="797">
        <v>1.8273144990508299</v>
      </c>
      <c r="BJ50" s="797">
        <v>1.8273144990508299</v>
      </c>
      <c r="BK50" s="797">
        <v>1.8273144990508299</v>
      </c>
      <c r="BL50" s="797">
        <v>1.8273144990508299</v>
      </c>
      <c r="BM50" s="797">
        <v>1.8273144990508299</v>
      </c>
      <c r="BN50" s="797">
        <v>1.8273144990508299</v>
      </c>
      <c r="BO50" s="797">
        <v>1.8273144990508299</v>
      </c>
      <c r="BP50" s="797">
        <v>1.8273144990508299</v>
      </c>
      <c r="BQ50" s="797">
        <v>1.8273144990508299</v>
      </c>
      <c r="BR50" s="797">
        <v>1.8273144990508299</v>
      </c>
      <c r="BS50" s="797">
        <v>1.8273144990508299</v>
      </c>
      <c r="BT50" s="797">
        <v>1.8273144990508299</v>
      </c>
      <c r="BU50" s="797">
        <v>1.8273144990508299</v>
      </c>
      <c r="BV50" s="797">
        <v>1.8273144990508299</v>
      </c>
      <c r="BW50" s="797">
        <v>1.8273144990508299</v>
      </c>
      <c r="BX50" s="797">
        <v>1.8273144990508299</v>
      </c>
      <c r="BY50" s="797">
        <v>1.8273144990508299</v>
      </c>
      <c r="BZ50" s="797">
        <v>1.8273144990508299</v>
      </c>
      <c r="CA50" s="797">
        <v>1.8273144990508299</v>
      </c>
      <c r="CB50" s="797">
        <v>1.8273144990508299</v>
      </c>
      <c r="CC50" s="797">
        <v>1.8273144990508299</v>
      </c>
      <c r="CD50" s="797">
        <v>1.8273144990508299</v>
      </c>
      <c r="CE50" s="798">
        <v>1.8273144990508299</v>
      </c>
      <c r="CF50" s="798">
        <v>1.8273144990508299</v>
      </c>
      <c r="CG50" s="798">
        <v>1.8273144990508299</v>
      </c>
      <c r="CH50" s="798">
        <v>1.8273144990508299</v>
      </c>
      <c r="CI50" s="798">
        <v>1.8273144990508299</v>
      </c>
      <c r="CJ50" s="798">
        <v>1.8273144990508299</v>
      </c>
      <c r="CK50" s="798">
        <v>1.8273144990508299</v>
      </c>
      <c r="CL50" s="798">
        <v>1.8273144990508299</v>
      </c>
      <c r="CM50" s="798">
        <v>1.8273144990508299</v>
      </c>
      <c r="CN50" s="798">
        <v>1.8273144990508299</v>
      </c>
      <c r="CO50" s="798">
        <v>1.8273144990508299</v>
      </c>
      <c r="CP50" s="798">
        <v>1.8273144990508299</v>
      </c>
      <c r="CQ50" s="798">
        <v>1.8273144990508299</v>
      </c>
      <c r="CR50" s="798">
        <v>1.8273144990508299</v>
      </c>
      <c r="CS50" s="798">
        <v>1.8273144990508299</v>
      </c>
      <c r="CT50" s="798">
        <v>1.8273144990508299</v>
      </c>
      <c r="CU50" s="798">
        <v>1.8273144990508299</v>
      </c>
      <c r="CV50" s="798">
        <v>1.8273144990508299</v>
      </c>
      <c r="CW50" s="798">
        <v>1.8273144990508299</v>
      </c>
      <c r="CX50" s="798">
        <v>1.8273144990508299</v>
      </c>
      <c r="CY50" s="799">
        <v>1.8273144990508299</v>
      </c>
      <c r="CZ50" s="800"/>
      <c r="DA50" s="801"/>
      <c r="DB50" s="801"/>
      <c r="DC50" s="801"/>
      <c r="DD50" s="801"/>
      <c r="DE50" s="801"/>
      <c r="DF50" s="801"/>
      <c r="DG50" s="801"/>
      <c r="DH50" s="801"/>
      <c r="DI50" s="801"/>
      <c r="DJ50" s="801"/>
      <c r="DK50" s="801"/>
      <c r="DL50" s="801"/>
      <c r="DM50" s="801"/>
      <c r="DN50" s="801"/>
      <c r="DO50" s="801"/>
      <c r="DP50" s="801"/>
      <c r="DQ50" s="801"/>
      <c r="DR50" s="801"/>
      <c r="DS50" s="801"/>
      <c r="DT50" s="801"/>
      <c r="DU50" s="801"/>
      <c r="DV50" s="801"/>
      <c r="DW50" s="802"/>
      <c r="DX50" s="803"/>
    </row>
    <row r="51" spans="2:128" s="791" customFormat="1" x14ac:dyDescent="0.2">
      <c r="B51" s="821"/>
      <c r="C51" s="816"/>
      <c r="D51" s="817"/>
      <c r="E51" s="817"/>
      <c r="F51" s="817"/>
      <c r="G51" s="817"/>
      <c r="H51" s="817"/>
      <c r="I51" s="817"/>
      <c r="J51" s="817"/>
      <c r="K51" s="817"/>
      <c r="L51" s="817"/>
      <c r="M51" s="817"/>
      <c r="N51" s="817"/>
      <c r="O51" s="817"/>
      <c r="P51" s="817"/>
      <c r="Q51" s="817"/>
      <c r="R51" s="818"/>
      <c r="S51" s="817"/>
      <c r="T51" s="817"/>
      <c r="U51" s="805" t="s">
        <v>506</v>
      </c>
      <c r="V51" s="794" t="s">
        <v>124</v>
      </c>
      <c r="W51" s="814" t="s">
        <v>499</v>
      </c>
      <c r="X51" s="797"/>
      <c r="Y51" s="797"/>
      <c r="Z51" s="797"/>
      <c r="AA51" s="797"/>
      <c r="AB51" s="797"/>
      <c r="AC51" s="797"/>
      <c r="AD51" s="797"/>
      <c r="AE51" s="797"/>
      <c r="AF51" s="797"/>
      <c r="AG51" s="797"/>
      <c r="AH51" s="797"/>
      <c r="AI51" s="797"/>
      <c r="AJ51" s="797"/>
      <c r="AK51" s="797"/>
      <c r="AL51" s="797"/>
      <c r="AM51" s="797"/>
      <c r="AN51" s="797"/>
      <c r="AO51" s="797"/>
      <c r="AP51" s="797"/>
      <c r="AQ51" s="797"/>
      <c r="AR51" s="797"/>
      <c r="AS51" s="797"/>
      <c r="AT51" s="797"/>
      <c r="AU51" s="797"/>
      <c r="AV51" s="797"/>
      <c r="AW51" s="797"/>
      <c r="AX51" s="797"/>
      <c r="AY51" s="797"/>
      <c r="AZ51" s="797"/>
      <c r="BA51" s="797"/>
      <c r="BB51" s="797"/>
      <c r="BC51" s="797"/>
      <c r="BD51" s="797"/>
      <c r="BE51" s="797"/>
      <c r="BF51" s="797"/>
      <c r="BG51" s="797"/>
      <c r="BH51" s="797"/>
      <c r="BI51" s="797"/>
      <c r="BJ51" s="797"/>
      <c r="BK51" s="797"/>
      <c r="BL51" s="797"/>
      <c r="BM51" s="797"/>
      <c r="BN51" s="797"/>
      <c r="BO51" s="797"/>
      <c r="BP51" s="797"/>
      <c r="BQ51" s="797"/>
      <c r="BR51" s="797"/>
      <c r="BS51" s="797"/>
      <c r="BT51" s="797"/>
      <c r="BU51" s="797"/>
      <c r="BV51" s="797"/>
      <c r="BW51" s="797"/>
      <c r="BX51" s="797"/>
      <c r="BY51" s="797"/>
      <c r="BZ51" s="797"/>
      <c r="CA51" s="797"/>
      <c r="CB51" s="797"/>
      <c r="CC51" s="797"/>
      <c r="CD51" s="797"/>
      <c r="CE51" s="798"/>
      <c r="CF51" s="798"/>
      <c r="CG51" s="798"/>
      <c r="CH51" s="798"/>
      <c r="CI51" s="798"/>
      <c r="CJ51" s="798"/>
      <c r="CK51" s="798"/>
      <c r="CL51" s="798"/>
      <c r="CM51" s="798"/>
      <c r="CN51" s="798"/>
      <c r="CO51" s="798"/>
      <c r="CP51" s="798"/>
      <c r="CQ51" s="798"/>
      <c r="CR51" s="798"/>
      <c r="CS51" s="798"/>
      <c r="CT51" s="798"/>
      <c r="CU51" s="798"/>
      <c r="CV51" s="798"/>
      <c r="CW51" s="798"/>
      <c r="CX51" s="798"/>
      <c r="CY51" s="799"/>
      <c r="CZ51" s="800"/>
      <c r="DA51" s="801"/>
      <c r="DB51" s="801"/>
      <c r="DC51" s="801"/>
      <c r="DD51" s="801"/>
      <c r="DE51" s="801"/>
      <c r="DF51" s="801"/>
      <c r="DG51" s="801"/>
      <c r="DH51" s="801"/>
      <c r="DI51" s="801"/>
      <c r="DJ51" s="801"/>
      <c r="DK51" s="801"/>
      <c r="DL51" s="801"/>
      <c r="DM51" s="801"/>
      <c r="DN51" s="801"/>
      <c r="DO51" s="801"/>
      <c r="DP51" s="801"/>
      <c r="DQ51" s="801"/>
      <c r="DR51" s="801"/>
      <c r="DS51" s="801"/>
      <c r="DT51" s="801"/>
      <c r="DU51" s="801"/>
      <c r="DV51" s="801"/>
      <c r="DW51" s="802"/>
      <c r="DX51" s="803"/>
    </row>
    <row r="52" spans="2:128" s="791" customFormat="1" x14ac:dyDescent="0.2">
      <c r="B52" s="821"/>
      <c r="C52" s="816"/>
      <c r="D52" s="817"/>
      <c r="E52" s="817"/>
      <c r="F52" s="817"/>
      <c r="G52" s="817"/>
      <c r="H52" s="817"/>
      <c r="I52" s="817"/>
      <c r="J52" s="817"/>
      <c r="K52" s="817"/>
      <c r="L52" s="817"/>
      <c r="M52" s="817"/>
      <c r="N52" s="817"/>
      <c r="O52" s="817"/>
      <c r="P52" s="817"/>
      <c r="Q52" s="817"/>
      <c r="R52" s="818"/>
      <c r="S52" s="817"/>
      <c r="T52" s="817"/>
      <c r="U52" s="805" t="s">
        <v>507</v>
      </c>
      <c r="V52" s="794" t="s">
        <v>124</v>
      </c>
      <c r="W52" s="814" t="s">
        <v>499</v>
      </c>
      <c r="X52" s="797">
        <v>1.41483038556757E-2</v>
      </c>
      <c r="Y52" s="797">
        <v>1.3678659361372561E-2</v>
      </c>
      <c r="Z52" s="797">
        <v>1.3225843254736495E-2</v>
      </c>
      <c r="AA52" s="797">
        <v>1.278806814198202E-2</v>
      </c>
      <c r="AB52" s="797">
        <v>1.2364804874985164E-2</v>
      </c>
      <c r="AC52" s="797">
        <v>1.1955786830137026E-2</v>
      </c>
      <c r="AD52" s="797">
        <v>1.1560462315471184E-2</v>
      </c>
      <c r="AE52" s="797">
        <v>1.1178289038975175E-2</v>
      </c>
      <c r="AF52" s="797">
        <v>1.080879989863995E-2</v>
      </c>
      <c r="AG52" s="797">
        <v>1.0451552215436782E-2</v>
      </c>
      <c r="AH52" s="797">
        <v>1.0107366384607486E-2</v>
      </c>
      <c r="AI52" s="797">
        <v>9.7754732417528814E-3</v>
      </c>
      <c r="AJ52" s="797">
        <v>9.4549257252058063E-3</v>
      </c>
      <c r="AK52" s="797">
        <v>9.1452353834576526E-3</v>
      </c>
      <c r="AL52" s="797">
        <v>8.8460246396746857E-3</v>
      </c>
      <c r="AM52" s="797">
        <v>8.5563316955246729E-3</v>
      </c>
      <c r="AN52" s="797">
        <v>8.2760259148876806E-3</v>
      </c>
      <c r="AO52" s="797">
        <v>8.0050124951239355E-3</v>
      </c>
      <c r="AP52" s="797">
        <v>7.7430039615010941E-3</v>
      </c>
      <c r="AQ52" s="797">
        <v>7.4896890865749806E-3</v>
      </c>
      <c r="AR52" s="797">
        <v>7.24625793636472E-3</v>
      </c>
      <c r="AS52" s="797">
        <v>7.0121480583326618E-3</v>
      </c>
      <c r="AT52" s="797">
        <v>6.7862426624341558E-3</v>
      </c>
      <c r="AU52" s="797">
        <v>6.5680777982384184E-3</v>
      </c>
      <c r="AV52" s="797">
        <v>6.3573881888186858E-3</v>
      </c>
      <c r="AW52" s="797">
        <v>6.1424040471678128E-3</v>
      </c>
      <c r="AX52" s="797">
        <v>5.9346899006452302E-3</v>
      </c>
      <c r="AY52" s="797">
        <v>5.7339999040050531E-3</v>
      </c>
      <c r="AZ52" s="797">
        <v>5.5400965256087471E-3</v>
      </c>
      <c r="BA52" s="797">
        <v>5.3527502662886455E-3</v>
      </c>
      <c r="BB52" s="797">
        <v>5.9804020900534336E-3</v>
      </c>
      <c r="BC52" s="797">
        <v>5.8062156214110996E-3</v>
      </c>
      <c r="BD52" s="797">
        <v>5.6371025450593212E-3</v>
      </c>
      <c r="BE52" s="797">
        <v>5.4729150922906032E-3</v>
      </c>
      <c r="BF52" s="797">
        <v>5.3135097983403922E-3</v>
      </c>
      <c r="BG52" s="797">
        <v>5.1587473770295066E-3</v>
      </c>
      <c r="BH52" s="797">
        <v>5.0084925990577728E-3</v>
      </c>
      <c r="BI52" s="797">
        <v>4.862614173842498E-3</v>
      </c>
      <c r="BJ52" s="797">
        <v>4.720984634798542E-3</v>
      </c>
      <c r="BK52" s="797">
        <v>4.5834802279597492E-3</v>
      </c>
      <c r="BL52" s="797">
        <v>4.4499808038444173E-3</v>
      </c>
      <c r="BM52" s="797">
        <v>4.3203697124703077E-3</v>
      </c>
      <c r="BN52" s="797">
        <v>4.1945337014274832E-3</v>
      </c>
      <c r="BO52" s="797">
        <v>4.0723628169198863E-3</v>
      </c>
      <c r="BP52" s="797">
        <v>3.9537503076892107E-3</v>
      </c>
      <c r="BQ52" s="797">
        <v>3.838592531737098E-3</v>
      </c>
      <c r="BR52" s="797">
        <v>3.726788865764173E-3</v>
      </c>
      <c r="BS52" s="797">
        <v>3.6182416172467697E-3</v>
      </c>
      <c r="BT52" s="797">
        <v>3.5128559390745339E-3</v>
      </c>
      <c r="BU52" s="797">
        <v>3.410539746674305E-3</v>
      </c>
      <c r="BV52" s="797">
        <v>3.3112036375478691E-3</v>
      </c>
      <c r="BW52" s="797">
        <v>3.2147608131532705E-3</v>
      </c>
      <c r="BX52" s="797">
        <v>3.1211270030614279E-3</v>
      </c>
      <c r="BY52" s="797">
        <v>3.0302203913217755E-3</v>
      </c>
      <c r="BZ52" s="797">
        <v>2.9419615449725969E-3</v>
      </c>
      <c r="CA52" s="797">
        <v>2.8562733446335889E-3</v>
      </c>
      <c r="CB52" s="797">
        <v>2.77308091711999E-3</v>
      </c>
      <c r="CC52" s="797">
        <v>2.6923115700194073E-3</v>
      </c>
      <c r="CD52" s="797">
        <v>2.6138947281741818E-3</v>
      </c>
      <c r="CE52" s="798">
        <v>2.5377618720137688E-3</v>
      </c>
      <c r="CF52" s="798">
        <v>2.463846477683271E-3</v>
      </c>
      <c r="CG52" s="798">
        <v>2.3920839589157976E-3</v>
      </c>
      <c r="CH52" s="798">
        <v>2.3224116105978613E-3</v>
      </c>
      <c r="CI52" s="798">
        <v>2.2547685539785062E-3</v>
      </c>
      <c r="CJ52" s="798">
        <v>2.1890956834742779E-3</v>
      </c>
      <c r="CK52" s="798">
        <v>2.125335615023571E-3</v>
      </c>
      <c r="CL52" s="798">
        <v>2.0634326359452145E-3</v>
      </c>
      <c r="CM52" s="798">
        <v>2.0033326562574898E-3</v>
      </c>
      <c r="CN52" s="798">
        <v>1.9449831614150388E-3</v>
      </c>
      <c r="CO52" s="798">
        <v>1.8883331664223677E-3</v>
      </c>
      <c r="CP52" s="798">
        <v>1.833333171283852E-3</v>
      </c>
      <c r="CQ52" s="798">
        <v>1.7799351177513127E-3</v>
      </c>
      <c r="CR52" s="798">
        <v>1.7280923473313716E-3</v>
      </c>
      <c r="CS52" s="798">
        <v>1.6777595605158948E-3</v>
      </c>
      <c r="CT52" s="798">
        <v>1.628892777199898E-3</v>
      </c>
      <c r="CU52" s="798">
        <v>2.2780183670981454E-3</v>
      </c>
      <c r="CV52" s="798">
        <v>2.222456943510386E-3</v>
      </c>
      <c r="CW52" s="798">
        <v>2.1682506765954988E-3</v>
      </c>
      <c r="CX52" s="798">
        <v>2.1153665137517066E-3</v>
      </c>
      <c r="CY52" s="799">
        <v>2.0637722085382493E-3</v>
      </c>
      <c r="CZ52" s="800"/>
      <c r="DA52" s="801"/>
      <c r="DB52" s="801"/>
      <c r="DC52" s="801"/>
      <c r="DD52" s="801"/>
      <c r="DE52" s="801"/>
      <c r="DF52" s="801"/>
      <c r="DG52" s="801"/>
      <c r="DH52" s="801"/>
      <c r="DI52" s="801"/>
      <c r="DJ52" s="801"/>
      <c r="DK52" s="801"/>
      <c r="DL52" s="801"/>
      <c r="DM52" s="801"/>
      <c r="DN52" s="801"/>
      <c r="DO52" s="801"/>
      <c r="DP52" s="801"/>
      <c r="DQ52" s="801"/>
      <c r="DR52" s="801"/>
      <c r="DS52" s="801"/>
      <c r="DT52" s="801"/>
      <c r="DU52" s="801"/>
      <c r="DV52" s="801"/>
      <c r="DW52" s="802"/>
      <c r="DX52" s="803"/>
    </row>
    <row r="53" spans="2:128" s="791" customFormat="1" x14ac:dyDescent="0.2">
      <c r="B53" s="821"/>
      <c r="C53" s="816"/>
      <c r="D53" s="817"/>
      <c r="E53" s="817"/>
      <c r="F53" s="817"/>
      <c r="G53" s="817"/>
      <c r="H53" s="817"/>
      <c r="I53" s="817"/>
      <c r="J53" s="817"/>
      <c r="K53" s="817"/>
      <c r="L53" s="817"/>
      <c r="M53" s="817"/>
      <c r="N53" s="817"/>
      <c r="O53" s="817"/>
      <c r="P53" s="817"/>
      <c r="Q53" s="817"/>
      <c r="R53" s="818"/>
      <c r="S53" s="817"/>
      <c r="T53" s="817"/>
      <c r="U53" s="822" t="s">
        <v>508</v>
      </c>
      <c r="V53" s="794" t="s">
        <v>124</v>
      </c>
      <c r="W53" s="814" t="s">
        <v>499</v>
      </c>
      <c r="X53" s="823"/>
      <c r="Y53" s="823"/>
      <c r="Z53" s="823"/>
      <c r="AA53" s="823"/>
      <c r="AB53" s="823"/>
      <c r="AC53" s="823"/>
      <c r="AD53" s="823"/>
      <c r="AE53" s="823"/>
      <c r="AF53" s="823"/>
      <c r="AG53" s="823"/>
      <c r="AH53" s="823"/>
      <c r="AI53" s="823"/>
      <c r="AJ53" s="823"/>
      <c r="AK53" s="823"/>
      <c r="AL53" s="823"/>
      <c r="AM53" s="823"/>
      <c r="AN53" s="823"/>
      <c r="AO53" s="823"/>
      <c r="AP53" s="823"/>
      <c r="AQ53" s="823"/>
      <c r="AR53" s="823"/>
      <c r="AS53" s="823"/>
      <c r="AT53" s="823"/>
      <c r="AU53" s="823"/>
      <c r="AV53" s="823"/>
      <c r="AW53" s="823"/>
      <c r="AX53" s="823"/>
      <c r="AY53" s="823"/>
      <c r="AZ53" s="823"/>
      <c r="BA53" s="823"/>
      <c r="BB53" s="823"/>
      <c r="BC53" s="823"/>
      <c r="BD53" s="823"/>
      <c r="BE53" s="823"/>
      <c r="BF53" s="823"/>
      <c r="BG53" s="823"/>
      <c r="BH53" s="823"/>
      <c r="BI53" s="823"/>
      <c r="BJ53" s="823"/>
      <c r="BK53" s="823"/>
      <c r="BL53" s="823"/>
      <c r="BM53" s="823"/>
      <c r="BN53" s="823"/>
      <c r="BO53" s="823"/>
      <c r="BP53" s="823"/>
      <c r="BQ53" s="823"/>
      <c r="BR53" s="823"/>
      <c r="BS53" s="823"/>
      <c r="BT53" s="823"/>
      <c r="BU53" s="823"/>
      <c r="BV53" s="823"/>
      <c r="BW53" s="823"/>
      <c r="BX53" s="823"/>
      <c r="BY53" s="823"/>
      <c r="BZ53" s="823"/>
      <c r="CA53" s="823"/>
      <c r="CB53" s="823"/>
      <c r="CC53" s="823"/>
      <c r="CD53" s="823"/>
      <c r="CE53" s="824"/>
      <c r="CF53" s="824"/>
      <c r="CG53" s="824"/>
      <c r="CH53" s="824"/>
      <c r="CI53" s="824"/>
      <c r="CJ53" s="824"/>
      <c r="CK53" s="824"/>
      <c r="CL53" s="824"/>
      <c r="CM53" s="824"/>
      <c r="CN53" s="824"/>
      <c r="CO53" s="824"/>
      <c r="CP53" s="824"/>
      <c r="CQ53" s="824"/>
      <c r="CR53" s="824"/>
      <c r="CS53" s="824"/>
      <c r="CT53" s="824"/>
      <c r="CU53" s="824"/>
      <c r="CV53" s="824"/>
      <c r="CW53" s="824"/>
      <c r="CX53" s="824"/>
      <c r="CY53" s="825"/>
      <c r="CZ53" s="800"/>
      <c r="DA53" s="801"/>
      <c r="DB53" s="801"/>
      <c r="DC53" s="801"/>
      <c r="DD53" s="801"/>
      <c r="DE53" s="801"/>
      <c r="DF53" s="801"/>
      <c r="DG53" s="801"/>
      <c r="DH53" s="801"/>
      <c r="DI53" s="801"/>
      <c r="DJ53" s="801"/>
      <c r="DK53" s="801"/>
      <c r="DL53" s="801"/>
      <c r="DM53" s="801"/>
      <c r="DN53" s="801"/>
      <c r="DO53" s="801"/>
      <c r="DP53" s="801"/>
      <c r="DQ53" s="801"/>
      <c r="DR53" s="801"/>
      <c r="DS53" s="801"/>
      <c r="DT53" s="801"/>
      <c r="DU53" s="801"/>
      <c r="DV53" s="801"/>
      <c r="DW53" s="802"/>
      <c r="DX53" s="803"/>
    </row>
    <row r="54" spans="2:128" s="791" customFormat="1" ht="15.75" thickBot="1" x14ac:dyDescent="0.25">
      <c r="B54" s="826"/>
      <c r="C54" s="827"/>
      <c r="D54" s="828"/>
      <c r="E54" s="828"/>
      <c r="F54" s="828"/>
      <c r="G54" s="828"/>
      <c r="H54" s="828"/>
      <c r="I54" s="828"/>
      <c r="J54" s="828"/>
      <c r="K54" s="828"/>
      <c r="L54" s="828"/>
      <c r="M54" s="828"/>
      <c r="N54" s="828"/>
      <c r="O54" s="828"/>
      <c r="P54" s="828"/>
      <c r="Q54" s="828"/>
      <c r="R54" s="829"/>
      <c r="S54" s="828"/>
      <c r="T54" s="828"/>
      <c r="U54" s="830" t="s">
        <v>127</v>
      </c>
      <c r="V54" s="831" t="s">
        <v>509</v>
      </c>
      <c r="W54" s="832" t="s">
        <v>499</v>
      </c>
      <c r="X54" s="833">
        <f>SUM(X43:X53)</f>
        <v>21.486218109232645</v>
      </c>
      <c r="Y54" s="833">
        <f t="shared" ref="Y54:CJ54" si="40">SUM(Y43:Y53)</f>
        <v>21.545905992282215</v>
      </c>
      <c r="Z54" s="833">
        <f t="shared" si="40"/>
        <v>21.658807584052621</v>
      </c>
      <c r="AA54" s="833">
        <f t="shared" si="40"/>
        <v>21.819483115294187</v>
      </c>
      <c r="AB54" s="833">
        <f t="shared" si="40"/>
        <v>22.024335330083982</v>
      </c>
      <c r="AC54" s="833">
        <f t="shared" si="40"/>
        <v>22.271034313017644</v>
      </c>
      <c r="AD54" s="833">
        <f t="shared" si="40"/>
        <v>22.55771048642163</v>
      </c>
      <c r="AE54" s="833">
        <f t="shared" si="40"/>
        <v>22.881752515553643</v>
      </c>
      <c r="AF54" s="833">
        <f t="shared" si="40"/>
        <v>23.240570566495588</v>
      </c>
      <c r="AG54" s="833">
        <f t="shared" si="40"/>
        <v>23.63163352721805</v>
      </c>
      <c r="AH54" s="833">
        <f t="shared" si="40"/>
        <v>24.059565268086594</v>
      </c>
      <c r="AI54" s="833">
        <f t="shared" si="40"/>
        <v>24.531012624672467</v>
      </c>
      <c r="AJ54" s="833">
        <f t="shared" si="40"/>
        <v>25.046345055707327</v>
      </c>
      <c r="AK54" s="833">
        <f t="shared" si="40"/>
        <v>25.604809819422741</v>
      </c>
      <c r="AL54" s="833">
        <f t="shared" si="40"/>
        <v>26.205887300957823</v>
      </c>
      <c r="AM54" s="833">
        <f t="shared" si="40"/>
        <v>26.845026685291682</v>
      </c>
      <c r="AN54" s="833">
        <f t="shared" si="40"/>
        <v>27.51694756615057</v>
      </c>
      <c r="AO54" s="833">
        <f t="shared" si="40"/>
        <v>28.220038160463325</v>
      </c>
      <c r="AP54" s="833">
        <f t="shared" si="40"/>
        <v>28.95310454751457</v>
      </c>
      <c r="AQ54" s="833">
        <f t="shared" si="40"/>
        <v>29.71487471180663</v>
      </c>
      <c r="AR54" s="833">
        <f t="shared" si="40"/>
        <v>30.516208601006774</v>
      </c>
      <c r="AS54" s="833">
        <f t="shared" si="40"/>
        <v>31.37244807533633</v>
      </c>
      <c r="AT54" s="833">
        <f t="shared" si="40"/>
        <v>32.287453289581855</v>
      </c>
      <c r="AU54" s="833">
        <f t="shared" si="40"/>
        <v>33.261377669509237</v>
      </c>
      <c r="AV54" s="833">
        <f t="shared" si="40"/>
        <v>34.294989534569432</v>
      </c>
      <c r="AW54" s="833">
        <f t="shared" si="40"/>
        <v>34.928158106506388</v>
      </c>
      <c r="AX54" s="833">
        <f t="shared" si="40"/>
        <v>34.927950392359868</v>
      </c>
      <c r="AY54" s="833">
        <f t="shared" si="40"/>
        <v>34.927749702363222</v>
      </c>
      <c r="AZ54" s="833">
        <f t="shared" si="40"/>
        <v>34.927555798984827</v>
      </c>
      <c r="BA54" s="833">
        <f t="shared" si="40"/>
        <v>34.92736845272551</v>
      </c>
      <c r="BB54" s="833">
        <f t="shared" si="40"/>
        <v>34.927996104549273</v>
      </c>
      <c r="BC54" s="833">
        <f t="shared" si="40"/>
        <v>34.927821918080632</v>
      </c>
      <c r="BD54" s="833">
        <f t="shared" si="40"/>
        <v>34.927652805004278</v>
      </c>
      <c r="BE54" s="833">
        <f t="shared" si="40"/>
        <v>34.927488617551511</v>
      </c>
      <c r="BF54" s="833">
        <f t="shared" si="40"/>
        <v>34.927329212257561</v>
      </c>
      <c r="BG54" s="833">
        <f t="shared" si="40"/>
        <v>34.927174449836251</v>
      </c>
      <c r="BH54" s="833">
        <f t="shared" si="40"/>
        <v>34.92702419505828</v>
      </c>
      <c r="BI54" s="833">
        <f t="shared" si="40"/>
        <v>34.926878316633065</v>
      </c>
      <c r="BJ54" s="833">
        <f t="shared" si="40"/>
        <v>34.926736687094021</v>
      </c>
      <c r="BK54" s="833">
        <f t="shared" si="40"/>
        <v>34.926599182687177</v>
      </c>
      <c r="BL54" s="833">
        <f t="shared" si="40"/>
        <v>34.926465683263061</v>
      </c>
      <c r="BM54" s="833">
        <f t="shared" si="40"/>
        <v>34.926336072171694</v>
      </c>
      <c r="BN54" s="833">
        <f t="shared" si="40"/>
        <v>34.926210236160649</v>
      </c>
      <c r="BO54" s="833">
        <f t="shared" si="40"/>
        <v>34.92608806527614</v>
      </c>
      <c r="BP54" s="833">
        <f t="shared" si="40"/>
        <v>34.925969452766907</v>
      </c>
      <c r="BQ54" s="833">
        <f t="shared" si="40"/>
        <v>34.925854294990955</v>
      </c>
      <c r="BR54" s="833">
        <f t="shared" si="40"/>
        <v>34.925742491324982</v>
      </c>
      <c r="BS54" s="833">
        <f t="shared" si="40"/>
        <v>34.925633944076466</v>
      </c>
      <c r="BT54" s="833">
        <f t="shared" si="40"/>
        <v>34.925528558398291</v>
      </c>
      <c r="BU54" s="833">
        <f t="shared" si="40"/>
        <v>34.925426242205894</v>
      </c>
      <c r="BV54" s="833">
        <f t="shared" si="40"/>
        <v>34.925326906096771</v>
      </c>
      <c r="BW54" s="833">
        <f t="shared" si="40"/>
        <v>34.925230463272371</v>
      </c>
      <c r="BX54" s="833">
        <f t="shared" si="40"/>
        <v>34.925136829462282</v>
      </c>
      <c r="BY54" s="833">
        <f t="shared" si="40"/>
        <v>34.925045922850543</v>
      </c>
      <c r="BZ54" s="833">
        <f t="shared" si="40"/>
        <v>34.924957664004189</v>
      </c>
      <c r="CA54" s="833">
        <f t="shared" si="40"/>
        <v>34.924871975803853</v>
      </c>
      <c r="CB54" s="833">
        <f t="shared" si="40"/>
        <v>34.924788783376343</v>
      </c>
      <c r="CC54" s="833">
        <f t="shared" si="40"/>
        <v>34.924708014029243</v>
      </c>
      <c r="CD54" s="833">
        <f t="shared" si="40"/>
        <v>34.924629597187391</v>
      </c>
      <c r="CE54" s="833">
        <f t="shared" si="40"/>
        <v>34.924553464331233</v>
      </c>
      <c r="CF54" s="833">
        <f t="shared" si="40"/>
        <v>34.924479548936901</v>
      </c>
      <c r="CG54" s="833">
        <f t="shared" si="40"/>
        <v>34.924407786418136</v>
      </c>
      <c r="CH54" s="833">
        <f t="shared" si="40"/>
        <v>34.924338114069819</v>
      </c>
      <c r="CI54" s="833">
        <f t="shared" si="40"/>
        <v>34.924270471013202</v>
      </c>
      <c r="CJ54" s="833">
        <f t="shared" si="40"/>
        <v>34.924204798142696</v>
      </c>
      <c r="CK54" s="833">
        <f t="shared" ref="CK54:DW54" si="41">SUM(CK43:CK53)</f>
        <v>34.924141038074247</v>
      </c>
      <c r="CL54" s="833">
        <f t="shared" si="41"/>
        <v>34.924079135095162</v>
      </c>
      <c r="CM54" s="833">
        <f t="shared" si="41"/>
        <v>34.924019035115478</v>
      </c>
      <c r="CN54" s="833">
        <f t="shared" si="41"/>
        <v>34.923960685620635</v>
      </c>
      <c r="CO54" s="833">
        <f t="shared" si="41"/>
        <v>34.92390403562564</v>
      </c>
      <c r="CP54" s="833">
        <f t="shared" si="41"/>
        <v>34.923849035630504</v>
      </c>
      <c r="CQ54" s="833">
        <f t="shared" si="41"/>
        <v>34.923795637576973</v>
      </c>
      <c r="CR54" s="833">
        <f t="shared" si="41"/>
        <v>34.923743794806548</v>
      </c>
      <c r="CS54" s="833">
        <f t="shared" si="41"/>
        <v>34.923693462019735</v>
      </c>
      <c r="CT54" s="833">
        <f t="shared" si="41"/>
        <v>34.923644595236418</v>
      </c>
      <c r="CU54" s="833">
        <f t="shared" si="41"/>
        <v>34.92429372082632</v>
      </c>
      <c r="CV54" s="833">
        <f t="shared" si="41"/>
        <v>34.924238159402734</v>
      </c>
      <c r="CW54" s="833">
        <f t="shared" si="41"/>
        <v>34.924183953135817</v>
      </c>
      <c r="CX54" s="833">
        <f t="shared" si="41"/>
        <v>34.924131068972969</v>
      </c>
      <c r="CY54" s="834">
        <f t="shared" si="41"/>
        <v>34.924079474667757</v>
      </c>
      <c r="CZ54" s="714">
        <f t="shared" si="41"/>
        <v>0</v>
      </c>
      <c r="DA54" s="714">
        <f t="shared" si="41"/>
        <v>0</v>
      </c>
      <c r="DB54" s="714">
        <f t="shared" si="41"/>
        <v>0</v>
      </c>
      <c r="DC54" s="714">
        <f t="shared" si="41"/>
        <v>0</v>
      </c>
      <c r="DD54" s="714">
        <f t="shared" si="41"/>
        <v>0</v>
      </c>
      <c r="DE54" s="714">
        <f t="shared" si="41"/>
        <v>0</v>
      </c>
      <c r="DF54" s="714">
        <f t="shared" si="41"/>
        <v>0</v>
      </c>
      <c r="DG54" s="714">
        <f t="shared" si="41"/>
        <v>0</v>
      </c>
      <c r="DH54" s="714">
        <f t="shared" si="41"/>
        <v>0</v>
      </c>
      <c r="DI54" s="714">
        <f t="shared" si="41"/>
        <v>0</v>
      </c>
      <c r="DJ54" s="714">
        <f t="shared" si="41"/>
        <v>0</v>
      </c>
      <c r="DK54" s="714">
        <f t="shared" si="41"/>
        <v>0</v>
      </c>
      <c r="DL54" s="714">
        <f t="shared" si="41"/>
        <v>0</v>
      </c>
      <c r="DM54" s="714">
        <f t="shared" si="41"/>
        <v>0</v>
      </c>
      <c r="DN54" s="714">
        <f t="shared" si="41"/>
        <v>0</v>
      </c>
      <c r="DO54" s="714">
        <f t="shared" si="41"/>
        <v>0</v>
      </c>
      <c r="DP54" s="714">
        <f t="shared" si="41"/>
        <v>0</v>
      </c>
      <c r="DQ54" s="714">
        <f t="shared" si="41"/>
        <v>0</v>
      </c>
      <c r="DR54" s="714">
        <f t="shared" si="41"/>
        <v>0</v>
      </c>
      <c r="DS54" s="714">
        <f t="shared" si="41"/>
        <v>0</v>
      </c>
      <c r="DT54" s="714">
        <f t="shared" si="41"/>
        <v>0</v>
      </c>
      <c r="DU54" s="714">
        <f t="shared" si="41"/>
        <v>0</v>
      </c>
      <c r="DV54" s="714">
        <f t="shared" si="41"/>
        <v>0</v>
      </c>
      <c r="DW54" s="715">
        <f t="shared" si="41"/>
        <v>0</v>
      </c>
      <c r="DX54" s="803"/>
    </row>
    <row r="55" spans="2:128" s="791" customFormat="1" ht="38.25" x14ac:dyDescent="0.2">
      <c r="B55" s="792" t="s">
        <v>494</v>
      </c>
      <c r="C55" s="668" t="s">
        <v>841</v>
      </c>
      <c r="D55" s="669" t="s">
        <v>842</v>
      </c>
      <c r="E55" s="670" t="s">
        <v>570</v>
      </c>
      <c r="F55" s="671" t="s">
        <v>763</v>
      </c>
      <c r="G55" s="672" t="s">
        <v>840</v>
      </c>
      <c r="H55" s="673" t="s">
        <v>496</v>
      </c>
      <c r="I55" s="674">
        <f>MAX(X55:AV55)</f>
        <v>0.265627536</v>
      </c>
      <c r="J55" s="673">
        <f>SUMPRODUCT($X$2:$CY$2,$X55:$CY55)*365</f>
        <v>1784.0337500363987</v>
      </c>
      <c r="K55" s="673">
        <f>SUMPRODUCT($X$2:$CY$2,$X56:$CY56)+SUMPRODUCT($X$2:$CY$2,$X57:$CY57)+SUMPRODUCT($X$2:$CY$2,$X58:$CY58)</f>
        <v>1271.7365011099616</v>
      </c>
      <c r="L55" s="673">
        <f>SUMPRODUCT($X$2:$CY$2,$X59:$CY59) +SUMPRODUCT($X$2:$CY$2,$X60:$CY60)</f>
        <v>62.534898967133103</v>
      </c>
      <c r="M55" s="673">
        <f>SUMPRODUCT($X$2:$CY$2,$X61:$CY61)*-1</f>
        <v>-1266.8955959743948</v>
      </c>
      <c r="N55" s="673">
        <f>SUMPRODUCT($X$2:$CY$2,$X64:$CY64) +SUMPRODUCT($X$2:$CY$2,$X65:$CY65)</f>
        <v>0.24660072195013921</v>
      </c>
      <c r="O55" s="673">
        <f>SUMPRODUCT($X$2:$CY$2,$X62:$CY62) +SUMPRODUCT($X$2:$CY$2,$X63:$CY63) +SUMPRODUCT($X$2:$CY$2,$X66:$CY66)</f>
        <v>333.67319130469497</v>
      </c>
      <c r="P55" s="673">
        <f>SUM(K55:O55)</f>
        <v>401.29559612934503</v>
      </c>
      <c r="Q55" s="673">
        <f>(SUM(K55:M55)*100000)/(J55*1000)</f>
        <v>3.7765991871692619</v>
      </c>
      <c r="R55" s="675">
        <f>(P55*100000)/(J55*1000)</f>
        <v>22.493722224770558</v>
      </c>
      <c r="S55" s="721">
        <v>3</v>
      </c>
      <c r="T55" s="722">
        <v>3</v>
      </c>
      <c r="U55" s="793" t="s">
        <v>497</v>
      </c>
      <c r="V55" s="794" t="s">
        <v>124</v>
      </c>
      <c r="W55" s="795" t="s">
        <v>75</v>
      </c>
      <c r="X55" s="796">
        <v>4.1111110000000596E-3</v>
      </c>
      <c r="Y55" s="796">
        <v>4.1779110000000896E-3</v>
      </c>
      <c r="Z55" s="796">
        <v>4.3718910000000201E-3</v>
      </c>
      <c r="AA55" s="796">
        <v>4.6840450000001903E-3</v>
      </c>
      <c r="AB55" s="796">
        <v>5.1056260000001998E-3</v>
      </c>
      <c r="AC55" s="796">
        <v>5.6281490000001898E-3</v>
      </c>
      <c r="AD55" s="796">
        <v>2.3648225000000099E-2</v>
      </c>
      <c r="AE55" s="796">
        <v>4.1759908000000102E-2</v>
      </c>
      <c r="AF55" s="796">
        <v>5.9956914E-2</v>
      </c>
      <c r="AG55" s="796">
        <v>7.8233077000000206E-2</v>
      </c>
      <c r="AH55" s="796">
        <v>9.65823390000001E-2</v>
      </c>
      <c r="AI55" s="796">
        <v>0.11241841399999999</v>
      </c>
      <c r="AJ55" s="796">
        <v>0.12835724100000001</v>
      </c>
      <c r="AK55" s="797">
        <v>0.14439718700000001</v>
      </c>
      <c r="AL55" s="797">
        <v>0.160536704</v>
      </c>
      <c r="AM55" s="797">
        <v>0.17677432700000001</v>
      </c>
      <c r="AN55" s="797">
        <v>0.186682827</v>
      </c>
      <c r="AO55" s="797">
        <v>0.19666461199999999</v>
      </c>
      <c r="AP55" s="797">
        <v>0.206716439</v>
      </c>
      <c r="AQ55" s="797">
        <v>0.21683508300000001</v>
      </c>
      <c r="AR55" s="797">
        <v>0.22701732999999999</v>
      </c>
      <c r="AS55" s="797">
        <v>0.23647146599999999</v>
      </c>
      <c r="AT55" s="797">
        <v>0.24605729700000001</v>
      </c>
      <c r="AU55" s="797">
        <v>0.25577565800000002</v>
      </c>
      <c r="AV55" s="797">
        <v>0.265627536</v>
      </c>
      <c r="AW55" s="797">
        <v>0.27561406999999999</v>
      </c>
      <c r="AX55" s="797">
        <v>0.27561406999999999</v>
      </c>
      <c r="AY55" s="797">
        <v>0.27561406999999999</v>
      </c>
      <c r="AZ55" s="797">
        <v>0.27561406999999999</v>
      </c>
      <c r="BA55" s="797">
        <v>0.27561406999999999</v>
      </c>
      <c r="BB55" s="797">
        <v>0.27561406999999999</v>
      </c>
      <c r="BC55" s="797">
        <v>0.27561406999999999</v>
      </c>
      <c r="BD55" s="797">
        <v>0.27561406999999999</v>
      </c>
      <c r="BE55" s="797">
        <v>0.27561406999999999</v>
      </c>
      <c r="BF55" s="797">
        <v>0.27561406999999999</v>
      </c>
      <c r="BG55" s="797">
        <v>0.27561406999999999</v>
      </c>
      <c r="BH55" s="797">
        <v>0.27561406999999999</v>
      </c>
      <c r="BI55" s="797">
        <v>0.27561406999999999</v>
      </c>
      <c r="BJ55" s="797">
        <v>0.27561406999999999</v>
      </c>
      <c r="BK55" s="797">
        <v>0.27561406999999999</v>
      </c>
      <c r="BL55" s="797">
        <v>0.27561406999999999</v>
      </c>
      <c r="BM55" s="797">
        <v>0.27561406999999999</v>
      </c>
      <c r="BN55" s="797">
        <v>0.27561406999999999</v>
      </c>
      <c r="BO55" s="797">
        <v>0.27561406999999999</v>
      </c>
      <c r="BP55" s="797">
        <v>0.27561406999999999</v>
      </c>
      <c r="BQ55" s="797">
        <v>0.27561406999999999</v>
      </c>
      <c r="BR55" s="797">
        <v>0.27561406999999999</v>
      </c>
      <c r="BS55" s="797">
        <v>0.27561406999999999</v>
      </c>
      <c r="BT55" s="797">
        <v>0.27561406999999999</v>
      </c>
      <c r="BU55" s="797">
        <v>0.27561406999999999</v>
      </c>
      <c r="BV55" s="797">
        <v>0.27561406999999999</v>
      </c>
      <c r="BW55" s="797">
        <v>0.27561406999999999</v>
      </c>
      <c r="BX55" s="797">
        <v>0.27561406999999999</v>
      </c>
      <c r="BY55" s="797">
        <v>0.27561406999999999</v>
      </c>
      <c r="BZ55" s="797">
        <v>0.27561406999999999</v>
      </c>
      <c r="CA55" s="797">
        <v>0.27561406999999999</v>
      </c>
      <c r="CB55" s="797">
        <v>0.27561406999999999</v>
      </c>
      <c r="CC55" s="797">
        <v>0.27561406999999999</v>
      </c>
      <c r="CD55" s="797">
        <v>0.27561406999999999</v>
      </c>
      <c r="CE55" s="798">
        <v>0.27561406999999999</v>
      </c>
      <c r="CF55" s="798">
        <v>0.27561406999999999</v>
      </c>
      <c r="CG55" s="798">
        <v>0.27561406999999999</v>
      </c>
      <c r="CH55" s="798">
        <v>0.27561406999999999</v>
      </c>
      <c r="CI55" s="798">
        <v>0.27561406999999999</v>
      </c>
      <c r="CJ55" s="798">
        <v>0.27561406999999999</v>
      </c>
      <c r="CK55" s="798">
        <v>0.27561406999999999</v>
      </c>
      <c r="CL55" s="798">
        <v>0.27561406999999999</v>
      </c>
      <c r="CM55" s="798">
        <v>0.27561406999999999</v>
      </c>
      <c r="CN55" s="798">
        <v>0.27561406999999999</v>
      </c>
      <c r="CO55" s="798">
        <v>0.27561406999999999</v>
      </c>
      <c r="CP55" s="798">
        <v>0.27561406999999999</v>
      </c>
      <c r="CQ55" s="798">
        <v>0.27561406999999999</v>
      </c>
      <c r="CR55" s="798">
        <v>0.27561406999999999</v>
      </c>
      <c r="CS55" s="798">
        <v>0.27561406999999999</v>
      </c>
      <c r="CT55" s="798">
        <v>0.27561406999999999</v>
      </c>
      <c r="CU55" s="798">
        <v>0.27561406999999999</v>
      </c>
      <c r="CV55" s="798">
        <v>0.27561406999999999</v>
      </c>
      <c r="CW55" s="798">
        <v>0.27561406999999999</v>
      </c>
      <c r="CX55" s="798">
        <v>0.27561406999999999</v>
      </c>
      <c r="CY55" s="799">
        <v>0.27561406999999999</v>
      </c>
      <c r="CZ55" s="800"/>
      <c r="DA55" s="801"/>
      <c r="DB55" s="801"/>
      <c r="DC55" s="801"/>
      <c r="DD55" s="801"/>
      <c r="DE55" s="801"/>
      <c r="DF55" s="801"/>
      <c r="DG55" s="801"/>
      <c r="DH55" s="801"/>
      <c r="DI55" s="801"/>
      <c r="DJ55" s="801"/>
      <c r="DK55" s="801"/>
      <c r="DL55" s="801"/>
      <c r="DM55" s="801"/>
      <c r="DN55" s="801"/>
      <c r="DO55" s="801"/>
      <c r="DP55" s="801"/>
      <c r="DQ55" s="801"/>
      <c r="DR55" s="801"/>
      <c r="DS55" s="801"/>
      <c r="DT55" s="801"/>
      <c r="DU55" s="801"/>
      <c r="DV55" s="801"/>
      <c r="DW55" s="802"/>
      <c r="DX55" s="803"/>
    </row>
    <row r="56" spans="2:128" s="791" customFormat="1" x14ac:dyDescent="0.2">
      <c r="B56" s="804"/>
      <c r="C56" s="685"/>
      <c r="D56" s="686"/>
      <c r="E56" s="687"/>
      <c r="F56" s="687"/>
      <c r="G56" s="686"/>
      <c r="H56" s="687"/>
      <c r="I56" s="687"/>
      <c r="J56" s="687"/>
      <c r="K56" s="687"/>
      <c r="L56" s="687"/>
      <c r="M56" s="687"/>
      <c r="N56" s="687"/>
      <c r="O56" s="687"/>
      <c r="P56" s="687"/>
      <c r="Q56" s="687"/>
      <c r="R56" s="688"/>
      <c r="S56" s="687"/>
      <c r="T56" s="687"/>
      <c r="U56" s="805" t="s">
        <v>498</v>
      </c>
      <c r="V56" s="794" t="s">
        <v>124</v>
      </c>
      <c r="W56" s="795" t="s">
        <v>499</v>
      </c>
      <c r="X56" s="796">
        <v>0.80084738805711297</v>
      </c>
      <c r="Y56" s="796">
        <v>0.80136296824644704</v>
      </c>
      <c r="Z56" s="796">
        <v>0.80195399663519595</v>
      </c>
      <c r="AA56" s="796">
        <v>0.80254866428680205</v>
      </c>
      <c r="AB56" s="796">
        <v>0.80314516937465397</v>
      </c>
      <c r="AC56" s="796">
        <v>0.86226064650544898</v>
      </c>
      <c r="AD56" s="796">
        <v>0.86983380620741502</v>
      </c>
      <c r="AE56" s="796">
        <v>0.87776581804474407</v>
      </c>
      <c r="AF56" s="796">
        <v>0.88609091606621204</v>
      </c>
      <c r="AG56" s="796">
        <v>0.89484889240607091</v>
      </c>
      <c r="AH56" s="796">
        <v>0.89482130853073394</v>
      </c>
      <c r="AI56" s="796">
        <v>0.90329326866303905</v>
      </c>
      <c r="AJ56" s="796">
        <v>0.91224658842841699</v>
      </c>
      <c r="AK56" s="797">
        <v>0.92172544762425601</v>
      </c>
      <c r="AL56" s="797">
        <v>0.93179102466955899</v>
      </c>
      <c r="AM56" s="797">
        <v>0.91782806105944104</v>
      </c>
      <c r="AN56" s="797">
        <v>0.92451901711601603</v>
      </c>
      <c r="AO56" s="797">
        <v>0.93150052909573799</v>
      </c>
      <c r="AP56" s="797">
        <v>0.93880073741777903</v>
      </c>
      <c r="AQ56" s="797">
        <v>0.94644750696971003</v>
      </c>
      <c r="AR56" s="797">
        <v>0.951273529324284</v>
      </c>
      <c r="AS56" s="797">
        <v>0.95939229240419099</v>
      </c>
      <c r="AT56" s="797">
        <v>0.968016284148564</v>
      </c>
      <c r="AU56" s="797">
        <v>0.97717684863358001</v>
      </c>
      <c r="AV56" s="797">
        <v>0.98693850406430894</v>
      </c>
      <c r="AW56" s="797">
        <v>0.98693850406430894</v>
      </c>
      <c r="AX56" s="797">
        <v>0.98693850406430894</v>
      </c>
      <c r="AY56" s="797">
        <v>0.98693850406430894</v>
      </c>
      <c r="AZ56" s="797">
        <v>0.98693850406430894</v>
      </c>
      <c r="BA56" s="797">
        <v>0.98693850406430894</v>
      </c>
      <c r="BB56" s="797">
        <v>0.98693850406430894</v>
      </c>
      <c r="BC56" s="797">
        <v>0.98693850406430894</v>
      </c>
      <c r="BD56" s="797">
        <v>0.98693850406430894</v>
      </c>
      <c r="BE56" s="797">
        <v>0.98693850406430894</v>
      </c>
      <c r="BF56" s="797">
        <v>0.98693850406430894</v>
      </c>
      <c r="BG56" s="797">
        <v>0.98693850406430894</v>
      </c>
      <c r="BH56" s="797">
        <v>0.98693850406430894</v>
      </c>
      <c r="BI56" s="797">
        <v>0.98693850406430894</v>
      </c>
      <c r="BJ56" s="797">
        <v>0.98693850406430894</v>
      </c>
      <c r="BK56" s="797">
        <v>0.98693850406430894</v>
      </c>
      <c r="BL56" s="797">
        <v>0.98693850406430894</v>
      </c>
      <c r="BM56" s="797">
        <v>0.98693850406430894</v>
      </c>
      <c r="BN56" s="797">
        <v>0.98693850406430894</v>
      </c>
      <c r="BO56" s="797">
        <v>0.98693850406430894</v>
      </c>
      <c r="BP56" s="797">
        <v>0.98693850406430894</v>
      </c>
      <c r="BQ56" s="797">
        <v>0.98693850406430894</v>
      </c>
      <c r="BR56" s="797">
        <v>0.98693850406430894</v>
      </c>
      <c r="BS56" s="797">
        <v>0.98693850406430894</v>
      </c>
      <c r="BT56" s="797">
        <v>0.98693850406430894</v>
      </c>
      <c r="BU56" s="797">
        <v>0.98693850406430894</v>
      </c>
      <c r="BV56" s="797">
        <v>0.98693850406430894</v>
      </c>
      <c r="BW56" s="797">
        <v>0.98693850406430894</v>
      </c>
      <c r="BX56" s="797">
        <v>0.98693850406430894</v>
      </c>
      <c r="BY56" s="797">
        <v>0.98693850406430894</v>
      </c>
      <c r="BZ56" s="797">
        <v>0.98693850406430894</v>
      </c>
      <c r="CA56" s="797">
        <v>0.98693850406430894</v>
      </c>
      <c r="CB56" s="797">
        <v>0.98693850406430894</v>
      </c>
      <c r="CC56" s="797">
        <v>0.98693850406430894</v>
      </c>
      <c r="CD56" s="797">
        <v>0.98693850406430894</v>
      </c>
      <c r="CE56" s="798">
        <v>0.98693850406430894</v>
      </c>
      <c r="CF56" s="798">
        <v>0.98693850406430894</v>
      </c>
      <c r="CG56" s="798">
        <v>0.98693850406430894</v>
      </c>
      <c r="CH56" s="798">
        <v>0.98693850406430894</v>
      </c>
      <c r="CI56" s="798">
        <v>0.98693850406430894</v>
      </c>
      <c r="CJ56" s="798">
        <v>0.98693850406430894</v>
      </c>
      <c r="CK56" s="798">
        <v>0.98693850406430894</v>
      </c>
      <c r="CL56" s="798">
        <v>0.98693850406430894</v>
      </c>
      <c r="CM56" s="798">
        <v>0.98693850406430894</v>
      </c>
      <c r="CN56" s="798">
        <v>0.98693850406430894</v>
      </c>
      <c r="CO56" s="798">
        <v>0.98693850406430894</v>
      </c>
      <c r="CP56" s="798">
        <v>0.98693850406430894</v>
      </c>
      <c r="CQ56" s="798">
        <v>0.98693850406430894</v>
      </c>
      <c r="CR56" s="798">
        <v>0.98693850406430894</v>
      </c>
      <c r="CS56" s="798">
        <v>0.98693850406430894</v>
      </c>
      <c r="CT56" s="798">
        <v>0.98693850406430894</v>
      </c>
      <c r="CU56" s="798">
        <v>0.98693850406430894</v>
      </c>
      <c r="CV56" s="798">
        <v>0.98693850406430894</v>
      </c>
      <c r="CW56" s="798">
        <v>0.98693850406430894</v>
      </c>
      <c r="CX56" s="798">
        <v>0.98693850406430894</v>
      </c>
      <c r="CY56" s="799">
        <v>0.98693850406430894</v>
      </c>
      <c r="CZ56" s="800"/>
      <c r="DA56" s="801"/>
      <c r="DB56" s="801"/>
      <c r="DC56" s="801"/>
      <c r="DD56" s="801"/>
      <c r="DE56" s="801"/>
      <c r="DF56" s="801"/>
      <c r="DG56" s="801"/>
      <c r="DH56" s="801"/>
      <c r="DI56" s="801"/>
      <c r="DJ56" s="801"/>
      <c r="DK56" s="801"/>
      <c r="DL56" s="801"/>
      <c r="DM56" s="801"/>
      <c r="DN56" s="801"/>
      <c r="DO56" s="801"/>
      <c r="DP56" s="801"/>
      <c r="DQ56" s="801"/>
      <c r="DR56" s="801"/>
      <c r="DS56" s="801"/>
      <c r="DT56" s="801"/>
      <c r="DU56" s="801"/>
      <c r="DV56" s="801"/>
      <c r="DW56" s="802"/>
      <c r="DX56" s="803"/>
    </row>
    <row r="57" spans="2:128" s="791" customFormat="1" x14ac:dyDescent="0.2">
      <c r="B57" s="806"/>
      <c r="C57" s="807"/>
      <c r="D57" s="808"/>
      <c r="E57" s="808"/>
      <c r="F57" s="808"/>
      <c r="G57" s="808"/>
      <c r="H57" s="808"/>
      <c r="I57" s="808"/>
      <c r="J57" s="808"/>
      <c r="K57" s="808"/>
      <c r="L57" s="808"/>
      <c r="M57" s="808"/>
      <c r="N57" s="808"/>
      <c r="O57" s="808"/>
      <c r="P57" s="808"/>
      <c r="Q57" s="808"/>
      <c r="R57" s="809"/>
      <c r="S57" s="808"/>
      <c r="T57" s="808"/>
      <c r="U57" s="805" t="s">
        <v>500</v>
      </c>
      <c r="V57" s="794" t="s">
        <v>124</v>
      </c>
      <c r="W57" s="795" t="s">
        <v>499</v>
      </c>
      <c r="X57" s="796">
        <v>17.497448314375326</v>
      </c>
      <c r="Y57" s="796">
        <v>17.528664509632819</v>
      </c>
      <c r="Z57" s="796">
        <v>17.573826639436422</v>
      </c>
      <c r="AA57" s="796">
        <v>17.630510186502459</v>
      </c>
      <c r="AB57" s="796">
        <v>17.697813656579687</v>
      </c>
      <c r="AC57" s="796">
        <v>20.869494772090146</v>
      </c>
      <c r="AD57" s="796">
        <v>23.012934611584146</v>
      </c>
      <c r="AE57" s="796">
        <v>25.238572866740284</v>
      </c>
      <c r="AF57" s="796">
        <v>27.552354249447401</v>
      </c>
      <c r="AG57" s="796">
        <v>29.96106373512508</v>
      </c>
      <c r="AH57" s="796">
        <v>31.945426669665295</v>
      </c>
      <c r="AI57" s="796">
        <v>34.191748232758897</v>
      </c>
      <c r="AJ57" s="796">
        <v>36.53590591160976</v>
      </c>
      <c r="AK57" s="797">
        <v>38.98657172214935</v>
      </c>
      <c r="AL57" s="797">
        <v>41.554020361879921</v>
      </c>
      <c r="AM57" s="797">
        <v>42.740826537493824</v>
      </c>
      <c r="AN57" s="797">
        <v>44.418566653807559</v>
      </c>
      <c r="AO57" s="797">
        <v>46.156386997564013</v>
      </c>
      <c r="AP57" s="797">
        <v>47.958265639395393</v>
      </c>
      <c r="AQ57" s="797">
        <v>49.828600858569786</v>
      </c>
      <c r="AR57" s="797">
        <v>51.565689995088377</v>
      </c>
      <c r="AS57" s="797">
        <v>53.447607796407098</v>
      </c>
      <c r="AT57" s="797">
        <v>55.421452695601808</v>
      </c>
      <c r="AU57" s="797">
        <v>57.495419897769445</v>
      </c>
      <c r="AV57" s="797">
        <v>59.679744054711236</v>
      </c>
      <c r="AW57" s="797">
        <v>59.679744054711236</v>
      </c>
      <c r="AX57" s="797">
        <v>59.679744054711236</v>
      </c>
      <c r="AY57" s="797">
        <v>59.679744054711236</v>
      </c>
      <c r="AZ57" s="797">
        <v>59.679744054711236</v>
      </c>
      <c r="BA57" s="797">
        <v>59.679744054711236</v>
      </c>
      <c r="BB57" s="797">
        <v>59.679744054711236</v>
      </c>
      <c r="BC57" s="797">
        <v>59.679744054711236</v>
      </c>
      <c r="BD57" s="797">
        <v>59.679744054711236</v>
      </c>
      <c r="BE57" s="797">
        <v>59.679744054711236</v>
      </c>
      <c r="BF57" s="797">
        <v>59.679744054711236</v>
      </c>
      <c r="BG57" s="797">
        <v>59.679744054711236</v>
      </c>
      <c r="BH57" s="797">
        <v>59.679744054711236</v>
      </c>
      <c r="BI57" s="797">
        <v>59.679744054711236</v>
      </c>
      <c r="BJ57" s="797">
        <v>59.679744054711236</v>
      </c>
      <c r="BK57" s="797">
        <v>59.679744054711236</v>
      </c>
      <c r="BL57" s="797">
        <v>59.679744054711236</v>
      </c>
      <c r="BM57" s="797">
        <v>59.679744054711236</v>
      </c>
      <c r="BN57" s="797">
        <v>59.679744054711236</v>
      </c>
      <c r="BO57" s="797">
        <v>59.679744054711236</v>
      </c>
      <c r="BP57" s="797">
        <v>59.679744054711236</v>
      </c>
      <c r="BQ57" s="797">
        <v>59.679744054711236</v>
      </c>
      <c r="BR57" s="797">
        <v>59.679744054711236</v>
      </c>
      <c r="BS57" s="797">
        <v>59.679744054711236</v>
      </c>
      <c r="BT57" s="797">
        <v>59.679744054711236</v>
      </c>
      <c r="BU57" s="797">
        <v>59.679744054711236</v>
      </c>
      <c r="BV57" s="797">
        <v>59.679744054711236</v>
      </c>
      <c r="BW57" s="797">
        <v>59.679744054711236</v>
      </c>
      <c r="BX57" s="797">
        <v>59.679744054711236</v>
      </c>
      <c r="BY57" s="797">
        <v>59.679744054711236</v>
      </c>
      <c r="BZ57" s="797">
        <v>59.679744054711236</v>
      </c>
      <c r="CA57" s="797">
        <v>59.679744054711236</v>
      </c>
      <c r="CB57" s="797">
        <v>59.679744054711236</v>
      </c>
      <c r="CC57" s="797">
        <v>59.679744054711236</v>
      </c>
      <c r="CD57" s="797">
        <v>59.679744054711236</v>
      </c>
      <c r="CE57" s="798">
        <v>59.679744054711236</v>
      </c>
      <c r="CF57" s="798">
        <v>59.679744054711236</v>
      </c>
      <c r="CG57" s="798">
        <v>59.679744054711236</v>
      </c>
      <c r="CH57" s="798">
        <v>59.679744054711236</v>
      </c>
      <c r="CI57" s="798">
        <v>59.679744054711236</v>
      </c>
      <c r="CJ57" s="798">
        <v>59.679744054711236</v>
      </c>
      <c r="CK57" s="798">
        <v>59.679744054711236</v>
      </c>
      <c r="CL57" s="798">
        <v>59.679744054711236</v>
      </c>
      <c r="CM57" s="798">
        <v>59.679744054711236</v>
      </c>
      <c r="CN57" s="798">
        <v>59.679744054711236</v>
      </c>
      <c r="CO57" s="798">
        <v>59.679744054711236</v>
      </c>
      <c r="CP57" s="798">
        <v>59.679744054711236</v>
      </c>
      <c r="CQ57" s="798">
        <v>59.679744054711236</v>
      </c>
      <c r="CR57" s="798">
        <v>59.679744054711236</v>
      </c>
      <c r="CS57" s="798">
        <v>59.679744054711236</v>
      </c>
      <c r="CT57" s="798">
        <v>59.679744054711236</v>
      </c>
      <c r="CU57" s="798">
        <v>59.679744054711236</v>
      </c>
      <c r="CV57" s="798">
        <v>59.679744054711236</v>
      </c>
      <c r="CW57" s="798">
        <v>59.679744054711236</v>
      </c>
      <c r="CX57" s="798">
        <v>59.679744054711236</v>
      </c>
      <c r="CY57" s="799">
        <v>59.679744054711236</v>
      </c>
      <c r="CZ57" s="800"/>
      <c r="DA57" s="801"/>
      <c r="DB57" s="801"/>
      <c r="DC57" s="801"/>
      <c r="DD57" s="801"/>
      <c r="DE57" s="801"/>
      <c r="DF57" s="801"/>
      <c r="DG57" s="801"/>
      <c r="DH57" s="801"/>
      <c r="DI57" s="801"/>
      <c r="DJ57" s="801"/>
      <c r="DK57" s="801"/>
      <c r="DL57" s="801"/>
      <c r="DM57" s="801"/>
      <c r="DN57" s="801"/>
      <c r="DO57" s="801"/>
      <c r="DP57" s="801"/>
      <c r="DQ57" s="801"/>
      <c r="DR57" s="801"/>
      <c r="DS57" s="801"/>
      <c r="DT57" s="801"/>
      <c r="DU57" s="801"/>
      <c r="DV57" s="801"/>
      <c r="DW57" s="802"/>
      <c r="DX57" s="803"/>
    </row>
    <row r="58" spans="2:128" s="791" customFormat="1" x14ac:dyDescent="0.2">
      <c r="B58" s="806"/>
      <c r="C58" s="807"/>
      <c r="D58" s="808"/>
      <c r="E58" s="808"/>
      <c r="F58" s="808"/>
      <c r="G58" s="808"/>
      <c r="H58" s="808"/>
      <c r="I58" s="808"/>
      <c r="J58" s="808"/>
      <c r="K58" s="808"/>
      <c r="L58" s="808"/>
      <c r="M58" s="808"/>
      <c r="N58" s="808"/>
      <c r="O58" s="808"/>
      <c r="P58" s="808"/>
      <c r="Q58" s="808"/>
      <c r="R58" s="809"/>
      <c r="S58" s="808"/>
      <c r="T58" s="808"/>
      <c r="U58" s="805" t="s">
        <v>796</v>
      </c>
      <c r="V58" s="794" t="s">
        <v>124</v>
      </c>
      <c r="W58" s="795" t="s">
        <v>499</v>
      </c>
      <c r="X58" s="796"/>
      <c r="Y58" s="796"/>
      <c r="Z58" s="796"/>
      <c r="AA58" s="796"/>
      <c r="AB58" s="796"/>
      <c r="AC58" s="796"/>
      <c r="AD58" s="796"/>
      <c r="AE58" s="796"/>
      <c r="AF58" s="796"/>
      <c r="AG58" s="796"/>
      <c r="AH58" s="796"/>
      <c r="AI58" s="796"/>
      <c r="AJ58" s="796"/>
      <c r="AK58" s="797"/>
      <c r="AL58" s="797"/>
      <c r="AM58" s="797"/>
      <c r="AN58" s="797"/>
      <c r="AO58" s="797"/>
      <c r="AP58" s="797"/>
      <c r="AQ58" s="797"/>
      <c r="AR58" s="797"/>
      <c r="AS58" s="797"/>
      <c r="AT58" s="797"/>
      <c r="AU58" s="797"/>
      <c r="AV58" s="797"/>
      <c r="AW58" s="797"/>
      <c r="AX58" s="797"/>
      <c r="AY58" s="797"/>
      <c r="AZ58" s="797"/>
      <c r="BA58" s="797"/>
      <c r="BB58" s="797"/>
      <c r="BC58" s="797"/>
      <c r="BD58" s="797"/>
      <c r="BE58" s="797"/>
      <c r="BF58" s="797"/>
      <c r="BG58" s="797"/>
      <c r="BH58" s="797"/>
      <c r="BI58" s="797"/>
      <c r="BJ58" s="797"/>
      <c r="BK58" s="797"/>
      <c r="BL58" s="797"/>
      <c r="BM58" s="797"/>
      <c r="BN58" s="797"/>
      <c r="BO58" s="797"/>
      <c r="BP58" s="797"/>
      <c r="BQ58" s="797"/>
      <c r="BR58" s="797"/>
      <c r="BS58" s="797"/>
      <c r="BT58" s="797"/>
      <c r="BU58" s="797"/>
      <c r="BV58" s="797"/>
      <c r="BW58" s="797"/>
      <c r="BX58" s="797"/>
      <c r="BY58" s="797"/>
      <c r="BZ58" s="797"/>
      <c r="CA58" s="797"/>
      <c r="CB58" s="797"/>
      <c r="CC58" s="797"/>
      <c r="CD58" s="797"/>
      <c r="CE58" s="798"/>
      <c r="CF58" s="798"/>
      <c r="CG58" s="798"/>
      <c r="CH58" s="798"/>
      <c r="CI58" s="798"/>
      <c r="CJ58" s="798"/>
      <c r="CK58" s="798"/>
      <c r="CL58" s="798"/>
      <c r="CM58" s="798"/>
      <c r="CN58" s="798"/>
      <c r="CO58" s="798"/>
      <c r="CP58" s="798"/>
      <c r="CQ58" s="798"/>
      <c r="CR58" s="798"/>
      <c r="CS58" s="798"/>
      <c r="CT58" s="798"/>
      <c r="CU58" s="798"/>
      <c r="CV58" s="798"/>
      <c r="CW58" s="798"/>
      <c r="CX58" s="798"/>
      <c r="CY58" s="799"/>
      <c r="CZ58" s="800"/>
      <c r="DA58" s="801"/>
      <c r="DB58" s="801"/>
      <c r="DC58" s="801"/>
      <c r="DD58" s="801"/>
      <c r="DE58" s="801"/>
      <c r="DF58" s="801"/>
      <c r="DG58" s="801"/>
      <c r="DH58" s="801"/>
      <c r="DI58" s="801"/>
      <c r="DJ58" s="801"/>
      <c r="DK58" s="801"/>
      <c r="DL58" s="801"/>
      <c r="DM58" s="801"/>
      <c r="DN58" s="801"/>
      <c r="DO58" s="801"/>
      <c r="DP58" s="801"/>
      <c r="DQ58" s="801"/>
      <c r="DR58" s="801"/>
      <c r="DS58" s="801"/>
      <c r="DT58" s="801"/>
      <c r="DU58" s="801"/>
      <c r="DV58" s="801"/>
      <c r="DW58" s="802"/>
      <c r="DX58" s="803"/>
    </row>
    <row r="59" spans="2:128" s="791" customFormat="1" x14ac:dyDescent="0.2">
      <c r="B59" s="810"/>
      <c r="C59" s="811"/>
      <c r="D59" s="812"/>
      <c r="E59" s="812"/>
      <c r="F59" s="812"/>
      <c r="G59" s="812"/>
      <c r="H59" s="812"/>
      <c r="I59" s="812"/>
      <c r="J59" s="812"/>
      <c r="K59" s="812"/>
      <c r="L59" s="812"/>
      <c r="M59" s="812"/>
      <c r="N59" s="812"/>
      <c r="O59" s="812"/>
      <c r="P59" s="812"/>
      <c r="Q59" s="812"/>
      <c r="R59" s="813"/>
      <c r="S59" s="812"/>
      <c r="T59" s="812"/>
      <c r="U59" s="805" t="s">
        <v>501</v>
      </c>
      <c r="V59" s="794" t="s">
        <v>124</v>
      </c>
      <c r="W59" s="814" t="s">
        <v>499</v>
      </c>
      <c r="X59" s="796"/>
      <c r="Y59" s="796"/>
      <c r="Z59" s="796"/>
      <c r="AA59" s="796"/>
      <c r="AB59" s="796"/>
      <c r="AC59" s="796"/>
      <c r="AD59" s="796"/>
      <c r="AE59" s="796"/>
      <c r="AF59" s="796"/>
      <c r="AG59" s="796"/>
      <c r="AH59" s="796"/>
      <c r="AI59" s="796"/>
      <c r="AJ59" s="796"/>
      <c r="AK59" s="797"/>
      <c r="AL59" s="797"/>
      <c r="AM59" s="797"/>
      <c r="AN59" s="797"/>
      <c r="AO59" s="797"/>
      <c r="AP59" s="797"/>
      <c r="AQ59" s="797"/>
      <c r="AR59" s="797"/>
      <c r="AS59" s="797"/>
      <c r="AT59" s="797"/>
      <c r="AU59" s="797"/>
      <c r="AV59" s="797"/>
      <c r="AW59" s="797"/>
      <c r="AX59" s="797"/>
      <c r="AY59" s="797"/>
      <c r="AZ59" s="797"/>
      <c r="BA59" s="797"/>
      <c r="BB59" s="797"/>
      <c r="BC59" s="797"/>
      <c r="BD59" s="797"/>
      <c r="BE59" s="797"/>
      <c r="BF59" s="797"/>
      <c r="BG59" s="797"/>
      <c r="BH59" s="797"/>
      <c r="BI59" s="797"/>
      <c r="BJ59" s="797"/>
      <c r="BK59" s="797"/>
      <c r="BL59" s="797"/>
      <c r="BM59" s="797"/>
      <c r="BN59" s="797"/>
      <c r="BO59" s="797"/>
      <c r="BP59" s="797"/>
      <c r="BQ59" s="797"/>
      <c r="BR59" s="797"/>
      <c r="BS59" s="797"/>
      <c r="BT59" s="797"/>
      <c r="BU59" s="797"/>
      <c r="BV59" s="797"/>
      <c r="BW59" s="797"/>
      <c r="BX59" s="797"/>
      <c r="BY59" s="797"/>
      <c r="BZ59" s="797"/>
      <c r="CA59" s="797"/>
      <c r="CB59" s="797"/>
      <c r="CC59" s="797"/>
      <c r="CD59" s="797"/>
      <c r="CE59" s="798"/>
      <c r="CF59" s="798"/>
      <c r="CG59" s="798"/>
      <c r="CH59" s="798"/>
      <c r="CI59" s="798"/>
      <c r="CJ59" s="798"/>
      <c r="CK59" s="798"/>
      <c r="CL59" s="798"/>
      <c r="CM59" s="798"/>
      <c r="CN59" s="798"/>
      <c r="CO59" s="798"/>
      <c r="CP59" s="798"/>
      <c r="CQ59" s="798"/>
      <c r="CR59" s="798"/>
      <c r="CS59" s="798"/>
      <c r="CT59" s="798"/>
      <c r="CU59" s="798"/>
      <c r="CV59" s="798"/>
      <c r="CW59" s="798"/>
      <c r="CX59" s="798"/>
      <c r="CY59" s="799"/>
      <c r="CZ59" s="800"/>
      <c r="DA59" s="801"/>
      <c r="DB59" s="801"/>
      <c r="DC59" s="801"/>
      <c r="DD59" s="801"/>
      <c r="DE59" s="801"/>
      <c r="DF59" s="801"/>
      <c r="DG59" s="801"/>
      <c r="DH59" s="801"/>
      <c r="DI59" s="801"/>
      <c r="DJ59" s="801"/>
      <c r="DK59" s="801"/>
      <c r="DL59" s="801"/>
      <c r="DM59" s="801"/>
      <c r="DN59" s="801"/>
      <c r="DO59" s="801"/>
      <c r="DP59" s="801"/>
      <c r="DQ59" s="801"/>
      <c r="DR59" s="801"/>
      <c r="DS59" s="801"/>
      <c r="DT59" s="801"/>
      <c r="DU59" s="801"/>
      <c r="DV59" s="801"/>
      <c r="DW59" s="802"/>
      <c r="DX59" s="803"/>
    </row>
    <row r="60" spans="2:128" s="791" customFormat="1" x14ac:dyDescent="0.2">
      <c r="B60" s="815"/>
      <c r="C60" s="816"/>
      <c r="D60" s="817"/>
      <c r="E60" s="817"/>
      <c r="F60" s="817"/>
      <c r="G60" s="817"/>
      <c r="H60" s="817"/>
      <c r="I60" s="817"/>
      <c r="J60" s="817"/>
      <c r="K60" s="817"/>
      <c r="L60" s="817"/>
      <c r="M60" s="817"/>
      <c r="N60" s="817"/>
      <c r="O60" s="817"/>
      <c r="P60" s="817"/>
      <c r="Q60" s="817"/>
      <c r="R60" s="818"/>
      <c r="S60" s="817"/>
      <c r="T60" s="817"/>
      <c r="U60" s="805" t="s">
        <v>502</v>
      </c>
      <c r="V60" s="794" t="s">
        <v>124</v>
      </c>
      <c r="W60" s="814" t="s">
        <v>499</v>
      </c>
      <c r="X60" s="797">
        <v>1.89591914259608</v>
      </c>
      <c r="Y60" s="797">
        <v>1.897139722653</v>
      </c>
      <c r="Z60" s="797">
        <v>1.8985389181211498</v>
      </c>
      <c r="AA60" s="797">
        <v>1.8999467291485401</v>
      </c>
      <c r="AB60" s="797">
        <v>1.9013588901065199</v>
      </c>
      <c r="AC60" s="797">
        <v>2.0413083566183401</v>
      </c>
      <c r="AD60" s="797">
        <v>2.0592369890432103</v>
      </c>
      <c r="AE60" s="797">
        <v>2.07801516489288</v>
      </c>
      <c r="AF60" s="797">
        <v>2.09772392955675</v>
      </c>
      <c r="AG60" s="797">
        <v>2.1184574865874199</v>
      </c>
      <c r="AH60" s="797">
        <v>2.1183921847608</v>
      </c>
      <c r="AI60" s="797">
        <v>2.1384486295088001</v>
      </c>
      <c r="AJ60" s="797">
        <v>2.1596446408664103</v>
      </c>
      <c r="AK60" s="797">
        <v>2.1820848097017702</v>
      </c>
      <c r="AL60" s="797">
        <v>2.2059139692720602</v>
      </c>
      <c r="AM60" s="797">
        <v>2.1728581706385497</v>
      </c>
      <c r="AN60" s="797">
        <v>2.1886982818246601</v>
      </c>
      <c r="AO60" s="797">
        <v>2.2052262525766499</v>
      </c>
      <c r="AP60" s="797">
        <v>2.22250870227818</v>
      </c>
      <c r="AQ60" s="797">
        <v>2.2406115980217702</v>
      </c>
      <c r="AR60" s="797">
        <v>2.2520366813785802</v>
      </c>
      <c r="AS60" s="797">
        <v>2.2712569704960099</v>
      </c>
      <c r="AT60" s="797">
        <v>2.2916733335604</v>
      </c>
      <c r="AU60" s="797">
        <v>2.3133599742651501</v>
      </c>
      <c r="AV60" s="797">
        <v>2.3364696324479</v>
      </c>
      <c r="AW60" s="797">
        <v>2.3364696324479</v>
      </c>
      <c r="AX60" s="797">
        <v>2.3364696324479</v>
      </c>
      <c r="AY60" s="797">
        <v>2.3364696324479</v>
      </c>
      <c r="AZ60" s="797">
        <v>2.3364696324479</v>
      </c>
      <c r="BA60" s="797">
        <v>2.3364696324479</v>
      </c>
      <c r="BB60" s="797">
        <v>2.3364696324479</v>
      </c>
      <c r="BC60" s="797">
        <v>2.3364696324479</v>
      </c>
      <c r="BD60" s="797">
        <v>2.3364696324479</v>
      </c>
      <c r="BE60" s="797">
        <v>2.3364696324479</v>
      </c>
      <c r="BF60" s="797">
        <v>2.3364696324479</v>
      </c>
      <c r="BG60" s="797">
        <v>2.3364696324479</v>
      </c>
      <c r="BH60" s="797">
        <v>2.3364696324479</v>
      </c>
      <c r="BI60" s="797">
        <v>2.3364696324479</v>
      </c>
      <c r="BJ60" s="797">
        <v>2.3364696324479</v>
      </c>
      <c r="BK60" s="797">
        <v>2.3364696324479</v>
      </c>
      <c r="BL60" s="797">
        <v>2.3364696324479</v>
      </c>
      <c r="BM60" s="797">
        <v>2.3364696324479</v>
      </c>
      <c r="BN60" s="797">
        <v>2.3364696324479</v>
      </c>
      <c r="BO60" s="797">
        <v>2.3364696324479</v>
      </c>
      <c r="BP60" s="797">
        <v>2.3364696324479</v>
      </c>
      <c r="BQ60" s="797">
        <v>2.3364696324479</v>
      </c>
      <c r="BR60" s="797">
        <v>2.3364696324479</v>
      </c>
      <c r="BS60" s="797">
        <v>2.3364696324479</v>
      </c>
      <c r="BT60" s="797">
        <v>2.3364696324479</v>
      </c>
      <c r="BU60" s="797">
        <v>2.3364696324479</v>
      </c>
      <c r="BV60" s="797">
        <v>2.3364696324479</v>
      </c>
      <c r="BW60" s="797">
        <v>2.3364696324479</v>
      </c>
      <c r="BX60" s="797">
        <v>2.3364696324479</v>
      </c>
      <c r="BY60" s="797">
        <v>2.3364696324479</v>
      </c>
      <c r="BZ60" s="797">
        <v>2.3364696324479</v>
      </c>
      <c r="CA60" s="797">
        <v>2.3364696324479</v>
      </c>
      <c r="CB60" s="797">
        <v>2.3364696324479</v>
      </c>
      <c r="CC60" s="797">
        <v>2.3364696324479</v>
      </c>
      <c r="CD60" s="797">
        <v>2.3364696324479</v>
      </c>
      <c r="CE60" s="798">
        <v>2.3364696324479</v>
      </c>
      <c r="CF60" s="798">
        <v>2.3364696324479</v>
      </c>
      <c r="CG60" s="798">
        <v>2.3364696324479</v>
      </c>
      <c r="CH60" s="798">
        <v>2.3364696324479</v>
      </c>
      <c r="CI60" s="798">
        <v>2.3364696324479</v>
      </c>
      <c r="CJ60" s="798">
        <v>2.3364696324479</v>
      </c>
      <c r="CK60" s="798">
        <v>2.3364696324479</v>
      </c>
      <c r="CL60" s="798">
        <v>2.3364696324479</v>
      </c>
      <c r="CM60" s="798">
        <v>2.3364696324479</v>
      </c>
      <c r="CN60" s="798">
        <v>2.3364696324479</v>
      </c>
      <c r="CO60" s="798">
        <v>2.3364696324479</v>
      </c>
      <c r="CP60" s="798">
        <v>2.3364696324479</v>
      </c>
      <c r="CQ60" s="798">
        <v>2.3364696324479</v>
      </c>
      <c r="CR60" s="798">
        <v>2.3364696324479</v>
      </c>
      <c r="CS60" s="798">
        <v>2.3364696324479</v>
      </c>
      <c r="CT60" s="798">
        <v>2.3364696324479</v>
      </c>
      <c r="CU60" s="798">
        <v>2.3364696324479</v>
      </c>
      <c r="CV60" s="798">
        <v>2.3364696324479</v>
      </c>
      <c r="CW60" s="798">
        <v>2.3364696324479</v>
      </c>
      <c r="CX60" s="798">
        <v>2.3364696324479</v>
      </c>
      <c r="CY60" s="799">
        <v>2.3364696324479</v>
      </c>
      <c r="CZ60" s="800"/>
      <c r="DA60" s="801"/>
      <c r="DB60" s="801"/>
      <c r="DC60" s="801"/>
      <c r="DD60" s="801"/>
      <c r="DE60" s="801"/>
      <c r="DF60" s="801"/>
      <c r="DG60" s="801"/>
      <c r="DH60" s="801"/>
      <c r="DI60" s="801"/>
      <c r="DJ60" s="801"/>
      <c r="DK60" s="801"/>
      <c r="DL60" s="801"/>
      <c r="DM60" s="801"/>
      <c r="DN60" s="801"/>
      <c r="DO60" s="801"/>
      <c r="DP60" s="801"/>
      <c r="DQ60" s="801"/>
      <c r="DR60" s="801"/>
      <c r="DS60" s="801"/>
      <c r="DT60" s="801"/>
      <c r="DU60" s="801"/>
      <c r="DV60" s="801"/>
      <c r="DW60" s="802"/>
      <c r="DX60" s="803"/>
    </row>
    <row r="61" spans="2:128" s="791" customFormat="1" x14ac:dyDescent="0.2">
      <c r="B61" s="815"/>
      <c r="C61" s="816"/>
      <c r="D61" s="817"/>
      <c r="E61" s="817"/>
      <c r="F61" s="817"/>
      <c r="G61" s="817"/>
      <c r="H61" s="817"/>
      <c r="I61" s="817"/>
      <c r="J61" s="817"/>
      <c r="K61" s="817"/>
      <c r="L61" s="817"/>
      <c r="M61" s="817"/>
      <c r="N61" s="817"/>
      <c r="O61" s="817"/>
      <c r="P61" s="817"/>
      <c r="Q61" s="817"/>
      <c r="R61" s="818"/>
      <c r="S61" s="817"/>
      <c r="T61" s="817"/>
      <c r="U61" s="819" t="s">
        <v>503</v>
      </c>
      <c r="V61" s="820" t="s">
        <v>124</v>
      </c>
      <c r="W61" s="814" t="s">
        <v>499</v>
      </c>
      <c r="X61" s="797">
        <v>1.0655892431574405</v>
      </c>
      <c r="Y61" s="797">
        <v>1.0829036288412492</v>
      </c>
      <c r="Z61" s="797">
        <v>1.1331827386457771</v>
      </c>
      <c r="AA61" s="797">
        <v>1.2140922408724852</v>
      </c>
      <c r="AB61" s="797">
        <v>1.3233649359467756</v>
      </c>
      <c r="AC61" s="797">
        <v>1.4588015340104954</v>
      </c>
      <c r="AD61" s="797">
        <v>6.1295582093907468</v>
      </c>
      <c r="AE61" s="797">
        <v>10.824059180120365</v>
      </c>
      <c r="AF61" s="797">
        <v>15.540675649797542</v>
      </c>
      <c r="AG61" s="797">
        <v>20.277809407312713</v>
      </c>
      <c r="AH61" s="797">
        <v>25.033890234874217</v>
      </c>
      <c r="AI61" s="797">
        <v>29.138559550257355</v>
      </c>
      <c r="AJ61" s="797">
        <v>33.269861915906731</v>
      </c>
      <c r="AK61" s="797">
        <v>37.427374062483644</v>
      </c>
      <c r="AL61" s="797">
        <v>41.610694752427648</v>
      </c>
      <c r="AM61" s="797">
        <v>45.819444261561699</v>
      </c>
      <c r="AN61" s="797">
        <v>48.387701605093739</v>
      </c>
      <c r="AO61" s="797">
        <v>50.974954229386817</v>
      </c>
      <c r="AP61" s="797">
        <v>53.580361557303618</v>
      </c>
      <c r="AQ61" s="797">
        <v>56.203087677259859</v>
      </c>
      <c r="AR61" s="797">
        <v>58.842299528842545</v>
      </c>
      <c r="AS61" s="797">
        <v>61.292786909248314</v>
      </c>
      <c r="AT61" s="797">
        <v>63.777409289992846</v>
      </c>
      <c r="AU61" s="797">
        <v>66.29638310089716</v>
      </c>
      <c r="AV61" s="797">
        <v>68.84996416978565</v>
      </c>
      <c r="AW61" s="797">
        <v>71.438447722486103</v>
      </c>
      <c r="AX61" s="797">
        <v>71.438447722486103</v>
      </c>
      <c r="AY61" s="797">
        <v>71.438447722486103</v>
      </c>
      <c r="AZ61" s="797">
        <v>71.438447722486103</v>
      </c>
      <c r="BA61" s="797">
        <v>71.438447722486103</v>
      </c>
      <c r="BB61" s="797">
        <v>71.438447722486103</v>
      </c>
      <c r="BC61" s="797">
        <v>71.438447722486103</v>
      </c>
      <c r="BD61" s="797">
        <v>71.438447722486103</v>
      </c>
      <c r="BE61" s="797">
        <v>71.438447722486103</v>
      </c>
      <c r="BF61" s="797">
        <v>71.438447722486103</v>
      </c>
      <c r="BG61" s="797">
        <v>71.438447722486103</v>
      </c>
      <c r="BH61" s="797">
        <v>71.438447722486103</v>
      </c>
      <c r="BI61" s="797">
        <v>71.438447722486103</v>
      </c>
      <c r="BJ61" s="797">
        <v>71.438447722486103</v>
      </c>
      <c r="BK61" s="797">
        <v>71.438447722486103</v>
      </c>
      <c r="BL61" s="797">
        <v>71.438447722486103</v>
      </c>
      <c r="BM61" s="797">
        <v>71.438447722486103</v>
      </c>
      <c r="BN61" s="797">
        <v>71.438447722486103</v>
      </c>
      <c r="BO61" s="797">
        <v>71.438447722486103</v>
      </c>
      <c r="BP61" s="797">
        <v>71.438447722486103</v>
      </c>
      <c r="BQ61" s="797">
        <v>71.438447722486103</v>
      </c>
      <c r="BR61" s="797">
        <v>71.438447722486103</v>
      </c>
      <c r="BS61" s="797">
        <v>71.438447722486103</v>
      </c>
      <c r="BT61" s="797">
        <v>71.438447722486103</v>
      </c>
      <c r="BU61" s="797">
        <v>71.438447722486103</v>
      </c>
      <c r="BV61" s="797">
        <v>71.438447722486103</v>
      </c>
      <c r="BW61" s="797">
        <v>71.438447722486103</v>
      </c>
      <c r="BX61" s="797">
        <v>71.438447722486103</v>
      </c>
      <c r="BY61" s="797">
        <v>71.438447722486103</v>
      </c>
      <c r="BZ61" s="797">
        <v>71.438447722486103</v>
      </c>
      <c r="CA61" s="797">
        <v>71.438447722486103</v>
      </c>
      <c r="CB61" s="797">
        <v>71.438447722486103</v>
      </c>
      <c r="CC61" s="797">
        <v>71.438447722486103</v>
      </c>
      <c r="CD61" s="797">
        <v>71.438447722486103</v>
      </c>
      <c r="CE61" s="798">
        <v>71.438447722486103</v>
      </c>
      <c r="CF61" s="798">
        <v>71.438447722486103</v>
      </c>
      <c r="CG61" s="798">
        <v>71.438447722486103</v>
      </c>
      <c r="CH61" s="798">
        <v>71.438447722486103</v>
      </c>
      <c r="CI61" s="798">
        <v>71.438447722486103</v>
      </c>
      <c r="CJ61" s="798">
        <v>71.438447722486103</v>
      </c>
      <c r="CK61" s="798">
        <v>71.438447722486103</v>
      </c>
      <c r="CL61" s="798">
        <v>71.438447722486103</v>
      </c>
      <c r="CM61" s="798">
        <v>71.438447722486103</v>
      </c>
      <c r="CN61" s="798">
        <v>71.438447722486103</v>
      </c>
      <c r="CO61" s="798">
        <v>71.438447722486103</v>
      </c>
      <c r="CP61" s="798">
        <v>71.438447722486103</v>
      </c>
      <c r="CQ61" s="798">
        <v>71.438447722486103</v>
      </c>
      <c r="CR61" s="798">
        <v>71.438447722486103</v>
      </c>
      <c r="CS61" s="798">
        <v>71.438447722486103</v>
      </c>
      <c r="CT61" s="798">
        <v>71.438447722486103</v>
      </c>
      <c r="CU61" s="798">
        <v>71.438447722486103</v>
      </c>
      <c r="CV61" s="798">
        <v>71.438447722486103</v>
      </c>
      <c r="CW61" s="798">
        <v>71.438447722486103</v>
      </c>
      <c r="CX61" s="798">
        <v>71.438447722486103</v>
      </c>
      <c r="CY61" s="799">
        <v>71.438447722486103</v>
      </c>
      <c r="CZ61" s="800"/>
      <c r="DA61" s="801"/>
      <c r="DB61" s="801"/>
      <c r="DC61" s="801"/>
      <c r="DD61" s="801"/>
      <c r="DE61" s="801"/>
      <c r="DF61" s="801"/>
      <c r="DG61" s="801"/>
      <c r="DH61" s="801"/>
      <c r="DI61" s="801"/>
      <c r="DJ61" s="801"/>
      <c r="DK61" s="801"/>
      <c r="DL61" s="801"/>
      <c r="DM61" s="801"/>
      <c r="DN61" s="801"/>
      <c r="DO61" s="801"/>
      <c r="DP61" s="801"/>
      <c r="DQ61" s="801"/>
      <c r="DR61" s="801"/>
      <c r="DS61" s="801"/>
      <c r="DT61" s="801"/>
      <c r="DU61" s="801"/>
      <c r="DV61" s="801"/>
      <c r="DW61" s="802"/>
      <c r="DX61" s="803"/>
    </row>
    <row r="62" spans="2:128" s="791" customFormat="1" x14ac:dyDescent="0.2">
      <c r="B62" s="815"/>
      <c r="C62" s="816"/>
      <c r="D62" s="817"/>
      <c r="E62" s="817"/>
      <c r="F62" s="817"/>
      <c r="G62" s="817"/>
      <c r="H62" s="817"/>
      <c r="I62" s="817"/>
      <c r="J62" s="817"/>
      <c r="K62" s="817"/>
      <c r="L62" s="817"/>
      <c r="M62" s="817"/>
      <c r="N62" s="817"/>
      <c r="O62" s="817"/>
      <c r="P62" s="817"/>
      <c r="Q62" s="817"/>
      <c r="R62" s="818"/>
      <c r="S62" s="817"/>
      <c r="T62" s="817"/>
      <c r="U62" s="805" t="s">
        <v>504</v>
      </c>
      <c r="V62" s="794" t="s">
        <v>124</v>
      </c>
      <c r="W62" s="814" t="s">
        <v>499</v>
      </c>
      <c r="X62" s="797"/>
      <c r="Y62" s="797"/>
      <c r="Z62" s="797"/>
      <c r="AA62" s="797"/>
      <c r="AB62" s="797"/>
      <c r="AC62" s="797"/>
      <c r="AD62" s="797"/>
      <c r="AE62" s="797"/>
      <c r="AF62" s="797"/>
      <c r="AG62" s="797"/>
      <c r="AH62" s="797"/>
      <c r="AI62" s="797"/>
      <c r="AJ62" s="797"/>
      <c r="AK62" s="797"/>
      <c r="AL62" s="797"/>
      <c r="AM62" s="797"/>
      <c r="AN62" s="797"/>
      <c r="AO62" s="797"/>
      <c r="AP62" s="797"/>
      <c r="AQ62" s="797"/>
      <c r="AR62" s="797"/>
      <c r="AS62" s="797"/>
      <c r="AT62" s="797"/>
      <c r="AU62" s="797"/>
      <c r="AV62" s="797"/>
      <c r="AW62" s="797"/>
      <c r="AX62" s="797"/>
      <c r="AY62" s="797"/>
      <c r="AZ62" s="797"/>
      <c r="BA62" s="797"/>
      <c r="BB62" s="797"/>
      <c r="BC62" s="797"/>
      <c r="BD62" s="797"/>
      <c r="BE62" s="797"/>
      <c r="BF62" s="797"/>
      <c r="BG62" s="797"/>
      <c r="BH62" s="797"/>
      <c r="BI62" s="797"/>
      <c r="BJ62" s="797"/>
      <c r="BK62" s="797"/>
      <c r="BL62" s="797"/>
      <c r="BM62" s="797"/>
      <c r="BN62" s="797"/>
      <c r="BO62" s="797"/>
      <c r="BP62" s="797"/>
      <c r="BQ62" s="797"/>
      <c r="BR62" s="797"/>
      <c r="BS62" s="797"/>
      <c r="BT62" s="797"/>
      <c r="BU62" s="797"/>
      <c r="BV62" s="797"/>
      <c r="BW62" s="797"/>
      <c r="BX62" s="797"/>
      <c r="BY62" s="797"/>
      <c r="BZ62" s="797"/>
      <c r="CA62" s="797"/>
      <c r="CB62" s="797"/>
      <c r="CC62" s="797"/>
      <c r="CD62" s="797"/>
      <c r="CE62" s="798"/>
      <c r="CF62" s="798"/>
      <c r="CG62" s="798"/>
      <c r="CH62" s="798"/>
      <c r="CI62" s="798"/>
      <c r="CJ62" s="798"/>
      <c r="CK62" s="798"/>
      <c r="CL62" s="798"/>
      <c r="CM62" s="798"/>
      <c r="CN62" s="798"/>
      <c r="CO62" s="798"/>
      <c r="CP62" s="798"/>
      <c r="CQ62" s="798"/>
      <c r="CR62" s="798"/>
      <c r="CS62" s="798"/>
      <c r="CT62" s="798"/>
      <c r="CU62" s="798"/>
      <c r="CV62" s="798"/>
      <c r="CW62" s="798"/>
      <c r="CX62" s="798"/>
      <c r="CY62" s="799"/>
      <c r="CZ62" s="800"/>
      <c r="DA62" s="801"/>
      <c r="DB62" s="801"/>
      <c r="DC62" s="801"/>
      <c r="DD62" s="801"/>
      <c r="DE62" s="801"/>
      <c r="DF62" s="801"/>
      <c r="DG62" s="801"/>
      <c r="DH62" s="801"/>
      <c r="DI62" s="801"/>
      <c r="DJ62" s="801"/>
      <c r="DK62" s="801"/>
      <c r="DL62" s="801"/>
      <c r="DM62" s="801"/>
      <c r="DN62" s="801"/>
      <c r="DO62" s="801"/>
      <c r="DP62" s="801"/>
      <c r="DQ62" s="801"/>
      <c r="DR62" s="801"/>
      <c r="DS62" s="801"/>
      <c r="DT62" s="801"/>
      <c r="DU62" s="801"/>
      <c r="DV62" s="801"/>
      <c r="DW62" s="802"/>
      <c r="DX62" s="803"/>
    </row>
    <row r="63" spans="2:128" s="791" customFormat="1" x14ac:dyDescent="0.2">
      <c r="B63" s="821"/>
      <c r="C63" s="816"/>
      <c r="D63" s="817"/>
      <c r="E63" s="817"/>
      <c r="F63" s="817"/>
      <c r="G63" s="817"/>
      <c r="H63" s="817"/>
      <c r="I63" s="817"/>
      <c r="J63" s="817"/>
      <c r="K63" s="817"/>
      <c r="L63" s="817"/>
      <c r="M63" s="817"/>
      <c r="N63" s="817"/>
      <c r="O63" s="817"/>
      <c r="P63" s="817"/>
      <c r="Q63" s="817"/>
      <c r="R63" s="818"/>
      <c r="S63" s="817"/>
      <c r="T63" s="817"/>
      <c r="U63" s="805" t="s">
        <v>505</v>
      </c>
      <c r="V63" s="794" t="s">
        <v>124</v>
      </c>
      <c r="W63" s="814" t="s">
        <v>499</v>
      </c>
      <c r="X63" s="797">
        <v>0.21226571719100801</v>
      </c>
      <c r="Y63" s="797">
        <v>0.22215650354732699</v>
      </c>
      <c r="Z63" s="797">
        <v>0.238079447959341</v>
      </c>
      <c r="AA63" s="797">
        <v>0.259597226341932</v>
      </c>
      <c r="AB63" s="797">
        <v>0.28628787320141202</v>
      </c>
      <c r="AC63" s="797">
        <v>1.22111815580265</v>
      </c>
      <c r="AD63" s="797">
        <v>2.1901446762841301</v>
      </c>
      <c r="AE63" s="797">
        <v>3.1956194205804902</v>
      </c>
      <c r="AF63" s="797">
        <v>4.2400921151487196</v>
      </c>
      <c r="AG63" s="797">
        <v>5.3264653891567795</v>
      </c>
      <c r="AH63" s="797">
        <v>6.2968943014535901</v>
      </c>
      <c r="AI63" s="797">
        <v>7.3068565417743301</v>
      </c>
      <c r="AJ63" s="797">
        <v>8.3596360581248987</v>
      </c>
      <c r="AK63" s="797">
        <v>9.4590123363894794</v>
      </c>
      <c r="AL63" s="797">
        <v>10.609371334523599</v>
      </c>
      <c r="AM63" s="797">
        <v>11.335039627493201</v>
      </c>
      <c r="AN63" s="797">
        <v>12.085578286293</v>
      </c>
      <c r="AO63" s="797">
        <v>12.8624631519614</v>
      </c>
      <c r="AP63" s="797">
        <v>13.667345948369201</v>
      </c>
      <c r="AQ63" s="797">
        <v>14.502086706645999</v>
      </c>
      <c r="AR63" s="797">
        <v>15.3010669934344</v>
      </c>
      <c r="AS63" s="797">
        <v>16.1365538231885</v>
      </c>
      <c r="AT63" s="797">
        <v>17.011720415716098</v>
      </c>
      <c r="AU63" s="797">
        <v>17.930246852070798</v>
      </c>
      <c r="AV63" s="797">
        <v>18.896464722874502</v>
      </c>
      <c r="AW63" s="797">
        <v>18.896464722874502</v>
      </c>
      <c r="AX63" s="797">
        <v>18.896464722874502</v>
      </c>
      <c r="AY63" s="797">
        <v>18.896464722874502</v>
      </c>
      <c r="AZ63" s="797">
        <v>18.896464722874502</v>
      </c>
      <c r="BA63" s="797">
        <v>18.896464722874502</v>
      </c>
      <c r="BB63" s="797">
        <v>18.896464722874502</v>
      </c>
      <c r="BC63" s="797">
        <v>18.896464722874502</v>
      </c>
      <c r="BD63" s="797">
        <v>18.896464722874502</v>
      </c>
      <c r="BE63" s="797">
        <v>18.896464722874502</v>
      </c>
      <c r="BF63" s="797">
        <v>18.896464722874502</v>
      </c>
      <c r="BG63" s="797">
        <v>18.896464722874502</v>
      </c>
      <c r="BH63" s="797">
        <v>18.896464722874502</v>
      </c>
      <c r="BI63" s="797">
        <v>18.896464722874502</v>
      </c>
      <c r="BJ63" s="797">
        <v>18.896464722874502</v>
      </c>
      <c r="BK63" s="797">
        <v>18.896464722874502</v>
      </c>
      <c r="BL63" s="797">
        <v>18.896464722874502</v>
      </c>
      <c r="BM63" s="797">
        <v>18.896464722874502</v>
      </c>
      <c r="BN63" s="797">
        <v>18.896464722874502</v>
      </c>
      <c r="BO63" s="797">
        <v>18.896464722874502</v>
      </c>
      <c r="BP63" s="797">
        <v>18.896464722874502</v>
      </c>
      <c r="BQ63" s="797">
        <v>18.896464722874502</v>
      </c>
      <c r="BR63" s="797">
        <v>18.896464722874502</v>
      </c>
      <c r="BS63" s="797">
        <v>18.896464722874502</v>
      </c>
      <c r="BT63" s="797">
        <v>18.896464722874502</v>
      </c>
      <c r="BU63" s="797">
        <v>18.896464722874502</v>
      </c>
      <c r="BV63" s="797">
        <v>18.896464722874502</v>
      </c>
      <c r="BW63" s="797">
        <v>18.896464722874502</v>
      </c>
      <c r="BX63" s="797">
        <v>18.896464722874502</v>
      </c>
      <c r="BY63" s="797">
        <v>18.896464722874502</v>
      </c>
      <c r="BZ63" s="797">
        <v>18.896464722874502</v>
      </c>
      <c r="CA63" s="797">
        <v>18.896464722874502</v>
      </c>
      <c r="CB63" s="797">
        <v>18.896464722874502</v>
      </c>
      <c r="CC63" s="797">
        <v>18.896464722874502</v>
      </c>
      <c r="CD63" s="797">
        <v>18.896464722874502</v>
      </c>
      <c r="CE63" s="798">
        <v>18.896464722874502</v>
      </c>
      <c r="CF63" s="798">
        <v>18.896464722874502</v>
      </c>
      <c r="CG63" s="798">
        <v>18.896464722874502</v>
      </c>
      <c r="CH63" s="798">
        <v>18.896464722874502</v>
      </c>
      <c r="CI63" s="798">
        <v>18.896464722874502</v>
      </c>
      <c r="CJ63" s="798">
        <v>18.896464722874502</v>
      </c>
      <c r="CK63" s="798">
        <v>18.896464722874502</v>
      </c>
      <c r="CL63" s="798">
        <v>18.896464722874502</v>
      </c>
      <c r="CM63" s="798">
        <v>18.896464722874502</v>
      </c>
      <c r="CN63" s="798">
        <v>18.896464722874502</v>
      </c>
      <c r="CO63" s="798">
        <v>18.896464722874502</v>
      </c>
      <c r="CP63" s="798">
        <v>18.896464722874502</v>
      </c>
      <c r="CQ63" s="798">
        <v>18.896464722874502</v>
      </c>
      <c r="CR63" s="798">
        <v>18.896464722874502</v>
      </c>
      <c r="CS63" s="798">
        <v>18.896464722874502</v>
      </c>
      <c r="CT63" s="798">
        <v>18.896464722874502</v>
      </c>
      <c r="CU63" s="798">
        <v>18.896464722874502</v>
      </c>
      <c r="CV63" s="798">
        <v>18.896464722874502</v>
      </c>
      <c r="CW63" s="798">
        <v>18.896464722874502</v>
      </c>
      <c r="CX63" s="798">
        <v>18.896464722874502</v>
      </c>
      <c r="CY63" s="799">
        <v>18.896464722874502</v>
      </c>
      <c r="CZ63" s="800"/>
      <c r="DA63" s="801"/>
      <c r="DB63" s="801"/>
      <c r="DC63" s="801"/>
      <c r="DD63" s="801"/>
      <c r="DE63" s="801"/>
      <c r="DF63" s="801"/>
      <c r="DG63" s="801"/>
      <c r="DH63" s="801"/>
      <c r="DI63" s="801"/>
      <c r="DJ63" s="801"/>
      <c r="DK63" s="801"/>
      <c r="DL63" s="801"/>
      <c r="DM63" s="801"/>
      <c r="DN63" s="801"/>
      <c r="DO63" s="801"/>
      <c r="DP63" s="801"/>
      <c r="DQ63" s="801"/>
      <c r="DR63" s="801"/>
      <c r="DS63" s="801"/>
      <c r="DT63" s="801"/>
      <c r="DU63" s="801"/>
      <c r="DV63" s="801"/>
      <c r="DW63" s="802"/>
      <c r="DX63" s="803"/>
    </row>
    <row r="64" spans="2:128" s="791" customFormat="1" x14ac:dyDescent="0.2">
      <c r="B64" s="821"/>
      <c r="C64" s="816"/>
      <c r="D64" s="817"/>
      <c r="E64" s="817"/>
      <c r="F64" s="817"/>
      <c r="G64" s="817"/>
      <c r="H64" s="817"/>
      <c r="I64" s="817"/>
      <c r="J64" s="817"/>
      <c r="K64" s="817"/>
      <c r="L64" s="817"/>
      <c r="M64" s="817"/>
      <c r="N64" s="817"/>
      <c r="O64" s="817"/>
      <c r="P64" s="817"/>
      <c r="Q64" s="817"/>
      <c r="R64" s="818"/>
      <c r="S64" s="817"/>
      <c r="T64" s="817"/>
      <c r="U64" s="805" t="s">
        <v>506</v>
      </c>
      <c r="V64" s="794" t="s">
        <v>124</v>
      </c>
      <c r="W64" s="814" t="s">
        <v>499</v>
      </c>
      <c r="X64" s="797"/>
      <c r="Y64" s="797"/>
      <c r="Z64" s="797"/>
      <c r="AA64" s="797"/>
      <c r="AB64" s="797"/>
      <c r="AC64" s="797"/>
      <c r="AD64" s="797"/>
      <c r="AE64" s="797"/>
      <c r="AF64" s="797"/>
      <c r="AG64" s="797"/>
      <c r="AH64" s="797"/>
      <c r="AI64" s="797"/>
      <c r="AJ64" s="797"/>
      <c r="AK64" s="797"/>
      <c r="AL64" s="797"/>
      <c r="AM64" s="797"/>
      <c r="AN64" s="797"/>
      <c r="AO64" s="797"/>
      <c r="AP64" s="797"/>
      <c r="AQ64" s="797"/>
      <c r="AR64" s="797"/>
      <c r="AS64" s="797"/>
      <c r="AT64" s="797"/>
      <c r="AU64" s="797"/>
      <c r="AV64" s="797"/>
      <c r="AW64" s="797"/>
      <c r="AX64" s="797"/>
      <c r="AY64" s="797"/>
      <c r="AZ64" s="797"/>
      <c r="BA64" s="797"/>
      <c r="BB64" s="797"/>
      <c r="BC64" s="797"/>
      <c r="BD64" s="797"/>
      <c r="BE64" s="797"/>
      <c r="BF64" s="797"/>
      <c r="BG64" s="797"/>
      <c r="BH64" s="797"/>
      <c r="BI64" s="797"/>
      <c r="BJ64" s="797"/>
      <c r="BK64" s="797"/>
      <c r="BL64" s="797"/>
      <c r="BM64" s="797"/>
      <c r="BN64" s="797"/>
      <c r="BO64" s="797"/>
      <c r="BP64" s="797"/>
      <c r="BQ64" s="797"/>
      <c r="BR64" s="797"/>
      <c r="BS64" s="797"/>
      <c r="BT64" s="797"/>
      <c r="BU64" s="797"/>
      <c r="BV64" s="797"/>
      <c r="BW64" s="797"/>
      <c r="BX64" s="797"/>
      <c r="BY64" s="797"/>
      <c r="BZ64" s="797"/>
      <c r="CA64" s="797"/>
      <c r="CB64" s="797"/>
      <c r="CC64" s="797"/>
      <c r="CD64" s="797"/>
      <c r="CE64" s="798"/>
      <c r="CF64" s="798"/>
      <c r="CG64" s="798"/>
      <c r="CH64" s="798"/>
      <c r="CI64" s="798"/>
      <c r="CJ64" s="798"/>
      <c r="CK64" s="798"/>
      <c r="CL64" s="798"/>
      <c r="CM64" s="798"/>
      <c r="CN64" s="798"/>
      <c r="CO64" s="798"/>
      <c r="CP64" s="798"/>
      <c r="CQ64" s="798"/>
      <c r="CR64" s="798"/>
      <c r="CS64" s="798"/>
      <c r="CT64" s="798"/>
      <c r="CU64" s="798"/>
      <c r="CV64" s="798"/>
      <c r="CW64" s="798"/>
      <c r="CX64" s="798"/>
      <c r="CY64" s="799"/>
      <c r="CZ64" s="800"/>
      <c r="DA64" s="801"/>
      <c r="DB64" s="801"/>
      <c r="DC64" s="801"/>
      <c r="DD64" s="801"/>
      <c r="DE64" s="801"/>
      <c r="DF64" s="801"/>
      <c r="DG64" s="801"/>
      <c r="DH64" s="801"/>
      <c r="DI64" s="801"/>
      <c r="DJ64" s="801"/>
      <c r="DK64" s="801"/>
      <c r="DL64" s="801"/>
      <c r="DM64" s="801"/>
      <c r="DN64" s="801"/>
      <c r="DO64" s="801"/>
      <c r="DP64" s="801"/>
      <c r="DQ64" s="801"/>
      <c r="DR64" s="801"/>
      <c r="DS64" s="801"/>
      <c r="DT64" s="801"/>
      <c r="DU64" s="801"/>
      <c r="DV64" s="801"/>
      <c r="DW64" s="802"/>
      <c r="DX64" s="803"/>
    </row>
    <row r="65" spans="2:128" s="791" customFormat="1" x14ac:dyDescent="0.2">
      <c r="B65" s="821"/>
      <c r="C65" s="816"/>
      <c r="D65" s="817"/>
      <c r="E65" s="817"/>
      <c r="F65" s="817"/>
      <c r="G65" s="817"/>
      <c r="H65" s="817"/>
      <c r="I65" s="817"/>
      <c r="J65" s="817"/>
      <c r="K65" s="817"/>
      <c r="L65" s="817"/>
      <c r="M65" s="817"/>
      <c r="N65" s="817"/>
      <c r="O65" s="817"/>
      <c r="P65" s="817"/>
      <c r="Q65" s="817"/>
      <c r="R65" s="818"/>
      <c r="S65" s="817"/>
      <c r="T65" s="817"/>
      <c r="U65" s="805" t="s">
        <v>507</v>
      </c>
      <c r="V65" s="794" t="s">
        <v>124</v>
      </c>
      <c r="W65" s="814" t="s">
        <v>499</v>
      </c>
      <c r="X65" s="797">
        <v>1.41483038556757E-2</v>
      </c>
      <c r="Y65" s="797">
        <v>1.3678659361372561E-2</v>
      </c>
      <c r="Z65" s="797">
        <v>1.3225843254736495E-2</v>
      </c>
      <c r="AA65" s="797">
        <v>1.278806814198202E-2</v>
      </c>
      <c r="AB65" s="797">
        <v>1.2364804874985164E-2</v>
      </c>
      <c r="AC65" s="797">
        <v>1.2826005780456888E-2</v>
      </c>
      <c r="AD65" s="797">
        <v>1.2501116391630323E-2</v>
      </c>
      <c r="AE65" s="797">
        <v>1.2188515974920535E-2</v>
      </c>
      <c r="AF65" s="797">
        <v>1.188803570683436E-2</v>
      </c>
      <c r="AG65" s="797">
        <v>1.1599550810919658E-2</v>
      </c>
      <c r="AH65" s="797">
        <v>1.1206950002623089E-2</v>
      </c>
      <c r="AI65" s="797">
        <v>1.0930487729465088E-2</v>
      </c>
      <c r="AJ65" s="797">
        <v>1.0665535491862553E-2</v>
      </c>
      <c r="AK65" s="797">
        <v>1.0411939730379294E-2</v>
      </c>
      <c r="AL65" s="797">
        <v>1.016970231711904E-2</v>
      </c>
      <c r="AM65" s="797">
        <v>9.6785589451065437E-3</v>
      </c>
      <c r="AN65" s="797">
        <v>9.4194352937227669E-3</v>
      </c>
      <c r="AO65" s="797">
        <v>9.1696292046483264E-3</v>
      </c>
      <c r="AP65" s="797">
        <v>8.9289777482554795E-3</v>
      </c>
      <c r="AQ65" s="797">
        <v>8.697300996447244E-3</v>
      </c>
      <c r="AR65" s="797">
        <v>8.4460379992895643E-3</v>
      </c>
      <c r="AS65" s="797">
        <v>8.2300693414811832E-3</v>
      </c>
      <c r="AT65" s="797">
        <v>8.0232362884645539E-3</v>
      </c>
      <c r="AU65" s="797">
        <v>7.8252773428417761E-3</v>
      </c>
      <c r="AV65" s="797">
        <v>7.6361827347378947E-3</v>
      </c>
      <c r="AW65" s="797">
        <v>7.3779543330800921E-3</v>
      </c>
      <c r="AX65" s="797">
        <v>7.1284582928310067E-3</v>
      </c>
      <c r="AY65" s="797">
        <v>6.8873993167449339E-3</v>
      </c>
      <c r="AZ65" s="797">
        <v>6.6544920934733659E-3</v>
      </c>
      <c r="BA65" s="797">
        <v>6.4294609598776501E-3</v>
      </c>
      <c r="BB65" s="797">
        <v>7.1833655316464575E-3</v>
      </c>
      <c r="BC65" s="797">
        <v>6.9741412928606373E-3</v>
      </c>
      <c r="BD65" s="797">
        <v>6.7710109639423669E-3</v>
      </c>
      <c r="BE65" s="797">
        <v>6.5737970523712308E-3</v>
      </c>
      <c r="BF65" s="797">
        <v>6.3823272353118752E-3</v>
      </c>
      <c r="BG65" s="797">
        <v>6.1964342090406552E-3</v>
      </c>
      <c r="BH65" s="797">
        <v>6.0159555427579175E-3</v>
      </c>
      <c r="BI65" s="797">
        <v>5.8407335366581735E-3</v>
      </c>
      <c r="BJ65" s="797">
        <v>5.6706150841341479E-3</v>
      </c>
      <c r="BK65" s="797">
        <v>5.5054515379943181E-3</v>
      </c>
      <c r="BL65" s="797">
        <v>5.3450985805770087E-3</v>
      </c>
      <c r="BM65" s="797">
        <v>5.1894160976475815E-3</v>
      </c>
      <c r="BN65" s="797">
        <v>5.0382680559685252E-3</v>
      </c>
      <c r="BO65" s="797">
        <v>4.8915223844354615E-3</v>
      </c>
      <c r="BP65" s="797">
        <v>4.7490508586752059E-3</v>
      </c>
      <c r="BQ65" s="797">
        <v>4.6107289890050538E-3</v>
      </c>
      <c r="BR65" s="797">
        <v>4.4764359116553926E-3</v>
      </c>
      <c r="BS65" s="797">
        <v>4.3460542831605742E-3</v>
      </c>
      <c r="BT65" s="797">
        <v>4.2194701778258013E-3</v>
      </c>
      <c r="BU65" s="797">
        <v>4.0965729881803897E-3</v>
      </c>
      <c r="BV65" s="797">
        <v>3.9772553283304755E-3</v>
      </c>
      <c r="BW65" s="797">
        <v>3.8614129401266751E-3</v>
      </c>
      <c r="BX65" s="797">
        <v>3.7489446020647329E-3</v>
      </c>
      <c r="BY65" s="797">
        <v>3.6397520408395475E-3</v>
      </c>
      <c r="BZ65" s="797">
        <v>3.533739845475288E-3</v>
      </c>
      <c r="CA65" s="797">
        <v>3.4308153839565903E-3</v>
      </c>
      <c r="CB65" s="797">
        <v>3.3308887222879527E-3</v>
      </c>
      <c r="CC65" s="797">
        <v>3.2338725459106336E-3</v>
      </c>
      <c r="CD65" s="797">
        <v>3.1396820834083817E-3</v>
      </c>
      <c r="CE65" s="798">
        <v>3.0482350324353221E-3</v>
      </c>
      <c r="CF65" s="798">
        <v>2.9594514878012838E-3</v>
      </c>
      <c r="CG65" s="798">
        <v>2.8732538716517322E-3</v>
      </c>
      <c r="CH65" s="798">
        <v>2.7895668656812934E-3</v>
      </c>
      <c r="CI65" s="798">
        <v>2.7083173453216437E-3</v>
      </c>
      <c r="CJ65" s="798">
        <v>2.6294343158462566E-3</v>
      </c>
      <c r="CK65" s="798">
        <v>2.5528488503361712E-3</v>
      </c>
      <c r="CL65" s="798">
        <v>2.4784940294525935E-3</v>
      </c>
      <c r="CM65" s="798">
        <v>2.4063048829636832E-3</v>
      </c>
      <c r="CN65" s="798">
        <v>2.3362183329744498E-3</v>
      </c>
      <c r="CO65" s="798">
        <v>2.2681731388101457E-3</v>
      </c>
      <c r="CP65" s="798">
        <v>2.2021098435049957E-3</v>
      </c>
      <c r="CQ65" s="798">
        <v>2.1379707218495102E-3</v>
      </c>
      <c r="CR65" s="798">
        <v>2.0756997299509806E-3</v>
      </c>
      <c r="CS65" s="798">
        <v>2.0152424562630885E-3</v>
      </c>
      <c r="CT65" s="798">
        <v>1.9565460740418334E-3</v>
      </c>
      <c r="CU65" s="798">
        <v>2.7362438799703112E-3</v>
      </c>
      <c r="CV65" s="798">
        <v>2.6695062243612794E-3</v>
      </c>
      <c r="CW65" s="798">
        <v>2.6043963164500286E-3</v>
      </c>
      <c r="CX65" s="798">
        <v>2.540874455073199E-3</v>
      </c>
      <c r="CY65" s="799">
        <v>2.4789019073884868E-3</v>
      </c>
      <c r="CZ65" s="800"/>
      <c r="DA65" s="801"/>
      <c r="DB65" s="801"/>
      <c r="DC65" s="801"/>
      <c r="DD65" s="801"/>
      <c r="DE65" s="801"/>
      <c r="DF65" s="801"/>
      <c r="DG65" s="801"/>
      <c r="DH65" s="801"/>
      <c r="DI65" s="801"/>
      <c r="DJ65" s="801"/>
      <c r="DK65" s="801"/>
      <c r="DL65" s="801"/>
      <c r="DM65" s="801"/>
      <c r="DN65" s="801"/>
      <c r="DO65" s="801"/>
      <c r="DP65" s="801"/>
      <c r="DQ65" s="801"/>
      <c r="DR65" s="801"/>
      <c r="DS65" s="801"/>
      <c r="DT65" s="801"/>
      <c r="DU65" s="801"/>
      <c r="DV65" s="801"/>
      <c r="DW65" s="802"/>
      <c r="DX65" s="803"/>
    </row>
    <row r="66" spans="2:128" s="791" customFormat="1" x14ac:dyDescent="0.2">
      <c r="B66" s="821"/>
      <c r="C66" s="816"/>
      <c r="D66" s="817"/>
      <c r="E66" s="817"/>
      <c r="F66" s="817"/>
      <c r="G66" s="817"/>
      <c r="H66" s="817"/>
      <c r="I66" s="817"/>
      <c r="J66" s="817"/>
      <c r="K66" s="817"/>
      <c r="L66" s="817"/>
      <c r="M66" s="817"/>
      <c r="N66" s="817"/>
      <c r="O66" s="817"/>
      <c r="P66" s="817"/>
      <c r="Q66" s="817"/>
      <c r="R66" s="818"/>
      <c r="S66" s="817"/>
      <c r="T66" s="817"/>
      <c r="U66" s="822" t="s">
        <v>508</v>
      </c>
      <c r="V66" s="794" t="s">
        <v>124</v>
      </c>
      <c r="W66" s="814" t="s">
        <v>499</v>
      </c>
      <c r="X66" s="823"/>
      <c r="Y66" s="823"/>
      <c r="Z66" s="823"/>
      <c r="AA66" s="823"/>
      <c r="AB66" s="823"/>
      <c r="AC66" s="823"/>
      <c r="AD66" s="823"/>
      <c r="AE66" s="823"/>
      <c r="AF66" s="823"/>
      <c r="AG66" s="823"/>
      <c r="AH66" s="823"/>
      <c r="AI66" s="823"/>
      <c r="AJ66" s="823"/>
      <c r="AK66" s="823"/>
      <c r="AL66" s="823"/>
      <c r="AM66" s="823"/>
      <c r="AN66" s="823"/>
      <c r="AO66" s="823"/>
      <c r="AP66" s="823"/>
      <c r="AQ66" s="823"/>
      <c r="AR66" s="823"/>
      <c r="AS66" s="823"/>
      <c r="AT66" s="823"/>
      <c r="AU66" s="823"/>
      <c r="AV66" s="823"/>
      <c r="AW66" s="823"/>
      <c r="AX66" s="823"/>
      <c r="AY66" s="823"/>
      <c r="AZ66" s="823"/>
      <c r="BA66" s="823"/>
      <c r="BB66" s="823"/>
      <c r="BC66" s="823"/>
      <c r="BD66" s="823"/>
      <c r="BE66" s="823"/>
      <c r="BF66" s="823"/>
      <c r="BG66" s="823"/>
      <c r="BH66" s="823"/>
      <c r="BI66" s="823"/>
      <c r="BJ66" s="823"/>
      <c r="BK66" s="823"/>
      <c r="BL66" s="823"/>
      <c r="BM66" s="823"/>
      <c r="BN66" s="823"/>
      <c r="BO66" s="823"/>
      <c r="BP66" s="823"/>
      <c r="BQ66" s="823"/>
      <c r="BR66" s="823"/>
      <c r="BS66" s="823"/>
      <c r="BT66" s="823"/>
      <c r="BU66" s="823"/>
      <c r="BV66" s="823"/>
      <c r="BW66" s="823"/>
      <c r="BX66" s="823"/>
      <c r="BY66" s="823"/>
      <c r="BZ66" s="823"/>
      <c r="CA66" s="823"/>
      <c r="CB66" s="823"/>
      <c r="CC66" s="823"/>
      <c r="CD66" s="823"/>
      <c r="CE66" s="824"/>
      <c r="CF66" s="824"/>
      <c r="CG66" s="824"/>
      <c r="CH66" s="824"/>
      <c r="CI66" s="824"/>
      <c r="CJ66" s="824"/>
      <c r="CK66" s="824"/>
      <c r="CL66" s="824"/>
      <c r="CM66" s="824"/>
      <c r="CN66" s="824"/>
      <c r="CO66" s="824"/>
      <c r="CP66" s="824"/>
      <c r="CQ66" s="824"/>
      <c r="CR66" s="824"/>
      <c r="CS66" s="824"/>
      <c r="CT66" s="824"/>
      <c r="CU66" s="824"/>
      <c r="CV66" s="824"/>
      <c r="CW66" s="824"/>
      <c r="CX66" s="824"/>
      <c r="CY66" s="825"/>
      <c r="CZ66" s="800"/>
      <c r="DA66" s="801"/>
      <c r="DB66" s="801"/>
      <c r="DC66" s="801"/>
      <c r="DD66" s="801"/>
      <c r="DE66" s="801"/>
      <c r="DF66" s="801"/>
      <c r="DG66" s="801"/>
      <c r="DH66" s="801"/>
      <c r="DI66" s="801"/>
      <c r="DJ66" s="801"/>
      <c r="DK66" s="801"/>
      <c r="DL66" s="801"/>
      <c r="DM66" s="801"/>
      <c r="DN66" s="801"/>
      <c r="DO66" s="801"/>
      <c r="DP66" s="801"/>
      <c r="DQ66" s="801"/>
      <c r="DR66" s="801"/>
      <c r="DS66" s="801"/>
      <c r="DT66" s="801"/>
      <c r="DU66" s="801"/>
      <c r="DV66" s="801"/>
      <c r="DW66" s="802"/>
      <c r="DX66" s="803"/>
    </row>
    <row r="67" spans="2:128" s="791" customFormat="1" ht="15.75" thickBot="1" x14ac:dyDescent="0.25">
      <c r="B67" s="826"/>
      <c r="C67" s="827"/>
      <c r="D67" s="828"/>
      <c r="E67" s="828"/>
      <c r="F67" s="828"/>
      <c r="G67" s="828"/>
      <c r="H67" s="828"/>
      <c r="I67" s="828"/>
      <c r="J67" s="828"/>
      <c r="K67" s="828"/>
      <c r="L67" s="828"/>
      <c r="M67" s="828"/>
      <c r="N67" s="828"/>
      <c r="O67" s="828"/>
      <c r="P67" s="828"/>
      <c r="Q67" s="828"/>
      <c r="R67" s="829"/>
      <c r="S67" s="828"/>
      <c r="T67" s="828"/>
      <c r="U67" s="830" t="s">
        <v>127</v>
      </c>
      <c r="V67" s="831" t="s">
        <v>509</v>
      </c>
      <c r="W67" s="832" t="s">
        <v>499</v>
      </c>
      <c r="X67" s="833">
        <f>SUM(X56:X66)</f>
        <v>21.486218109232645</v>
      </c>
      <c r="Y67" s="833">
        <f t="shared" ref="Y67:CJ67" si="42">SUM(Y56:Y66)</f>
        <v>21.545905992282215</v>
      </c>
      <c r="Z67" s="833">
        <f t="shared" si="42"/>
        <v>21.658807584052621</v>
      </c>
      <c r="AA67" s="833">
        <f t="shared" si="42"/>
        <v>21.819483115294201</v>
      </c>
      <c r="AB67" s="833">
        <f t="shared" si="42"/>
        <v>22.024335330084032</v>
      </c>
      <c r="AC67" s="833">
        <f t="shared" si="42"/>
        <v>26.465809470807535</v>
      </c>
      <c r="AD67" s="833">
        <f t="shared" si="42"/>
        <v>34.274209408901278</v>
      </c>
      <c r="AE67" s="833">
        <f t="shared" si="42"/>
        <v>42.226220966353679</v>
      </c>
      <c r="AF67" s="833">
        <f t="shared" si="42"/>
        <v>50.328824895723457</v>
      </c>
      <c r="AG67" s="833">
        <f t="shared" si="42"/>
        <v>58.590244461398989</v>
      </c>
      <c r="AH67" s="833">
        <f t="shared" si="42"/>
        <v>66.300631649287254</v>
      </c>
      <c r="AI67" s="833">
        <f t="shared" si="42"/>
        <v>73.689836710691878</v>
      </c>
      <c r="AJ67" s="833">
        <f t="shared" si="42"/>
        <v>81.247960650428084</v>
      </c>
      <c r="AK67" s="833">
        <f t="shared" si="42"/>
        <v>88.98718031807887</v>
      </c>
      <c r="AL67" s="833">
        <f t="shared" si="42"/>
        <v>96.921961145089895</v>
      </c>
      <c r="AM67" s="833">
        <f t="shared" si="42"/>
        <v>102.99567521719183</v>
      </c>
      <c r="AN67" s="833">
        <f t="shared" si="42"/>
        <v>108.0144832794287</v>
      </c>
      <c r="AO67" s="833">
        <f t="shared" si="42"/>
        <v>113.13970078978926</v>
      </c>
      <c r="AP67" s="833">
        <f t="shared" si="42"/>
        <v>118.37621156251242</v>
      </c>
      <c r="AQ67" s="833">
        <f t="shared" si="42"/>
        <v>123.72953164846358</v>
      </c>
      <c r="AR67" s="833">
        <f t="shared" si="42"/>
        <v>128.92081276606746</v>
      </c>
      <c r="AS67" s="833">
        <f t="shared" si="42"/>
        <v>134.11582786108562</v>
      </c>
      <c r="AT67" s="833">
        <f t="shared" si="42"/>
        <v>139.47829525530818</v>
      </c>
      <c r="AU67" s="833">
        <f t="shared" si="42"/>
        <v>145.020411950979</v>
      </c>
      <c r="AV67" s="833">
        <f t="shared" si="42"/>
        <v>150.75721726661831</v>
      </c>
      <c r="AW67" s="833">
        <f t="shared" si="42"/>
        <v>153.34544259091714</v>
      </c>
      <c r="AX67" s="833">
        <f t="shared" si="42"/>
        <v>153.34519309487689</v>
      </c>
      <c r="AY67" s="833">
        <f t="shared" si="42"/>
        <v>153.3449520359008</v>
      </c>
      <c r="AZ67" s="833">
        <f t="shared" si="42"/>
        <v>153.34471912867753</v>
      </c>
      <c r="BA67" s="833">
        <f t="shared" si="42"/>
        <v>153.34449409754393</v>
      </c>
      <c r="BB67" s="833">
        <f t="shared" si="42"/>
        <v>153.34524800211571</v>
      </c>
      <c r="BC67" s="833">
        <f t="shared" si="42"/>
        <v>153.34503877787691</v>
      </c>
      <c r="BD67" s="833">
        <f t="shared" si="42"/>
        <v>153.344835647548</v>
      </c>
      <c r="BE67" s="833">
        <f t="shared" si="42"/>
        <v>153.34463843363642</v>
      </c>
      <c r="BF67" s="833">
        <f t="shared" si="42"/>
        <v>153.34444696381937</v>
      </c>
      <c r="BG67" s="833">
        <f t="shared" si="42"/>
        <v>153.3442610707931</v>
      </c>
      <c r="BH67" s="833">
        <f t="shared" si="42"/>
        <v>153.3440805921268</v>
      </c>
      <c r="BI67" s="833">
        <f t="shared" si="42"/>
        <v>153.34390537012072</v>
      </c>
      <c r="BJ67" s="833">
        <f t="shared" si="42"/>
        <v>153.34373525166819</v>
      </c>
      <c r="BK67" s="833">
        <f t="shared" si="42"/>
        <v>153.34357008812205</v>
      </c>
      <c r="BL67" s="833">
        <f t="shared" si="42"/>
        <v>153.34340973516464</v>
      </c>
      <c r="BM67" s="833">
        <f t="shared" si="42"/>
        <v>153.34325405268169</v>
      </c>
      <c r="BN67" s="833">
        <f t="shared" si="42"/>
        <v>153.34310290464001</v>
      </c>
      <c r="BO67" s="833">
        <f t="shared" si="42"/>
        <v>153.34295615896849</v>
      </c>
      <c r="BP67" s="833">
        <f t="shared" si="42"/>
        <v>153.34281368744271</v>
      </c>
      <c r="BQ67" s="833">
        <f t="shared" si="42"/>
        <v>153.34267536557306</v>
      </c>
      <c r="BR67" s="833">
        <f t="shared" si="42"/>
        <v>153.34254107249569</v>
      </c>
      <c r="BS67" s="833">
        <f t="shared" si="42"/>
        <v>153.34241069086721</v>
      </c>
      <c r="BT67" s="833">
        <f t="shared" si="42"/>
        <v>153.34228410676187</v>
      </c>
      <c r="BU67" s="833">
        <f t="shared" si="42"/>
        <v>153.34216120957223</v>
      </c>
      <c r="BV67" s="833">
        <f t="shared" si="42"/>
        <v>153.34204189191237</v>
      </c>
      <c r="BW67" s="833">
        <f t="shared" si="42"/>
        <v>153.34192604952418</v>
      </c>
      <c r="BX67" s="833">
        <f t="shared" si="42"/>
        <v>153.3418135811861</v>
      </c>
      <c r="BY67" s="833">
        <f t="shared" si="42"/>
        <v>153.34170438862489</v>
      </c>
      <c r="BZ67" s="833">
        <f t="shared" si="42"/>
        <v>153.34159837642952</v>
      </c>
      <c r="CA67" s="833">
        <f t="shared" si="42"/>
        <v>153.341495451968</v>
      </c>
      <c r="CB67" s="833">
        <f t="shared" si="42"/>
        <v>153.34139552530632</v>
      </c>
      <c r="CC67" s="833">
        <f t="shared" si="42"/>
        <v>153.34129850912996</v>
      </c>
      <c r="CD67" s="833">
        <f t="shared" si="42"/>
        <v>153.34120431866745</v>
      </c>
      <c r="CE67" s="833">
        <f t="shared" si="42"/>
        <v>153.34111287161647</v>
      </c>
      <c r="CF67" s="833">
        <f t="shared" si="42"/>
        <v>153.34102408807186</v>
      </c>
      <c r="CG67" s="833">
        <f t="shared" si="42"/>
        <v>153.34093789045571</v>
      </c>
      <c r="CH67" s="833">
        <f t="shared" si="42"/>
        <v>153.34085420344974</v>
      </c>
      <c r="CI67" s="833">
        <f t="shared" si="42"/>
        <v>153.34077295392936</v>
      </c>
      <c r="CJ67" s="833">
        <f t="shared" si="42"/>
        <v>153.3406940708999</v>
      </c>
      <c r="CK67" s="833">
        <f t="shared" ref="CK67:CY67" si="43">SUM(CK56:CK66)</f>
        <v>153.34061748543439</v>
      </c>
      <c r="CL67" s="833">
        <f t="shared" si="43"/>
        <v>153.3405431306135</v>
      </c>
      <c r="CM67" s="833">
        <f t="shared" si="43"/>
        <v>153.340470941467</v>
      </c>
      <c r="CN67" s="833">
        <f t="shared" si="43"/>
        <v>153.34040085491702</v>
      </c>
      <c r="CO67" s="833">
        <f t="shared" si="43"/>
        <v>153.34033280972287</v>
      </c>
      <c r="CP67" s="833">
        <f t="shared" si="43"/>
        <v>153.34026674642755</v>
      </c>
      <c r="CQ67" s="833">
        <f t="shared" si="43"/>
        <v>153.34020260730591</v>
      </c>
      <c r="CR67" s="833">
        <f t="shared" si="43"/>
        <v>153.34014033631399</v>
      </c>
      <c r="CS67" s="833">
        <f t="shared" si="43"/>
        <v>153.3400798790403</v>
      </c>
      <c r="CT67" s="833">
        <f t="shared" si="43"/>
        <v>153.34002118265809</v>
      </c>
      <c r="CU67" s="833">
        <f t="shared" si="43"/>
        <v>153.34080088046403</v>
      </c>
      <c r="CV67" s="833">
        <f t="shared" si="43"/>
        <v>153.3407341428084</v>
      </c>
      <c r="CW67" s="833">
        <f t="shared" si="43"/>
        <v>153.34066903290051</v>
      </c>
      <c r="CX67" s="833">
        <f t="shared" si="43"/>
        <v>153.34060551103912</v>
      </c>
      <c r="CY67" s="834">
        <f t="shared" si="43"/>
        <v>153.34054353849143</v>
      </c>
      <c r="CZ67" s="714">
        <f t="shared" ref="CZ67:DW67" si="44">SUM(CZ56:CZ66)</f>
        <v>0</v>
      </c>
      <c r="DA67" s="714">
        <f t="shared" si="44"/>
        <v>0</v>
      </c>
      <c r="DB67" s="714">
        <f t="shared" si="44"/>
        <v>0</v>
      </c>
      <c r="DC67" s="714">
        <f t="shared" si="44"/>
        <v>0</v>
      </c>
      <c r="DD67" s="714">
        <f t="shared" si="44"/>
        <v>0</v>
      </c>
      <c r="DE67" s="714">
        <f t="shared" si="44"/>
        <v>0</v>
      </c>
      <c r="DF67" s="714">
        <f t="shared" si="44"/>
        <v>0</v>
      </c>
      <c r="DG67" s="714">
        <f t="shared" si="44"/>
        <v>0</v>
      </c>
      <c r="DH67" s="714">
        <f t="shared" si="44"/>
        <v>0</v>
      </c>
      <c r="DI67" s="714">
        <f t="shared" si="44"/>
        <v>0</v>
      </c>
      <c r="DJ67" s="714">
        <f t="shared" si="44"/>
        <v>0</v>
      </c>
      <c r="DK67" s="714">
        <f t="shared" si="44"/>
        <v>0</v>
      </c>
      <c r="DL67" s="714">
        <f t="shared" si="44"/>
        <v>0</v>
      </c>
      <c r="DM67" s="714">
        <f t="shared" si="44"/>
        <v>0</v>
      </c>
      <c r="DN67" s="714">
        <f t="shared" si="44"/>
        <v>0</v>
      </c>
      <c r="DO67" s="714">
        <f t="shared" si="44"/>
        <v>0</v>
      </c>
      <c r="DP67" s="714">
        <f t="shared" si="44"/>
        <v>0</v>
      </c>
      <c r="DQ67" s="714">
        <f t="shared" si="44"/>
        <v>0</v>
      </c>
      <c r="DR67" s="714">
        <f t="shared" si="44"/>
        <v>0</v>
      </c>
      <c r="DS67" s="714">
        <f t="shared" si="44"/>
        <v>0</v>
      </c>
      <c r="DT67" s="714">
        <f t="shared" si="44"/>
        <v>0</v>
      </c>
      <c r="DU67" s="714">
        <f t="shared" si="44"/>
        <v>0</v>
      </c>
      <c r="DV67" s="714">
        <f t="shared" si="44"/>
        <v>0</v>
      </c>
      <c r="DW67" s="715">
        <f t="shared" si="44"/>
        <v>0</v>
      </c>
      <c r="DX67" s="803"/>
    </row>
    <row r="68" spans="2:128" x14ac:dyDescent="0.2">
      <c r="B68" s="657" t="s">
        <v>524</v>
      </c>
      <c r="C68" s="658" t="s">
        <v>525</v>
      </c>
      <c r="D68" s="651"/>
      <c r="E68" s="651"/>
      <c r="F68" s="651"/>
      <c r="G68" s="651"/>
      <c r="H68" s="651"/>
      <c r="I68" s="651"/>
      <c r="J68" s="651"/>
      <c r="K68" s="651"/>
      <c r="L68" s="651"/>
      <c r="M68" s="651"/>
      <c r="N68" s="651"/>
      <c r="O68" s="651"/>
      <c r="P68" s="651"/>
      <c r="Q68" s="651"/>
      <c r="R68" s="653"/>
      <c r="S68" s="716"/>
      <c r="T68" s="653"/>
      <c r="U68" s="716"/>
      <c r="V68" s="651"/>
      <c r="W68" s="651"/>
      <c r="X68" s="649">
        <f t="shared" ref="X68:BC68" si="45">SUMIF($C:$C,"59.2x",X:X)</f>
        <v>0</v>
      </c>
      <c r="Y68" s="649">
        <f t="shared" si="45"/>
        <v>0</v>
      </c>
      <c r="Z68" s="649">
        <f t="shared" si="45"/>
        <v>0</v>
      </c>
      <c r="AA68" s="649">
        <f t="shared" si="45"/>
        <v>0</v>
      </c>
      <c r="AB68" s="649">
        <f t="shared" si="45"/>
        <v>0</v>
      </c>
      <c r="AC68" s="649">
        <f t="shared" si="45"/>
        <v>0</v>
      </c>
      <c r="AD68" s="649">
        <f t="shared" si="45"/>
        <v>0</v>
      </c>
      <c r="AE68" s="649">
        <f t="shared" si="45"/>
        <v>0</v>
      </c>
      <c r="AF68" s="649">
        <f t="shared" si="45"/>
        <v>0</v>
      </c>
      <c r="AG68" s="649">
        <f t="shared" si="45"/>
        <v>0</v>
      </c>
      <c r="AH68" s="649">
        <f t="shared" si="45"/>
        <v>0</v>
      </c>
      <c r="AI68" s="649">
        <f t="shared" si="45"/>
        <v>0</v>
      </c>
      <c r="AJ68" s="649">
        <f t="shared" si="45"/>
        <v>0</v>
      </c>
      <c r="AK68" s="649">
        <f t="shared" si="45"/>
        <v>0</v>
      </c>
      <c r="AL68" s="649">
        <f t="shared" si="45"/>
        <v>0</v>
      </c>
      <c r="AM68" s="649">
        <f t="shared" si="45"/>
        <v>0</v>
      </c>
      <c r="AN68" s="649">
        <f t="shared" si="45"/>
        <v>0</v>
      </c>
      <c r="AO68" s="649">
        <f t="shared" si="45"/>
        <v>0</v>
      </c>
      <c r="AP68" s="649">
        <f t="shared" si="45"/>
        <v>0</v>
      </c>
      <c r="AQ68" s="649">
        <f t="shared" si="45"/>
        <v>0</v>
      </c>
      <c r="AR68" s="649">
        <f t="shared" si="45"/>
        <v>0</v>
      </c>
      <c r="AS68" s="649">
        <f t="shared" si="45"/>
        <v>0</v>
      </c>
      <c r="AT68" s="649">
        <f t="shared" si="45"/>
        <v>0</v>
      </c>
      <c r="AU68" s="649">
        <f t="shared" si="45"/>
        <v>0</v>
      </c>
      <c r="AV68" s="649">
        <f t="shared" si="45"/>
        <v>0</v>
      </c>
      <c r="AW68" s="649">
        <f t="shared" si="45"/>
        <v>0</v>
      </c>
      <c r="AX68" s="649">
        <f t="shared" si="45"/>
        <v>0</v>
      </c>
      <c r="AY68" s="649">
        <f t="shared" si="45"/>
        <v>0</v>
      </c>
      <c r="AZ68" s="649">
        <f t="shared" si="45"/>
        <v>0</v>
      </c>
      <c r="BA68" s="649">
        <f t="shared" si="45"/>
        <v>0</v>
      </c>
      <c r="BB68" s="649">
        <f t="shared" si="45"/>
        <v>0</v>
      </c>
      <c r="BC68" s="649">
        <f t="shared" si="45"/>
        <v>0</v>
      </c>
      <c r="BD68" s="649">
        <f t="shared" ref="BD68:CI68" si="46">SUMIF($C:$C,"59.2x",BD:BD)</f>
        <v>0</v>
      </c>
      <c r="BE68" s="649">
        <f t="shared" si="46"/>
        <v>0</v>
      </c>
      <c r="BF68" s="649">
        <f t="shared" si="46"/>
        <v>0</v>
      </c>
      <c r="BG68" s="649">
        <f t="shared" si="46"/>
        <v>0</v>
      </c>
      <c r="BH68" s="649">
        <f t="shared" si="46"/>
        <v>0</v>
      </c>
      <c r="BI68" s="649">
        <f t="shared" si="46"/>
        <v>0</v>
      </c>
      <c r="BJ68" s="649">
        <f t="shared" si="46"/>
        <v>0</v>
      </c>
      <c r="BK68" s="649">
        <f t="shared" si="46"/>
        <v>0</v>
      </c>
      <c r="BL68" s="649">
        <f t="shared" si="46"/>
        <v>0</v>
      </c>
      <c r="BM68" s="649">
        <f t="shared" si="46"/>
        <v>0</v>
      </c>
      <c r="BN68" s="649">
        <f t="shared" si="46"/>
        <v>0</v>
      </c>
      <c r="BO68" s="649">
        <f t="shared" si="46"/>
        <v>0</v>
      </c>
      <c r="BP68" s="649">
        <f t="shared" si="46"/>
        <v>0</v>
      </c>
      <c r="BQ68" s="649">
        <f t="shared" si="46"/>
        <v>0</v>
      </c>
      <c r="BR68" s="649">
        <f t="shared" si="46"/>
        <v>0</v>
      </c>
      <c r="BS68" s="649">
        <f t="shared" si="46"/>
        <v>0</v>
      </c>
      <c r="BT68" s="649">
        <f t="shared" si="46"/>
        <v>0</v>
      </c>
      <c r="BU68" s="649">
        <f t="shared" si="46"/>
        <v>0</v>
      </c>
      <c r="BV68" s="649">
        <f t="shared" si="46"/>
        <v>0</v>
      </c>
      <c r="BW68" s="649">
        <f t="shared" si="46"/>
        <v>0</v>
      </c>
      <c r="BX68" s="649">
        <f t="shared" si="46"/>
        <v>0</v>
      </c>
      <c r="BY68" s="649">
        <f t="shared" si="46"/>
        <v>0</v>
      </c>
      <c r="BZ68" s="649">
        <f t="shared" si="46"/>
        <v>0</v>
      </c>
      <c r="CA68" s="649">
        <f t="shared" si="46"/>
        <v>0</v>
      </c>
      <c r="CB68" s="649">
        <f t="shared" si="46"/>
        <v>0</v>
      </c>
      <c r="CC68" s="649">
        <f t="shared" si="46"/>
        <v>0</v>
      </c>
      <c r="CD68" s="649">
        <f t="shared" si="46"/>
        <v>0</v>
      </c>
      <c r="CE68" s="649">
        <f t="shared" si="46"/>
        <v>0</v>
      </c>
      <c r="CF68" s="649">
        <f t="shared" si="46"/>
        <v>0</v>
      </c>
      <c r="CG68" s="649">
        <f t="shared" si="46"/>
        <v>0</v>
      </c>
      <c r="CH68" s="649">
        <f t="shared" si="46"/>
        <v>0</v>
      </c>
      <c r="CI68" s="649">
        <f t="shared" si="46"/>
        <v>0</v>
      </c>
      <c r="CJ68" s="649">
        <f t="shared" ref="CJ68:DO68" si="47">SUMIF($C:$C,"59.2x",CJ:CJ)</f>
        <v>0</v>
      </c>
      <c r="CK68" s="649">
        <f t="shared" si="47"/>
        <v>0</v>
      </c>
      <c r="CL68" s="649">
        <f t="shared" si="47"/>
        <v>0</v>
      </c>
      <c r="CM68" s="649">
        <f t="shared" si="47"/>
        <v>0</v>
      </c>
      <c r="CN68" s="649">
        <f t="shared" si="47"/>
        <v>0</v>
      </c>
      <c r="CO68" s="649">
        <f t="shared" si="47"/>
        <v>0</v>
      </c>
      <c r="CP68" s="649">
        <f t="shared" si="47"/>
        <v>0</v>
      </c>
      <c r="CQ68" s="649">
        <f t="shared" si="47"/>
        <v>0</v>
      </c>
      <c r="CR68" s="649">
        <f t="shared" si="47"/>
        <v>0</v>
      </c>
      <c r="CS68" s="649">
        <f t="shared" si="47"/>
        <v>0</v>
      </c>
      <c r="CT68" s="649">
        <f t="shared" si="47"/>
        <v>0</v>
      </c>
      <c r="CU68" s="649">
        <f t="shared" si="47"/>
        <v>0</v>
      </c>
      <c r="CV68" s="649">
        <f t="shared" si="47"/>
        <v>0</v>
      </c>
      <c r="CW68" s="649">
        <f t="shared" si="47"/>
        <v>0</v>
      </c>
      <c r="CX68" s="649">
        <f t="shared" si="47"/>
        <v>0</v>
      </c>
      <c r="CY68" s="664">
        <f t="shared" si="47"/>
        <v>0</v>
      </c>
      <c r="CZ68" s="665">
        <f t="shared" si="47"/>
        <v>0</v>
      </c>
      <c r="DA68" s="665">
        <f t="shared" si="47"/>
        <v>0</v>
      </c>
      <c r="DB68" s="665">
        <f t="shared" si="47"/>
        <v>0</v>
      </c>
      <c r="DC68" s="665">
        <f t="shared" si="47"/>
        <v>0</v>
      </c>
      <c r="DD68" s="665">
        <f t="shared" si="47"/>
        <v>0</v>
      </c>
      <c r="DE68" s="665">
        <f t="shared" si="47"/>
        <v>0</v>
      </c>
      <c r="DF68" s="665">
        <f t="shared" si="47"/>
        <v>0</v>
      </c>
      <c r="DG68" s="665">
        <f t="shared" si="47"/>
        <v>0</v>
      </c>
      <c r="DH68" s="665">
        <f t="shared" si="47"/>
        <v>0</v>
      </c>
      <c r="DI68" s="665">
        <f t="shared" si="47"/>
        <v>0</v>
      </c>
      <c r="DJ68" s="665">
        <f t="shared" si="47"/>
        <v>0</v>
      </c>
      <c r="DK68" s="665">
        <f t="shared" si="47"/>
        <v>0</v>
      </c>
      <c r="DL68" s="665">
        <f t="shared" si="47"/>
        <v>0</v>
      </c>
      <c r="DM68" s="665">
        <f t="shared" si="47"/>
        <v>0</v>
      </c>
      <c r="DN68" s="665">
        <f t="shared" si="47"/>
        <v>0</v>
      </c>
      <c r="DO68" s="665">
        <f t="shared" si="47"/>
        <v>0</v>
      </c>
      <c r="DP68" s="665">
        <f t="shared" ref="DP68:DW68" si="48">SUMIF($C:$C,"59.2x",DP:DP)</f>
        <v>0</v>
      </c>
      <c r="DQ68" s="665">
        <f t="shared" si="48"/>
        <v>0</v>
      </c>
      <c r="DR68" s="665">
        <f t="shared" si="48"/>
        <v>0</v>
      </c>
      <c r="DS68" s="665">
        <f t="shared" si="48"/>
        <v>0</v>
      </c>
      <c r="DT68" s="665">
        <f t="shared" si="48"/>
        <v>0</v>
      </c>
      <c r="DU68" s="665">
        <f t="shared" si="48"/>
        <v>0</v>
      </c>
      <c r="DV68" s="665">
        <f t="shared" si="48"/>
        <v>0</v>
      </c>
      <c r="DW68" s="717">
        <f t="shared" si="48"/>
        <v>0</v>
      </c>
      <c r="DX68" s="723"/>
    </row>
    <row r="69" spans="2:128" x14ac:dyDescent="0.2">
      <c r="B69" s="718" t="s">
        <v>526</v>
      </c>
      <c r="C69" s="719" t="s">
        <v>823</v>
      </c>
      <c r="D69" s="651"/>
      <c r="E69" s="651"/>
      <c r="F69" s="651"/>
      <c r="G69" s="651"/>
      <c r="H69" s="651"/>
      <c r="I69" s="651"/>
      <c r="J69" s="651"/>
      <c r="K69" s="651"/>
      <c r="L69" s="651"/>
      <c r="M69" s="651"/>
      <c r="N69" s="651"/>
      <c r="O69" s="651"/>
      <c r="P69" s="651"/>
      <c r="Q69" s="651"/>
      <c r="R69" s="653"/>
      <c r="S69" s="716"/>
      <c r="T69" s="653"/>
      <c r="U69" s="720"/>
      <c r="V69" s="649"/>
      <c r="W69" s="649"/>
      <c r="X69" s="649"/>
      <c r="Y69" s="649"/>
      <c r="Z69" s="649"/>
      <c r="AA69" s="649"/>
      <c r="AB69" s="649"/>
      <c r="AC69" s="649"/>
      <c r="AD69" s="649"/>
      <c r="AE69" s="649"/>
      <c r="AF69" s="649"/>
      <c r="AG69" s="649"/>
      <c r="AH69" s="649"/>
      <c r="AI69" s="649"/>
      <c r="AJ69" s="649"/>
      <c r="AK69" s="649"/>
      <c r="AL69" s="649"/>
      <c r="AM69" s="649"/>
      <c r="AN69" s="649"/>
      <c r="AO69" s="649"/>
      <c r="AP69" s="649"/>
      <c r="AQ69" s="649"/>
      <c r="AR69" s="649"/>
      <c r="AS69" s="649"/>
      <c r="AT69" s="649"/>
      <c r="AU69" s="649"/>
      <c r="AV69" s="649"/>
      <c r="AW69" s="649"/>
      <c r="AX69" s="649"/>
      <c r="AY69" s="649"/>
      <c r="AZ69" s="649"/>
      <c r="BA69" s="649"/>
      <c r="BB69" s="649"/>
      <c r="BC69" s="649"/>
      <c r="BD69" s="649"/>
      <c r="BE69" s="649"/>
      <c r="BF69" s="649"/>
      <c r="BG69" s="649"/>
      <c r="BH69" s="649"/>
      <c r="BI69" s="649"/>
      <c r="BJ69" s="649"/>
      <c r="BK69" s="649"/>
      <c r="BL69" s="649"/>
      <c r="BM69" s="649"/>
      <c r="BN69" s="649"/>
      <c r="BO69" s="649"/>
      <c r="BP69" s="649"/>
      <c r="BQ69" s="649"/>
      <c r="BR69" s="649"/>
      <c r="BS69" s="649"/>
      <c r="BT69" s="649"/>
      <c r="BU69" s="649"/>
      <c r="BV69" s="649"/>
      <c r="BW69" s="649"/>
      <c r="BX69" s="649"/>
      <c r="BY69" s="649"/>
      <c r="BZ69" s="649"/>
      <c r="CA69" s="649"/>
      <c r="CB69" s="649"/>
      <c r="CC69" s="649"/>
      <c r="CD69" s="649"/>
      <c r="CE69" s="649"/>
      <c r="CF69" s="649"/>
      <c r="CG69" s="649"/>
      <c r="CH69" s="649"/>
      <c r="CI69" s="649"/>
      <c r="CJ69" s="649"/>
      <c r="CK69" s="649"/>
      <c r="CL69" s="649"/>
      <c r="CM69" s="649"/>
      <c r="CN69" s="649"/>
      <c r="CO69" s="649"/>
      <c r="CP69" s="649"/>
      <c r="CQ69" s="649"/>
      <c r="CR69" s="649"/>
      <c r="CS69" s="649"/>
      <c r="CT69" s="649"/>
      <c r="CU69" s="649"/>
      <c r="CV69" s="649"/>
      <c r="CW69" s="649"/>
      <c r="CX69" s="649"/>
      <c r="CY69" s="664"/>
      <c r="CZ69" s="665"/>
      <c r="DA69" s="665"/>
      <c r="DB69" s="665"/>
      <c r="DC69" s="665"/>
      <c r="DD69" s="665"/>
      <c r="DE69" s="665"/>
      <c r="DF69" s="665"/>
      <c r="DG69" s="665"/>
      <c r="DH69" s="665"/>
      <c r="DI69" s="665"/>
      <c r="DJ69" s="665"/>
      <c r="DK69" s="665"/>
      <c r="DL69" s="665"/>
      <c r="DM69" s="665"/>
      <c r="DN69" s="665"/>
      <c r="DO69" s="665"/>
      <c r="DP69" s="665"/>
      <c r="DQ69" s="665"/>
      <c r="DR69" s="665"/>
      <c r="DS69" s="665"/>
      <c r="DT69" s="665"/>
      <c r="DU69" s="665"/>
      <c r="DV69" s="665"/>
      <c r="DW69" s="717"/>
      <c r="DX69" s="723"/>
    </row>
    <row r="70" spans="2:128" x14ac:dyDescent="0.2">
      <c r="B70" s="657" t="s">
        <v>527</v>
      </c>
      <c r="C70" s="658" t="s">
        <v>528</v>
      </c>
      <c r="D70" s="651"/>
      <c r="E70" s="651"/>
      <c r="F70" s="651"/>
      <c r="G70" s="651"/>
      <c r="H70" s="651"/>
      <c r="I70" s="651"/>
      <c r="J70" s="651"/>
      <c r="K70" s="651"/>
      <c r="L70" s="651"/>
      <c r="M70" s="651"/>
      <c r="N70" s="651"/>
      <c r="O70" s="651"/>
      <c r="P70" s="651"/>
      <c r="Q70" s="651"/>
      <c r="R70" s="653"/>
      <c r="S70" s="716"/>
      <c r="T70" s="653"/>
      <c r="U70" s="716"/>
      <c r="V70" s="651"/>
      <c r="W70" s="651"/>
      <c r="X70" s="649">
        <f t="shared" ref="X70:BC70" si="49">SUMIF($C:$C,"60.1x",X:X)</f>
        <v>0</v>
      </c>
      <c r="Y70" s="649">
        <f t="shared" si="49"/>
        <v>0</v>
      </c>
      <c r="Z70" s="649">
        <f t="shared" si="49"/>
        <v>0</v>
      </c>
      <c r="AA70" s="649">
        <f t="shared" si="49"/>
        <v>0</v>
      </c>
      <c r="AB70" s="649">
        <f t="shared" si="49"/>
        <v>0</v>
      </c>
      <c r="AC70" s="649">
        <f t="shared" si="49"/>
        <v>0</v>
      </c>
      <c r="AD70" s="649">
        <f t="shared" si="49"/>
        <v>0</v>
      </c>
      <c r="AE70" s="649">
        <f t="shared" si="49"/>
        <v>0</v>
      </c>
      <c r="AF70" s="649">
        <f t="shared" si="49"/>
        <v>0</v>
      </c>
      <c r="AG70" s="649">
        <f t="shared" si="49"/>
        <v>0</v>
      </c>
      <c r="AH70" s="649">
        <f t="shared" si="49"/>
        <v>0</v>
      </c>
      <c r="AI70" s="649">
        <f t="shared" si="49"/>
        <v>0</v>
      </c>
      <c r="AJ70" s="649">
        <f t="shared" si="49"/>
        <v>0</v>
      </c>
      <c r="AK70" s="649">
        <f t="shared" si="49"/>
        <v>0</v>
      </c>
      <c r="AL70" s="649">
        <f t="shared" si="49"/>
        <v>0</v>
      </c>
      <c r="AM70" s="649">
        <f t="shared" si="49"/>
        <v>0</v>
      </c>
      <c r="AN70" s="649">
        <f t="shared" si="49"/>
        <v>0</v>
      </c>
      <c r="AO70" s="649">
        <f t="shared" si="49"/>
        <v>0</v>
      </c>
      <c r="AP70" s="649">
        <f t="shared" si="49"/>
        <v>0</v>
      </c>
      <c r="AQ70" s="649">
        <f t="shared" si="49"/>
        <v>0</v>
      </c>
      <c r="AR70" s="649">
        <f t="shared" si="49"/>
        <v>0</v>
      </c>
      <c r="AS70" s="649">
        <f t="shared" si="49"/>
        <v>0</v>
      </c>
      <c r="AT70" s="649">
        <f t="shared" si="49"/>
        <v>0</v>
      </c>
      <c r="AU70" s="649">
        <f t="shared" si="49"/>
        <v>0</v>
      </c>
      <c r="AV70" s="649">
        <f t="shared" si="49"/>
        <v>0</v>
      </c>
      <c r="AW70" s="649">
        <f t="shared" si="49"/>
        <v>0</v>
      </c>
      <c r="AX70" s="649">
        <f t="shared" si="49"/>
        <v>0</v>
      </c>
      <c r="AY70" s="649">
        <f t="shared" si="49"/>
        <v>0</v>
      </c>
      <c r="AZ70" s="649">
        <f t="shared" si="49"/>
        <v>0</v>
      </c>
      <c r="BA70" s="649">
        <f t="shared" si="49"/>
        <v>0</v>
      </c>
      <c r="BB70" s="649">
        <f t="shared" si="49"/>
        <v>0</v>
      </c>
      <c r="BC70" s="649">
        <f t="shared" si="49"/>
        <v>0</v>
      </c>
      <c r="BD70" s="649">
        <f t="shared" ref="BD70:CI70" si="50">SUMIF($C:$C,"60.1x",BD:BD)</f>
        <v>0</v>
      </c>
      <c r="BE70" s="649">
        <f t="shared" si="50"/>
        <v>0</v>
      </c>
      <c r="BF70" s="649">
        <f t="shared" si="50"/>
        <v>0</v>
      </c>
      <c r="BG70" s="649">
        <f t="shared" si="50"/>
        <v>0</v>
      </c>
      <c r="BH70" s="649">
        <f t="shared" si="50"/>
        <v>0</v>
      </c>
      <c r="BI70" s="649">
        <f t="shared" si="50"/>
        <v>0</v>
      </c>
      <c r="BJ70" s="649">
        <f t="shared" si="50"/>
        <v>0</v>
      </c>
      <c r="BK70" s="649">
        <f t="shared" si="50"/>
        <v>0</v>
      </c>
      <c r="BL70" s="649">
        <f t="shared" si="50"/>
        <v>0</v>
      </c>
      <c r="BM70" s="649">
        <f t="shared" si="50"/>
        <v>0</v>
      </c>
      <c r="BN70" s="649">
        <f t="shared" si="50"/>
        <v>0</v>
      </c>
      <c r="BO70" s="649">
        <f t="shared" si="50"/>
        <v>0</v>
      </c>
      <c r="BP70" s="649">
        <f t="shared" si="50"/>
        <v>0</v>
      </c>
      <c r="BQ70" s="649">
        <f t="shared" si="50"/>
        <v>0</v>
      </c>
      <c r="BR70" s="649">
        <f t="shared" si="50"/>
        <v>0</v>
      </c>
      <c r="BS70" s="649">
        <f t="shared" si="50"/>
        <v>0</v>
      </c>
      <c r="BT70" s="649">
        <f t="shared" si="50"/>
        <v>0</v>
      </c>
      <c r="BU70" s="649">
        <f t="shared" si="50"/>
        <v>0</v>
      </c>
      <c r="BV70" s="649">
        <f t="shared" si="50"/>
        <v>0</v>
      </c>
      <c r="BW70" s="649">
        <f t="shared" si="50"/>
        <v>0</v>
      </c>
      <c r="BX70" s="649">
        <f t="shared" si="50"/>
        <v>0</v>
      </c>
      <c r="BY70" s="649">
        <f t="shared" si="50"/>
        <v>0</v>
      </c>
      <c r="BZ70" s="649">
        <f t="shared" si="50"/>
        <v>0</v>
      </c>
      <c r="CA70" s="649">
        <f t="shared" si="50"/>
        <v>0</v>
      </c>
      <c r="CB70" s="649">
        <f t="shared" si="50"/>
        <v>0</v>
      </c>
      <c r="CC70" s="649">
        <f t="shared" si="50"/>
        <v>0</v>
      </c>
      <c r="CD70" s="649">
        <f t="shared" si="50"/>
        <v>0</v>
      </c>
      <c r="CE70" s="649">
        <f t="shared" si="50"/>
        <v>0</v>
      </c>
      <c r="CF70" s="649">
        <f t="shared" si="50"/>
        <v>0</v>
      </c>
      <c r="CG70" s="649">
        <f t="shared" si="50"/>
        <v>0</v>
      </c>
      <c r="CH70" s="649">
        <f t="shared" si="50"/>
        <v>0</v>
      </c>
      <c r="CI70" s="649">
        <f t="shared" si="50"/>
        <v>0</v>
      </c>
      <c r="CJ70" s="649">
        <f t="shared" ref="CJ70:DO70" si="51">SUMIF($C:$C,"60.1x",CJ:CJ)</f>
        <v>0</v>
      </c>
      <c r="CK70" s="649">
        <f t="shared" si="51"/>
        <v>0</v>
      </c>
      <c r="CL70" s="649">
        <f t="shared" si="51"/>
        <v>0</v>
      </c>
      <c r="CM70" s="649">
        <f t="shared" si="51"/>
        <v>0</v>
      </c>
      <c r="CN70" s="649">
        <f t="shared" si="51"/>
        <v>0</v>
      </c>
      <c r="CO70" s="649">
        <f t="shared" si="51"/>
        <v>0</v>
      </c>
      <c r="CP70" s="649">
        <f t="shared" si="51"/>
        <v>0</v>
      </c>
      <c r="CQ70" s="649">
        <f t="shared" si="51"/>
        <v>0</v>
      </c>
      <c r="CR70" s="649">
        <f t="shared" si="51"/>
        <v>0</v>
      </c>
      <c r="CS70" s="649">
        <f t="shared" si="51"/>
        <v>0</v>
      </c>
      <c r="CT70" s="649">
        <f t="shared" si="51"/>
        <v>0</v>
      </c>
      <c r="CU70" s="649">
        <f t="shared" si="51"/>
        <v>0</v>
      </c>
      <c r="CV70" s="649">
        <f t="shared" si="51"/>
        <v>0</v>
      </c>
      <c r="CW70" s="649">
        <f t="shared" si="51"/>
        <v>0</v>
      </c>
      <c r="CX70" s="649">
        <f t="shared" si="51"/>
        <v>0</v>
      </c>
      <c r="CY70" s="664">
        <f t="shared" si="51"/>
        <v>0</v>
      </c>
      <c r="CZ70" s="665">
        <f t="shared" si="51"/>
        <v>0</v>
      </c>
      <c r="DA70" s="665">
        <f t="shared" si="51"/>
        <v>0</v>
      </c>
      <c r="DB70" s="665">
        <f t="shared" si="51"/>
        <v>0</v>
      </c>
      <c r="DC70" s="665">
        <f t="shared" si="51"/>
        <v>0</v>
      </c>
      <c r="DD70" s="665">
        <f t="shared" si="51"/>
        <v>0</v>
      </c>
      <c r="DE70" s="665">
        <f t="shared" si="51"/>
        <v>0</v>
      </c>
      <c r="DF70" s="665">
        <f t="shared" si="51"/>
        <v>0</v>
      </c>
      <c r="DG70" s="665">
        <f t="shared" si="51"/>
        <v>0</v>
      </c>
      <c r="DH70" s="665">
        <f t="shared" si="51"/>
        <v>0</v>
      </c>
      <c r="DI70" s="665">
        <f t="shared" si="51"/>
        <v>0</v>
      </c>
      <c r="DJ70" s="665">
        <f t="shared" si="51"/>
        <v>0</v>
      </c>
      <c r="DK70" s="665">
        <f t="shared" si="51"/>
        <v>0</v>
      </c>
      <c r="DL70" s="665">
        <f t="shared" si="51"/>
        <v>0</v>
      </c>
      <c r="DM70" s="665">
        <f t="shared" si="51"/>
        <v>0</v>
      </c>
      <c r="DN70" s="665">
        <f t="shared" si="51"/>
        <v>0</v>
      </c>
      <c r="DO70" s="665">
        <f t="shared" si="51"/>
        <v>0</v>
      </c>
      <c r="DP70" s="665">
        <f t="shared" ref="DP70:DW70" si="52">SUMIF($C:$C,"60.1x",DP:DP)</f>
        <v>0</v>
      </c>
      <c r="DQ70" s="665">
        <f t="shared" si="52"/>
        <v>0</v>
      </c>
      <c r="DR70" s="665">
        <f t="shared" si="52"/>
        <v>0</v>
      </c>
      <c r="DS70" s="665">
        <f t="shared" si="52"/>
        <v>0</v>
      </c>
      <c r="DT70" s="665">
        <f t="shared" si="52"/>
        <v>0</v>
      </c>
      <c r="DU70" s="665">
        <f t="shared" si="52"/>
        <v>0</v>
      </c>
      <c r="DV70" s="665">
        <f t="shared" si="52"/>
        <v>0</v>
      </c>
      <c r="DW70" s="717">
        <f t="shared" si="52"/>
        <v>0</v>
      </c>
      <c r="DX70" s="723"/>
    </row>
    <row r="71" spans="2:128" x14ac:dyDescent="0.2">
      <c r="B71" s="657" t="s">
        <v>529</v>
      </c>
      <c r="C71" s="658" t="s">
        <v>530</v>
      </c>
      <c r="D71" s="651"/>
      <c r="E71" s="651"/>
      <c r="F71" s="651"/>
      <c r="G71" s="651"/>
      <c r="H71" s="651"/>
      <c r="I71" s="651"/>
      <c r="J71" s="651"/>
      <c r="K71" s="651"/>
      <c r="L71" s="651"/>
      <c r="M71" s="651"/>
      <c r="N71" s="651"/>
      <c r="O71" s="651"/>
      <c r="P71" s="651"/>
      <c r="Q71" s="651"/>
      <c r="R71" s="653"/>
      <c r="S71" s="716"/>
      <c r="T71" s="653"/>
      <c r="U71" s="716"/>
      <c r="V71" s="651"/>
      <c r="W71" s="651"/>
      <c r="X71" s="649">
        <f t="shared" ref="X71:BC71" si="53">SUMIF($C:$C,"60.2x",X:X)</f>
        <v>0</v>
      </c>
      <c r="Y71" s="649">
        <f t="shared" si="53"/>
        <v>0</v>
      </c>
      <c r="Z71" s="649">
        <f t="shared" si="53"/>
        <v>0</v>
      </c>
      <c r="AA71" s="649">
        <f t="shared" si="53"/>
        <v>0</v>
      </c>
      <c r="AB71" s="649">
        <f t="shared" si="53"/>
        <v>0</v>
      </c>
      <c r="AC71" s="649">
        <f t="shared" si="53"/>
        <v>0</v>
      </c>
      <c r="AD71" s="649">
        <f t="shared" si="53"/>
        <v>0</v>
      </c>
      <c r="AE71" s="649">
        <f t="shared" si="53"/>
        <v>0</v>
      </c>
      <c r="AF71" s="649">
        <f t="shared" si="53"/>
        <v>0</v>
      </c>
      <c r="AG71" s="649">
        <f t="shared" si="53"/>
        <v>0</v>
      </c>
      <c r="AH71" s="649">
        <f t="shared" si="53"/>
        <v>0</v>
      </c>
      <c r="AI71" s="649">
        <f t="shared" si="53"/>
        <v>0</v>
      </c>
      <c r="AJ71" s="649">
        <f t="shared" si="53"/>
        <v>0</v>
      </c>
      <c r="AK71" s="649">
        <f t="shared" si="53"/>
        <v>0</v>
      </c>
      <c r="AL71" s="649">
        <f t="shared" si="53"/>
        <v>0</v>
      </c>
      <c r="AM71" s="649">
        <f t="shared" si="53"/>
        <v>0</v>
      </c>
      <c r="AN71" s="649">
        <f t="shared" si="53"/>
        <v>0</v>
      </c>
      <c r="AO71" s="649">
        <f t="shared" si="53"/>
        <v>0</v>
      </c>
      <c r="AP71" s="649">
        <f t="shared" si="53"/>
        <v>0</v>
      </c>
      <c r="AQ71" s="649">
        <f t="shared" si="53"/>
        <v>0</v>
      </c>
      <c r="AR71" s="649">
        <f t="shared" si="53"/>
        <v>0</v>
      </c>
      <c r="AS71" s="649">
        <f t="shared" si="53"/>
        <v>0</v>
      </c>
      <c r="AT71" s="649">
        <f t="shared" si="53"/>
        <v>0</v>
      </c>
      <c r="AU71" s="649">
        <f t="shared" si="53"/>
        <v>0</v>
      </c>
      <c r="AV71" s="649">
        <f t="shared" si="53"/>
        <v>0</v>
      </c>
      <c r="AW71" s="649">
        <f t="shared" si="53"/>
        <v>0</v>
      </c>
      <c r="AX71" s="649">
        <f t="shared" si="53"/>
        <v>0</v>
      </c>
      <c r="AY71" s="649">
        <f t="shared" si="53"/>
        <v>0</v>
      </c>
      <c r="AZ71" s="649">
        <f t="shared" si="53"/>
        <v>0</v>
      </c>
      <c r="BA71" s="649">
        <f t="shared" si="53"/>
        <v>0</v>
      </c>
      <c r="BB71" s="649">
        <f t="shared" si="53"/>
        <v>0</v>
      </c>
      <c r="BC71" s="649">
        <f t="shared" si="53"/>
        <v>0</v>
      </c>
      <c r="BD71" s="649">
        <f t="shared" ref="BD71:CI71" si="54">SUMIF($C:$C,"60.2x",BD:BD)</f>
        <v>0</v>
      </c>
      <c r="BE71" s="649">
        <f t="shared" si="54"/>
        <v>0</v>
      </c>
      <c r="BF71" s="649">
        <f t="shared" si="54"/>
        <v>0</v>
      </c>
      <c r="BG71" s="649">
        <f t="shared" si="54"/>
        <v>0</v>
      </c>
      <c r="BH71" s="649">
        <f t="shared" si="54"/>
        <v>0</v>
      </c>
      <c r="BI71" s="649">
        <f t="shared" si="54"/>
        <v>0</v>
      </c>
      <c r="BJ71" s="649">
        <f t="shared" si="54"/>
        <v>0</v>
      </c>
      <c r="BK71" s="649">
        <f t="shared" si="54"/>
        <v>0</v>
      </c>
      <c r="BL71" s="649">
        <f t="shared" si="54"/>
        <v>0</v>
      </c>
      <c r="BM71" s="649">
        <f t="shared" si="54"/>
        <v>0</v>
      </c>
      <c r="BN71" s="649">
        <f t="shared" si="54"/>
        <v>0</v>
      </c>
      <c r="BO71" s="649">
        <f t="shared" si="54"/>
        <v>0</v>
      </c>
      <c r="BP71" s="649">
        <f t="shared" si="54"/>
        <v>0</v>
      </c>
      <c r="BQ71" s="649">
        <f t="shared" si="54"/>
        <v>0</v>
      </c>
      <c r="BR71" s="649">
        <f t="shared" si="54"/>
        <v>0</v>
      </c>
      <c r="BS71" s="649">
        <f t="shared" si="54"/>
        <v>0</v>
      </c>
      <c r="BT71" s="649">
        <f t="shared" si="54"/>
        <v>0</v>
      </c>
      <c r="BU71" s="649">
        <f t="shared" si="54"/>
        <v>0</v>
      </c>
      <c r="BV71" s="649">
        <f t="shared" si="54"/>
        <v>0</v>
      </c>
      <c r="BW71" s="649">
        <f t="shared" si="54"/>
        <v>0</v>
      </c>
      <c r="BX71" s="649">
        <f t="shared" si="54"/>
        <v>0</v>
      </c>
      <c r="BY71" s="649">
        <f t="shared" si="54"/>
        <v>0</v>
      </c>
      <c r="BZ71" s="649">
        <f t="shared" si="54"/>
        <v>0</v>
      </c>
      <c r="CA71" s="649">
        <f t="shared" si="54"/>
        <v>0</v>
      </c>
      <c r="CB71" s="649">
        <f t="shared" si="54"/>
        <v>0</v>
      </c>
      <c r="CC71" s="649">
        <f t="shared" si="54"/>
        <v>0</v>
      </c>
      <c r="CD71" s="649">
        <f t="shared" si="54"/>
        <v>0</v>
      </c>
      <c r="CE71" s="649">
        <f t="shared" si="54"/>
        <v>0</v>
      </c>
      <c r="CF71" s="649">
        <f t="shared" si="54"/>
        <v>0</v>
      </c>
      <c r="CG71" s="649">
        <f t="shared" si="54"/>
        <v>0</v>
      </c>
      <c r="CH71" s="649">
        <f t="shared" si="54"/>
        <v>0</v>
      </c>
      <c r="CI71" s="649">
        <f t="shared" si="54"/>
        <v>0</v>
      </c>
      <c r="CJ71" s="649">
        <f t="shared" ref="CJ71:DO71" si="55">SUMIF($C:$C,"60.2x",CJ:CJ)</f>
        <v>0</v>
      </c>
      <c r="CK71" s="649">
        <f t="shared" si="55"/>
        <v>0</v>
      </c>
      <c r="CL71" s="649">
        <f t="shared" si="55"/>
        <v>0</v>
      </c>
      <c r="CM71" s="649">
        <f t="shared" si="55"/>
        <v>0</v>
      </c>
      <c r="CN71" s="649">
        <f t="shared" si="55"/>
        <v>0</v>
      </c>
      <c r="CO71" s="649">
        <f t="shared" si="55"/>
        <v>0</v>
      </c>
      <c r="CP71" s="649">
        <f t="shared" si="55"/>
        <v>0</v>
      </c>
      <c r="CQ71" s="649">
        <f t="shared" si="55"/>
        <v>0</v>
      </c>
      <c r="CR71" s="649">
        <f t="shared" si="55"/>
        <v>0</v>
      </c>
      <c r="CS71" s="649">
        <f t="shared" si="55"/>
        <v>0</v>
      </c>
      <c r="CT71" s="649">
        <f t="shared" si="55"/>
        <v>0</v>
      </c>
      <c r="CU71" s="649">
        <f t="shared" si="55"/>
        <v>0</v>
      </c>
      <c r="CV71" s="649">
        <f t="shared" si="55"/>
        <v>0</v>
      </c>
      <c r="CW71" s="649">
        <f t="shared" si="55"/>
        <v>0</v>
      </c>
      <c r="CX71" s="649">
        <f t="shared" si="55"/>
        <v>0</v>
      </c>
      <c r="CY71" s="664">
        <f t="shared" si="55"/>
        <v>0</v>
      </c>
      <c r="CZ71" s="665">
        <f t="shared" si="55"/>
        <v>0</v>
      </c>
      <c r="DA71" s="665">
        <f t="shared" si="55"/>
        <v>0</v>
      </c>
      <c r="DB71" s="665">
        <f t="shared" si="55"/>
        <v>0</v>
      </c>
      <c r="DC71" s="665">
        <f t="shared" si="55"/>
        <v>0</v>
      </c>
      <c r="DD71" s="665">
        <f t="shared" si="55"/>
        <v>0</v>
      </c>
      <c r="DE71" s="665">
        <f t="shared" si="55"/>
        <v>0</v>
      </c>
      <c r="DF71" s="665">
        <f t="shared" si="55"/>
        <v>0</v>
      </c>
      <c r="DG71" s="665">
        <f t="shared" si="55"/>
        <v>0</v>
      </c>
      <c r="DH71" s="665">
        <f t="shared" si="55"/>
        <v>0</v>
      </c>
      <c r="DI71" s="665">
        <f t="shared" si="55"/>
        <v>0</v>
      </c>
      <c r="DJ71" s="665">
        <f t="shared" si="55"/>
        <v>0</v>
      </c>
      <c r="DK71" s="665">
        <f t="shared" si="55"/>
        <v>0</v>
      </c>
      <c r="DL71" s="665">
        <f t="shared" si="55"/>
        <v>0</v>
      </c>
      <c r="DM71" s="665">
        <f t="shared" si="55"/>
        <v>0</v>
      </c>
      <c r="DN71" s="665">
        <f t="shared" si="55"/>
        <v>0</v>
      </c>
      <c r="DO71" s="665">
        <f t="shared" si="55"/>
        <v>0</v>
      </c>
      <c r="DP71" s="665">
        <f t="shared" ref="DP71:DW71" si="56">SUMIF($C:$C,"60.2x",DP:DP)</f>
        <v>0</v>
      </c>
      <c r="DQ71" s="665">
        <f t="shared" si="56"/>
        <v>0</v>
      </c>
      <c r="DR71" s="665">
        <f t="shared" si="56"/>
        <v>0</v>
      </c>
      <c r="DS71" s="665">
        <f t="shared" si="56"/>
        <v>0</v>
      </c>
      <c r="DT71" s="665">
        <f t="shared" si="56"/>
        <v>0</v>
      </c>
      <c r="DU71" s="665">
        <f t="shared" si="56"/>
        <v>0</v>
      </c>
      <c r="DV71" s="665">
        <f t="shared" si="56"/>
        <v>0</v>
      </c>
      <c r="DW71" s="717">
        <f t="shared" si="56"/>
        <v>0</v>
      </c>
      <c r="DX71" s="723"/>
    </row>
    <row r="72" spans="2:128" ht="15.75" x14ac:dyDescent="0.25">
      <c r="B72" s="718" t="s">
        <v>531</v>
      </c>
      <c r="C72" s="719" t="s">
        <v>532</v>
      </c>
      <c r="D72" s="651"/>
      <c r="E72" s="651"/>
      <c r="F72" s="651"/>
      <c r="G72" s="651"/>
      <c r="H72" s="651"/>
      <c r="I72" s="651"/>
      <c r="J72" s="651"/>
      <c r="K72" s="651"/>
      <c r="L72" s="651"/>
      <c r="M72" s="651"/>
      <c r="N72" s="651"/>
      <c r="O72" s="651"/>
      <c r="P72" s="651"/>
      <c r="Q72" s="651"/>
      <c r="R72" s="653"/>
      <c r="S72" s="716"/>
      <c r="T72" s="653"/>
      <c r="U72" s="720"/>
      <c r="V72" s="649"/>
      <c r="W72" s="649"/>
      <c r="X72" s="724"/>
      <c r="Y72" s="724"/>
      <c r="Z72" s="724"/>
      <c r="AA72" s="724"/>
      <c r="AB72" s="724"/>
      <c r="AC72" s="724"/>
      <c r="AD72" s="724"/>
      <c r="AE72" s="724"/>
      <c r="AF72" s="724"/>
      <c r="AG72" s="724"/>
      <c r="AH72" s="724"/>
      <c r="AI72" s="724"/>
      <c r="AJ72" s="724"/>
      <c r="AK72" s="724"/>
      <c r="AL72" s="724"/>
      <c r="AM72" s="724"/>
      <c r="AN72" s="724"/>
      <c r="AO72" s="724"/>
      <c r="AP72" s="724"/>
      <c r="AQ72" s="724"/>
      <c r="AR72" s="724"/>
      <c r="AS72" s="724"/>
      <c r="AT72" s="724"/>
      <c r="AU72" s="724"/>
      <c r="AV72" s="724"/>
      <c r="AW72" s="724"/>
      <c r="AX72" s="724"/>
      <c r="AY72" s="724"/>
      <c r="AZ72" s="724"/>
      <c r="BA72" s="724"/>
      <c r="BB72" s="724"/>
      <c r="BC72" s="724"/>
      <c r="BD72" s="724"/>
      <c r="BE72" s="724"/>
      <c r="BF72" s="724"/>
      <c r="BG72" s="724"/>
      <c r="BH72" s="724"/>
      <c r="BI72" s="724"/>
      <c r="BJ72" s="724"/>
      <c r="BK72" s="724"/>
      <c r="BL72" s="724"/>
      <c r="BM72" s="724"/>
      <c r="BN72" s="724"/>
      <c r="BO72" s="724"/>
      <c r="BP72" s="724"/>
      <c r="BQ72" s="724"/>
      <c r="BR72" s="724"/>
      <c r="BS72" s="724"/>
      <c r="BT72" s="724"/>
      <c r="BU72" s="724"/>
      <c r="BV72" s="724"/>
      <c r="BW72" s="724"/>
      <c r="BX72" s="724"/>
      <c r="BY72" s="724"/>
      <c r="BZ72" s="724"/>
      <c r="CA72" s="724"/>
      <c r="CB72" s="724"/>
      <c r="CC72" s="724"/>
      <c r="CD72" s="724"/>
      <c r="CE72" s="724"/>
      <c r="CF72" s="724"/>
      <c r="CG72" s="724"/>
      <c r="CH72" s="724"/>
      <c r="CI72" s="724"/>
      <c r="CJ72" s="724"/>
      <c r="CK72" s="724"/>
      <c r="CL72" s="724"/>
      <c r="CM72" s="724"/>
      <c r="CN72" s="724"/>
      <c r="CO72" s="724"/>
      <c r="CP72" s="724"/>
      <c r="CQ72" s="724"/>
      <c r="CR72" s="724"/>
      <c r="CS72" s="724"/>
      <c r="CT72" s="724"/>
      <c r="CU72" s="724"/>
      <c r="CV72" s="724"/>
      <c r="CW72" s="724"/>
      <c r="CX72" s="724"/>
      <c r="CY72" s="725"/>
      <c r="CZ72" s="726"/>
      <c r="DA72" s="726"/>
      <c r="DB72" s="726"/>
      <c r="DC72" s="726"/>
      <c r="DD72" s="726"/>
      <c r="DE72" s="726"/>
      <c r="DF72" s="726"/>
      <c r="DG72" s="726"/>
      <c r="DH72" s="726"/>
      <c r="DI72" s="726"/>
      <c r="DJ72" s="726"/>
      <c r="DK72" s="726"/>
      <c r="DL72" s="726"/>
      <c r="DM72" s="726"/>
      <c r="DN72" s="726"/>
      <c r="DO72" s="726"/>
      <c r="DP72" s="726"/>
      <c r="DQ72" s="726"/>
      <c r="DR72" s="726"/>
      <c r="DS72" s="726"/>
      <c r="DT72" s="726"/>
      <c r="DU72" s="726"/>
      <c r="DV72" s="726"/>
      <c r="DW72" s="727"/>
      <c r="DX72" s="723"/>
    </row>
    <row r="73" spans="2:128" x14ac:dyDescent="0.2">
      <c r="B73" s="728" t="s">
        <v>533</v>
      </c>
      <c r="C73" s="729" t="s">
        <v>538</v>
      </c>
      <c r="D73" s="651"/>
      <c r="E73" s="651"/>
      <c r="F73" s="651"/>
      <c r="G73" s="651"/>
      <c r="H73" s="651"/>
      <c r="I73" s="651"/>
      <c r="J73" s="651"/>
      <c r="K73" s="651"/>
      <c r="L73" s="651"/>
      <c r="M73" s="651"/>
      <c r="N73" s="651"/>
      <c r="O73" s="651"/>
      <c r="P73" s="651"/>
      <c r="Q73" s="651"/>
      <c r="R73" s="653"/>
      <c r="S73" s="716"/>
      <c r="T73" s="653"/>
      <c r="U73" s="716"/>
      <c r="V73" s="651"/>
      <c r="W73" s="651"/>
      <c r="X73" s="649">
        <f t="shared" ref="X73:BC73" si="57">SUMIF($C:$C,"61.1x",X:X)</f>
        <v>0</v>
      </c>
      <c r="Y73" s="649">
        <f t="shared" si="57"/>
        <v>0</v>
      </c>
      <c r="Z73" s="649">
        <f t="shared" si="57"/>
        <v>0</v>
      </c>
      <c r="AA73" s="649">
        <f t="shared" si="57"/>
        <v>0</v>
      </c>
      <c r="AB73" s="649">
        <f t="shared" si="57"/>
        <v>0</v>
      </c>
      <c r="AC73" s="649">
        <f t="shared" si="57"/>
        <v>0</v>
      </c>
      <c r="AD73" s="649">
        <f t="shared" si="57"/>
        <v>0</v>
      </c>
      <c r="AE73" s="649">
        <f t="shared" si="57"/>
        <v>0</v>
      </c>
      <c r="AF73" s="649">
        <f t="shared" si="57"/>
        <v>0</v>
      </c>
      <c r="AG73" s="649">
        <f t="shared" si="57"/>
        <v>0</v>
      </c>
      <c r="AH73" s="649">
        <f t="shared" si="57"/>
        <v>0</v>
      </c>
      <c r="AI73" s="649">
        <f t="shared" si="57"/>
        <v>0</v>
      </c>
      <c r="AJ73" s="649">
        <f t="shared" si="57"/>
        <v>0</v>
      </c>
      <c r="AK73" s="649">
        <f t="shared" si="57"/>
        <v>0</v>
      </c>
      <c r="AL73" s="649">
        <f t="shared" si="57"/>
        <v>0</v>
      </c>
      <c r="AM73" s="649">
        <f t="shared" si="57"/>
        <v>0</v>
      </c>
      <c r="AN73" s="649">
        <f t="shared" si="57"/>
        <v>0</v>
      </c>
      <c r="AO73" s="649">
        <f t="shared" si="57"/>
        <v>0</v>
      </c>
      <c r="AP73" s="649">
        <f t="shared" si="57"/>
        <v>0</v>
      </c>
      <c r="AQ73" s="649">
        <f t="shared" si="57"/>
        <v>0</v>
      </c>
      <c r="AR73" s="649">
        <f t="shared" si="57"/>
        <v>0</v>
      </c>
      <c r="AS73" s="649">
        <f t="shared" si="57"/>
        <v>0</v>
      </c>
      <c r="AT73" s="649">
        <f t="shared" si="57"/>
        <v>0</v>
      </c>
      <c r="AU73" s="649">
        <f t="shared" si="57"/>
        <v>0</v>
      </c>
      <c r="AV73" s="649">
        <f t="shared" si="57"/>
        <v>0</v>
      </c>
      <c r="AW73" s="649">
        <f t="shared" si="57"/>
        <v>0</v>
      </c>
      <c r="AX73" s="649">
        <f t="shared" si="57"/>
        <v>0</v>
      </c>
      <c r="AY73" s="649">
        <f t="shared" si="57"/>
        <v>0</v>
      </c>
      <c r="AZ73" s="649">
        <f t="shared" si="57"/>
        <v>0</v>
      </c>
      <c r="BA73" s="649">
        <f t="shared" si="57"/>
        <v>0</v>
      </c>
      <c r="BB73" s="649">
        <f t="shared" si="57"/>
        <v>0</v>
      </c>
      <c r="BC73" s="649">
        <f t="shared" si="57"/>
        <v>0</v>
      </c>
      <c r="BD73" s="649">
        <f t="shared" ref="BD73:CI73" si="58">SUMIF($C:$C,"61.1x",BD:BD)</f>
        <v>0</v>
      </c>
      <c r="BE73" s="649">
        <f t="shared" si="58"/>
        <v>0</v>
      </c>
      <c r="BF73" s="649">
        <f t="shared" si="58"/>
        <v>0</v>
      </c>
      <c r="BG73" s="649">
        <f t="shared" si="58"/>
        <v>0</v>
      </c>
      <c r="BH73" s="649">
        <f t="shared" si="58"/>
        <v>0</v>
      </c>
      <c r="BI73" s="649">
        <f t="shared" si="58"/>
        <v>0</v>
      </c>
      <c r="BJ73" s="649">
        <f t="shared" si="58"/>
        <v>0</v>
      </c>
      <c r="BK73" s="649">
        <f t="shared" si="58"/>
        <v>0</v>
      </c>
      <c r="BL73" s="649">
        <f t="shared" si="58"/>
        <v>0</v>
      </c>
      <c r="BM73" s="649">
        <f t="shared" si="58"/>
        <v>0</v>
      </c>
      <c r="BN73" s="649">
        <f t="shared" si="58"/>
        <v>0</v>
      </c>
      <c r="BO73" s="649">
        <f t="shared" si="58"/>
        <v>0</v>
      </c>
      <c r="BP73" s="649">
        <f t="shared" si="58"/>
        <v>0</v>
      </c>
      <c r="BQ73" s="649">
        <f t="shared" si="58"/>
        <v>0</v>
      </c>
      <c r="BR73" s="649">
        <f t="shared" si="58"/>
        <v>0</v>
      </c>
      <c r="BS73" s="649">
        <f t="shared" si="58"/>
        <v>0</v>
      </c>
      <c r="BT73" s="649">
        <f t="shared" si="58"/>
        <v>0</v>
      </c>
      <c r="BU73" s="649">
        <f t="shared" si="58"/>
        <v>0</v>
      </c>
      <c r="BV73" s="649">
        <f t="shared" si="58"/>
        <v>0</v>
      </c>
      <c r="BW73" s="649">
        <f t="shared" si="58"/>
        <v>0</v>
      </c>
      <c r="BX73" s="649">
        <f t="shared" si="58"/>
        <v>0</v>
      </c>
      <c r="BY73" s="649">
        <f t="shared" si="58"/>
        <v>0</v>
      </c>
      <c r="BZ73" s="649">
        <f t="shared" si="58"/>
        <v>0</v>
      </c>
      <c r="CA73" s="649">
        <f t="shared" si="58"/>
        <v>0</v>
      </c>
      <c r="CB73" s="649">
        <f t="shared" si="58"/>
        <v>0</v>
      </c>
      <c r="CC73" s="649">
        <f t="shared" si="58"/>
        <v>0</v>
      </c>
      <c r="CD73" s="649">
        <f t="shared" si="58"/>
        <v>0</v>
      </c>
      <c r="CE73" s="649">
        <f t="shared" si="58"/>
        <v>0</v>
      </c>
      <c r="CF73" s="649">
        <f t="shared" si="58"/>
        <v>0</v>
      </c>
      <c r="CG73" s="649">
        <f t="shared" si="58"/>
        <v>0</v>
      </c>
      <c r="CH73" s="649">
        <f t="shared" si="58"/>
        <v>0</v>
      </c>
      <c r="CI73" s="649">
        <f t="shared" si="58"/>
        <v>0</v>
      </c>
      <c r="CJ73" s="649">
        <f t="shared" ref="CJ73:DO73" si="59">SUMIF($C:$C,"61.1x",CJ:CJ)</f>
        <v>0</v>
      </c>
      <c r="CK73" s="649">
        <f t="shared" si="59"/>
        <v>0</v>
      </c>
      <c r="CL73" s="649">
        <f t="shared" si="59"/>
        <v>0</v>
      </c>
      <c r="CM73" s="649">
        <f t="shared" si="59"/>
        <v>0</v>
      </c>
      <c r="CN73" s="649">
        <f t="shared" si="59"/>
        <v>0</v>
      </c>
      <c r="CO73" s="649">
        <f t="shared" si="59"/>
        <v>0</v>
      </c>
      <c r="CP73" s="649">
        <f t="shared" si="59"/>
        <v>0</v>
      </c>
      <c r="CQ73" s="649">
        <f t="shared" si="59"/>
        <v>0</v>
      </c>
      <c r="CR73" s="649">
        <f t="shared" si="59"/>
        <v>0</v>
      </c>
      <c r="CS73" s="649">
        <f t="shared" si="59"/>
        <v>0</v>
      </c>
      <c r="CT73" s="649">
        <f t="shared" si="59"/>
        <v>0</v>
      </c>
      <c r="CU73" s="649">
        <f t="shared" si="59"/>
        <v>0</v>
      </c>
      <c r="CV73" s="649">
        <f t="shared" si="59"/>
        <v>0</v>
      </c>
      <c r="CW73" s="649">
        <f t="shared" si="59"/>
        <v>0</v>
      </c>
      <c r="CX73" s="649">
        <f t="shared" si="59"/>
        <v>0</v>
      </c>
      <c r="CY73" s="664">
        <f t="shared" si="59"/>
        <v>0</v>
      </c>
      <c r="CZ73" s="665">
        <f t="shared" si="59"/>
        <v>0</v>
      </c>
      <c r="DA73" s="665">
        <f t="shared" si="59"/>
        <v>0</v>
      </c>
      <c r="DB73" s="665">
        <f t="shared" si="59"/>
        <v>0</v>
      </c>
      <c r="DC73" s="665">
        <f t="shared" si="59"/>
        <v>0</v>
      </c>
      <c r="DD73" s="665">
        <f t="shared" si="59"/>
        <v>0</v>
      </c>
      <c r="DE73" s="665">
        <f t="shared" si="59"/>
        <v>0</v>
      </c>
      <c r="DF73" s="665">
        <f t="shared" si="59"/>
        <v>0</v>
      </c>
      <c r="DG73" s="665">
        <f t="shared" si="59"/>
        <v>0</v>
      </c>
      <c r="DH73" s="665">
        <f t="shared" si="59"/>
        <v>0</v>
      </c>
      <c r="DI73" s="665">
        <f t="shared" si="59"/>
        <v>0</v>
      </c>
      <c r="DJ73" s="665">
        <f t="shared" si="59"/>
        <v>0</v>
      </c>
      <c r="DK73" s="665">
        <f t="shared" si="59"/>
        <v>0</v>
      </c>
      <c r="DL73" s="665">
        <f t="shared" si="59"/>
        <v>0</v>
      </c>
      <c r="DM73" s="665">
        <f t="shared" si="59"/>
        <v>0</v>
      </c>
      <c r="DN73" s="665">
        <f t="shared" si="59"/>
        <v>0</v>
      </c>
      <c r="DO73" s="665">
        <f t="shared" si="59"/>
        <v>0</v>
      </c>
      <c r="DP73" s="665">
        <f t="shared" ref="DP73:DW73" si="60">SUMIF($C:$C,"61.1x",DP:DP)</f>
        <v>0</v>
      </c>
      <c r="DQ73" s="665">
        <f t="shared" si="60"/>
        <v>0</v>
      </c>
      <c r="DR73" s="665">
        <f t="shared" si="60"/>
        <v>0</v>
      </c>
      <c r="DS73" s="665">
        <f t="shared" si="60"/>
        <v>0</v>
      </c>
      <c r="DT73" s="665">
        <f t="shared" si="60"/>
        <v>0</v>
      </c>
      <c r="DU73" s="665">
        <f t="shared" si="60"/>
        <v>0</v>
      </c>
      <c r="DV73" s="665">
        <f t="shared" si="60"/>
        <v>0</v>
      </c>
      <c r="DW73" s="717">
        <f t="shared" si="60"/>
        <v>0</v>
      </c>
      <c r="DX73" s="723"/>
    </row>
    <row r="74" spans="2:128" x14ac:dyDescent="0.2">
      <c r="B74" s="728" t="s">
        <v>535</v>
      </c>
      <c r="C74" s="729" t="s">
        <v>540</v>
      </c>
      <c r="D74" s="651"/>
      <c r="E74" s="651"/>
      <c r="F74" s="651"/>
      <c r="G74" s="651"/>
      <c r="H74" s="651"/>
      <c r="I74" s="651"/>
      <c r="J74" s="651"/>
      <c r="K74" s="651"/>
      <c r="L74" s="651"/>
      <c r="M74" s="651"/>
      <c r="N74" s="651"/>
      <c r="O74" s="651"/>
      <c r="P74" s="651"/>
      <c r="Q74" s="651"/>
      <c r="R74" s="653"/>
      <c r="S74" s="716"/>
      <c r="T74" s="653"/>
      <c r="U74" s="716"/>
      <c r="V74" s="651"/>
      <c r="W74" s="651"/>
      <c r="X74" s="649">
        <f t="shared" ref="X74:BC74" si="61">SUMIF($C:$C,"61.2x",X:X)</f>
        <v>0</v>
      </c>
      <c r="Y74" s="649">
        <f t="shared" si="61"/>
        <v>0</v>
      </c>
      <c r="Z74" s="649">
        <f t="shared" si="61"/>
        <v>0</v>
      </c>
      <c r="AA74" s="649">
        <f t="shared" si="61"/>
        <v>0</v>
      </c>
      <c r="AB74" s="649">
        <f t="shared" si="61"/>
        <v>0</v>
      </c>
      <c r="AC74" s="649">
        <f t="shared" si="61"/>
        <v>0</v>
      </c>
      <c r="AD74" s="649">
        <f t="shared" si="61"/>
        <v>0</v>
      </c>
      <c r="AE74" s="649">
        <f t="shared" si="61"/>
        <v>0</v>
      </c>
      <c r="AF74" s="649">
        <f t="shared" si="61"/>
        <v>0</v>
      </c>
      <c r="AG74" s="649">
        <f t="shared" si="61"/>
        <v>0</v>
      </c>
      <c r="AH74" s="649">
        <f t="shared" si="61"/>
        <v>0</v>
      </c>
      <c r="AI74" s="649">
        <f t="shared" si="61"/>
        <v>0</v>
      </c>
      <c r="AJ74" s="649">
        <f t="shared" si="61"/>
        <v>0</v>
      </c>
      <c r="AK74" s="649">
        <f t="shared" si="61"/>
        <v>0</v>
      </c>
      <c r="AL74" s="649">
        <f t="shared" si="61"/>
        <v>0</v>
      </c>
      <c r="AM74" s="649">
        <f t="shared" si="61"/>
        <v>0</v>
      </c>
      <c r="AN74" s="649">
        <f t="shared" si="61"/>
        <v>0</v>
      </c>
      <c r="AO74" s="649">
        <f t="shared" si="61"/>
        <v>0</v>
      </c>
      <c r="AP74" s="649">
        <f t="shared" si="61"/>
        <v>0</v>
      </c>
      <c r="AQ74" s="649">
        <f t="shared" si="61"/>
        <v>0</v>
      </c>
      <c r="AR74" s="649">
        <f t="shared" si="61"/>
        <v>0</v>
      </c>
      <c r="AS74" s="649">
        <f t="shared" si="61"/>
        <v>0</v>
      </c>
      <c r="AT74" s="649">
        <f t="shared" si="61"/>
        <v>0</v>
      </c>
      <c r="AU74" s="649">
        <f t="shared" si="61"/>
        <v>0</v>
      </c>
      <c r="AV74" s="649">
        <f t="shared" si="61"/>
        <v>0</v>
      </c>
      <c r="AW74" s="649">
        <f t="shared" si="61"/>
        <v>0</v>
      </c>
      <c r="AX74" s="649">
        <f t="shared" si="61"/>
        <v>0</v>
      </c>
      <c r="AY74" s="649">
        <f t="shared" si="61"/>
        <v>0</v>
      </c>
      <c r="AZ74" s="649">
        <f t="shared" si="61"/>
        <v>0</v>
      </c>
      <c r="BA74" s="649">
        <f t="shared" si="61"/>
        <v>0</v>
      </c>
      <c r="BB74" s="649">
        <f t="shared" si="61"/>
        <v>0</v>
      </c>
      <c r="BC74" s="649">
        <f t="shared" si="61"/>
        <v>0</v>
      </c>
      <c r="BD74" s="649">
        <f t="shared" ref="BD74:CI74" si="62">SUMIF($C:$C,"61.2x",BD:BD)</f>
        <v>0</v>
      </c>
      <c r="BE74" s="649">
        <f t="shared" si="62"/>
        <v>0</v>
      </c>
      <c r="BF74" s="649">
        <f t="shared" si="62"/>
        <v>0</v>
      </c>
      <c r="BG74" s="649">
        <f t="shared" si="62"/>
        <v>0</v>
      </c>
      <c r="BH74" s="649">
        <f t="shared" si="62"/>
        <v>0</v>
      </c>
      <c r="BI74" s="649">
        <f t="shared" si="62"/>
        <v>0</v>
      </c>
      <c r="BJ74" s="649">
        <f t="shared" si="62"/>
        <v>0</v>
      </c>
      <c r="BK74" s="649">
        <f t="shared" si="62"/>
        <v>0</v>
      </c>
      <c r="BL74" s="649">
        <f t="shared" si="62"/>
        <v>0</v>
      </c>
      <c r="BM74" s="649">
        <f t="shared" si="62"/>
        <v>0</v>
      </c>
      <c r="BN74" s="649">
        <f t="shared" si="62"/>
        <v>0</v>
      </c>
      <c r="BO74" s="649">
        <f t="shared" si="62"/>
        <v>0</v>
      </c>
      <c r="BP74" s="649">
        <f t="shared" si="62"/>
        <v>0</v>
      </c>
      <c r="BQ74" s="649">
        <f t="shared" si="62"/>
        <v>0</v>
      </c>
      <c r="BR74" s="649">
        <f t="shared" si="62"/>
        <v>0</v>
      </c>
      <c r="BS74" s="649">
        <f t="shared" si="62"/>
        <v>0</v>
      </c>
      <c r="BT74" s="649">
        <f t="shared" si="62"/>
        <v>0</v>
      </c>
      <c r="BU74" s="649">
        <f t="shared" si="62"/>
        <v>0</v>
      </c>
      <c r="BV74" s="649">
        <f t="shared" si="62"/>
        <v>0</v>
      </c>
      <c r="BW74" s="649">
        <f t="shared" si="62"/>
        <v>0</v>
      </c>
      <c r="BX74" s="649">
        <f t="shared" si="62"/>
        <v>0</v>
      </c>
      <c r="BY74" s="649">
        <f t="shared" si="62"/>
        <v>0</v>
      </c>
      <c r="BZ74" s="649">
        <f t="shared" si="62"/>
        <v>0</v>
      </c>
      <c r="CA74" s="649">
        <f t="shared" si="62"/>
        <v>0</v>
      </c>
      <c r="CB74" s="649">
        <f t="shared" si="62"/>
        <v>0</v>
      </c>
      <c r="CC74" s="649">
        <f t="shared" si="62"/>
        <v>0</v>
      </c>
      <c r="CD74" s="649">
        <f t="shared" si="62"/>
        <v>0</v>
      </c>
      <c r="CE74" s="649">
        <f t="shared" si="62"/>
        <v>0</v>
      </c>
      <c r="CF74" s="649">
        <f t="shared" si="62"/>
        <v>0</v>
      </c>
      <c r="CG74" s="649">
        <f t="shared" si="62"/>
        <v>0</v>
      </c>
      <c r="CH74" s="649">
        <f t="shared" si="62"/>
        <v>0</v>
      </c>
      <c r="CI74" s="649">
        <f t="shared" si="62"/>
        <v>0</v>
      </c>
      <c r="CJ74" s="649">
        <f t="shared" ref="CJ74:DO74" si="63">SUMIF($C:$C,"61.2x",CJ:CJ)</f>
        <v>0</v>
      </c>
      <c r="CK74" s="649">
        <f t="shared" si="63"/>
        <v>0</v>
      </c>
      <c r="CL74" s="649">
        <f t="shared" si="63"/>
        <v>0</v>
      </c>
      <c r="CM74" s="649">
        <f t="shared" si="63"/>
        <v>0</v>
      </c>
      <c r="CN74" s="649">
        <f t="shared" si="63"/>
        <v>0</v>
      </c>
      <c r="CO74" s="649">
        <f t="shared" si="63"/>
        <v>0</v>
      </c>
      <c r="CP74" s="649">
        <f t="shared" si="63"/>
        <v>0</v>
      </c>
      <c r="CQ74" s="649">
        <f t="shared" si="63"/>
        <v>0</v>
      </c>
      <c r="CR74" s="649">
        <f t="shared" si="63"/>
        <v>0</v>
      </c>
      <c r="CS74" s="649">
        <f t="shared" si="63"/>
        <v>0</v>
      </c>
      <c r="CT74" s="649">
        <f t="shared" si="63"/>
        <v>0</v>
      </c>
      <c r="CU74" s="649">
        <f t="shared" si="63"/>
        <v>0</v>
      </c>
      <c r="CV74" s="649">
        <f t="shared" si="63"/>
        <v>0</v>
      </c>
      <c r="CW74" s="649">
        <f t="shared" si="63"/>
        <v>0</v>
      </c>
      <c r="CX74" s="649">
        <f t="shared" si="63"/>
        <v>0</v>
      </c>
      <c r="CY74" s="664">
        <f t="shared" si="63"/>
        <v>0</v>
      </c>
      <c r="CZ74" s="665">
        <f t="shared" si="63"/>
        <v>0</v>
      </c>
      <c r="DA74" s="665">
        <f t="shared" si="63"/>
        <v>0</v>
      </c>
      <c r="DB74" s="665">
        <f t="shared" si="63"/>
        <v>0</v>
      </c>
      <c r="DC74" s="665">
        <f t="shared" si="63"/>
        <v>0</v>
      </c>
      <c r="DD74" s="665">
        <f t="shared" si="63"/>
        <v>0</v>
      </c>
      <c r="DE74" s="665">
        <f t="shared" si="63"/>
        <v>0</v>
      </c>
      <c r="DF74" s="665">
        <f t="shared" si="63"/>
        <v>0</v>
      </c>
      <c r="DG74" s="665">
        <f t="shared" si="63"/>
        <v>0</v>
      </c>
      <c r="DH74" s="665">
        <f t="shared" si="63"/>
        <v>0</v>
      </c>
      <c r="DI74" s="665">
        <f t="shared" si="63"/>
        <v>0</v>
      </c>
      <c r="DJ74" s="665">
        <f t="shared" si="63"/>
        <v>0</v>
      </c>
      <c r="DK74" s="665">
        <f t="shared" si="63"/>
        <v>0</v>
      </c>
      <c r="DL74" s="665">
        <f t="shared" si="63"/>
        <v>0</v>
      </c>
      <c r="DM74" s="665">
        <f t="shared" si="63"/>
        <v>0</v>
      </c>
      <c r="DN74" s="665">
        <f t="shared" si="63"/>
        <v>0</v>
      </c>
      <c r="DO74" s="665">
        <f t="shared" si="63"/>
        <v>0</v>
      </c>
      <c r="DP74" s="665">
        <f t="shared" ref="DP74:DW74" si="64">SUMIF($C:$C,"61.2x",DP:DP)</f>
        <v>0</v>
      </c>
      <c r="DQ74" s="665">
        <f t="shared" si="64"/>
        <v>0</v>
      </c>
      <c r="DR74" s="665">
        <f t="shared" si="64"/>
        <v>0</v>
      </c>
      <c r="DS74" s="665">
        <f t="shared" si="64"/>
        <v>0</v>
      </c>
      <c r="DT74" s="665">
        <f t="shared" si="64"/>
        <v>0</v>
      </c>
      <c r="DU74" s="665">
        <f t="shared" si="64"/>
        <v>0</v>
      </c>
      <c r="DV74" s="665">
        <f t="shared" si="64"/>
        <v>0</v>
      </c>
      <c r="DW74" s="717">
        <f t="shared" si="64"/>
        <v>0</v>
      </c>
      <c r="DX74" s="723"/>
    </row>
    <row r="75" spans="2:128" x14ac:dyDescent="0.2">
      <c r="B75" s="728" t="s">
        <v>537</v>
      </c>
      <c r="C75" s="729" t="s">
        <v>534</v>
      </c>
      <c r="D75" s="651"/>
      <c r="E75" s="651"/>
      <c r="F75" s="651"/>
      <c r="G75" s="651"/>
      <c r="H75" s="651"/>
      <c r="I75" s="651"/>
      <c r="J75" s="651"/>
      <c r="K75" s="651"/>
      <c r="L75" s="651"/>
      <c r="M75" s="651"/>
      <c r="N75" s="651"/>
      <c r="O75" s="651"/>
      <c r="P75" s="651"/>
      <c r="Q75" s="651"/>
      <c r="R75" s="653"/>
      <c r="S75" s="716"/>
      <c r="T75" s="653"/>
      <c r="U75" s="716"/>
      <c r="V75" s="651"/>
      <c r="W75" s="651"/>
      <c r="X75" s="649">
        <f t="shared" ref="X75:BC75" si="65">SUMIF($C:$C,"61.3x",X:X)</f>
        <v>0</v>
      </c>
      <c r="Y75" s="649">
        <f t="shared" si="65"/>
        <v>0</v>
      </c>
      <c r="Z75" s="649">
        <f t="shared" si="65"/>
        <v>0</v>
      </c>
      <c r="AA75" s="649">
        <f t="shared" si="65"/>
        <v>0</v>
      </c>
      <c r="AB75" s="649">
        <f t="shared" si="65"/>
        <v>0</v>
      </c>
      <c r="AC75" s="649">
        <f t="shared" si="65"/>
        <v>0</v>
      </c>
      <c r="AD75" s="649">
        <f t="shared" si="65"/>
        <v>0</v>
      </c>
      <c r="AE75" s="649">
        <f t="shared" si="65"/>
        <v>0</v>
      </c>
      <c r="AF75" s="649">
        <f t="shared" si="65"/>
        <v>0</v>
      </c>
      <c r="AG75" s="649">
        <f t="shared" si="65"/>
        <v>0</v>
      </c>
      <c r="AH75" s="649">
        <f t="shared" si="65"/>
        <v>0</v>
      </c>
      <c r="AI75" s="649">
        <f t="shared" si="65"/>
        <v>0</v>
      </c>
      <c r="AJ75" s="649">
        <f t="shared" si="65"/>
        <v>0</v>
      </c>
      <c r="AK75" s="649">
        <f t="shared" si="65"/>
        <v>0</v>
      </c>
      <c r="AL75" s="649">
        <f t="shared" si="65"/>
        <v>0</v>
      </c>
      <c r="AM75" s="649">
        <f t="shared" si="65"/>
        <v>0</v>
      </c>
      <c r="AN75" s="649">
        <f t="shared" si="65"/>
        <v>0</v>
      </c>
      <c r="AO75" s="649">
        <f t="shared" si="65"/>
        <v>0</v>
      </c>
      <c r="AP75" s="649">
        <f t="shared" si="65"/>
        <v>0</v>
      </c>
      <c r="AQ75" s="649">
        <f t="shared" si="65"/>
        <v>0</v>
      </c>
      <c r="AR75" s="649">
        <f t="shared" si="65"/>
        <v>0</v>
      </c>
      <c r="AS75" s="649">
        <f t="shared" si="65"/>
        <v>0</v>
      </c>
      <c r="AT75" s="649">
        <f t="shared" si="65"/>
        <v>0</v>
      </c>
      <c r="AU75" s="649">
        <f t="shared" si="65"/>
        <v>0</v>
      </c>
      <c r="AV75" s="649">
        <f t="shared" si="65"/>
        <v>0</v>
      </c>
      <c r="AW75" s="649">
        <f t="shared" si="65"/>
        <v>0</v>
      </c>
      <c r="AX75" s="649">
        <f t="shared" si="65"/>
        <v>0</v>
      </c>
      <c r="AY75" s="649">
        <f t="shared" si="65"/>
        <v>0</v>
      </c>
      <c r="AZ75" s="649">
        <f t="shared" si="65"/>
        <v>0</v>
      </c>
      <c r="BA75" s="649">
        <f t="shared" si="65"/>
        <v>0</v>
      </c>
      <c r="BB75" s="649">
        <f t="shared" si="65"/>
        <v>0</v>
      </c>
      <c r="BC75" s="649">
        <f t="shared" si="65"/>
        <v>0</v>
      </c>
      <c r="BD75" s="649">
        <f t="shared" ref="BD75:CI75" si="66">SUMIF($C:$C,"61.3x",BD:BD)</f>
        <v>0</v>
      </c>
      <c r="BE75" s="649">
        <f t="shared" si="66"/>
        <v>0</v>
      </c>
      <c r="BF75" s="649">
        <f t="shared" si="66"/>
        <v>0</v>
      </c>
      <c r="BG75" s="649">
        <f t="shared" si="66"/>
        <v>0</v>
      </c>
      <c r="BH75" s="649">
        <f t="shared" si="66"/>
        <v>0</v>
      </c>
      <c r="BI75" s="649">
        <f t="shared" si="66"/>
        <v>0</v>
      </c>
      <c r="BJ75" s="649">
        <f t="shared" si="66"/>
        <v>0</v>
      </c>
      <c r="BK75" s="649">
        <f t="shared" si="66"/>
        <v>0</v>
      </c>
      <c r="BL75" s="649">
        <f t="shared" si="66"/>
        <v>0</v>
      </c>
      <c r="BM75" s="649">
        <f t="shared" si="66"/>
        <v>0</v>
      </c>
      <c r="BN75" s="649">
        <f t="shared" si="66"/>
        <v>0</v>
      </c>
      <c r="BO75" s="649">
        <f t="shared" si="66"/>
        <v>0</v>
      </c>
      <c r="BP75" s="649">
        <f t="shared" si="66"/>
        <v>0</v>
      </c>
      <c r="BQ75" s="649">
        <f t="shared" si="66"/>
        <v>0</v>
      </c>
      <c r="BR75" s="649">
        <f t="shared" si="66"/>
        <v>0</v>
      </c>
      <c r="BS75" s="649">
        <f t="shared" si="66"/>
        <v>0</v>
      </c>
      <c r="BT75" s="649">
        <f t="shared" si="66"/>
        <v>0</v>
      </c>
      <c r="BU75" s="649">
        <f t="shared" si="66"/>
        <v>0</v>
      </c>
      <c r="BV75" s="649">
        <f t="shared" si="66"/>
        <v>0</v>
      </c>
      <c r="BW75" s="649">
        <f t="shared" si="66"/>
        <v>0</v>
      </c>
      <c r="BX75" s="649">
        <f t="shared" si="66"/>
        <v>0</v>
      </c>
      <c r="BY75" s="649">
        <f t="shared" si="66"/>
        <v>0</v>
      </c>
      <c r="BZ75" s="649">
        <f t="shared" si="66"/>
        <v>0</v>
      </c>
      <c r="CA75" s="649">
        <f t="shared" si="66"/>
        <v>0</v>
      </c>
      <c r="CB75" s="649">
        <f t="shared" si="66"/>
        <v>0</v>
      </c>
      <c r="CC75" s="649">
        <f t="shared" si="66"/>
        <v>0</v>
      </c>
      <c r="CD75" s="649">
        <f t="shared" si="66"/>
        <v>0</v>
      </c>
      <c r="CE75" s="649">
        <f t="shared" si="66"/>
        <v>0</v>
      </c>
      <c r="CF75" s="649">
        <f t="shared" si="66"/>
        <v>0</v>
      </c>
      <c r="CG75" s="649">
        <f t="shared" si="66"/>
        <v>0</v>
      </c>
      <c r="CH75" s="649">
        <f t="shared" si="66"/>
        <v>0</v>
      </c>
      <c r="CI75" s="649">
        <f t="shared" si="66"/>
        <v>0</v>
      </c>
      <c r="CJ75" s="649">
        <f t="shared" ref="CJ75:DO75" si="67">SUMIF($C:$C,"61.3x",CJ:CJ)</f>
        <v>0</v>
      </c>
      <c r="CK75" s="649">
        <f t="shared" si="67"/>
        <v>0</v>
      </c>
      <c r="CL75" s="649">
        <f t="shared" si="67"/>
        <v>0</v>
      </c>
      <c r="CM75" s="649">
        <f t="shared" si="67"/>
        <v>0</v>
      </c>
      <c r="CN75" s="649">
        <f t="shared" si="67"/>
        <v>0</v>
      </c>
      <c r="CO75" s="649">
        <f t="shared" si="67"/>
        <v>0</v>
      </c>
      <c r="CP75" s="649">
        <f t="shared" si="67"/>
        <v>0</v>
      </c>
      <c r="CQ75" s="649">
        <f t="shared" si="67"/>
        <v>0</v>
      </c>
      <c r="CR75" s="649">
        <f t="shared" si="67"/>
        <v>0</v>
      </c>
      <c r="CS75" s="649">
        <f t="shared" si="67"/>
        <v>0</v>
      </c>
      <c r="CT75" s="649">
        <f t="shared" si="67"/>
        <v>0</v>
      </c>
      <c r="CU75" s="649">
        <f t="shared" si="67"/>
        <v>0</v>
      </c>
      <c r="CV75" s="649">
        <f t="shared" si="67"/>
        <v>0</v>
      </c>
      <c r="CW75" s="649">
        <f t="shared" si="67"/>
        <v>0</v>
      </c>
      <c r="CX75" s="649">
        <f t="shared" si="67"/>
        <v>0</v>
      </c>
      <c r="CY75" s="664">
        <f t="shared" si="67"/>
        <v>0</v>
      </c>
      <c r="CZ75" s="665">
        <f t="shared" si="67"/>
        <v>0</v>
      </c>
      <c r="DA75" s="665">
        <f t="shared" si="67"/>
        <v>0</v>
      </c>
      <c r="DB75" s="665">
        <f t="shared" si="67"/>
        <v>0</v>
      </c>
      <c r="DC75" s="665">
        <f t="shared" si="67"/>
        <v>0</v>
      </c>
      <c r="DD75" s="665">
        <f t="shared" si="67"/>
        <v>0</v>
      </c>
      <c r="DE75" s="665">
        <f t="shared" si="67"/>
        <v>0</v>
      </c>
      <c r="DF75" s="665">
        <f t="shared" si="67"/>
        <v>0</v>
      </c>
      <c r="DG75" s="665">
        <f t="shared" si="67"/>
        <v>0</v>
      </c>
      <c r="DH75" s="665">
        <f t="shared" si="67"/>
        <v>0</v>
      </c>
      <c r="DI75" s="665">
        <f t="shared" si="67"/>
        <v>0</v>
      </c>
      <c r="DJ75" s="665">
        <f t="shared" si="67"/>
        <v>0</v>
      </c>
      <c r="DK75" s="665">
        <f t="shared" si="67"/>
        <v>0</v>
      </c>
      <c r="DL75" s="665">
        <f t="shared" si="67"/>
        <v>0</v>
      </c>
      <c r="DM75" s="665">
        <f t="shared" si="67"/>
        <v>0</v>
      </c>
      <c r="DN75" s="665">
        <f t="shared" si="67"/>
        <v>0</v>
      </c>
      <c r="DO75" s="665">
        <f t="shared" si="67"/>
        <v>0</v>
      </c>
      <c r="DP75" s="665">
        <f t="shared" ref="DP75:DW75" si="68">SUMIF($C:$C,"61.3x",DP:DP)</f>
        <v>0</v>
      </c>
      <c r="DQ75" s="665">
        <f t="shared" si="68"/>
        <v>0</v>
      </c>
      <c r="DR75" s="665">
        <f t="shared" si="68"/>
        <v>0</v>
      </c>
      <c r="DS75" s="665">
        <f t="shared" si="68"/>
        <v>0</v>
      </c>
      <c r="DT75" s="665">
        <f t="shared" si="68"/>
        <v>0</v>
      </c>
      <c r="DU75" s="665">
        <f t="shared" si="68"/>
        <v>0</v>
      </c>
      <c r="DV75" s="665">
        <f t="shared" si="68"/>
        <v>0</v>
      </c>
      <c r="DW75" s="717">
        <f t="shared" si="68"/>
        <v>0</v>
      </c>
      <c r="DX75" s="723"/>
    </row>
    <row r="76" spans="2:128" ht="51" x14ac:dyDescent="0.2">
      <c r="B76" s="667" t="s">
        <v>494</v>
      </c>
      <c r="C76" s="668" t="s">
        <v>835</v>
      </c>
      <c r="D76" s="669" t="s">
        <v>836</v>
      </c>
      <c r="E76" s="670" t="s">
        <v>590</v>
      </c>
      <c r="F76" s="671" t="s">
        <v>763</v>
      </c>
      <c r="G76" s="672" t="s">
        <v>54</v>
      </c>
      <c r="H76" s="673" t="s">
        <v>496</v>
      </c>
      <c r="I76" s="674">
        <f>MAX(X76:AV76)</f>
        <v>9.5177731973812687</v>
      </c>
      <c r="J76" s="673">
        <f>SUMPRODUCT($X$2:$CY$2,$X76:$CY76)*365</f>
        <v>21686.014173502612</v>
      </c>
      <c r="K76" s="673">
        <f>SUMPRODUCT($X$2:$CY$2,$X77:$CY77)+SUMPRODUCT($X$2:$CY$2,$X78:$CY78)+SUMPRODUCT($X$2:$CY$2,$X79:$CY79)</f>
        <v>9412.4048590648836</v>
      </c>
      <c r="L76" s="673">
        <f>SUMPRODUCT($X$2:$CY$2,$X80:$CY80) +SUMPRODUCT($X$2:$CY$2,$X81:$CY81)</f>
        <v>0</v>
      </c>
      <c r="M76" s="673">
        <f>SUMPRODUCT($X$2:$CY$2,$X82:$CY82)*-1</f>
        <v>-2844.1287315386407</v>
      </c>
      <c r="N76" s="673">
        <f>SUMPRODUCT($X$2:$CY$2,$X85:$CY85) +SUMPRODUCT($X$2:$CY$2,$X86:$CY86)</f>
        <v>3741.2664862566999</v>
      </c>
      <c r="O76" s="673">
        <f>SUMPRODUCT($X$2:$CY$2,$X83:$CY83) +SUMPRODUCT($X$2:$CY$2,$X84:$CY84) +SUMPRODUCT($X$2:$CY$2,$X87:$CY87)</f>
        <v>0</v>
      </c>
      <c r="P76" s="673">
        <f>SUM(K76:O76)</f>
        <v>10309.542613782942</v>
      </c>
      <c r="Q76" s="673">
        <f>(SUM(K76:M76)*100000)/(J76*1000)</f>
        <v>30.288074493429921</v>
      </c>
      <c r="R76" s="675">
        <f>(P76*100000)/(J76*1000)</f>
        <v>47.540052917514984</v>
      </c>
      <c r="S76" s="721">
        <v>3</v>
      </c>
      <c r="T76" s="722">
        <v>3</v>
      </c>
      <c r="U76" s="677" t="s">
        <v>497</v>
      </c>
      <c r="V76" s="678" t="s">
        <v>124</v>
      </c>
      <c r="W76" s="678" t="s">
        <v>75</v>
      </c>
      <c r="X76" s="671">
        <v>0.5060579999999999</v>
      </c>
      <c r="Y76" s="671">
        <v>1.0400884755126576</v>
      </c>
      <c r="Z76" s="671">
        <v>1.6389904077528588</v>
      </c>
      <c r="AA76" s="671">
        <v>2.0421440075886901</v>
      </c>
      <c r="AB76" s="671">
        <v>2.6218932411499116</v>
      </c>
      <c r="AC76" s="671">
        <v>3.3073300568174533</v>
      </c>
      <c r="AD76" s="671">
        <v>4.177457561118179</v>
      </c>
      <c r="AE76" s="671">
        <v>4.9968707244387831</v>
      </c>
      <c r="AF76" s="671">
        <v>5.7684084749322091</v>
      </c>
      <c r="AG76" s="671">
        <v>6.4947527373344558</v>
      </c>
      <c r="AH76" s="671">
        <v>7.1788570042214319</v>
      </c>
      <c r="AI76" s="671">
        <v>7.8187964064076239</v>
      </c>
      <c r="AJ76" s="671">
        <v>8.2430873904383795</v>
      </c>
      <c r="AK76" s="671">
        <v>8.8334090210503327</v>
      </c>
      <c r="AL76" s="671">
        <v>9.3244559966274601</v>
      </c>
      <c r="AM76" s="671">
        <v>9.5177731973812687</v>
      </c>
      <c r="AN76" s="671">
        <v>0</v>
      </c>
      <c r="AO76" s="671">
        <v>0</v>
      </c>
      <c r="AP76" s="671">
        <v>0</v>
      </c>
      <c r="AQ76" s="671">
        <v>0</v>
      </c>
      <c r="AR76" s="671">
        <v>0</v>
      </c>
      <c r="AS76" s="671">
        <v>0</v>
      </c>
      <c r="AT76" s="671">
        <v>0</v>
      </c>
      <c r="AU76" s="671">
        <v>0</v>
      </c>
      <c r="AV76" s="671">
        <v>0</v>
      </c>
      <c r="AW76" s="671">
        <v>0</v>
      </c>
      <c r="AX76" s="671">
        <v>0</v>
      </c>
      <c r="AY76" s="671">
        <v>0</v>
      </c>
      <c r="AZ76" s="671">
        <v>0</v>
      </c>
      <c r="BA76" s="671">
        <v>0</v>
      </c>
      <c r="BB76" s="671">
        <v>0</v>
      </c>
      <c r="BC76" s="671">
        <v>0</v>
      </c>
      <c r="BD76" s="671">
        <v>0</v>
      </c>
      <c r="BE76" s="671">
        <v>0</v>
      </c>
      <c r="BF76" s="671">
        <v>0</v>
      </c>
      <c r="BG76" s="671">
        <v>0</v>
      </c>
      <c r="BH76" s="671">
        <v>0</v>
      </c>
      <c r="BI76" s="671">
        <v>0</v>
      </c>
      <c r="BJ76" s="671">
        <v>0</v>
      </c>
      <c r="BK76" s="671">
        <v>0</v>
      </c>
      <c r="BL76" s="671">
        <v>0</v>
      </c>
      <c r="BM76" s="671">
        <v>0</v>
      </c>
      <c r="BN76" s="671">
        <v>0</v>
      </c>
      <c r="BO76" s="671">
        <v>0</v>
      </c>
      <c r="BP76" s="671">
        <v>0</v>
      </c>
      <c r="BQ76" s="671">
        <v>0</v>
      </c>
      <c r="BR76" s="671">
        <v>0</v>
      </c>
      <c r="BS76" s="671">
        <v>0</v>
      </c>
      <c r="BT76" s="671">
        <v>0</v>
      </c>
      <c r="BU76" s="671">
        <v>0</v>
      </c>
      <c r="BV76" s="671">
        <v>0</v>
      </c>
      <c r="BW76" s="671">
        <v>0</v>
      </c>
      <c r="BX76" s="671">
        <v>0</v>
      </c>
      <c r="BY76" s="671">
        <v>0</v>
      </c>
      <c r="BZ76" s="671">
        <v>0</v>
      </c>
      <c r="CA76" s="671">
        <v>0</v>
      </c>
      <c r="CB76" s="671">
        <v>0</v>
      </c>
      <c r="CC76" s="671">
        <v>0</v>
      </c>
      <c r="CD76" s="671">
        <v>0</v>
      </c>
      <c r="CE76" s="671">
        <v>0</v>
      </c>
      <c r="CF76" s="671">
        <v>0</v>
      </c>
      <c r="CG76" s="671">
        <v>0</v>
      </c>
      <c r="CH76" s="671">
        <v>0</v>
      </c>
      <c r="CI76" s="671">
        <v>0</v>
      </c>
      <c r="CJ76" s="671">
        <v>0</v>
      </c>
      <c r="CK76" s="671">
        <v>0</v>
      </c>
      <c r="CL76" s="671">
        <v>0</v>
      </c>
      <c r="CM76" s="671">
        <v>0</v>
      </c>
      <c r="CN76" s="671">
        <v>0</v>
      </c>
      <c r="CO76" s="671">
        <v>0</v>
      </c>
      <c r="CP76" s="671">
        <v>0</v>
      </c>
      <c r="CQ76" s="671">
        <v>0</v>
      </c>
      <c r="CR76" s="671">
        <v>0</v>
      </c>
      <c r="CS76" s="671">
        <v>0</v>
      </c>
      <c r="CT76" s="671">
        <v>0</v>
      </c>
      <c r="CU76" s="671">
        <v>0</v>
      </c>
      <c r="CV76" s="671">
        <v>0</v>
      </c>
      <c r="CW76" s="671">
        <v>0</v>
      </c>
      <c r="CX76" s="671">
        <v>0</v>
      </c>
      <c r="CY76" s="671">
        <v>0</v>
      </c>
      <c r="CZ76" s="681">
        <v>0</v>
      </c>
      <c r="DA76" s="682">
        <v>0</v>
      </c>
      <c r="DB76" s="682">
        <v>0</v>
      </c>
      <c r="DC76" s="682">
        <v>0</v>
      </c>
      <c r="DD76" s="682">
        <v>0</v>
      </c>
      <c r="DE76" s="682">
        <v>0</v>
      </c>
      <c r="DF76" s="682">
        <v>0</v>
      </c>
      <c r="DG76" s="682">
        <v>0</v>
      </c>
      <c r="DH76" s="682">
        <v>0</v>
      </c>
      <c r="DI76" s="682">
        <v>0</v>
      </c>
      <c r="DJ76" s="682">
        <v>0</v>
      </c>
      <c r="DK76" s="682">
        <v>0</v>
      </c>
      <c r="DL76" s="682">
        <v>0</v>
      </c>
      <c r="DM76" s="682">
        <v>0</v>
      </c>
      <c r="DN76" s="682">
        <v>0</v>
      </c>
      <c r="DO76" s="682">
        <v>0</v>
      </c>
      <c r="DP76" s="682">
        <v>0</v>
      </c>
      <c r="DQ76" s="682">
        <v>0</v>
      </c>
      <c r="DR76" s="682">
        <v>0</v>
      </c>
      <c r="DS76" s="682">
        <v>0</v>
      </c>
      <c r="DT76" s="682">
        <v>0</v>
      </c>
      <c r="DU76" s="682">
        <v>0</v>
      </c>
      <c r="DV76" s="682">
        <v>0</v>
      </c>
      <c r="DW76" s="683">
        <v>0</v>
      </c>
      <c r="DX76" s="723"/>
    </row>
    <row r="77" spans="2:128" ht="25.5" x14ac:dyDescent="0.2">
      <c r="B77" s="684"/>
      <c r="C77" s="730" t="s">
        <v>819</v>
      </c>
      <c r="D77" s="686"/>
      <c r="E77" s="687"/>
      <c r="F77" s="687"/>
      <c r="G77" s="686"/>
      <c r="H77" s="687"/>
      <c r="I77" s="687"/>
      <c r="J77" s="687"/>
      <c r="K77" s="687"/>
      <c r="L77" s="687"/>
      <c r="M77" s="687"/>
      <c r="N77" s="687"/>
      <c r="O77" s="687"/>
      <c r="P77" s="687"/>
      <c r="Q77" s="687"/>
      <c r="R77" s="688"/>
      <c r="S77" s="687"/>
      <c r="T77" s="687"/>
      <c r="U77" s="689" t="s">
        <v>498</v>
      </c>
      <c r="V77" s="678" t="s">
        <v>124</v>
      </c>
      <c r="W77" s="678" t="s">
        <v>499</v>
      </c>
      <c r="X77" s="671">
        <v>879.73050799999987</v>
      </c>
      <c r="Y77" s="671">
        <v>906.12000000000023</v>
      </c>
      <c r="Z77" s="671">
        <v>775.5</v>
      </c>
      <c r="AA77" s="671">
        <v>852.47872000000041</v>
      </c>
      <c r="AB77" s="671">
        <v>775.5</v>
      </c>
      <c r="AC77" s="671">
        <v>775.49999999999977</v>
      </c>
      <c r="AD77" s="671">
        <v>775.5</v>
      </c>
      <c r="AE77" s="671">
        <v>775.49999999999977</v>
      </c>
      <c r="AF77" s="671">
        <v>775.5</v>
      </c>
      <c r="AG77" s="671">
        <v>775.50000000000023</v>
      </c>
      <c r="AH77" s="671">
        <v>775.50000000000023</v>
      </c>
      <c r="AI77" s="671">
        <v>765.79058000000009</v>
      </c>
      <c r="AJ77" s="671">
        <v>503.67977999999982</v>
      </c>
      <c r="AK77" s="671">
        <v>772.14742000000012</v>
      </c>
      <c r="AL77" s="671">
        <v>630.40295000000037</v>
      </c>
      <c r="AM77" s="671">
        <v>245.43199999999999</v>
      </c>
      <c r="AN77" s="671">
        <v>0</v>
      </c>
      <c r="AO77" s="671">
        <v>0</v>
      </c>
      <c r="AP77" s="671">
        <v>0</v>
      </c>
      <c r="AQ77" s="671">
        <v>0</v>
      </c>
      <c r="AR77" s="671">
        <v>0</v>
      </c>
      <c r="AS77" s="671">
        <v>0</v>
      </c>
      <c r="AT77" s="671">
        <v>0</v>
      </c>
      <c r="AU77" s="671">
        <v>0</v>
      </c>
      <c r="AV77" s="671">
        <v>0</v>
      </c>
      <c r="AW77" s="671">
        <v>0</v>
      </c>
      <c r="AX77" s="671">
        <v>0</v>
      </c>
      <c r="AY77" s="671">
        <v>0</v>
      </c>
      <c r="AZ77" s="671">
        <v>0</v>
      </c>
      <c r="BA77" s="671">
        <v>0</v>
      </c>
      <c r="BB77" s="671">
        <v>0</v>
      </c>
      <c r="BC77" s="671">
        <v>0</v>
      </c>
      <c r="BD77" s="671">
        <v>0</v>
      </c>
      <c r="BE77" s="671">
        <v>0</v>
      </c>
      <c r="BF77" s="671">
        <v>0</v>
      </c>
      <c r="BG77" s="671">
        <v>0</v>
      </c>
      <c r="BH77" s="671">
        <v>0</v>
      </c>
      <c r="BI77" s="671">
        <v>0</v>
      </c>
      <c r="BJ77" s="671">
        <v>0</v>
      </c>
      <c r="BK77" s="671">
        <v>0</v>
      </c>
      <c r="BL77" s="671">
        <v>0</v>
      </c>
      <c r="BM77" s="671">
        <v>0</v>
      </c>
      <c r="BN77" s="671">
        <v>0</v>
      </c>
      <c r="BO77" s="671">
        <v>0</v>
      </c>
      <c r="BP77" s="671">
        <v>0</v>
      </c>
      <c r="BQ77" s="671">
        <v>0</v>
      </c>
      <c r="BR77" s="671">
        <v>0</v>
      </c>
      <c r="BS77" s="671">
        <v>0</v>
      </c>
      <c r="BT77" s="671">
        <v>0</v>
      </c>
      <c r="BU77" s="671">
        <v>0</v>
      </c>
      <c r="BV77" s="671">
        <v>0</v>
      </c>
      <c r="BW77" s="671">
        <v>0</v>
      </c>
      <c r="BX77" s="671">
        <v>0</v>
      </c>
      <c r="BY77" s="671">
        <v>0</v>
      </c>
      <c r="BZ77" s="671">
        <v>0</v>
      </c>
      <c r="CA77" s="671">
        <v>0</v>
      </c>
      <c r="CB77" s="671">
        <v>0</v>
      </c>
      <c r="CC77" s="671">
        <v>0</v>
      </c>
      <c r="CD77" s="671">
        <v>0</v>
      </c>
      <c r="CE77" s="671">
        <v>0</v>
      </c>
      <c r="CF77" s="671">
        <v>0</v>
      </c>
      <c r="CG77" s="671">
        <v>0</v>
      </c>
      <c r="CH77" s="671">
        <v>0</v>
      </c>
      <c r="CI77" s="671">
        <v>0</v>
      </c>
      <c r="CJ77" s="671">
        <v>0</v>
      </c>
      <c r="CK77" s="671">
        <v>0</v>
      </c>
      <c r="CL77" s="671">
        <v>0</v>
      </c>
      <c r="CM77" s="671">
        <v>0</v>
      </c>
      <c r="CN77" s="671">
        <v>0</v>
      </c>
      <c r="CO77" s="671">
        <v>0</v>
      </c>
      <c r="CP77" s="671">
        <v>0</v>
      </c>
      <c r="CQ77" s="671">
        <v>0</v>
      </c>
      <c r="CR77" s="671">
        <v>0</v>
      </c>
      <c r="CS77" s="671">
        <v>0</v>
      </c>
      <c r="CT77" s="671">
        <v>0</v>
      </c>
      <c r="CU77" s="671">
        <v>0</v>
      </c>
      <c r="CV77" s="671">
        <v>0</v>
      </c>
      <c r="CW77" s="671">
        <v>0</v>
      </c>
      <c r="CX77" s="671">
        <v>0</v>
      </c>
      <c r="CY77" s="671">
        <v>0</v>
      </c>
      <c r="CZ77" s="681">
        <v>0</v>
      </c>
      <c r="DA77" s="682">
        <v>0</v>
      </c>
      <c r="DB77" s="682">
        <v>0</v>
      </c>
      <c r="DC77" s="682">
        <v>0</v>
      </c>
      <c r="DD77" s="682">
        <v>0</v>
      </c>
      <c r="DE77" s="682">
        <v>0</v>
      </c>
      <c r="DF77" s="682">
        <v>0</v>
      </c>
      <c r="DG77" s="682">
        <v>0</v>
      </c>
      <c r="DH77" s="682">
        <v>0</v>
      </c>
      <c r="DI77" s="682">
        <v>0</v>
      </c>
      <c r="DJ77" s="682">
        <v>0</v>
      </c>
      <c r="DK77" s="682">
        <v>0</v>
      </c>
      <c r="DL77" s="682">
        <v>0</v>
      </c>
      <c r="DM77" s="682">
        <v>0</v>
      </c>
      <c r="DN77" s="682">
        <v>0</v>
      </c>
      <c r="DO77" s="682">
        <v>0</v>
      </c>
      <c r="DP77" s="682">
        <v>0</v>
      </c>
      <c r="DQ77" s="682">
        <v>0</v>
      </c>
      <c r="DR77" s="682">
        <v>0</v>
      </c>
      <c r="DS77" s="682">
        <v>0</v>
      </c>
      <c r="DT77" s="682">
        <v>0</v>
      </c>
      <c r="DU77" s="682">
        <v>0</v>
      </c>
      <c r="DV77" s="682">
        <v>0</v>
      </c>
      <c r="DW77" s="683">
        <v>0</v>
      </c>
      <c r="DX77" s="723"/>
    </row>
    <row r="78" spans="2:128" x14ac:dyDescent="0.2">
      <c r="B78" s="690"/>
      <c r="C78" s="691"/>
      <c r="D78" s="692"/>
      <c r="E78" s="692"/>
      <c r="F78" s="692"/>
      <c r="G78" s="692"/>
      <c r="H78" s="692"/>
      <c r="I78" s="692"/>
      <c r="J78" s="692"/>
      <c r="K78" s="692"/>
      <c r="L78" s="692"/>
      <c r="M78" s="692"/>
      <c r="N78" s="692"/>
      <c r="O78" s="692"/>
      <c r="P78" s="692"/>
      <c r="Q78" s="692"/>
      <c r="R78" s="693"/>
      <c r="S78" s="692"/>
      <c r="T78" s="692"/>
      <c r="U78" s="689" t="s">
        <v>500</v>
      </c>
      <c r="V78" s="678" t="s">
        <v>124</v>
      </c>
      <c r="W78" s="678" t="s">
        <v>499</v>
      </c>
      <c r="X78" s="671"/>
      <c r="Y78" s="671"/>
      <c r="Z78" s="671"/>
      <c r="AA78" s="671"/>
      <c r="AB78" s="671"/>
      <c r="AC78" s="671"/>
      <c r="AD78" s="671"/>
      <c r="AE78" s="671"/>
      <c r="AF78" s="671"/>
      <c r="AG78" s="671"/>
      <c r="AH78" s="671"/>
      <c r="AI78" s="671"/>
      <c r="AJ78" s="671"/>
      <c r="AK78" s="671"/>
      <c r="AL78" s="671"/>
      <c r="AM78" s="671"/>
      <c r="AN78" s="671"/>
      <c r="AO78" s="671"/>
      <c r="AP78" s="671"/>
      <c r="AQ78" s="671"/>
      <c r="AR78" s="671"/>
      <c r="AS78" s="671"/>
      <c r="AT78" s="671"/>
      <c r="AU78" s="671"/>
      <c r="AV78" s="671"/>
      <c r="AW78" s="671"/>
      <c r="AX78" s="671"/>
      <c r="AY78" s="671"/>
      <c r="AZ78" s="671"/>
      <c r="BA78" s="671"/>
      <c r="BB78" s="671"/>
      <c r="BC78" s="671"/>
      <c r="BD78" s="671"/>
      <c r="BE78" s="671"/>
      <c r="BF78" s="671"/>
      <c r="BG78" s="671"/>
      <c r="BH78" s="671"/>
      <c r="BI78" s="671"/>
      <c r="BJ78" s="671"/>
      <c r="BK78" s="671"/>
      <c r="BL78" s="671"/>
      <c r="BM78" s="671"/>
      <c r="BN78" s="671"/>
      <c r="BO78" s="671"/>
      <c r="BP78" s="671"/>
      <c r="BQ78" s="671"/>
      <c r="BR78" s="671"/>
      <c r="BS78" s="671"/>
      <c r="BT78" s="671"/>
      <c r="BU78" s="671"/>
      <c r="BV78" s="671"/>
      <c r="BW78" s="671"/>
      <c r="BX78" s="671"/>
      <c r="BY78" s="671"/>
      <c r="BZ78" s="671"/>
      <c r="CA78" s="671"/>
      <c r="CB78" s="671"/>
      <c r="CC78" s="671"/>
      <c r="CD78" s="671"/>
      <c r="CE78" s="671"/>
      <c r="CF78" s="671"/>
      <c r="CG78" s="671"/>
      <c r="CH78" s="671"/>
      <c r="CI78" s="671"/>
      <c r="CJ78" s="671"/>
      <c r="CK78" s="671"/>
      <c r="CL78" s="671"/>
      <c r="CM78" s="671"/>
      <c r="CN78" s="671"/>
      <c r="CO78" s="671"/>
      <c r="CP78" s="671"/>
      <c r="CQ78" s="671"/>
      <c r="CR78" s="671"/>
      <c r="CS78" s="671"/>
      <c r="CT78" s="671"/>
      <c r="CU78" s="671"/>
      <c r="CV78" s="671"/>
      <c r="CW78" s="671"/>
      <c r="CX78" s="671"/>
      <c r="CY78" s="671"/>
      <c r="CZ78" s="681">
        <v>0</v>
      </c>
      <c r="DA78" s="682">
        <v>0</v>
      </c>
      <c r="DB78" s="682">
        <v>0</v>
      </c>
      <c r="DC78" s="682">
        <v>0</v>
      </c>
      <c r="DD78" s="682">
        <v>0</v>
      </c>
      <c r="DE78" s="682">
        <v>0</v>
      </c>
      <c r="DF78" s="682">
        <v>0</v>
      </c>
      <c r="DG78" s="682">
        <v>0</v>
      </c>
      <c r="DH78" s="682">
        <v>0</v>
      </c>
      <c r="DI78" s="682">
        <v>0</v>
      </c>
      <c r="DJ78" s="682">
        <v>0</v>
      </c>
      <c r="DK78" s="682">
        <v>0</v>
      </c>
      <c r="DL78" s="682">
        <v>0</v>
      </c>
      <c r="DM78" s="682">
        <v>0</v>
      </c>
      <c r="DN78" s="682">
        <v>0</v>
      </c>
      <c r="DO78" s="682">
        <v>0</v>
      </c>
      <c r="DP78" s="682">
        <v>0</v>
      </c>
      <c r="DQ78" s="682">
        <v>0</v>
      </c>
      <c r="DR78" s="682">
        <v>0</v>
      </c>
      <c r="DS78" s="682">
        <v>0</v>
      </c>
      <c r="DT78" s="682">
        <v>0</v>
      </c>
      <c r="DU78" s="682">
        <v>0</v>
      </c>
      <c r="DV78" s="682">
        <v>0</v>
      </c>
      <c r="DW78" s="683">
        <v>0</v>
      </c>
      <c r="DX78" s="723"/>
    </row>
    <row r="79" spans="2:128" x14ac:dyDescent="0.2">
      <c r="B79" s="690"/>
      <c r="C79" s="691"/>
      <c r="D79" s="692"/>
      <c r="E79" s="692"/>
      <c r="F79" s="692"/>
      <c r="G79" s="692"/>
      <c r="H79" s="692"/>
      <c r="I79" s="692"/>
      <c r="J79" s="692"/>
      <c r="K79" s="692"/>
      <c r="L79" s="692"/>
      <c r="M79" s="692"/>
      <c r="N79" s="692"/>
      <c r="O79" s="692"/>
      <c r="P79" s="692"/>
      <c r="Q79" s="692"/>
      <c r="R79" s="693"/>
      <c r="S79" s="692"/>
      <c r="T79" s="692"/>
      <c r="U79" s="689" t="s">
        <v>796</v>
      </c>
      <c r="V79" s="678" t="s">
        <v>124</v>
      </c>
      <c r="W79" s="678" t="s">
        <v>499</v>
      </c>
      <c r="X79" s="671"/>
      <c r="Y79" s="671"/>
      <c r="Z79" s="671"/>
      <c r="AA79" s="671"/>
      <c r="AB79" s="671"/>
      <c r="AC79" s="671"/>
      <c r="AD79" s="671"/>
      <c r="AE79" s="671"/>
      <c r="AF79" s="671"/>
      <c r="AG79" s="671"/>
      <c r="AH79" s="671"/>
      <c r="AI79" s="671"/>
      <c r="AJ79" s="671"/>
      <c r="AK79" s="671"/>
      <c r="AL79" s="671"/>
      <c r="AM79" s="671"/>
      <c r="AN79" s="671"/>
      <c r="AO79" s="671"/>
      <c r="AP79" s="671"/>
      <c r="AQ79" s="671"/>
      <c r="AR79" s="671"/>
      <c r="AS79" s="671"/>
      <c r="AT79" s="671"/>
      <c r="AU79" s="671"/>
      <c r="AV79" s="671"/>
      <c r="AW79" s="671"/>
      <c r="AX79" s="671"/>
      <c r="AY79" s="671"/>
      <c r="AZ79" s="671"/>
      <c r="BA79" s="671"/>
      <c r="BB79" s="671"/>
      <c r="BC79" s="671"/>
      <c r="BD79" s="671"/>
      <c r="BE79" s="671"/>
      <c r="BF79" s="671"/>
      <c r="BG79" s="671"/>
      <c r="BH79" s="671"/>
      <c r="BI79" s="671"/>
      <c r="BJ79" s="671"/>
      <c r="BK79" s="671"/>
      <c r="BL79" s="671"/>
      <c r="BM79" s="671"/>
      <c r="BN79" s="671"/>
      <c r="BO79" s="671"/>
      <c r="BP79" s="671"/>
      <c r="BQ79" s="671"/>
      <c r="BR79" s="671"/>
      <c r="BS79" s="671"/>
      <c r="BT79" s="671"/>
      <c r="BU79" s="671"/>
      <c r="BV79" s="671"/>
      <c r="BW79" s="671"/>
      <c r="BX79" s="671"/>
      <c r="BY79" s="671"/>
      <c r="BZ79" s="671"/>
      <c r="CA79" s="671"/>
      <c r="CB79" s="671"/>
      <c r="CC79" s="671"/>
      <c r="CD79" s="671"/>
      <c r="CE79" s="671"/>
      <c r="CF79" s="671"/>
      <c r="CG79" s="671"/>
      <c r="CH79" s="671"/>
      <c r="CI79" s="671"/>
      <c r="CJ79" s="671"/>
      <c r="CK79" s="671"/>
      <c r="CL79" s="671"/>
      <c r="CM79" s="671"/>
      <c r="CN79" s="671"/>
      <c r="CO79" s="671"/>
      <c r="CP79" s="671"/>
      <c r="CQ79" s="671"/>
      <c r="CR79" s="671"/>
      <c r="CS79" s="671"/>
      <c r="CT79" s="671"/>
      <c r="CU79" s="671"/>
      <c r="CV79" s="671"/>
      <c r="CW79" s="671"/>
      <c r="CX79" s="671"/>
      <c r="CY79" s="671"/>
      <c r="CZ79" s="681"/>
      <c r="DA79" s="682"/>
      <c r="DB79" s="682"/>
      <c r="DC79" s="682"/>
      <c r="DD79" s="682"/>
      <c r="DE79" s="682"/>
      <c r="DF79" s="682"/>
      <c r="DG79" s="682"/>
      <c r="DH79" s="682"/>
      <c r="DI79" s="682"/>
      <c r="DJ79" s="682"/>
      <c r="DK79" s="682"/>
      <c r="DL79" s="682"/>
      <c r="DM79" s="682"/>
      <c r="DN79" s="682"/>
      <c r="DO79" s="682"/>
      <c r="DP79" s="682"/>
      <c r="DQ79" s="682"/>
      <c r="DR79" s="682"/>
      <c r="DS79" s="682"/>
      <c r="DT79" s="682"/>
      <c r="DU79" s="682"/>
      <c r="DV79" s="682"/>
      <c r="DW79" s="683"/>
      <c r="DX79" s="723"/>
    </row>
    <row r="80" spans="2:128" x14ac:dyDescent="0.2">
      <c r="B80" s="694"/>
      <c r="C80" s="695"/>
      <c r="D80" s="696"/>
      <c r="E80" s="696"/>
      <c r="F80" s="696"/>
      <c r="G80" s="696"/>
      <c r="H80" s="696"/>
      <c r="I80" s="696"/>
      <c r="J80" s="696"/>
      <c r="K80" s="696"/>
      <c r="L80" s="696"/>
      <c r="M80" s="696"/>
      <c r="N80" s="696">
        <v>0</v>
      </c>
      <c r="O80" s="696"/>
      <c r="P80" s="696"/>
      <c r="Q80" s="696"/>
      <c r="R80" s="697"/>
      <c r="S80" s="696"/>
      <c r="T80" s="696"/>
      <c r="U80" s="689" t="s">
        <v>501</v>
      </c>
      <c r="V80" s="678" t="s">
        <v>124</v>
      </c>
      <c r="W80" s="698" t="s">
        <v>499</v>
      </c>
      <c r="X80" s="671"/>
      <c r="Y80" s="671"/>
      <c r="Z80" s="671"/>
      <c r="AA80" s="671"/>
      <c r="AB80" s="671"/>
      <c r="AC80" s="671"/>
      <c r="AD80" s="671"/>
      <c r="AE80" s="671"/>
      <c r="AF80" s="671"/>
      <c r="AG80" s="671"/>
      <c r="AH80" s="671"/>
      <c r="AI80" s="671"/>
      <c r="AJ80" s="671"/>
      <c r="AK80" s="671"/>
      <c r="AL80" s="671"/>
      <c r="AM80" s="671"/>
      <c r="AN80" s="671"/>
      <c r="AO80" s="671"/>
      <c r="AP80" s="671"/>
      <c r="AQ80" s="671"/>
      <c r="AR80" s="671"/>
      <c r="AS80" s="671"/>
      <c r="AT80" s="671"/>
      <c r="AU80" s="671"/>
      <c r="AV80" s="671"/>
      <c r="AW80" s="671"/>
      <c r="AX80" s="671"/>
      <c r="AY80" s="671"/>
      <c r="AZ80" s="671"/>
      <c r="BA80" s="671"/>
      <c r="BB80" s="671"/>
      <c r="BC80" s="671"/>
      <c r="BD80" s="671"/>
      <c r="BE80" s="671"/>
      <c r="BF80" s="671"/>
      <c r="BG80" s="671"/>
      <c r="BH80" s="671"/>
      <c r="BI80" s="671"/>
      <c r="BJ80" s="671"/>
      <c r="BK80" s="671"/>
      <c r="BL80" s="671"/>
      <c r="BM80" s="671"/>
      <c r="BN80" s="671"/>
      <c r="BO80" s="671"/>
      <c r="BP80" s="671"/>
      <c r="BQ80" s="671"/>
      <c r="BR80" s="671"/>
      <c r="BS80" s="671"/>
      <c r="BT80" s="671"/>
      <c r="BU80" s="671"/>
      <c r="BV80" s="671"/>
      <c r="BW80" s="671"/>
      <c r="BX80" s="671"/>
      <c r="BY80" s="671"/>
      <c r="BZ80" s="671"/>
      <c r="CA80" s="671"/>
      <c r="CB80" s="671"/>
      <c r="CC80" s="671"/>
      <c r="CD80" s="671"/>
      <c r="CE80" s="671"/>
      <c r="CF80" s="671"/>
      <c r="CG80" s="671"/>
      <c r="CH80" s="671"/>
      <c r="CI80" s="671"/>
      <c r="CJ80" s="671"/>
      <c r="CK80" s="671"/>
      <c r="CL80" s="671"/>
      <c r="CM80" s="671"/>
      <c r="CN80" s="671"/>
      <c r="CO80" s="671"/>
      <c r="CP80" s="671"/>
      <c r="CQ80" s="671"/>
      <c r="CR80" s="671"/>
      <c r="CS80" s="671"/>
      <c r="CT80" s="671"/>
      <c r="CU80" s="671"/>
      <c r="CV80" s="671"/>
      <c r="CW80" s="671"/>
      <c r="CX80" s="671"/>
      <c r="CY80" s="671"/>
      <c r="CZ80" s="681">
        <v>0</v>
      </c>
      <c r="DA80" s="682">
        <v>0</v>
      </c>
      <c r="DB80" s="682">
        <v>0</v>
      </c>
      <c r="DC80" s="682">
        <v>0</v>
      </c>
      <c r="DD80" s="682">
        <v>0</v>
      </c>
      <c r="DE80" s="682">
        <v>0</v>
      </c>
      <c r="DF80" s="682">
        <v>0</v>
      </c>
      <c r="DG80" s="682">
        <v>0</v>
      </c>
      <c r="DH80" s="682">
        <v>0</v>
      </c>
      <c r="DI80" s="682">
        <v>0</v>
      </c>
      <c r="DJ80" s="682">
        <v>0</v>
      </c>
      <c r="DK80" s="682">
        <v>0</v>
      </c>
      <c r="DL80" s="682">
        <v>0</v>
      </c>
      <c r="DM80" s="682">
        <v>0</v>
      </c>
      <c r="DN80" s="682">
        <v>0</v>
      </c>
      <c r="DO80" s="682">
        <v>0</v>
      </c>
      <c r="DP80" s="682">
        <v>0</v>
      </c>
      <c r="DQ80" s="682">
        <v>0</v>
      </c>
      <c r="DR80" s="682">
        <v>0</v>
      </c>
      <c r="DS80" s="682">
        <v>0</v>
      </c>
      <c r="DT80" s="682">
        <v>0</v>
      </c>
      <c r="DU80" s="682">
        <v>0</v>
      </c>
      <c r="DV80" s="682">
        <v>0</v>
      </c>
      <c r="DW80" s="683">
        <v>0</v>
      </c>
      <c r="DX80" s="723"/>
    </row>
    <row r="81" spans="2:128" x14ac:dyDescent="0.2">
      <c r="B81" s="694"/>
      <c r="C81" s="699"/>
      <c r="D81" s="696"/>
      <c r="E81" s="696"/>
      <c r="F81" s="696"/>
      <c r="G81" s="696"/>
      <c r="H81" s="696"/>
      <c r="I81" s="696"/>
      <c r="J81" s="696"/>
      <c r="K81" s="696"/>
      <c r="L81" s="696"/>
      <c r="M81" s="696"/>
      <c r="N81" s="696"/>
      <c r="O81" s="696"/>
      <c r="P81" s="696"/>
      <c r="Q81" s="696"/>
      <c r="R81" s="697"/>
      <c r="S81" s="696"/>
      <c r="T81" s="696"/>
      <c r="U81" s="689" t="s">
        <v>502</v>
      </c>
      <c r="V81" s="678" t="s">
        <v>124</v>
      </c>
      <c r="W81" s="698" t="s">
        <v>499</v>
      </c>
      <c r="X81" s="671"/>
      <c r="Y81" s="671"/>
      <c r="Z81" s="671"/>
      <c r="AA81" s="671"/>
      <c r="AB81" s="671"/>
      <c r="AC81" s="671"/>
      <c r="AD81" s="671"/>
      <c r="AE81" s="671"/>
      <c r="AF81" s="671"/>
      <c r="AG81" s="671"/>
      <c r="AH81" s="671"/>
      <c r="AI81" s="671"/>
      <c r="AJ81" s="671"/>
      <c r="AK81" s="671"/>
      <c r="AL81" s="671"/>
      <c r="AM81" s="671"/>
      <c r="AN81" s="671"/>
      <c r="AO81" s="671"/>
      <c r="AP81" s="671"/>
      <c r="AQ81" s="671"/>
      <c r="AR81" s="671"/>
      <c r="AS81" s="671"/>
      <c r="AT81" s="671"/>
      <c r="AU81" s="671"/>
      <c r="AV81" s="671"/>
      <c r="AW81" s="671"/>
      <c r="AX81" s="671"/>
      <c r="AY81" s="671"/>
      <c r="AZ81" s="671"/>
      <c r="BA81" s="671"/>
      <c r="BB81" s="671"/>
      <c r="BC81" s="671"/>
      <c r="BD81" s="671"/>
      <c r="BE81" s="671"/>
      <c r="BF81" s="671"/>
      <c r="BG81" s="671"/>
      <c r="BH81" s="671"/>
      <c r="BI81" s="671"/>
      <c r="BJ81" s="671"/>
      <c r="BK81" s="671"/>
      <c r="BL81" s="671"/>
      <c r="BM81" s="671"/>
      <c r="BN81" s="671"/>
      <c r="BO81" s="671"/>
      <c r="BP81" s="671"/>
      <c r="BQ81" s="671"/>
      <c r="BR81" s="671"/>
      <c r="BS81" s="671"/>
      <c r="BT81" s="671"/>
      <c r="BU81" s="671"/>
      <c r="BV81" s="671"/>
      <c r="BW81" s="671"/>
      <c r="BX81" s="671"/>
      <c r="BY81" s="671"/>
      <c r="BZ81" s="671"/>
      <c r="CA81" s="671"/>
      <c r="CB81" s="671"/>
      <c r="CC81" s="671"/>
      <c r="CD81" s="671"/>
      <c r="CE81" s="671"/>
      <c r="CF81" s="671"/>
      <c r="CG81" s="671"/>
      <c r="CH81" s="671"/>
      <c r="CI81" s="671"/>
      <c r="CJ81" s="671"/>
      <c r="CK81" s="671"/>
      <c r="CL81" s="671"/>
      <c r="CM81" s="671"/>
      <c r="CN81" s="671"/>
      <c r="CO81" s="671"/>
      <c r="CP81" s="671"/>
      <c r="CQ81" s="671"/>
      <c r="CR81" s="671"/>
      <c r="CS81" s="671"/>
      <c r="CT81" s="671"/>
      <c r="CU81" s="671"/>
      <c r="CV81" s="671"/>
      <c r="CW81" s="671"/>
      <c r="CX81" s="671"/>
      <c r="CY81" s="671"/>
      <c r="CZ81" s="681">
        <v>0</v>
      </c>
      <c r="DA81" s="682">
        <v>0</v>
      </c>
      <c r="DB81" s="682">
        <v>0</v>
      </c>
      <c r="DC81" s="682">
        <v>0</v>
      </c>
      <c r="DD81" s="682">
        <v>0</v>
      </c>
      <c r="DE81" s="682">
        <v>0</v>
      </c>
      <c r="DF81" s="682">
        <v>0</v>
      </c>
      <c r="DG81" s="682">
        <v>0</v>
      </c>
      <c r="DH81" s="682">
        <v>0</v>
      </c>
      <c r="DI81" s="682">
        <v>0</v>
      </c>
      <c r="DJ81" s="682">
        <v>0</v>
      </c>
      <c r="DK81" s="682">
        <v>0</v>
      </c>
      <c r="DL81" s="682">
        <v>0</v>
      </c>
      <c r="DM81" s="682">
        <v>0</v>
      </c>
      <c r="DN81" s="682">
        <v>0</v>
      </c>
      <c r="DO81" s="682">
        <v>0</v>
      </c>
      <c r="DP81" s="682">
        <v>0</v>
      </c>
      <c r="DQ81" s="682">
        <v>0</v>
      </c>
      <c r="DR81" s="682">
        <v>0</v>
      </c>
      <c r="DS81" s="682">
        <v>0</v>
      </c>
      <c r="DT81" s="682">
        <v>0</v>
      </c>
      <c r="DU81" s="682">
        <v>0</v>
      </c>
      <c r="DV81" s="682">
        <v>0</v>
      </c>
      <c r="DW81" s="683">
        <v>0</v>
      </c>
      <c r="DX81" s="723"/>
    </row>
    <row r="82" spans="2:128" x14ac:dyDescent="0.2">
      <c r="B82" s="694"/>
      <c r="C82" s="699"/>
      <c r="D82" s="696"/>
      <c r="E82" s="696"/>
      <c r="F82" s="696"/>
      <c r="G82" s="696"/>
      <c r="H82" s="696"/>
      <c r="I82" s="696"/>
      <c r="J82" s="696"/>
      <c r="K82" s="696"/>
      <c r="L82" s="696"/>
      <c r="M82" s="696"/>
      <c r="N82" s="696"/>
      <c r="O82" s="696"/>
      <c r="P82" s="696"/>
      <c r="Q82" s="696"/>
      <c r="R82" s="697"/>
      <c r="S82" s="696"/>
      <c r="T82" s="696"/>
      <c r="U82" s="700" t="s">
        <v>503</v>
      </c>
      <c r="V82" s="701" t="s">
        <v>124</v>
      </c>
      <c r="W82" s="698" t="s">
        <v>499</v>
      </c>
      <c r="X82" s="671">
        <v>24.224937853034135</v>
      </c>
      <c r="Y82" s="671">
        <v>49.788914869345312</v>
      </c>
      <c r="Z82" s="671">
        <v>78.458281006390735</v>
      </c>
      <c r="AA82" s="671">
        <v>97.757197141003786</v>
      </c>
      <c r="AB82" s="671">
        <v>125.50972581037522</v>
      </c>
      <c r="AC82" s="671">
        <v>158.3215067954161</v>
      </c>
      <c r="AD82" s="671">
        <v>199.97440965615689</v>
      </c>
      <c r="AE82" s="671">
        <v>239.19962288744608</v>
      </c>
      <c r="AF82" s="671">
        <v>276.13304565118659</v>
      </c>
      <c r="AG82" s="671">
        <v>310.90306137389496</v>
      </c>
      <c r="AH82" s="671">
        <v>343.65105340313363</v>
      </c>
      <c r="AI82" s="671">
        <v>374.28487847391278</v>
      </c>
      <c r="AJ82" s="671">
        <v>394.59563874200012</v>
      </c>
      <c r="AK82" s="671">
        <v>422.85426683379262</v>
      </c>
      <c r="AL82" s="671">
        <v>446.36062868614215</v>
      </c>
      <c r="AM82" s="671">
        <v>455.61470069801334</v>
      </c>
      <c r="AN82" s="671">
        <v>0</v>
      </c>
      <c r="AO82" s="671">
        <v>0</v>
      </c>
      <c r="AP82" s="671">
        <v>0</v>
      </c>
      <c r="AQ82" s="671">
        <v>0</v>
      </c>
      <c r="AR82" s="671">
        <v>0</v>
      </c>
      <c r="AS82" s="671">
        <v>0</v>
      </c>
      <c r="AT82" s="671">
        <v>0</v>
      </c>
      <c r="AU82" s="671">
        <v>0</v>
      </c>
      <c r="AV82" s="671">
        <v>0</v>
      </c>
      <c r="AW82" s="671">
        <v>0</v>
      </c>
      <c r="AX82" s="671">
        <v>0</v>
      </c>
      <c r="AY82" s="671">
        <v>0</v>
      </c>
      <c r="AZ82" s="671">
        <v>0</v>
      </c>
      <c r="BA82" s="671">
        <v>0</v>
      </c>
      <c r="BB82" s="671">
        <v>0</v>
      </c>
      <c r="BC82" s="671">
        <v>0</v>
      </c>
      <c r="BD82" s="671">
        <v>0</v>
      </c>
      <c r="BE82" s="671">
        <v>0</v>
      </c>
      <c r="BF82" s="671">
        <v>0</v>
      </c>
      <c r="BG82" s="671">
        <v>0</v>
      </c>
      <c r="BH82" s="671">
        <v>0</v>
      </c>
      <c r="BI82" s="671">
        <v>0</v>
      </c>
      <c r="BJ82" s="671">
        <v>0</v>
      </c>
      <c r="BK82" s="671">
        <v>0</v>
      </c>
      <c r="BL82" s="671">
        <v>0</v>
      </c>
      <c r="BM82" s="671">
        <v>0</v>
      </c>
      <c r="BN82" s="671">
        <v>0</v>
      </c>
      <c r="BO82" s="671">
        <v>0</v>
      </c>
      <c r="BP82" s="671">
        <v>0</v>
      </c>
      <c r="BQ82" s="671">
        <v>0</v>
      </c>
      <c r="BR82" s="671">
        <v>0</v>
      </c>
      <c r="BS82" s="671">
        <v>0</v>
      </c>
      <c r="BT82" s="671">
        <v>0</v>
      </c>
      <c r="BU82" s="671">
        <v>0</v>
      </c>
      <c r="BV82" s="671">
        <v>0</v>
      </c>
      <c r="BW82" s="671">
        <v>0</v>
      </c>
      <c r="BX82" s="671">
        <v>0</v>
      </c>
      <c r="BY82" s="671">
        <v>0</v>
      </c>
      <c r="BZ82" s="671">
        <v>0</v>
      </c>
      <c r="CA82" s="671">
        <v>0</v>
      </c>
      <c r="CB82" s="671">
        <v>0</v>
      </c>
      <c r="CC82" s="671">
        <v>0</v>
      </c>
      <c r="CD82" s="671">
        <v>0</v>
      </c>
      <c r="CE82" s="671">
        <v>0</v>
      </c>
      <c r="CF82" s="671">
        <v>0</v>
      </c>
      <c r="CG82" s="671">
        <v>0</v>
      </c>
      <c r="CH82" s="671">
        <v>0</v>
      </c>
      <c r="CI82" s="671">
        <v>0</v>
      </c>
      <c r="CJ82" s="671">
        <v>0</v>
      </c>
      <c r="CK82" s="671">
        <v>0</v>
      </c>
      <c r="CL82" s="671">
        <v>0</v>
      </c>
      <c r="CM82" s="671">
        <v>0</v>
      </c>
      <c r="CN82" s="671">
        <v>0</v>
      </c>
      <c r="CO82" s="671">
        <v>0</v>
      </c>
      <c r="CP82" s="671">
        <v>0</v>
      </c>
      <c r="CQ82" s="671">
        <v>0</v>
      </c>
      <c r="CR82" s="671">
        <v>0</v>
      </c>
      <c r="CS82" s="671">
        <v>0</v>
      </c>
      <c r="CT82" s="671">
        <v>0</v>
      </c>
      <c r="CU82" s="671">
        <v>0</v>
      </c>
      <c r="CV82" s="671">
        <v>0</v>
      </c>
      <c r="CW82" s="671">
        <v>0</v>
      </c>
      <c r="CX82" s="671">
        <v>0</v>
      </c>
      <c r="CY82" s="671">
        <v>0</v>
      </c>
      <c r="CZ82" s="681">
        <v>0</v>
      </c>
      <c r="DA82" s="682">
        <v>0</v>
      </c>
      <c r="DB82" s="682">
        <v>0</v>
      </c>
      <c r="DC82" s="682">
        <v>0</v>
      </c>
      <c r="DD82" s="682">
        <v>0</v>
      </c>
      <c r="DE82" s="682">
        <v>0</v>
      </c>
      <c r="DF82" s="682">
        <v>0</v>
      </c>
      <c r="DG82" s="682">
        <v>0</v>
      </c>
      <c r="DH82" s="682">
        <v>0</v>
      </c>
      <c r="DI82" s="682">
        <v>0</v>
      </c>
      <c r="DJ82" s="682">
        <v>0</v>
      </c>
      <c r="DK82" s="682">
        <v>0</v>
      </c>
      <c r="DL82" s="682">
        <v>0</v>
      </c>
      <c r="DM82" s="682">
        <v>0</v>
      </c>
      <c r="DN82" s="682">
        <v>0</v>
      </c>
      <c r="DO82" s="682">
        <v>0</v>
      </c>
      <c r="DP82" s="682">
        <v>0</v>
      </c>
      <c r="DQ82" s="682">
        <v>0</v>
      </c>
      <c r="DR82" s="682">
        <v>0</v>
      </c>
      <c r="DS82" s="682">
        <v>0</v>
      </c>
      <c r="DT82" s="682">
        <v>0</v>
      </c>
      <c r="DU82" s="682">
        <v>0</v>
      </c>
      <c r="DV82" s="682">
        <v>0</v>
      </c>
      <c r="DW82" s="683">
        <v>0</v>
      </c>
      <c r="DX82" s="723"/>
    </row>
    <row r="83" spans="2:128" x14ac:dyDescent="0.2">
      <c r="B83" s="694"/>
      <c r="C83" s="699"/>
      <c r="D83" s="696"/>
      <c r="E83" s="696"/>
      <c r="F83" s="696"/>
      <c r="G83" s="696"/>
      <c r="H83" s="696"/>
      <c r="I83" s="696"/>
      <c r="J83" s="696"/>
      <c r="K83" s="696"/>
      <c r="L83" s="696"/>
      <c r="M83" s="696"/>
      <c r="N83" s="696"/>
      <c r="O83" s="696"/>
      <c r="P83" s="696"/>
      <c r="Q83" s="696"/>
      <c r="R83" s="697"/>
      <c r="S83" s="696"/>
      <c r="T83" s="696"/>
      <c r="U83" s="689" t="s">
        <v>504</v>
      </c>
      <c r="V83" s="678" t="s">
        <v>124</v>
      </c>
      <c r="W83" s="698" t="s">
        <v>499</v>
      </c>
      <c r="X83" s="671"/>
      <c r="Y83" s="671"/>
      <c r="Z83" s="671"/>
      <c r="AA83" s="671"/>
      <c r="AB83" s="671"/>
      <c r="AC83" s="671"/>
      <c r="AD83" s="671"/>
      <c r="AE83" s="671"/>
      <c r="AF83" s="671"/>
      <c r="AG83" s="671"/>
      <c r="AH83" s="671"/>
      <c r="AI83" s="671"/>
      <c r="AJ83" s="671"/>
      <c r="AK83" s="671"/>
      <c r="AL83" s="671"/>
      <c r="AM83" s="671"/>
      <c r="AN83" s="671"/>
      <c r="AO83" s="671"/>
      <c r="AP83" s="671"/>
      <c r="AQ83" s="671"/>
      <c r="AR83" s="671"/>
      <c r="AS83" s="671"/>
      <c r="AT83" s="671"/>
      <c r="AU83" s="671"/>
      <c r="AV83" s="671"/>
      <c r="AW83" s="671"/>
      <c r="AX83" s="671"/>
      <c r="AY83" s="671"/>
      <c r="AZ83" s="671"/>
      <c r="BA83" s="671"/>
      <c r="BB83" s="671"/>
      <c r="BC83" s="671"/>
      <c r="BD83" s="671"/>
      <c r="BE83" s="671"/>
      <c r="BF83" s="671"/>
      <c r="BG83" s="671"/>
      <c r="BH83" s="671"/>
      <c r="BI83" s="671"/>
      <c r="BJ83" s="671"/>
      <c r="BK83" s="671"/>
      <c r="BL83" s="671"/>
      <c r="BM83" s="671"/>
      <c r="BN83" s="671"/>
      <c r="BO83" s="671"/>
      <c r="BP83" s="671"/>
      <c r="BQ83" s="671"/>
      <c r="BR83" s="671"/>
      <c r="BS83" s="671"/>
      <c r="BT83" s="671"/>
      <c r="BU83" s="671"/>
      <c r="BV83" s="671"/>
      <c r="BW83" s="671"/>
      <c r="BX83" s="671"/>
      <c r="BY83" s="671"/>
      <c r="BZ83" s="671"/>
      <c r="CA83" s="671"/>
      <c r="CB83" s="671"/>
      <c r="CC83" s="671"/>
      <c r="CD83" s="671"/>
      <c r="CE83" s="671"/>
      <c r="CF83" s="671"/>
      <c r="CG83" s="671"/>
      <c r="CH83" s="671"/>
      <c r="CI83" s="671"/>
      <c r="CJ83" s="671"/>
      <c r="CK83" s="671"/>
      <c r="CL83" s="671"/>
      <c r="CM83" s="671"/>
      <c r="CN83" s="671"/>
      <c r="CO83" s="671"/>
      <c r="CP83" s="671"/>
      <c r="CQ83" s="671"/>
      <c r="CR83" s="671"/>
      <c r="CS83" s="671"/>
      <c r="CT83" s="671"/>
      <c r="CU83" s="671"/>
      <c r="CV83" s="671"/>
      <c r="CW83" s="671"/>
      <c r="CX83" s="671"/>
      <c r="CY83" s="671"/>
      <c r="CZ83" s="681">
        <v>0</v>
      </c>
      <c r="DA83" s="682">
        <v>0</v>
      </c>
      <c r="DB83" s="682">
        <v>0</v>
      </c>
      <c r="DC83" s="682">
        <v>0</v>
      </c>
      <c r="DD83" s="682">
        <v>0</v>
      </c>
      <c r="DE83" s="682">
        <v>0</v>
      </c>
      <c r="DF83" s="682">
        <v>0</v>
      </c>
      <c r="DG83" s="682">
        <v>0</v>
      </c>
      <c r="DH83" s="682">
        <v>0</v>
      </c>
      <c r="DI83" s="682">
        <v>0</v>
      </c>
      <c r="DJ83" s="682">
        <v>0</v>
      </c>
      <c r="DK83" s="682">
        <v>0</v>
      </c>
      <c r="DL83" s="682">
        <v>0</v>
      </c>
      <c r="DM83" s="682">
        <v>0</v>
      </c>
      <c r="DN83" s="682">
        <v>0</v>
      </c>
      <c r="DO83" s="682">
        <v>0</v>
      </c>
      <c r="DP83" s="682">
        <v>0</v>
      </c>
      <c r="DQ83" s="682">
        <v>0</v>
      </c>
      <c r="DR83" s="682">
        <v>0</v>
      </c>
      <c r="DS83" s="682">
        <v>0</v>
      </c>
      <c r="DT83" s="682">
        <v>0</v>
      </c>
      <c r="DU83" s="682">
        <v>0</v>
      </c>
      <c r="DV83" s="682">
        <v>0</v>
      </c>
      <c r="DW83" s="683">
        <v>0</v>
      </c>
      <c r="DX83" s="723"/>
    </row>
    <row r="84" spans="2:128" x14ac:dyDescent="0.2">
      <c r="B84" s="702"/>
      <c r="C84" s="699"/>
      <c r="D84" s="696"/>
      <c r="E84" s="696"/>
      <c r="F84" s="696"/>
      <c r="G84" s="696"/>
      <c r="H84" s="696"/>
      <c r="I84" s="696"/>
      <c r="J84" s="696"/>
      <c r="K84" s="696"/>
      <c r="L84" s="696"/>
      <c r="M84" s="696"/>
      <c r="N84" s="696"/>
      <c r="O84" s="696"/>
      <c r="P84" s="696"/>
      <c r="Q84" s="696"/>
      <c r="R84" s="697"/>
      <c r="S84" s="696"/>
      <c r="T84" s="696"/>
      <c r="U84" s="689" t="s">
        <v>505</v>
      </c>
      <c r="V84" s="678" t="s">
        <v>124</v>
      </c>
      <c r="W84" s="698" t="s">
        <v>499</v>
      </c>
      <c r="X84" s="671"/>
      <c r="Y84" s="671"/>
      <c r="Z84" s="671"/>
      <c r="AA84" s="671"/>
      <c r="AB84" s="671"/>
      <c r="AC84" s="671"/>
      <c r="AD84" s="671"/>
      <c r="AE84" s="671"/>
      <c r="AF84" s="671"/>
      <c r="AG84" s="671"/>
      <c r="AH84" s="671"/>
      <c r="AI84" s="671"/>
      <c r="AJ84" s="671"/>
      <c r="AK84" s="671"/>
      <c r="AL84" s="671"/>
      <c r="AM84" s="671"/>
      <c r="AN84" s="671"/>
      <c r="AO84" s="671"/>
      <c r="AP84" s="671"/>
      <c r="AQ84" s="671"/>
      <c r="AR84" s="671"/>
      <c r="AS84" s="671"/>
      <c r="AT84" s="671"/>
      <c r="AU84" s="671"/>
      <c r="AV84" s="671"/>
      <c r="AW84" s="671"/>
      <c r="AX84" s="671"/>
      <c r="AY84" s="671"/>
      <c r="AZ84" s="671"/>
      <c r="BA84" s="671"/>
      <c r="BB84" s="671"/>
      <c r="BC84" s="671"/>
      <c r="BD84" s="671"/>
      <c r="BE84" s="671"/>
      <c r="BF84" s="671"/>
      <c r="BG84" s="671"/>
      <c r="BH84" s="671"/>
      <c r="BI84" s="671"/>
      <c r="BJ84" s="671"/>
      <c r="BK84" s="671"/>
      <c r="BL84" s="671"/>
      <c r="BM84" s="671"/>
      <c r="BN84" s="671"/>
      <c r="BO84" s="671"/>
      <c r="BP84" s="671"/>
      <c r="BQ84" s="671"/>
      <c r="BR84" s="671"/>
      <c r="BS84" s="671"/>
      <c r="BT84" s="671"/>
      <c r="BU84" s="671"/>
      <c r="BV84" s="671"/>
      <c r="BW84" s="671"/>
      <c r="BX84" s="671"/>
      <c r="BY84" s="671"/>
      <c r="BZ84" s="671"/>
      <c r="CA84" s="671"/>
      <c r="CB84" s="671"/>
      <c r="CC84" s="671"/>
      <c r="CD84" s="671"/>
      <c r="CE84" s="671"/>
      <c r="CF84" s="671"/>
      <c r="CG84" s="671"/>
      <c r="CH84" s="671"/>
      <c r="CI84" s="671"/>
      <c r="CJ84" s="671"/>
      <c r="CK84" s="671"/>
      <c r="CL84" s="671"/>
      <c r="CM84" s="671"/>
      <c r="CN84" s="671"/>
      <c r="CO84" s="671"/>
      <c r="CP84" s="671"/>
      <c r="CQ84" s="671"/>
      <c r="CR84" s="671"/>
      <c r="CS84" s="671"/>
      <c r="CT84" s="671"/>
      <c r="CU84" s="671"/>
      <c r="CV84" s="671"/>
      <c r="CW84" s="671"/>
      <c r="CX84" s="671"/>
      <c r="CY84" s="671"/>
      <c r="CZ84" s="681">
        <v>0</v>
      </c>
      <c r="DA84" s="682">
        <v>0</v>
      </c>
      <c r="DB84" s="682">
        <v>0</v>
      </c>
      <c r="DC84" s="682">
        <v>0</v>
      </c>
      <c r="DD84" s="682">
        <v>0</v>
      </c>
      <c r="DE84" s="682">
        <v>0</v>
      </c>
      <c r="DF84" s="682">
        <v>0</v>
      </c>
      <c r="DG84" s="682">
        <v>0</v>
      </c>
      <c r="DH84" s="682">
        <v>0</v>
      </c>
      <c r="DI84" s="682">
        <v>0</v>
      </c>
      <c r="DJ84" s="682">
        <v>0</v>
      </c>
      <c r="DK84" s="682">
        <v>0</v>
      </c>
      <c r="DL84" s="682">
        <v>0</v>
      </c>
      <c r="DM84" s="682">
        <v>0</v>
      </c>
      <c r="DN84" s="682">
        <v>0</v>
      </c>
      <c r="DO84" s="682">
        <v>0</v>
      </c>
      <c r="DP84" s="682">
        <v>0</v>
      </c>
      <c r="DQ84" s="682">
        <v>0</v>
      </c>
      <c r="DR84" s="682">
        <v>0</v>
      </c>
      <c r="DS84" s="682">
        <v>0</v>
      </c>
      <c r="DT84" s="682">
        <v>0</v>
      </c>
      <c r="DU84" s="682">
        <v>0</v>
      </c>
      <c r="DV84" s="682">
        <v>0</v>
      </c>
      <c r="DW84" s="683">
        <v>0</v>
      </c>
      <c r="DX84" s="723"/>
    </row>
    <row r="85" spans="2:128" x14ac:dyDescent="0.2">
      <c r="B85" s="702"/>
      <c r="C85" s="699"/>
      <c r="D85" s="696"/>
      <c r="E85" s="696"/>
      <c r="F85" s="696"/>
      <c r="G85" s="696"/>
      <c r="H85" s="696"/>
      <c r="I85" s="696"/>
      <c r="J85" s="696"/>
      <c r="K85" s="696"/>
      <c r="L85" s="696"/>
      <c r="M85" s="696"/>
      <c r="N85" s="696"/>
      <c r="O85" s="696"/>
      <c r="P85" s="696"/>
      <c r="Q85" s="696"/>
      <c r="R85" s="697"/>
      <c r="S85" s="696"/>
      <c r="T85" s="696"/>
      <c r="U85" s="689" t="s">
        <v>506</v>
      </c>
      <c r="V85" s="678" t="s">
        <v>124</v>
      </c>
      <c r="W85" s="698" t="s">
        <v>499</v>
      </c>
      <c r="X85" s="671">
        <v>1.4539941136847998</v>
      </c>
      <c r="Y85" s="671">
        <v>1.4539941136847998</v>
      </c>
      <c r="Z85" s="671">
        <v>1.4539941136847998</v>
      </c>
      <c r="AA85" s="671">
        <v>1.4539941136847998</v>
      </c>
      <c r="AB85" s="671">
        <v>1.4539941136847998</v>
      </c>
      <c r="AC85" s="671">
        <v>1.3077555245775998</v>
      </c>
      <c r="AD85" s="671">
        <v>1.3077555245775998</v>
      </c>
      <c r="AE85" s="671">
        <v>1.3077555245775998</v>
      </c>
      <c r="AF85" s="671">
        <v>1.3077555245775998</v>
      </c>
      <c r="AG85" s="671">
        <v>1.3077555245775998</v>
      </c>
      <c r="AH85" s="671">
        <v>0.41949826352799996</v>
      </c>
      <c r="AI85" s="671">
        <v>0.41949826352799996</v>
      </c>
      <c r="AJ85" s="671">
        <v>0.41949826352799996</v>
      </c>
      <c r="AK85" s="671">
        <v>0.41949826352799996</v>
      </c>
      <c r="AL85" s="671">
        <v>0.41949826352799996</v>
      </c>
      <c r="AM85" s="671">
        <v>0</v>
      </c>
      <c r="AN85" s="671">
        <v>0</v>
      </c>
      <c r="AO85" s="671">
        <v>0</v>
      </c>
      <c r="AP85" s="671">
        <v>0</v>
      </c>
      <c r="AQ85" s="671">
        <v>0</v>
      </c>
      <c r="AR85" s="671">
        <v>0</v>
      </c>
      <c r="AS85" s="671">
        <v>0</v>
      </c>
      <c r="AT85" s="671">
        <v>0</v>
      </c>
      <c r="AU85" s="671">
        <v>0</v>
      </c>
      <c r="AV85" s="671">
        <v>0</v>
      </c>
      <c r="AW85" s="671">
        <v>0</v>
      </c>
      <c r="AX85" s="671">
        <v>0</v>
      </c>
      <c r="AY85" s="671">
        <v>0</v>
      </c>
      <c r="AZ85" s="671">
        <v>0</v>
      </c>
      <c r="BA85" s="671">
        <v>0</v>
      </c>
      <c r="BB85" s="671">
        <v>0</v>
      </c>
      <c r="BC85" s="671">
        <v>0</v>
      </c>
      <c r="BD85" s="671">
        <v>0</v>
      </c>
      <c r="BE85" s="671">
        <v>0</v>
      </c>
      <c r="BF85" s="671">
        <v>0</v>
      </c>
      <c r="BG85" s="671">
        <v>0</v>
      </c>
      <c r="BH85" s="671">
        <v>0</v>
      </c>
      <c r="BI85" s="671">
        <v>0</v>
      </c>
      <c r="BJ85" s="671">
        <v>0</v>
      </c>
      <c r="BK85" s="671">
        <v>0</v>
      </c>
      <c r="BL85" s="671">
        <v>0</v>
      </c>
      <c r="BM85" s="671">
        <v>0</v>
      </c>
      <c r="BN85" s="671">
        <v>0</v>
      </c>
      <c r="BO85" s="671">
        <v>0</v>
      </c>
      <c r="BP85" s="671">
        <v>0</v>
      </c>
      <c r="BQ85" s="671">
        <v>0</v>
      </c>
      <c r="BR85" s="671">
        <v>0</v>
      </c>
      <c r="BS85" s="671">
        <v>0</v>
      </c>
      <c r="BT85" s="671">
        <v>0</v>
      </c>
      <c r="BU85" s="671">
        <v>0</v>
      </c>
      <c r="BV85" s="671">
        <v>0</v>
      </c>
      <c r="BW85" s="671">
        <v>0</v>
      </c>
      <c r="BX85" s="671">
        <v>0</v>
      </c>
      <c r="BY85" s="671">
        <v>0</v>
      </c>
      <c r="BZ85" s="671">
        <v>0</v>
      </c>
      <c r="CA85" s="671">
        <v>0</v>
      </c>
      <c r="CB85" s="671">
        <v>0</v>
      </c>
      <c r="CC85" s="671">
        <v>0</v>
      </c>
      <c r="CD85" s="671">
        <v>0</v>
      </c>
      <c r="CE85" s="671">
        <v>0</v>
      </c>
      <c r="CF85" s="671">
        <v>0</v>
      </c>
      <c r="CG85" s="671">
        <v>0</v>
      </c>
      <c r="CH85" s="671">
        <v>0</v>
      </c>
      <c r="CI85" s="671">
        <v>0</v>
      </c>
      <c r="CJ85" s="671">
        <v>0</v>
      </c>
      <c r="CK85" s="671">
        <v>0</v>
      </c>
      <c r="CL85" s="671">
        <v>0</v>
      </c>
      <c r="CM85" s="671">
        <v>0</v>
      </c>
      <c r="CN85" s="671">
        <v>0</v>
      </c>
      <c r="CO85" s="671">
        <v>0</v>
      </c>
      <c r="CP85" s="671">
        <v>0</v>
      </c>
      <c r="CQ85" s="671">
        <v>0</v>
      </c>
      <c r="CR85" s="671">
        <v>0</v>
      </c>
      <c r="CS85" s="671">
        <v>0</v>
      </c>
      <c r="CT85" s="671">
        <v>0</v>
      </c>
      <c r="CU85" s="671">
        <v>0</v>
      </c>
      <c r="CV85" s="671">
        <v>0</v>
      </c>
      <c r="CW85" s="671">
        <v>0</v>
      </c>
      <c r="CX85" s="671">
        <v>0</v>
      </c>
      <c r="CY85" s="671">
        <v>0</v>
      </c>
      <c r="CZ85" s="681">
        <v>0</v>
      </c>
      <c r="DA85" s="682">
        <v>0</v>
      </c>
      <c r="DB85" s="682">
        <v>0</v>
      </c>
      <c r="DC85" s="682">
        <v>0</v>
      </c>
      <c r="DD85" s="682">
        <v>0</v>
      </c>
      <c r="DE85" s="682">
        <v>0</v>
      </c>
      <c r="DF85" s="682">
        <v>0</v>
      </c>
      <c r="DG85" s="682">
        <v>0</v>
      </c>
      <c r="DH85" s="682">
        <v>0</v>
      </c>
      <c r="DI85" s="682">
        <v>0</v>
      </c>
      <c r="DJ85" s="682">
        <v>0</v>
      </c>
      <c r="DK85" s="682">
        <v>0</v>
      </c>
      <c r="DL85" s="682">
        <v>0</v>
      </c>
      <c r="DM85" s="682">
        <v>0</v>
      </c>
      <c r="DN85" s="682">
        <v>0</v>
      </c>
      <c r="DO85" s="682">
        <v>0</v>
      </c>
      <c r="DP85" s="682">
        <v>0</v>
      </c>
      <c r="DQ85" s="682">
        <v>0</v>
      </c>
      <c r="DR85" s="682">
        <v>0</v>
      </c>
      <c r="DS85" s="682">
        <v>0</v>
      </c>
      <c r="DT85" s="682">
        <v>0</v>
      </c>
      <c r="DU85" s="682">
        <v>0</v>
      </c>
      <c r="DV85" s="682">
        <v>0</v>
      </c>
      <c r="DW85" s="683">
        <v>0</v>
      </c>
      <c r="DX85" s="723"/>
    </row>
    <row r="86" spans="2:128" x14ac:dyDescent="0.2">
      <c r="B86" s="702"/>
      <c r="C86" s="699"/>
      <c r="D86" s="696"/>
      <c r="E86" s="696"/>
      <c r="F86" s="696"/>
      <c r="G86" s="696"/>
      <c r="H86" s="696"/>
      <c r="I86" s="696"/>
      <c r="J86" s="696"/>
      <c r="K86" s="696"/>
      <c r="L86" s="696"/>
      <c r="M86" s="696"/>
      <c r="N86" s="696"/>
      <c r="O86" s="696"/>
      <c r="P86" s="696"/>
      <c r="Q86" s="696"/>
      <c r="R86" s="697"/>
      <c r="S86" s="696"/>
      <c r="T86" s="696"/>
      <c r="U86" s="689" t="s">
        <v>507</v>
      </c>
      <c r="V86" s="678" t="s">
        <v>124</v>
      </c>
      <c r="W86" s="698" t="s">
        <v>499</v>
      </c>
      <c r="X86" s="671">
        <v>406.63613400000003</v>
      </c>
      <c r="Y86" s="671">
        <v>406.63613400000003</v>
      </c>
      <c r="Z86" s="671">
        <v>406.63613400000003</v>
      </c>
      <c r="AA86" s="671">
        <v>406.63613400000003</v>
      </c>
      <c r="AB86" s="671">
        <v>406.63613400000003</v>
      </c>
      <c r="AC86" s="671">
        <v>365.73696300000006</v>
      </c>
      <c r="AD86" s="671">
        <v>365.73696300000006</v>
      </c>
      <c r="AE86" s="671">
        <v>365.73696300000006</v>
      </c>
      <c r="AF86" s="671">
        <v>365.73696300000006</v>
      </c>
      <c r="AG86" s="671">
        <v>365.73696300000006</v>
      </c>
      <c r="AH86" s="671">
        <v>117.32023500000001</v>
      </c>
      <c r="AI86" s="671">
        <v>117.32023500000001</v>
      </c>
      <c r="AJ86" s="671">
        <v>117.32023500000001</v>
      </c>
      <c r="AK86" s="671">
        <v>117.32023500000001</v>
      </c>
      <c r="AL86" s="671">
        <v>117.32023500000001</v>
      </c>
      <c r="AM86" s="671">
        <v>0</v>
      </c>
      <c r="AN86" s="671">
        <v>0</v>
      </c>
      <c r="AO86" s="671">
        <v>0</v>
      </c>
      <c r="AP86" s="671">
        <v>0</v>
      </c>
      <c r="AQ86" s="671">
        <v>0</v>
      </c>
      <c r="AR86" s="671">
        <v>0</v>
      </c>
      <c r="AS86" s="671">
        <v>0</v>
      </c>
      <c r="AT86" s="671">
        <v>0</v>
      </c>
      <c r="AU86" s="671">
        <v>0</v>
      </c>
      <c r="AV86" s="671">
        <v>0</v>
      </c>
      <c r="AW86" s="671">
        <v>0</v>
      </c>
      <c r="AX86" s="671">
        <v>0</v>
      </c>
      <c r="AY86" s="671">
        <v>0</v>
      </c>
      <c r="AZ86" s="671">
        <v>0</v>
      </c>
      <c r="BA86" s="671">
        <v>0</v>
      </c>
      <c r="BB86" s="671">
        <v>0</v>
      </c>
      <c r="BC86" s="671">
        <v>0</v>
      </c>
      <c r="BD86" s="671">
        <v>0</v>
      </c>
      <c r="BE86" s="671">
        <v>0</v>
      </c>
      <c r="BF86" s="671">
        <v>0</v>
      </c>
      <c r="BG86" s="671">
        <v>0</v>
      </c>
      <c r="BH86" s="671">
        <v>0</v>
      </c>
      <c r="BI86" s="671">
        <v>0</v>
      </c>
      <c r="BJ86" s="671">
        <v>0</v>
      </c>
      <c r="BK86" s="671">
        <v>0</v>
      </c>
      <c r="BL86" s="671">
        <v>0</v>
      </c>
      <c r="BM86" s="671">
        <v>0</v>
      </c>
      <c r="BN86" s="671">
        <v>0</v>
      </c>
      <c r="BO86" s="671">
        <v>0</v>
      </c>
      <c r="BP86" s="671">
        <v>0</v>
      </c>
      <c r="BQ86" s="671">
        <v>0</v>
      </c>
      <c r="BR86" s="671">
        <v>0</v>
      </c>
      <c r="BS86" s="671">
        <v>0</v>
      </c>
      <c r="BT86" s="671">
        <v>0</v>
      </c>
      <c r="BU86" s="671">
        <v>0</v>
      </c>
      <c r="BV86" s="671">
        <v>0</v>
      </c>
      <c r="BW86" s="671">
        <v>0</v>
      </c>
      <c r="BX86" s="671">
        <v>0</v>
      </c>
      <c r="BY86" s="671">
        <v>0</v>
      </c>
      <c r="BZ86" s="671">
        <v>0</v>
      </c>
      <c r="CA86" s="671">
        <v>0</v>
      </c>
      <c r="CB86" s="671">
        <v>0</v>
      </c>
      <c r="CC86" s="671">
        <v>0</v>
      </c>
      <c r="CD86" s="671">
        <v>0</v>
      </c>
      <c r="CE86" s="671">
        <v>0</v>
      </c>
      <c r="CF86" s="671">
        <v>0</v>
      </c>
      <c r="CG86" s="671">
        <v>0</v>
      </c>
      <c r="CH86" s="671">
        <v>0</v>
      </c>
      <c r="CI86" s="671">
        <v>0</v>
      </c>
      <c r="CJ86" s="671">
        <v>0</v>
      </c>
      <c r="CK86" s="671">
        <v>0</v>
      </c>
      <c r="CL86" s="671">
        <v>0</v>
      </c>
      <c r="CM86" s="671">
        <v>0</v>
      </c>
      <c r="CN86" s="671">
        <v>0</v>
      </c>
      <c r="CO86" s="671">
        <v>0</v>
      </c>
      <c r="CP86" s="671">
        <v>0</v>
      </c>
      <c r="CQ86" s="671">
        <v>0</v>
      </c>
      <c r="CR86" s="671">
        <v>0</v>
      </c>
      <c r="CS86" s="671">
        <v>0</v>
      </c>
      <c r="CT86" s="671">
        <v>0</v>
      </c>
      <c r="CU86" s="671">
        <v>0</v>
      </c>
      <c r="CV86" s="671">
        <v>0</v>
      </c>
      <c r="CW86" s="671">
        <v>0</v>
      </c>
      <c r="CX86" s="671">
        <v>0</v>
      </c>
      <c r="CY86" s="671">
        <v>0</v>
      </c>
      <c r="CZ86" s="681">
        <v>0</v>
      </c>
      <c r="DA86" s="682">
        <v>0</v>
      </c>
      <c r="DB86" s="682">
        <v>0</v>
      </c>
      <c r="DC86" s="682">
        <v>0</v>
      </c>
      <c r="DD86" s="682">
        <v>0</v>
      </c>
      <c r="DE86" s="682">
        <v>0</v>
      </c>
      <c r="DF86" s="682">
        <v>0</v>
      </c>
      <c r="DG86" s="682">
        <v>0</v>
      </c>
      <c r="DH86" s="682">
        <v>0</v>
      </c>
      <c r="DI86" s="682">
        <v>0</v>
      </c>
      <c r="DJ86" s="682">
        <v>0</v>
      </c>
      <c r="DK86" s="682">
        <v>0</v>
      </c>
      <c r="DL86" s="682">
        <v>0</v>
      </c>
      <c r="DM86" s="682">
        <v>0</v>
      </c>
      <c r="DN86" s="682">
        <v>0</v>
      </c>
      <c r="DO86" s="682">
        <v>0</v>
      </c>
      <c r="DP86" s="682">
        <v>0</v>
      </c>
      <c r="DQ86" s="682">
        <v>0</v>
      </c>
      <c r="DR86" s="682">
        <v>0</v>
      </c>
      <c r="DS86" s="682">
        <v>0</v>
      </c>
      <c r="DT86" s="682">
        <v>0</v>
      </c>
      <c r="DU86" s="682">
        <v>0</v>
      </c>
      <c r="DV86" s="682">
        <v>0</v>
      </c>
      <c r="DW86" s="683">
        <v>0</v>
      </c>
      <c r="DX86" s="723"/>
    </row>
    <row r="87" spans="2:128" x14ac:dyDescent="0.2">
      <c r="B87" s="702"/>
      <c r="C87" s="699"/>
      <c r="D87" s="696"/>
      <c r="E87" s="696"/>
      <c r="F87" s="696"/>
      <c r="G87" s="696"/>
      <c r="H87" s="696"/>
      <c r="I87" s="696"/>
      <c r="J87" s="696"/>
      <c r="K87" s="696"/>
      <c r="L87" s="696"/>
      <c r="M87" s="696"/>
      <c r="N87" s="696"/>
      <c r="O87" s="696"/>
      <c r="P87" s="696"/>
      <c r="Q87" s="696"/>
      <c r="R87" s="697"/>
      <c r="S87" s="696"/>
      <c r="T87" s="696"/>
      <c r="U87" s="703" t="s">
        <v>508</v>
      </c>
      <c r="V87" s="678" t="s">
        <v>124</v>
      </c>
      <c r="W87" s="698" t="s">
        <v>499</v>
      </c>
      <c r="X87" s="671"/>
      <c r="Y87" s="671"/>
      <c r="Z87" s="671"/>
      <c r="AA87" s="671"/>
      <c r="AB87" s="671"/>
      <c r="AC87" s="671"/>
      <c r="AD87" s="671"/>
      <c r="AE87" s="671"/>
      <c r="AF87" s="671"/>
      <c r="AG87" s="671"/>
      <c r="AH87" s="671"/>
      <c r="AI87" s="671"/>
      <c r="AJ87" s="671"/>
      <c r="AK87" s="671"/>
      <c r="AL87" s="671"/>
      <c r="AM87" s="671"/>
      <c r="AN87" s="671"/>
      <c r="AO87" s="671"/>
      <c r="AP87" s="671"/>
      <c r="AQ87" s="671"/>
      <c r="AR87" s="671"/>
      <c r="AS87" s="671"/>
      <c r="AT87" s="671"/>
      <c r="AU87" s="671"/>
      <c r="AV87" s="671"/>
      <c r="AW87" s="671"/>
      <c r="AX87" s="671"/>
      <c r="AY87" s="671"/>
      <c r="AZ87" s="671"/>
      <c r="BA87" s="671"/>
      <c r="BB87" s="671"/>
      <c r="BC87" s="671"/>
      <c r="BD87" s="671"/>
      <c r="BE87" s="671"/>
      <c r="BF87" s="671"/>
      <c r="BG87" s="671"/>
      <c r="BH87" s="671"/>
      <c r="BI87" s="671"/>
      <c r="BJ87" s="671"/>
      <c r="BK87" s="671"/>
      <c r="BL87" s="671"/>
      <c r="BM87" s="671"/>
      <c r="BN87" s="671"/>
      <c r="BO87" s="671"/>
      <c r="BP87" s="671"/>
      <c r="BQ87" s="671"/>
      <c r="BR87" s="671"/>
      <c r="BS87" s="671"/>
      <c r="BT87" s="671"/>
      <c r="BU87" s="671"/>
      <c r="BV87" s="671"/>
      <c r="BW87" s="671"/>
      <c r="BX87" s="671"/>
      <c r="BY87" s="671"/>
      <c r="BZ87" s="671"/>
      <c r="CA87" s="671"/>
      <c r="CB87" s="671"/>
      <c r="CC87" s="671"/>
      <c r="CD87" s="671"/>
      <c r="CE87" s="671"/>
      <c r="CF87" s="671"/>
      <c r="CG87" s="671"/>
      <c r="CH87" s="671"/>
      <c r="CI87" s="671"/>
      <c r="CJ87" s="671"/>
      <c r="CK87" s="671"/>
      <c r="CL87" s="671"/>
      <c r="CM87" s="671"/>
      <c r="CN87" s="671"/>
      <c r="CO87" s="671"/>
      <c r="CP87" s="671"/>
      <c r="CQ87" s="671"/>
      <c r="CR87" s="671"/>
      <c r="CS87" s="671"/>
      <c r="CT87" s="671"/>
      <c r="CU87" s="671"/>
      <c r="CV87" s="671"/>
      <c r="CW87" s="671"/>
      <c r="CX87" s="671"/>
      <c r="CY87" s="671"/>
      <c r="CZ87" s="681">
        <v>0</v>
      </c>
      <c r="DA87" s="682">
        <v>0</v>
      </c>
      <c r="DB87" s="682">
        <v>0</v>
      </c>
      <c r="DC87" s="682">
        <v>0</v>
      </c>
      <c r="DD87" s="682">
        <v>0</v>
      </c>
      <c r="DE87" s="682">
        <v>0</v>
      </c>
      <c r="DF87" s="682">
        <v>0</v>
      </c>
      <c r="DG87" s="682">
        <v>0</v>
      </c>
      <c r="DH87" s="682">
        <v>0</v>
      </c>
      <c r="DI87" s="682">
        <v>0</v>
      </c>
      <c r="DJ87" s="682">
        <v>0</v>
      </c>
      <c r="DK87" s="682">
        <v>0</v>
      </c>
      <c r="DL87" s="682">
        <v>0</v>
      </c>
      <c r="DM87" s="682">
        <v>0</v>
      </c>
      <c r="DN87" s="682">
        <v>0</v>
      </c>
      <c r="DO87" s="682">
        <v>0</v>
      </c>
      <c r="DP87" s="682">
        <v>0</v>
      </c>
      <c r="DQ87" s="682">
        <v>0</v>
      </c>
      <c r="DR87" s="682">
        <v>0</v>
      </c>
      <c r="DS87" s="682">
        <v>0</v>
      </c>
      <c r="DT87" s="682">
        <v>0</v>
      </c>
      <c r="DU87" s="682">
        <v>0</v>
      </c>
      <c r="DV87" s="682">
        <v>0</v>
      </c>
      <c r="DW87" s="683">
        <v>0</v>
      </c>
      <c r="DX87" s="723"/>
    </row>
    <row r="88" spans="2:128" ht="15.75" thickBot="1" x14ac:dyDescent="0.25">
      <c r="B88" s="704"/>
      <c r="C88" s="705"/>
      <c r="D88" s="706"/>
      <c r="E88" s="706"/>
      <c r="F88" s="706"/>
      <c r="G88" s="706"/>
      <c r="H88" s="706"/>
      <c r="I88" s="706"/>
      <c r="J88" s="706"/>
      <c r="K88" s="706"/>
      <c r="L88" s="706"/>
      <c r="M88" s="706"/>
      <c r="N88" s="706"/>
      <c r="O88" s="706"/>
      <c r="P88" s="706"/>
      <c r="Q88" s="706"/>
      <c r="R88" s="707"/>
      <c r="S88" s="706"/>
      <c r="T88" s="706"/>
      <c r="U88" s="708" t="s">
        <v>127</v>
      </c>
      <c r="V88" s="709" t="s">
        <v>509</v>
      </c>
      <c r="W88" s="710" t="s">
        <v>499</v>
      </c>
      <c r="X88" s="711">
        <f>SUM(X77:X87)</f>
        <v>1312.0455739667188</v>
      </c>
      <c r="Y88" s="711">
        <f t="shared" ref="Y88:CJ88" si="69">SUM(Y77:Y87)</f>
        <v>1363.9990429830302</v>
      </c>
      <c r="Z88" s="711">
        <f t="shared" si="69"/>
        <v>1262.0484091200756</v>
      </c>
      <c r="AA88" s="711">
        <f t="shared" si="69"/>
        <v>1358.326045254689</v>
      </c>
      <c r="AB88" s="711">
        <f t="shared" si="69"/>
        <v>1309.09985392406</v>
      </c>
      <c r="AC88" s="711">
        <f t="shared" si="69"/>
        <v>1300.8662253199936</v>
      </c>
      <c r="AD88" s="711">
        <f t="shared" si="69"/>
        <v>1342.5191281807347</v>
      </c>
      <c r="AE88" s="711">
        <f t="shared" si="69"/>
        <v>1381.7443414120235</v>
      </c>
      <c r="AF88" s="711">
        <f t="shared" si="69"/>
        <v>1418.6777641757642</v>
      </c>
      <c r="AG88" s="711">
        <f t="shared" si="69"/>
        <v>1453.4477798984726</v>
      </c>
      <c r="AH88" s="711">
        <f t="shared" si="69"/>
        <v>1236.8907866666618</v>
      </c>
      <c r="AI88" s="711">
        <f t="shared" si="69"/>
        <v>1257.815191737441</v>
      </c>
      <c r="AJ88" s="711">
        <f t="shared" si="69"/>
        <v>1016.015152005528</v>
      </c>
      <c r="AK88" s="711">
        <f t="shared" si="69"/>
        <v>1312.7414200973208</v>
      </c>
      <c r="AL88" s="711">
        <f t="shared" si="69"/>
        <v>1194.5033119496704</v>
      </c>
      <c r="AM88" s="711">
        <f t="shared" si="69"/>
        <v>701.0467006980133</v>
      </c>
      <c r="AN88" s="711">
        <f t="shared" si="69"/>
        <v>0</v>
      </c>
      <c r="AO88" s="711">
        <f t="shared" si="69"/>
        <v>0</v>
      </c>
      <c r="AP88" s="711">
        <f t="shared" si="69"/>
        <v>0</v>
      </c>
      <c r="AQ88" s="711">
        <f t="shared" si="69"/>
        <v>0</v>
      </c>
      <c r="AR88" s="711">
        <f t="shared" si="69"/>
        <v>0</v>
      </c>
      <c r="AS88" s="711">
        <f t="shared" si="69"/>
        <v>0</v>
      </c>
      <c r="AT88" s="711">
        <f t="shared" si="69"/>
        <v>0</v>
      </c>
      <c r="AU88" s="711">
        <f t="shared" si="69"/>
        <v>0</v>
      </c>
      <c r="AV88" s="711">
        <f t="shared" si="69"/>
        <v>0</v>
      </c>
      <c r="AW88" s="711">
        <f t="shared" si="69"/>
        <v>0</v>
      </c>
      <c r="AX88" s="711">
        <f t="shared" si="69"/>
        <v>0</v>
      </c>
      <c r="AY88" s="711">
        <f t="shared" si="69"/>
        <v>0</v>
      </c>
      <c r="AZ88" s="711">
        <f t="shared" si="69"/>
        <v>0</v>
      </c>
      <c r="BA88" s="711">
        <f t="shared" si="69"/>
        <v>0</v>
      </c>
      <c r="BB88" s="711">
        <f t="shared" si="69"/>
        <v>0</v>
      </c>
      <c r="BC88" s="711">
        <f t="shared" si="69"/>
        <v>0</v>
      </c>
      <c r="BD88" s="711">
        <f t="shared" si="69"/>
        <v>0</v>
      </c>
      <c r="BE88" s="711">
        <f t="shared" si="69"/>
        <v>0</v>
      </c>
      <c r="BF88" s="711">
        <f t="shared" si="69"/>
        <v>0</v>
      </c>
      <c r="BG88" s="711">
        <f t="shared" si="69"/>
        <v>0</v>
      </c>
      <c r="BH88" s="711">
        <f t="shared" si="69"/>
        <v>0</v>
      </c>
      <c r="BI88" s="711">
        <f t="shared" si="69"/>
        <v>0</v>
      </c>
      <c r="BJ88" s="711">
        <f t="shared" si="69"/>
        <v>0</v>
      </c>
      <c r="BK88" s="711">
        <f t="shared" si="69"/>
        <v>0</v>
      </c>
      <c r="BL88" s="711">
        <f t="shared" si="69"/>
        <v>0</v>
      </c>
      <c r="BM88" s="711">
        <f t="shared" si="69"/>
        <v>0</v>
      </c>
      <c r="BN88" s="711">
        <f t="shared" si="69"/>
        <v>0</v>
      </c>
      <c r="BO88" s="711">
        <f t="shared" si="69"/>
        <v>0</v>
      </c>
      <c r="BP88" s="711">
        <f t="shared" si="69"/>
        <v>0</v>
      </c>
      <c r="BQ88" s="711">
        <f t="shared" si="69"/>
        <v>0</v>
      </c>
      <c r="BR88" s="711">
        <f t="shared" si="69"/>
        <v>0</v>
      </c>
      <c r="BS88" s="711">
        <f t="shared" si="69"/>
        <v>0</v>
      </c>
      <c r="BT88" s="711">
        <f t="shared" si="69"/>
        <v>0</v>
      </c>
      <c r="BU88" s="711">
        <f t="shared" si="69"/>
        <v>0</v>
      </c>
      <c r="BV88" s="711">
        <f t="shared" si="69"/>
        <v>0</v>
      </c>
      <c r="BW88" s="711">
        <f t="shared" si="69"/>
        <v>0</v>
      </c>
      <c r="BX88" s="711">
        <f t="shared" si="69"/>
        <v>0</v>
      </c>
      <c r="BY88" s="711">
        <f t="shared" si="69"/>
        <v>0</v>
      </c>
      <c r="BZ88" s="711">
        <f t="shared" si="69"/>
        <v>0</v>
      </c>
      <c r="CA88" s="711">
        <f t="shared" si="69"/>
        <v>0</v>
      </c>
      <c r="CB88" s="711">
        <f t="shared" si="69"/>
        <v>0</v>
      </c>
      <c r="CC88" s="711">
        <f t="shared" si="69"/>
        <v>0</v>
      </c>
      <c r="CD88" s="711">
        <f t="shared" si="69"/>
        <v>0</v>
      </c>
      <c r="CE88" s="711">
        <f t="shared" si="69"/>
        <v>0</v>
      </c>
      <c r="CF88" s="711">
        <f t="shared" si="69"/>
        <v>0</v>
      </c>
      <c r="CG88" s="711">
        <f t="shared" si="69"/>
        <v>0</v>
      </c>
      <c r="CH88" s="711">
        <f t="shared" si="69"/>
        <v>0</v>
      </c>
      <c r="CI88" s="711">
        <f t="shared" si="69"/>
        <v>0</v>
      </c>
      <c r="CJ88" s="711">
        <f t="shared" si="69"/>
        <v>0</v>
      </c>
      <c r="CK88" s="711">
        <f t="shared" ref="CK88:DW88" si="70">SUM(CK77:CK87)</f>
        <v>0</v>
      </c>
      <c r="CL88" s="711">
        <f t="shared" si="70"/>
        <v>0</v>
      </c>
      <c r="CM88" s="711">
        <f t="shared" si="70"/>
        <v>0</v>
      </c>
      <c r="CN88" s="711">
        <f t="shared" si="70"/>
        <v>0</v>
      </c>
      <c r="CO88" s="711">
        <f t="shared" si="70"/>
        <v>0</v>
      </c>
      <c r="CP88" s="711">
        <f t="shared" si="70"/>
        <v>0</v>
      </c>
      <c r="CQ88" s="711">
        <f t="shared" si="70"/>
        <v>0</v>
      </c>
      <c r="CR88" s="711">
        <f t="shared" si="70"/>
        <v>0</v>
      </c>
      <c r="CS88" s="711">
        <f t="shared" si="70"/>
        <v>0</v>
      </c>
      <c r="CT88" s="711">
        <f t="shared" si="70"/>
        <v>0</v>
      </c>
      <c r="CU88" s="711">
        <f t="shared" si="70"/>
        <v>0</v>
      </c>
      <c r="CV88" s="711">
        <f t="shared" si="70"/>
        <v>0</v>
      </c>
      <c r="CW88" s="711">
        <f t="shared" si="70"/>
        <v>0</v>
      </c>
      <c r="CX88" s="711">
        <f t="shared" si="70"/>
        <v>0</v>
      </c>
      <c r="CY88" s="712">
        <f t="shared" si="70"/>
        <v>0</v>
      </c>
      <c r="CZ88" s="713">
        <f t="shared" si="70"/>
        <v>0</v>
      </c>
      <c r="DA88" s="714">
        <f t="shared" si="70"/>
        <v>0</v>
      </c>
      <c r="DB88" s="714">
        <f t="shared" si="70"/>
        <v>0</v>
      </c>
      <c r="DC88" s="714">
        <f t="shared" si="70"/>
        <v>0</v>
      </c>
      <c r="DD88" s="714">
        <f t="shared" si="70"/>
        <v>0</v>
      </c>
      <c r="DE88" s="714">
        <f t="shared" si="70"/>
        <v>0</v>
      </c>
      <c r="DF88" s="714">
        <f t="shared" si="70"/>
        <v>0</v>
      </c>
      <c r="DG88" s="714">
        <f t="shared" si="70"/>
        <v>0</v>
      </c>
      <c r="DH88" s="714">
        <f t="shared" si="70"/>
        <v>0</v>
      </c>
      <c r="DI88" s="714">
        <f t="shared" si="70"/>
        <v>0</v>
      </c>
      <c r="DJ88" s="714">
        <f t="shared" si="70"/>
        <v>0</v>
      </c>
      <c r="DK88" s="714">
        <f t="shared" si="70"/>
        <v>0</v>
      </c>
      <c r="DL88" s="714">
        <f t="shared" si="70"/>
        <v>0</v>
      </c>
      <c r="DM88" s="714">
        <f t="shared" si="70"/>
        <v>0</v>
      </c>
      <c r="DN88" s="714">
        <f t="shared" si="70"/>
        <v>0</v>
      </c>
      <c r="DO88" s="714">
        <f t="shared" si="70"/>
        <v>0</v>
      </c>
      <c r="DP88" s="714">
        <f t="shared" si="70"/>
        <v>0</v>
      </c>
      <c r="DQ88" s="714">
        <f t="shared" si="70"/>
        <v>0</v>
      </c>
      <c r="DR88" s="714">
        <f t="shared" si="70"/>
        <v>0</v>
      </c>
      <c r="DS88" s="714">
        <f t="shared" si="70"/>
        <v>0</v>
      </c>
      <c r="DT88" s="714">
        <f t="shared" si="70"/>
        <v>0</v>
      </c>
      <c r="DU88" s="714">
        <f t="shared" si="70"/>
        <v>0</v>
      </c>
      <c r="DV88" s="714">
        <f t="shared" si="70"/>
        <v>0</v>
      </c>
      <c r="DW88" s="715">
        <f t="shared" si="70"/>
        <v>0</v>
      </c>
      <c r="DX88" s="723"/>
    </row>
    <row r="89" spans="2:128" x14ac:dyDescent="0.2">
      <c r="B89" s="728" t="s">
        <v>539</v>
      </c>
      <c r="C89" s="729" t="s">
        <v>536</v>
      </c>
      <c r="D89" s="651"/>
      <c r="E89" s="651"/>
      <c r="F89" s="651"/>
      <c r="G89" s="651"/>
      <c r="H89" s="651"/>
      <c r="I89" s="651"/>
      <c r="J89" s="651"/>
      <c r="K89" s="651"/>
      <c r="L89" s="651"/>
      <c r="M89" s="651"/>
      <c r="N89" s="651"/>
      <c r="O89" s="651"/>
      <c r="P89" s="651"/>
      <c r="Q89" s="651"/>
      <c r="R89" s="653"/>
      <c r="S89" s="716"/>
      <c r="T89" s="653"/>
      <c r="U89" s="716"/>
      <c r="V89" s="651"/>
      <c r="W89" s="651"/>
      <c r="X89" s="649">
        <f t="shared" ref="X89:BC89" si="71">SUMIF($C:$C,"61.4x",X:X)</f>
        <v>0</v>
      </c>
      <c r="Y89" s="649">
        <f t="shared" si="71"/>
        <v>0</v>
      </c>
      <c r="Z89" s="649">
        <f t="shared" si="71"/>
        <v>0</v>
      </c>
      <c r="AA89" s="649">
        <f t="shared" si="71"/>
        <v>0</v>
      </c>
      <c r="AB89" s="649">
        <f t="shared" si="71"/>
        <v>0</v>
      </c>
      <c r="AC89" s="649">
        <f t="shared" si="71"/>
        <v>0</v>
      </c>
      <c r="AD89" s="649">
        <f t="shared" si="71"/>
        <v>0</v>
      </c>
      <c r="AE89" s="649">
        <f t="shared" si="71"/>
        <v>0</v>
      </c>
      <c r="AF89" s="649">
        <f t="shared" si="71"/>
        <v>0</v>
      </c>
      <c r="AG89" s="649">
        <f t="shared" si="71"/>
        <v>0</v>
      </c>
      <c r="AH89" s="649">
        <f t="shared" si="71"/>
        <v>0</v>
      </c>
      <c r="AI89" s="649">
        <f t="shared" si="71"/>
        <v>0</v>
      </c>
      <c r="AJ89" s="649">
        <f t="shared" si="71"/>
        <v>0</v>
      </c>
      <c r="AK89" s="649">
        <f t="shared" si="71"/>
        <v>0</v>
      </c>
      <c r="AL89" s="649">
        <f t="shared" si="71"/>
        <v>0</v>
      </c>
      <c r="AM89" s="649">
        <f t="shared" si="71"/>
        <v>0</v>
      </c>
      <c r="AN89" s="649">
        <f t="shared" si="71"/>
        <v>0</v>
      </c>
      <c r="AO89" s="649">
        <f t="shared" si="71"/>
        <v>0</v>
      </c>
      <c r="AP89" s="649">
        <f t="shared" si="71"/>
        <v>0</v>
      </c>
      <c r="AQ89" s="649">
        <f t="shared" si="71"/>
        <v>0</v>
      </c>
      <c r="AR89" s="649">
        <f t="shared" si="71"/>
        <v>0</v>
      </c>
      <c r="AS89" s="649">
        <f t="shared" si="71"/>
        <v>0</v>
      </c>
      <c r="AT89" s="649">
        <f t="shared" si="71"/>
        <v>0</v>
      </c>
      <c r="AU89" s="649">
        <f t="shared" si="71"/>
        <v>0</v>
      </c>
      <c r="AV89" s="649">
        <f t="shared" si="71"/>
        <v>0</v>
      </c>
      <c r="AW89" s="649">
        <f t="shared" si="71"/>
        <v>0</v>
      </c>
      <c r="AX89" s="649">
        <f t="shared" si="71"/>
        <v>0</v>
      </c>
      <c r="AY89" s="649">
        <f t="shared" si="71"/>
        <v>0</v>
      </c>
      <c r="AZ89" s="649">
        <f t="shared" si="71"/>
        <v>0</v>
      </c>
      <c r="BA89" s="649">
        <f t="shared" si="71"/>
        <v>0</v>
      </c>
      <c r="BB89" s="649">
        <f t="shared" si="71"/>
        <v>0</v>
      </c>
      <c r="BC89" s="649">
        <f t="shared" si="71"/>
        <v>0</v>
      </c>
      <c r="BD89" s="649">
        <f t="shared" ref="BD89:CI89" si="72">SUMIF($C:$C,"61.4x",BD:BD)</f>
        <v>0</v>
      </c>
      <c r="BE89" s="649">
        <f t="shared" si="72"/>
        <v>0</v>
      </c>
      <c r="BF89" s="649">
        <f t="shared" si="72"/>
        <v>0</v>
      </c>
      <c r="BG89" s="649">
        <f t="shared" si="72"/>
        <v>0</v>
      </c>
      <c r="BH89" s="649">
        <f t="shared" si="72"/>
        <v>0</v>
      </c>
      <c r="BI89" s="649">
        <f t="shared" si="72"/>
        <v>0</v>
      </c>
      <c r="BJ89" s="649">
        <f t="shared" si="72"/>
        <v>0</v>
      </c>
      <c r="BK89" s="649">
        <f t="shared" si="72"/>
        <v>0</v>
      </c>
      <c r="BL89" s="649">
        <f t="shared" si="72"/>
        <v>0</v>
      </c>
      <c r="BM89" s="649">
        <f t="shared" si="72"/>
        <v>0</v>
      </c>
      <c r="BN89" s="649">
        <f t="shared" si="72"/>
        <v>0</v>
      </c>
      <c r="BO89" s="649">
        <f t="shared" si="72"/>
        <v>0</v>
      </c>
      <c r="BP89" s="649">
        <f t="shared" si="72"/>
        <v>0</v>
      </c>
      <c r="BQ89" s="649">
        <f t="shared" si="72"/>
        <v>0</v>
      </c>
      <c r="BR89" s="649">
        <f t="shared" si="72"/>
        <v>0</v>
      </c>
      <c r="BS89" s="649">
        <f t="shared" si="72"/>
        <v>0</v>
      </c>
      <c r="BT89" s="649">
        <f t="shared" si="72"/>
        <v>0</v>
      </c>
      <c r="BU89" s="649">
        <f t="shared" si="72"/>
        <v>0</v>
      </c>
      <c r="BV89" s="649">
        <f t="shared" si="72"/>
        <v>0</v>
      </c>
      <c r="BW89" s="649">
        <f t="shared" si="72"/>
        <v>0</v>
      </c>
      <c r="BX89" s="649">
        <f t="shared" si="72"/>
        <v>0</v>
      </c>
      <c r="BY89" s="649">
        <f t="shared" si="72"/>
        <v>0</v>
      </c>
      <c r="BZ89" s="649">
        <f t="shared" si="72"/>
        <v>0</v>
      </c>
      <c r="CA89" s="649">
        <f t="shared" si="72"/>
        <v>0</v>
      </c>
      <c r="CB89" s="649">
        <f t="shared" si="72"/>
        <v>0</v>
      </c>
      <c r="CC89" s="649">
        <f t="shared" si="72"/>
        <v>0</v>
      </c>
      <c r="CD89" s="649">
        <f t="shared" si="72"/>
        <v>0</v>
      </c>
      <c r="CE89" s="649">
        <f t="shared" si="72"/>
        <v>0</v>
      </c>
      <c r="CF89" s="649">
        <f t="shared" si="72"/>
        <v>0</v>
      </c>
      <c r="CG89" s="649">
        <f t="shared" si="72"/>
        <v>0</v>
      </c>
      <c r="CH89" s="649">
        <f t="shared" si="72"/>
        <v>0</v>
      </c>
      <c r="CI89" s="649">
        <f t="shared" si="72"/>
        <v>0</v>
      </c>
      <c r="CJ89" s="649">
        <f t="shared" ref="CJ89:DO89" si="73">SUMIF($C:$C,"61.4x",CJ:CJ)</f>
        <v>0</v>
      </c>
      <c r="CK89" s="649">
        <f t="shared" si="73"/>
        <v>0</v>
      </c>
      <c r="CL89" s="649">
        <f t="shared" si="73"/>
        <v>0</v>
      </c>
      <c r="CM89" s="649">
        <f t="shared" si="73"/>
        <v>0</v>
      </c>
      <c r="CN89" s="649">
        <f t="shared" si="73"/>
        <v>0</v>
      </c>
      <c r="CO89" s="649">
        <f t="shared" si="73"/>
        <v>0</v>
      </c>
      <c r="CP89" s="649">
        <f t="shared" si="73"/>
        <v>0</v>
      </c>
      <c r="CQ89" s="649">
        <f t="shared" si="73"/>
        <v>0</v>
      </c>
      <c r="CR89" s="649">
        <f t="shared" si="73"/>
        <v>0</v>
      </c>
      <c r="CS89" s="649">
        <f t="shared" si="73"/>
        <v>0</v>
      </c>
      <c r="CT89" s="649">
        <f t="shared" si="73"/>
        <v>0</v>
      </c>
      <c r="CU89" s="649">
        <f t="shared" si="73"/>
        <v>0</v>
      </c>
      <c r="CV89" s="649">
        <f t="shared" si="73"/>
        <v>0</v>
      </c>
      <c r="CW89" s="649">
        <f t="shared" si="73"/>
        <v>0</v>
      </c>
      <c r="CX89" s="649">
        <f t="shared" si="73"/>
        <v>0</v>
      </c>
      <c r="CY89" s="664">
        <f t="shared" si="73"/>
        <v>0</v>
      </c>
      <c r="CZ89" s="665">
        <f t="shared" si="73"/>
        <v>0</v>
      </c>
      <c r="DA89" s="665">
        <f t="shared" si="73"/>
        <v>0</v>
      </c>
      <c r="DB89" s="665">
        <f t="shared" si="73"/>
        <v>0</v>
      </c>
      <c r="DC89" s="665">
        <f t="shared" si="73"/>
        <v>0</v>
      </c>
      <c r="DD89" s="665">
        <f t="shared" si="73"/>
        <v>0</v>
      </c>
      <c r="DE89" s="665">
        <f t="shared" si="73"/>
        <v>0</v>
      </c>
      <c r="DF89" s="665">
        <f t="shared" si="73"/>
        <v>0</v>
      </c>
      <c r="DG89" s="665">
        <f t="shared" si="73"/>
        <v>0</v>
      </c>
      <c r="DH89" s="665">
        <f t="shared" si="73"/>
        <v>0</v>
      </c>
      <c r="DI89" s="665">
        <f t="shared" si="73"/>
        <v>0</v>
      </c>
      <c r="DJ89" s="665">
        <f t="shared" si="73"/>
        <v>0</v>
      </c>
      <c r="DK89" s="665">
        <f t="shared" si="73"/>
        <v>0</v>
      </c>
      <c r="DL89" s="665">
        <f t="shared" si="73"/>
        <v>0</v>
      </c>
      <c r="DM89" s="665">
        <f t="shared" si="73"/>
        <v>0</v>
      </c>
      <c r="DN89" s="665">
        <f t="shared" si="73"/>
        <v>0</v>
      </c>
      <c r="DO89" s="665">
        <f t="shared" si="73"/>
        <v>0</v>
      </c>
      <c r="DP89" s="665">
        <f t="shared" ref="DP89:DW89" si="74">SUMIF($C:$C,"61.4x",DP:DP)</f>
        <v>0</v>
      </c>
      <c r="DQ89" s="665">
        <f t="shared" si="74"/>
        <v>0</v>
      </c>
      <c r="DR89" s="665">
        <f t="shared" si="74"/>
        <v>0</v>
      </c>
      <c r="DS89" s="665">
        <f t="shared" si="74"/>
        <v>0</v>
      </c>
      <c r="DT89" s="665">
        <f t="shared" si="74"/>
        <v>0</v>
      </c>
      <c r="DU89" s="665">
        <f t="shared" si="74"/>
        <v>0</v>
      </c>
      <c r="DV89" s="665">
        <f t="shared" si="74"/>
        <v>0</v>
      </c>
      <c r="DW89" s="717">
        <f t="shared" si="74"/>
        <v>0</v>
      </c>
      <c r="DX89" s="723"/>
    </row>
    <row r="90" spans="2:128" ht="25.5" x14ac:dyDescent="0.2">
      <c r="B90" s="667" t="s">
        <v>494</v>
      </c>
      <c r="C90" s="668" t="s">
        <v>817</v>
      </c>
      <c r="D90" s="669" t="s">
        <v>837</v>
      </c>
      <c r="E90" s="670" t="s">
        <v>587</v>
      </c>
      <c r="F90" s="671" t="s">
        <v>763</v>
      </c>
      <c r="G90" s="672" t="s">
        <v>54</v>
      </c>
      <c r="H90" s="673" t="s">
        <v>496</v>
      </c>
      <c r="I90" s="674">
        <f>MAX(X90:AV90)</f>
        <v>41.539999999999992</v>
      </c>
      <c r="J90" s="673">
        <f>SUMPRODUCT($X$2:$CY$2,$X90:$CY90)*365</f>
        <v>260373.73527183887</v>
      </c>
      <c r="K90" s="673">
        <f>SUMPRODUCT($X$2:$CY$2,$X91:$CY91)+SUMPRODUCT($X$2:$CY$2,$X92:$CY92)+SUMPRODUCT($X$2:$CY$2,$X93:$CY93)</f>
        <v>439070.70841890108</v>
      </c>
      <c r="L90" s="673">
        <f>SUMPRODUCT($X$2:$CY$2,$X94:$CY94) +SUMPRODUCT($X$2:$CY$2,$X95:$CY95)</f>
        <v>328248.26351906266</v>
      </c>
      <c r="M90" s="673">
        <f>SUMPRODUCT($X$2:$CY$2,$X96:$CY96)*-1</f>
        <v>-30851.627717166957</v>
      </c>
      <c r="N90" s="673">
        <f>SUMPRODUCT($X$2:$CY$2,$X99:$CY99) +SUMPRODUCT($X$2:$CY$2,$X100:$CY100)</f>
        <v>11101.600819128873</v>
      </c>
      <c r="O90" s="673">
        <f>SUMPRODUCT($X$2:$CY$2,$X97:$CY97) +SUMPRODUCT($X$2:$CY$2,$X98:$CY98) +SUMPRODUCT($X$2:$CY$2,$X101:$CY101)</f>
        <v>185038.02405995835</v>
      </c>
      <c r="P90" s="673">
        <f>SUM(K90:O90)</f>
        <v>932606.96909988415</v>
      </c>
      <c r="Q90" s="673">
        <f>(SUM(K90:M90)*100000)/(J90*1000)</f>
        <v>282.85008987250586</v>
      </c>
      <c r="R90" s="675">
        <f>(P90*100000)/(J90*1000)</f>
        <v>358.18012447615399</v>
      </c>
      <c r="S90" s="721">
        <v>3</v>
      </c>
      <c r="T90" s="722">
        <v>3</v>
      </c>
      <c r="U90" s="677" t="s">
        <v>497</v>
      </c>
      <c r="V90" s="678" t="s">
        <v>124</v>
      </c>
      <c r="W90" s="678" t="s">
        <v>75</v>
      </c>
      <c r="X90" s="585">
        <v>1.5099999999999998</v>
      </c>
      <c r="Y90" s="585">
        <v>3.5399999999999991</v>
      </c>
      <c r="Z90" s="585">
        <v>5.7399999999999993</v>
      </c>
      <c r="AA90" s="585">
        <v>8.2899999999999991</v>
      </c>
      <c r="AB90" s="585">
        <v>11.36999999999999</v>
      </c>
      <c r="AC90" s="585">
        <v>15.379999999999988</v>
      </c>
      <c r="AD90" s="585">
        <v>19.559999999999988</v>
      </c>
      <c r="AE90" s="585">
        <v>23.95000000000001</v>
      </c>
      <c r="AF90" s="585">
        <v>28.20000000000001</v>
      </c>
      <c r="AG90" s="585">
        <v>32.149999999999991</v>
      </c>
      <c r="AH90" s="585">
        <v>36.749999999999993</v>
      </c>
      <c r="AI90" s="585">
        <v>39.710000000000015</v>
      </c>
      <c r="AJ90" s="585">
        <v>41.539999999999992</v>
      </c>
      <c r="AK90" s="585">
        <v>41.39</v>
      </c>
      <c r="AL90" s="585">
        <v>40.009999999999984</v>
      </c>
      <c r="AM90" s="585">
        <v>38.400000000000041</v>
      </c>
      <c r="AN90" s="585">
        <v>36.849999999999966</v>
      </c>
      <c r="AO90" s="585">
        <v>35.36</v>
      </c>
      <c r="AP90" s="585">
        <v>33.879999999999995</v>
      </c>
      <c r="AQ90" s="585">
        <v>32.42</v>
      </c>
      <c r="AR90" s="585">
        <v>30.980000000000025</v>
      </c>
      <c r="AS90" s="585">
        <v>29.61</v>
      </c>
      <c r="AT90" s="585">
        <v>28.259999999999977</v>
      </c>
      <c r="AU90" s="585">
        <v>26.93</v>
      </c>
      <c r="AV90" s="585">
        <v>25.750000000000007</v>
      </c>
      <c r="AW90" s="585">
        <v>25.750000000000007</v>
      </c>
      <c r="AX90" s="585">
        <v>25.750000000000007</v>
      </c>
      <c r="AY90" s="585">
        <v>25.750000000000007</v>
      </c>
      <c r="AZ90" s="585">
        <v>25.750000000000007</v>
      </c>
      <c r="BA90" s="585">
        <v>25.750000000000007</v>
      </c>
      <c r="BB90" s="585">
        <v>25.750000000000007</v>
      </c>
      <c r="BC90" s="585">
        <v>25.750000000000007</v>
      </c>
      <c r="BD90" s="585">
        <v>25.750000000000007</v>
      </c>
      <c r="BE90" s="585">
        <v>25.750000000000007</v>
      </c>
      <c r="BF90" s="585">
        <v>25.750000000000007</v>
      </c>
      <c r="BG90" s="585">
        <v>25.750000000000007</v>
      </c>
      <c r="BH90" s="585">
        <v>25.750000000000007</v>
      </c>
      <c r="BI90" s="585">
        <v>25.750000000000007</v>
      </c>
      <c r="BJ90" s="585">
        <v>25.750000000000007</v>
      </c>
      <c r="BK90" s="585">
        <v>25.750000000000007</v>
      </c>
      <c r="BL90" s="585">
        <v>25.750000000000007</v>
      </c>
      <c r="BM90" s="585">
        <v>25.750000000000007</v>
      </c>
      <c r="BN90" s="585">
        <v>25.750000000000007</v>
      </c>
      <c r="BO90" s="585">
        <v>25.750000000000007</v>
      </c>
      <c r="BP90" s="585">
        <v>25.750000000000007</v>
      </c>
      <c r="BQ90" s="585">
        <v>25.750000000000007</v>
      </c>
      <c r="BR90" s="585">
        <v>25.750000000000007</v>
      </c>
      <c r="BS90" s="585">
        <v>25.750000000000007</v>
      </c>
      <c r="BT90" s="585">
        <v>25.750000000000007</v>
      </c>
      <c r="BU90" s="585">
        <v>25.750000000000007</v>
      </c>
      <c r="BV90" s="585">
        <v>25.750000000000007</v>
      </c>
      <c r="BW90" s="585">
        <v>25.750000000000007</v>
      </c>
      <c r="BX90" s="585">
        <v>25.750000000000007</v>
      </c>
      <c r="BY90" s="585">
        <v>25.750000000000007</v>
      </c>
      <c r="BZ90" s="585">
        <v>25.750000000000007</v>
      </c>
      <c r="CA90" s="585">
        <v>25.750000000000007</v>
      </c>
      <c r="CB90" s="585">
        <v>25.750000000000007</v>
      </c>
      <c r="CC90" s="585">
        <v>25.750000000000007</v>
      </c>
      <c r="CD90" s="585">
        <v>25.750000000000007</v>
      </c>
      <c r="CE90" s="585">
        <v>25.750000000000007</v>
      </c>
      <c r="CF90" s="585">
        <v>25.750000000000007</v>
      </c>
      <c r="CG90" s="585">
        <v>25.750000000000007</v>
      </c>
      <c r="CH90" s="585">
        <v>25.750000000000007</v>
      </c>
      <c r="CI90" s="585">
        <v>25.750000000000007</v>
      </c>
      <c r="CJ90" s="585">
        <v>25.750000000000007</v>
      </c>
      <c r="CK90" s="585">
        <v>25.750000000000007</v>
      </c>
      <c r="CL90" s="585">
        <v>25.750000000000007</v>
      </c>
      <c r="CM90" s="585">
        <v>25.750000000000007</v>
      </c>
      <c r="CN90" s="585">
        <v>25.750000000000007</v>
      </c>
      <c r="CO90" s="585">
        <v>25.750000000000007</v>
      </c>
      <c r="CP90" s="585">
        <v>25.750000000000007</v>
      </c>
      <c r="CQ90" s="585">
        <v>25.750000000000007</v>
      </c>
      <c r="CR90" s="585">
        <v>25.750000000000007</v>
      </c>
      <c r="CS90" s="585">
        <v>25.750000000000007</v>
      </c>
      <c r="CT90" s="585">
        <v>25.750000000000007</v>
      </c>
      <c r="CU90" s="585">
        <v>25.750000000000007</v>
      </c>
      <c r="CV90" s="585">
        <v>25.750000000000007</v>
      </c>
      <c r="CW90" s="585">
        <v>25.750000000000007</v>
      </c>
      <c r="CX90" s="585">
        <v>25.750000000000007</v>
      </c>
      <c r="CY90" s="585">
        <v>25.750000000000007</v>
      </c>
      <c r="CZ90" s="681">
        <v>0</v>
      </c>
      <c r="DA90" s="682">
        <v>0</v>
      </c>
      <c r="DB90" s="682">
        <v>0</v>
      </c>
      <c r="DC90" s="682">
        <v>0</v>
      </c>
      <c r="DD90" s="682">
        <v>0</v>
      </c>
      <c r="DE90" s="682">
        <v>0</v>
      </c>
      <c r="DF90" s="682">
        <v>0</v>
      </c>
      <c r="DG90" s="682">
        <v>0</v>
      </c>
      <c r="DH90" s="682">
        <v>0</v>
      </c>
      <c r="DI90" s="682">
        <v>0</v>
      </c>
      <c r="DJ90" s="682">
        <v>0</v>
      </c>
      <c r="DK90" s="682">
        <v>0</v>
      </c>
      <c r="DL90" s="682">
        <v>0</v>
      </c>
      <c r="DM90" s="682">
        <v>0</v>
      </c>
      <c r="DN90" s="682">
        <v>0</v>
      </c>
      <c r="DO90" s="682">
        <v>0</v>
      </c>
      <c r="DP90" s="682">
        <v>0</v>
      </c>
      <c r="DQ90" s="682">
        <v>0</v>
      </c>
      <c r="DR90" s="682">
        <v>0</v>
      </c>
      <c r="DS90" s="682">
        <v>0</v>
      </c>
      <c r="DT90" s="682">
        <v>0</v>
      </c>
      <c r="DU90" s="682">
        <v>0</v>
      </c>
      <c r="DV90" s="682">
        <v>0</v>
      </c>
      <c r="DW90" s="683">
        <v>0</v>
      </c>
      <c r="DX90" s="723"/>
    </row>
    <row r="91" spans="2:128" ht="25.5" x14ac:dyDescent="0.2">
      <c r="B91" s="684"/>
      <c r="C91" s="730" t="s">
        <v>818</v>
      </c>
      <c r="D91" s="686"/>
      <c r="E91" s="687"/>
      <c r="F91" s="687"/>
      <c r="G91" s="686"/>
      <c r="H91" s="687"/>
      <c r="I91" s="687"/>
      <c r="J91" s="687"/>
      <c r="K91" s="687"/>
      <c r="L91" s="687"/>
      <c r="M91" s="687"/>
      <c r="N91" s="687"/>
      <c r="O91" s="687"/>
      <c r="P91" s="687"/>
      <c r="Q91" s="687"/>
      <c r="R91" s="688"/>
      <c r="S91" s="687"/>
      <c r="T91" s="687"/>
      <c r="U91" s="689" t="s">
        <v>498</v>
      </c>
      <c r="V91" s="678" t="s">
        <v>124</v>
      </c>
      <c r="W91" s="678" t="s">
        <v>499</v>
      </c>
      <c r="X91" s="731">
        <v>9026.9182008486332</v>
      </c>
      <c r="Y91" s="731">
        <v>12461.605833292959</v>
      </c>
      <c r="Z91" s="731">
        <v>14080.549845413656</v>
      </c>
      <c r="AA91" s="731">
        <v>16727.138330808692</v>
      </c>
      <c r="AB91" s="731">
        <v>21293.653991805961</v>
      </c>
      <c r="AC91" s="731">
        <v>25773.682614984791</v>
      </c>
      <c r="AD91" s="731">
        <v>26309.13715573616</v>
      </c>
      <c r="AE91" s="731">
        <v>28939.351630688208</v>
      </c>
      <c r="AF91" s="731">
        <v>29699.787385720003</v>
      </c>
      <c r="AG91" s="731">
        <v>30103.871697770479</v>
      </c>
      <c r="AH91" s="731">
        <v>36925.223977296286</v>
      </c>
      <c r="AI91" s="731">
        <v>27676.424742998886</v>
      </c>
      <c r="AJ91" s="731">
        <v>19952.762448560457</v>
      </c>
      <c r="AK91" s="731">
        <v>15944.265197170687</v>
      </c>
      <c r="AL91" s="731">
        <v>5189.7767467233634</v>
      </c>
      <c r="AM91" s="731">
        <v>6281.6677102083331</v>
      </c>
      <c r="AN91" s="731">
        <v>6412.1708885537801</v>
      </c>
      <c r="AO91" s="731">
        <v>7053.2175556149668</v>
      </c>
      <c r="AP91" s="731">
        <v>7238.5540788983672</v>
      </c>
      <c r="AQ91" s="731">
        <v>7337.039165920175</v>
      </c>
      <c r="AR91" s="731">
        <v>13391.528928584063</v>
      </c>
      <c r="AS91" s="731">
        <v>12808.48844492876</v>
      </c>
      <c r="AT91" s="731">
        <v>11713.727687781171</v>
      </c>
      <c r="AU91" s="731">
        <v>12024.432915128156</v>
      </c>
      <c r="AV91" s="731">
        <v>11625.099912660333</v>
      </c>
      <c r="AW91" s="731">
        <v>14070.935670866666</v>
      </c>
      <c r="AX91" s="731">
        <v>14363.262790360468</v>
      </c>
      <c r="AY91" s="731">
        <v>15799.207324577525</v>
      </c>
      <c r="AZ91" s="731">
        <v>16214.361136732343</v>
      </c>
      <c r="BA91" s="731">
        <v>16434.967731661192</v>
      </c>
      <c r="BB91" s="731">
        <v>21157.993222224381</v>
      </c>
      <c r="BC91" s="731">
        <v>16488.784627038236</v>
      </c>
      <c r="BD91" s="731">
        <v>12451.273281918173</v>
      </c>
      <c r="BE91" s="731">
        <v>10555.750700431305</v>
      </c>
      <c r="BF91" s="731">
        <v>5189.7767467233634</v>
      </c>
      <c r="BG91" s="731">
        <v>6281.6677102083331</v>
      </c>
      <c r="BH91" s="731">
        <v>6412.1708885537801</v>
      </c>
      <c r="BI91" s="731">
        <v>7053.2175556149668</v>
      </c>
      <c r="BJ91" s="731">
        <v>7238.5540788983672</v>
      </c>
      <c r="BK91" s="731">
        <v>7337.039165920175</v>
      </c>
      <c r="BL91" s="731">
        <v>13391.528928584063</v>
      </c>
      <c r="BM91" s="731">
        <v>12808.48844492876</v>
      </c>
      <c r="BN91" s="731">
        <v>11713.727687781171</v>
      </c>
      <c r="BO91" s="731">
        <v>12024.432915128156</v>
      </c>
      <c r="BP91" s="731">
        <v>11625.099912660333</v>
      </c>
      <c r="BQ91" s="731">
        <v>14070.935670866666</v>
      </c>
      <c r="BR91" s="731">
        <v>14363.262790360468</v>
      </c>
      <c r="BS91" s="731">
        <v>15799.207324577525</v>
      </c>
      <c r="BT91" s="731">
        <v>16214.361136732343</v>
      </c>
      <c r="BU91" s="731">
        <v>16434.967731661192</v>
      </c>
      <c r="BV91" s="731">
        <v>21157.993222224381</v>
      </c>
      <c r="BW91" s="731">
        <v>16488.784627038236</v>
      </c>
      <c r="BX91" s="731">
        <v>12451.273281918173</v>
      </c>
      <c r="BY91" s="731">
        <v>10555.750700431305</v>
      </c>
      <c r="BZ91" s="731">
        <v>5189.7767467233634</v>
      </c>
      <c r="CA91" s="731">
        <v>6281.6677102083331</v>
      </c>
      <c r="CB91" s="731">
        <v>6412.1708885537801</v>
      </c>
      <c r="CC91" s="731">
        <v>7053.2175556149668</v>
      </c>
      <c r="CD91" s="731">
        <v>7238.5540788983672</v>
      </c>
      <c r="CE91" s="731">
        <v>7337.039165920175</v>
      </c>
      <c r="CF91" s="731">
        <v>13391.528928584063</v>
      </c>
      <c r="CG91" s="731">
        <v>12808.48844492876</v>
      </c>
      <c r="CH91" s="731">
        <v>11713.727687781171</v>
      </c>
      <c r="CI91" s="731">
        <v>12024.432915128156</v>
      </c>
      <c r="CJ91" s="731">
        <v>11625.099912660333</v>
      </c>
      <c r="CK91" s="731">
        <v>14070.935670866666</v>
      </c>
      <c r="CL91" s="731">
        <v>14363.262790360468</v>
      </c>
      <c r="CM91" s="731">
        <v>15799.207324577525</v>
      </c>
      <c r="CN91" s="731">
        <v>16214.361136732343</v>
      </c>
      <c r="CO91" s="731">
        <v>16434.967731661192</v>
      </c>
      <c r="CP91" s="731">
        <v>21157.993222224381</v>
      </c>
      <c r="CQ91" s="731">
        <v>16488.784627038236</v>
      </c>
      <c r="CR91" s="731">
        <v>12451.273281918173</v>
      </c>
      <c r="CS91" s="731">
        <v>10555.750700431305</v>
      </c>
      <c r="CT91" s="731">
        <v>5189.7767467233634</v>
      </c>
      <c r="CU91" s="731">
        <v>6281.6677102083331</v>
      </c>
      <c r="CV91" s="731">
        <v>6412.1708885537801</v>
      </c>
      <c r="CW91" s="731">
        <v>7053.2175556149668</v>
      </c>
      <c r="CX91" s="731">
        <v>7238.5540788983672</v>
      </c>
      <c r="CY91" s="731">
        <v>7337.039165920175</v>
      </c>
      <c r="CZ91" s="681">
        <v>0</v>
      </c>
      <c r="DA91" s="682">
        <v>0</v>
      </c>
      <c r="DB91" s="682">
        <v>0</v>
      </c>
      <c r="DC91" s="682">
        <v>0</v>
      </c>
      <c r="DD91" s="682">
        <v>0</v>
      </c>
      <c r="DE91" s="682">
        <v>0</v>
      </c>
      <c r="DF91" s="682">
        <v>0</v>
      </c>
      <c r="DG91" s="682">
        <v>0</v>
      </c>
      <c r="DH91" s="682">
        <v>0</v>
      </c>
      <c r="DI91" s="682">
        <v>0</v>
      </c>
      <c r="DJ91" s="682">
        <v>0</v>
      </c>
      <c r="DK91" s="682">
        <v>0</v>
      </c>
      <c r="DL91" s="682">
        <v>0</v>
      </c>
      <c r="DM91" s="682">
        <v>0</v>
      </c>
      <c r="DN91" s="682">
        <v>0</v>
      </c>
      <c r="DO91" s="682">
        <v>0</v>
      </c>
      <c r="DP91" s="682">
        <v>0</v>
      </c>
      <c r="DQ91" s="682">
        <v>0</v>
      </c>
      <c r="DR91" s="682">
        <v>0</v>
      </c>
      <c r="DS91" s="682">
        <v>0</v>
      </c>
      <c r="DT91" s="682">
        <v>0</v>
      </c>
      <c r="DU91" s="682">
        <v>0</v>
      </c>
      <c r="DV91" s="682">
        <v>0</v>
      </c>
      <c r="DW91" s="683">
        <v>0</v>
      </c>
      <c r="DX91" s="723"/>
    </row>
    <row r="92" spans="2:128" x14ac:dyDescent="0.2">
      <c r="B92" s="690"/>
      <c r="C92" s="691"/>
      <c r="D92" s="692"/>
      <c r="E92" s="692"/>
      <c r="F92" s="692"/>
      <c r="G92" s="692"/>
      <c r="H92" s="692"/>
      <c r="I92" s="692"/>
      <c r="J92" s="692"/>
      <c r="K92" s="692"/>
      <c r="L92" s="692"/>
      <c r="M92" s="692"/>
      <c r="N92" s="692"/>
      <c r="O92" s="692"/>
      <c r="P92" s="692"/>
      <c r="Q92" s="692"/>
      <c r="R92" s="693"/>
      <c r="S92" s="692"/>
      <c r="T92" s="692"/>
      <c r="U92" s="689" t="s">
        <v>500</v>
      </c>
      <c r="V92" s="678" t="s">
        <v>124</v>
      </c>
      <c r="W92" s="678" t="s">
        <v>499</v>
      </c>
      <c r="X92" s="585">
        <v>0</v>
      </c>
      <c r="Y92" s="585">
        <v>0</v>
      </c>
      <c r="Z92" s="585">
        <v>0</v>
      </c>
      <c r="AA92" s="585">
        <v>0</v>
      </c>
      <c r="AB92" s="585">
        <v>0</v>
      </c>
      <c r="AC92" s="585">
        <v>0</v>
      </c>
      <c r="AD92" s="585">
        <v>0</v>
      </c>
      <c r="AE92" s="585">
        <v>0</v>
      </c>
      <c r="AF92" s="585">
        <v>0</v>
      </c>
      <c r="AG92" s="585">
        <v>0</v>
      </c>
      <c r="AH92" s="585">
        <v>0</v>
      </c>
      <c r="AI92" s="585">
        <v>0</v>
      </c>
      <c r="AJ92" s="585">
        <v>0</v>
      </c>
      <c r="AK92" s="585">
        <v>0</v>
      </c>
      <c r="AL92" s="585">
        <v>0</v>
      </c>
      <c r="AM92" s="585">
        <v>0</v>
      </c>
      <c r="AN92" s="585">
        <v>0</v>
      </c>
      <c r="AO92" s="585">
        <v>0</v>
      </c>
      <c r="AP92" s="585">
        <v>0</v>
      </c>
      <c r="AQ92" s="585">
        <v>0</v>
      </c>
      <c r="AR92" s="585">
        <v>0</v>
      </c>
      <c r="AS92" s="585">
        <v>0</v>
      </c>
      <c r="AT92" s="585">
        <v>0</v>
      </c>
      <c r="AU92" s="585">
        <v>0</v>
      </c>
      <c r="AV92" s="585">
        <v>0</v>
      </c>
      <c r="AW92" s="585">
        <v>0</v>
      </c>
      <c r="AX92" s="585">
        <v>0</v>
      </c>
      <c r="AY92" s="585">
        <v>0</v>
      </c>
      <c r="AZ92" s="585">
        <v>0</v>
      </c>
      <c r="BA92" s="585">
        <v>0</v>
      </c>
      <c r="BB92" s="585">
        <v>0</v>
      </c>
      <c r="BC92" s="585">
        <v>0</v>
      </c>
      <c r="BD92" s="585">
        <v>0</v>
      </c>
      <c r="BE92" s="585">
        <v>0</v>
      </c>
      <c r="BF92" s="585">
        <v>0</v>
      </c>
      <c r="BG92" s="585">
        <v>0</v>
      </c>
      <c r="BH92" s="585">
        <v>0</v>
      </c>
      <c r="BI92" s="585">
        <v>0</v>
      </c>
      <c r="BJ92" s="585">
        <v>0</v>
      </c>
      <c r="BK92" s="585">
        <v>0</v>
      </c>
      <c r="BL92" s="585">
        <v>0</v>
      </c>
      <c r="BM92" s="585">
        <v>0</v>
      </c>
      <c r="BN92" s="585">
        <v>0</v>
      </c>
      <c r="BO92" s="585">
        <v>0</v>
      </c>
      <c r="BP92" s="585">
        <v>0</v>
      </c>
      <c r="BQ92" s="585">
        <v>0</v>
      </c>
      <c r="BR92" s="585">
        <v>0</v>
      </c>
      <c r="BS92" s="585">
        <v>0</v>
      </c>
      <c r="BT92" s="585">
        <v>0</v>
      </c>
      <c r="BU92" s="585">
        <v>0</v>
      </c>
      <c r="BV92" s="585">
        <v>0</v>
      </c>
      <c r="BW92" s="585">
        <v>0</v>
      </c>
      <c r="BX92" s="585">
        <v>0</v>
      </c>
      <c r="BY92" s="585">
        <v>0</v>
      </c>
      <c r="BZ92" s="585">
        <v>0</v>
      </c>
      <c r="CA92" s="585">
        <v>0</v>
      </c>
      <c r="CB92" s="585">
        <v>0</v>
      </c>
      <c r="CC92" s="585">
        <v>0</v>
      </c>
      <c r="CD92" s="585">
        <v>0</v>
      </c>
      <c r="CE92" s="585">
        <v>0</v>
      </c>
      <c r="CF92" s="585">
        <v>0</v>
      </c>
      <c r="CG92" s="585">
        <v>0</v>
      </c>
      <c r="CH92" s="585">
        <v>0</v>
      </c>
      <c r="CI92" s="585">
        <v>0</v>
      </c>
      <c r="CJ92" s="585">
        <v>0</v>
      </c>
      <c r="CK92" s="585">
        <v>0</v>
      </c>
      <c r="CL92" s="585">
        <v>0</v>
      </c>
      <c r="CM92" s="585">
        <v>0</v>
      </c>
      <c r="CN92" s="585">
        <v>0</v>
      </c>
      <c r="CO92" s="585">
        <v>0</v>
      </c>
      <c r="CP92" s="585">
        <v>0</v>
      </c>
      <c r="CQ92" s="585">
        <v>0</v>
      </c>
      <c r="CR92" s="585">
        <v>0</v>
      </c>
      <c r="CS92" s="585">
        <v>0</v>
      </c>
      <c r="CT92" s="585">
        <v>0</v>
      </c>
      <c r="CU92" s="585">
        <v>0</v>
      </c>
      <c r="CV92" s="585">
        <v>0</v>
      </c>
      <c r="CW92" s="585">
        <v>0</v>
      </c>
      <c r="CX92" s="585">
        <v>0</v>
      </c>
      <c r="CY92" s="585">
        <v>0</v>
      </c>
      <c r="CZ92" s="681">
        <v>0</v>
      </c>
      <c r="DA92" s="682">
        <v>0</v>
      </c>
      <c r="DB92" s="682">
        <v>0</v>
      </c>
      <c r="DC92" s="682">
        <v>0</v>
      </c>
      <c r="DD92" s="682">
        <v>0</v>
      </c>
      <c r="DE92" s="682">
        <v>0</v>
      </c>
      <c r="DF92" s="682">
        <v>0</v>
      </c>
      <c r="DG92" s="682">
        <v>0</v>
      </c>
      <c r="DH92" s="682">
        <v>0</v>
      </c>
      <c r="DI92" s="682">
        <v>0</v>
      </c>
      <c r="DJ92" s="682">
        <v>0</v>
      </c>
      <c r="DK92" s="682">
        <v>0</v>
      </c>
      <c r="DL92" s="682">
        <v>0</v>
      </c>
      <c r="DM92" s="682">
        <v>0</v>
      </c>
      <c r="DN92" s="682">
        <v>0</v>
      </c>
      <c r="DO92" s="682">
        <v>0</v>
      </c>
      <c r="DP92" s="682">
        <v>0</v>
      </c>
      <c r="DQ92" s="682">
        <v>0</v>
      </c>
      <c r="DR92" s="682">
        <v>0</v>
      </c>
      <c r="DS92" s="682">
        <v>0</v>
      </c>
      <c r="DT92" s="682">
        <v>0</v>
      </c>
      <c r="DU92" s="682">
        <v>0</v>
      </c>
      <c r="DV92" s="682">
        <v>0</v>
      </c>
      <c r="DW92" s="683">
        <v>0</v>
      </c>
      <c r="DX92" s="723"/>
    </row>
    <row r="93" spans="2:128" x14ac:dyDescent="0.2">
      <c r="B93" s="690"/>
      <c r="C93" s="691"/>
      <c r="D93" s="692"/>
      <c r="E93" s="692"/>
      <c r="F93" s="692"/>
      <c r="G93" s="692"/>
      <c r="H93" s="692"/>
      <c r="I93" s="692"/>
      <c r="J93" s="692"/>
      <c r="K93" s="692"/>
      <c r="L93" s="692"/>
      <c r="M93" s="692"/>
      <c r="N93" s="692"/>
      <c r="O93" s="692"/>
      <c r="P93" s="692"/>
      <c r="Q93" s="692"/>
      <c r="R93" s="693"/>
      <c r="S93" s="692"/>
      <c r="T93" s="692"/>
      <c r="U93" s="689" t="s">
        <v>796</v>
      </c>
      <c r="V93" s="678" t="s">
        <v>124</v>
      </c>
      <c r="W93" s="678" t="s">
        <v>499</v>
      </c>
      <c r="X93" s="585">
        <v>0</v>
      </c>
      <c r="Y93" s="585">
        <v>0</v>
      </c>
      <c r="Z93" s="585">
        <v>0</v>
      </c>
      <c r="AA93" s="585">
        <v>0</v>
      </c>
      <c r="AB93" s="585">
        <v>0</v>
      </c>
      <c r="AC93" s="585">
        <v>0</v>
      </c>
      <c r="AD93" s="585">
        <v>0</v>
      </c>
      <c r="AE93" s="585">
        <v>0</v>
      </c>
      <c r="AF93" s="585">
        <v>0</v>
      </c>
      <c r="AG93" s="585">
        <v>0</v>
      </c>
      <c r="AH93" s="585">
        <v>0</v>
      </c>
      <c r="AI93" s="585">
        <v>0</v>
      </c>
      <c r="AJ93" s="585">
        <v>0</v>
      </c>
      <c r="AK93" s="585">
        <v>0</v>
      </c>
      <c r="AL93" s="585">
        <v>0</v>
      </c>
      <c r="AM93" s="585">
        <v>0</v>
      </c>
      <c r="AN93" s="585">
        <v>0</v>
      </c>
      <c r="AO93" s="585">
        <v>0</v>
      </c>
      <c r="AP93" s="585">
        <v>0</v>
      </c>
      <c r="AQ93" s="585">
        <v>0</v>
      </c>
      <c r="AR93" s="585">
        <v>0</v>
      </c>
      <c r="AS93" s="585">
        <v>0</v>
      </c>
      <c r="AT93" s="585">
        <v>0</v>
      </c>
      <c r="AU93" s="585">
        <v>0</v>
      </c>
      <c r="AV93" s="585">
        <v>0</v>
      </c>
      <c r="AW93" s="585">
        <v>0</v>
      </c>
      <c r="AX93" s="585">
        <v>0</v>
      </c>
      <c r="AY93" s="585">
        <v>0</v>
      </c>
      <c r="AZ93" s="585">
        <v>0</v>
      </c>
      <c r="BA93" s="585">
        <v>0</v>
      </c>
      <c r="BB93" s="585">
        <v>0</v>
      </c>
      <c r="BC93" s="585">
        <v>0</v>
      </c>
      <c r="BD93" s="585">
        <v>0</v>
      </c>
      <c r="BE93" s="585">
        <v>0</v>
      </c>
      <c r="BF93" s="585">
        <v>0</v>
      </c>
      <c r="BG93" s="585">
        <v>0</v>
      </c>
      <c r="BH93" s="585">
        <v>0</v>
      </c>
      <c r="BI93" s="585">
        <v>0</v>
      </c>
      <c r="BJ93" s="585">
        <v>0</v>
      </c>
      <c r="BK93" s="585">
        <v>0</v>
      </c>
      <c r="BL93" s="585">
        <v>0</v>
      </c>
      <c r="BM93" s="585">
        <v>0</v>
      </c>
      <c r="BN93" s="585">
        <v>0</v>
      </c>
      <c r="BO93" s="585">
        <v>0</v>
      </c>
      <c r="BP93" s="585">
        <v>0</v>
      </c>
      <c r="BQ93" s="585">
        <v>0</v>
      </c>
      <c r="BR93" s="585">
        <v>0</v>
      </c>
      <c r="BS93" s="585">
        <v>0</v>
      </c>
      <c r="BT93" s="585">
        <v>0</v>
      </c>
      <c r="BU93" s="585">
        <v>0</v>
      </c>
      <c r="BV93" s="585">
        <v>0</v>
      </c>
      <c r="BW93" s="585">
        <v>0</v>
      </c>
      <c r="BX93" s="585">
        <v>0</v>
      </c>
      <c r="BY93" s="585">
        <v>0</v>
      </c>
      <c r="BZ93" s="585">
        <v>0</v>
      </c>
      <c r="CA93" s="585">
        <v>0</v>
      </c>
      <c r="CB93" s="585">
        <v>0</v>
      </c>
      <c r="CC93" s="585">
        <v>0</v>
      </c>
      <c r="CD93" s="585">
        <v>0</v>
      </c>
      <c r="CE93" s="585">
        <v>0</v>
      </c>
      <c r="CF93" s="585">
        <v>0</v>
      </c>
      <c r="CG93" s="585">
        <v>0</v>
      </c>
      <c r="CH93" s="585">
        <v>0</v>
      </c>
      <c r="CI93" s="585">
        <v>0</v>
      </c>
      <c r="CJ93" s="585">
        <v>0</v>
      </c>
      <c r="CK93" s="585">
        <v>0</v>
      </c>
      <c r="CL93" s="585">
        <v>0</v>
      </c>
      <c r="CM93" s="585">
        <v>0</v>
      </c>
      <c r="CN93" s="585">
        <v>0</v>
      </c>
      <c r="CO93" s="585">
        <v>0</v>
      </c>
      <c r="CP93" s="585">
        <v>0</v>
      </c>
      <c r="CQ93" s="585">
        <v>0</v>
      </c>
      <c r="CR93" s="585">
        <v>0</v>
      </c>
      <c r="CS93" s="585">
        <v>0</v>
      </c>
      <c r="CT93" s="585">
        <v>0</v>
      </c>
      <c r="CU93" s="585">
        <v>0</v>
      </c>
      <c r="CV93" s="585">
        <v>0</v>
      </c>
      <c r="CW93" s="585">
        <v>0</v>
      </c>
      <c r="CX93" s="585">
        <v>0</v>
      </c>
      <c r="CY93" s="585">
        <v>0</v>
      </c>
      <c r="CZ93" s="681"/>
      <c r="DA93" s="682"/>
      <c r="DB93" s="682"/>
      <c r="DC93" s="682"/>
      <c r="DD93" s="682"/>
      <c r="DE93" s="682"/>
      <c r="DF93" s="682"/>
      <c r="DG93" s="682"/>
      <c r="DH93" s="682"/>
      <c r="DI93" s="682"/>
      <c r="DJ93" s="682"/>
      <c r="DK93" s="682"/>
      <c r="DL93" s="682"/>
      <c r="DM93" s="682"/>
      <c r="DN93" s="682"/>
      <c r="DO93" s="682"/>
      <c r="DP93" s="682"/>
      <c r="DQ93" s="682"/>
      <c r="DR93" s="682"/>
      <c r="DS93" s="682"/>
      <c r="DT93" s="682"/>
      <c r="DU93" s="682"/>
      <c r="DV93" s="682"/>
      <c r="DW93" s="683"/>
    </row>
    <row r="94" spans="2:128" x14ac:dyDescent="0.2">
      <c r="B94" s="694"/>
      <c r="C94" s="695"/>
      <c r="D94" s="696"/>
      <c r="E94" s="696"/>
      <c r="F94" s="696"/>
      <c r="G94" s="696"/>
      <c r="H94" s="696"/>
      <c r="I94" s="696"/>
      <c r="J94" s="696"/>
      <c r="K94" s="696"/>
      <c r="L94" s="696"/>
      <c r="M94" s="696"/>
      <c r="N94" s="696"/>
      <c r="O94" s="696"/>
      <c r="P94" s="696"/>
      <c r="Q94" s="696"/>
      <c r="R94" s="697"/>
      <c r="S94" s="696"/>
      <c r="T94" s="696"/>
      <c r="U94" s="689" t="s">
        <v>501</v>
      </c>
      <c r="V94" s="678" t="s">
        <v>124</v>
      </c>
      <c r="W94" s="698" t="s">
        <v>499</v>
      </c>
      <c r="X94" s="731">
        <v>440.01551064336502</v>
      </c>
      <c r="Y94" s="731">
        <v>1047.454254649846</v>
      </c>
      <c r="Z94" s="731">
        <v>1733.8081345140261</v>
      </c>
      <c r="AA94" s="731">
        <v>2549.1694959962924</v>
      </c>
      <c r="AB94" s="731">
        <v>3587.1248453409644</v>
      </c>
      <c r="AC94" s="731">
        <v>4843.4583873826314</v>
      </c>
      <c r="AD94" s="731">
        <v>6125.892565093387</v>
      </c>
      <c r="AE94" s="731">
        <v>7536.5360762163809</v>
      </c>
      <c r="AF94" s="731">
        <v>8984.2468919960556</v>
      </c>
      <c r="AG94" s="731">
        <v>10451.654725180089</v>
      </c>
      <c r="AH94" s="731">
        <v>12144.325767055765</v>
      </c>
      <c r="AI94" s="731">
        <v>13345.360669466998</v>
      </c>
      <c r="AJ94" s="731">
        <v>14150.673516127466</v>
      </c>
      <c r="AK94" s="731">
        <v>14729.150649432821</v>
      </c>
      <c r="AL94" s="731">
        <v>14729.150649432821</v>
      </c>
      <c r="AM94" s="731">
        <v>14729.150649432821</v>
      </c>
      <c r="AN94" s="731">
        <v>14729.150649432821</v>
      </c>
      <c r="AO94" s="731">
        <v>14729.150649432821</v>
      </c>
      <c r="AP94" s="731">
        <v>14729.150649432821</v>
      </c>
      <c r="AQ94" s="731">
        <v>14729.150649432821</v>
      </c>
      <c r="AR94" s="731">
        <v>14729.150649432821</v>
      </c>
      <c r="AS94" s="731">
        <v>14729.150649432821</v>
      </c>
      <c r="AT94" s="731">
        <v>14729.150649432821</v>
      </c>
      <c r="AU94" s="731">
        <v>14729.150649432821</v>
      </c>
      <c r="AV94" s="731">
        <v>14729.150649432821</v>
      </c>
      <c r="AW94" s="731">
        <v>14729.150649432821</v>
      </c>
      <c r="AX94" s="731">
        <v>14729.150649432821</v>
      </c>
      <c r="AY94" s="731">
        <v>14729.150649432821</v>
      </c>
      <c r="AZ94" s="731">
        <v>14729.150649432821</v>
      </c>
      <c r="BA94" s="731">
        <v>14729.150649432821</v>
      </c>
      <c r="BB94" s="731">
        <v>14729.150649432821</v>
      </c>
      <c r="BC94" s="731">
        <v>14729.150649432821</v>
      </c>
      <c r="BD94" s="731">
        <v>14729.150649432821</v>
      </c>
      <c r="BE94" s="731">
        <v>14729.150649432821</v>
      </c>
      <c r="BF94" s="731">
        <v>14729.150649432821</v>
      </c>
      <c r="BG94" s="731">
        <v>14729.150649432821</v>
      </c>
      <c r="BH94" s="731">
        <v>14729.150649432821</v>
      </c>
      <c r="BI94" s="731">
        <v>14729.150649432821</v>
      </c>
      <c r="BJ94" s="731">
        <v>14729.150649432821</v>
      </c>
      <c r="BK94" s="731">
        <v>14729.150649432821</v>
      </c>
      <c r="BL94" s="731">
        <v>14729.150649432821</v>
      </c>
      <c r="BM94" s="731">
        <v>14729.150649432821</v>
      </c>
      <c r="BN94" s="731">
        <v>14729.150649432821</v>
      </c>
      <c r="BO94" s="731">
        <v>14729.150649432821</v>
      </c>
      <c r="BP94" s="731">
        <v>14729.150649432821</v>
      </c>
      <c r="BQ94" s="731">
        <v>14729.150649432821</v>
      </c>
      <c r="BR94" s="731">
        <v>14729.150649432821</v>
      </c>
      <c r="BS94" s="731">
        <v>14729.150649432821</v>
      </c>
      <c r="BT94" s="731">
        <v>14729.150649432821</v>
      </c>
      <c r="BU94" s="731">
        <v>14729.150649432821</v>
      </c>
      <c r="BV94" s="731">
        <v>14729.150649432821</v>
      </c>
      <c r="BW94" s="731">
        <v>14729.150649432821</v>
      </c>
      <c r="BX94" s="731">
        <v>14729.150649432821</v>
      </c>
      <c r="BY94" s="731">
        <v>14729.150649432821</v>
      </c>
      <c r="BZ94" s="731">
        <v>14729.150649432821</v>
      </c>
      <c r="CA94" s="731">
        <v>14729.150649432821</v>
      </c>
      <c r="CB94" s="731">
        <v>14729.150649432821</v>
      </c>
      <c r="CC94" s="731">
        <v>14729.150649432821</v>
      </c>
      <c r="CD94" s="731">
        <v>14729.150649432821</v>
      </c>
      <c r="CE94" s="731">
        <v>14729.150649432821</v>
      </c>
      <c r="CF94" s="731">
        <v>14729.150649432821</v>
      </c>
      <c r="CG94" s="731">
        <v>14729.150649432821</v>
      </c>
      <c r="CH94" s="731">
        <v>14729.150649432821</v>
      </c>
      <c r="CI94" s="731">
        <v>14729.150649432821</v>
      </c>
      <c r="CJ94" s="731">
        <v>14729.150649432821</v>
      </c>
      <c r="CK94" s="731">
        <v>14729.150649432821</v>
      </c>
      <c r="CL94" s="731">
        <v>14729.150649432821</v>
      </c>
      <c r="CM94" s="731">
        <v>14729.150649432821</v>
      </c>
      <c r="CN94" s="731">
        <v>14729.150649432821</v>
      </c>
      <c r="CO94" s="731">
        <v>14729.150649432821</v>
      </c>
      <c r="CP94" s="731">
        <v>14729.150649432821</v>
      </c>
      <c r="CQ94" s="731">
        <v>14729.150649432821</v>
      </c>
      <c r="CR94" s="731">
        <v>14729.150649432821</v>
      </c>
      <c r="CS94" s="731">
        <v>14729.150649432821</v>
      </c>
      <c r="CT94" s="731">
        <v>14729.150649432821</v>
      </c>
      <c r="CU94" s="731">
        <v>14729.150649432821</v>
      </c>
      <c r="CV94" s="731">
        <v>14729.150649432821</v>
      </c>
      <c r="CW94" s="731">
        <v>14729.150649432821</v>
      </c>
      <c r="CX94" s="731">
        <v>14729.150649432821</v>
      </c>
      <c r="CY94" s="731">
        <v>14729.150649432821</v>
      </c>
      <c r="CZ94" s="681">
        <v>0</v>
      </c>
      <c r="DA94" s="682">
        <v>0</v>
      </c>
      <c r="DB94" s="682">
        <v>0</v>
      </c>
      <c r="DC94" s="682">
        <v>0</v>
      </c>
      <c r="DD94" s="682">
        <v>0</v>
      </c>
      <c r="DE94" s="682">
        <v>0</v>
      </c>
      <c r="DF94" s="682">
        <v>0</v>
      </c>
      <c r="DG94" s="682">
        <v>0</v>
      </c>
      <c r="DH94" s="682">
        <v>0</v>
      </c>
      <c r="DI94" s="682">
        <v>0</v>
      </c>
      <c r="DJ94" s="682">
        <v>0</v>
      </c>
      <c r="DK94" s="682">
        <v>0</v>
      </c>
      <c r="DL94" s="682">
        <v>0</v>
      </c>
      <c r="DM94" s="682">
        <v>0</v>
      </c>
      <c r="DN94" s="682">
        <v>0</v>
      </c>
      <c r="DO94" s="682">
        <v>0</v>
      </c>
      <c r="DP94" s="682">
        <v>0</v>
      </c>
      <c r="DQ94" s="682">
        <v>0</v>
      </c>
      <c r="DR94" s="682">
        <v>0</v>
      </c>
      <c r="DS94" s="682">
        <v>0</v>
      </c>
      <c r="DT94" s="682">
        <v>0</v>
      </c>
      <c r="DU94" s="682">
        <v>0</v>
      </c>
      <c r="DV94" s="682">
        <v>0</v>
      </c>
      <c r="DW94" s="683">
        <v>0</v>
      </c>
    </row>
    <row r="95" spans="2:128" x14ac:dyDescent="0.2">
      <c r="B95" s="694"/>
      <c r="C95" s="699"/>
      <c r="D95" s="696"/>
      <c r="E95" s="696"/>
      <c r="F95" s="696"/>
      <c r="G95" s="696"/>
      <c r="H95" s="696"/>
      <c r="I95" s="696"/>
      <c r="J95" s="696"/>
      <c r="K95" s="696"/>
      <c r="L95" s="696"/>
      <c r="M95" s="696"/>
      <c r="N95" s="696"/>
      <c r="O95" s="696"/>
      <c r="P95" s="696"/>
      <c r="Q95" s="696"/>
      <c r="R95" s="697"/>
      <c r="S95" s="696"/>
      <c r="T95" s="696"/>
      <c r="U95" s="689" t="s">
        <v>502</v>
      </c>
      <c r="V95" s="678" t="s">
        <v>124</v>
      </c>
      <c r="W95" s="698" t="s">
        <v>499</v>
      </c>
      <c r="X95" s="585">
        <v>0</v>
      </c>
      <c r="Y95" s="585">
        <v>0</v>
      </c>
      <c r="Z95" s="585">
        <v>0</v>
      </c>
      <c r="AA95" s="585">
        <v>0</v>
      </c>
      <c r="AB95" s="585">
        <v>0</v>
      </c>
      <c r="AC95" s="585">
        <v>0</v>
      </c>
      <c r="AD95" s="585">
        <v>0</v>
      </c>
      <c r="AE95" s="585">
        <v>0</v>
      </c>
      <c r="AF95" s="585">
        <v>0</v>
      </c>
      <c r="AG95" s="585">
        <v>0</v>
      </c>
      <c r="AH95" s="585">
        <v>0</v>
      </c>
      <c r="AI95" s="585">
        <v>0</v>
      </c>
      <c r="AJ95" s="585">
        <v>0</v>
      </c>
      <c r="AK95" s="585">
        <v>0</v>
      </c>
      <c r="AL95" s="585">
        <v>0</v>
      </c>
      <c r="AM95" s="585">
        <v>0</v>
      </c>
      <c r="AN95" s="585">
        <v>0</v>
      </c>
      <c r="AO95" s="585">
        <v>0</v>
      </c>
      <c r="AP95" s="585">
        <v>0</v>
      </c>
      <c r="AQ95" s="585">
        <v>0</v>
      </c>
      <c r="AR95" s="585">
        <v>0</v>
      </c>
      <c r="AS95" s="585">
        <v>0</v>
      </c>
      <c r="AT95" s="585">
        <v>0</v>
      </c>
      <c r="AU95" s="585">
        <v>0</v>
      </c>
      <c r="AV95" s="585">
        <v>0</v>
      </c>
      <c r="AW95" s="585">
        <v>0</v>
      </c>
      <c r="AX95" s="585">
        <v>0</v>
      </c>
      <c r="AY95" s="585">
        <v>0</v>
      </c>
      <c r="AZ95" s="585">
        <v>0</v>
      </c>
      <c r="BA95" s="585">
        <v>0</v>
      </c>
      <c r="BB95" s="585">
        <v>0</v>
      </c>
      <c r="BC95" s="585">
        <v>0</v>
      </c>
      <c r="BD95" s="585">
        <v>0</v>
      </c>
      <c r="BE95" s="585">
        <v>0</v>
      </c>
      <c r="BF95" s="585">
        <v>0</v>
      </c>
      <c r="BG95" s="585">
        <v>0</v>
      </c>
      <c r="BH95" s="585">
        <v>0</v>
      </c>
      <c r="BI95" s="585">
        <v>0</v>
      </c>
      <c r="BJ95" s="585">
        <v>0</v>
      </c>
      <c r="BK95" s="585">
        <v>0</v>
      </c>
      <c r="BL95" s="585">
        <v>0</v>
      </c>
      <c r="BM95" s="585">
        <v>0</v>
      </c>
      <c r="BN95" s="585">
        <v>0</v>
      </c>
      <c r="BO95" s="585">
        <v>0</v>
      </c>
      <c r="BP95" s="585">
        <v>0</v>
      </c>
      <c r="BQ95" s="585">
        <v>0</v>
      </c>
      <c r="BR95" s="585">
        <v>0</v>
      </c>
      <c r="BS95" s="585">
        <v>0</v>
      </c>
      <c r="BT95" s="585">
        <v>0</v>
      </c>
      <c r="BU95" s="585">
        <v>0</v>
      </c>
      <c r="BV95" s="585">
        <v>0</v>
      </c>
      <c r="BW95" s="585">
        <v>0</v>
      </c>
      <c r="BX95" s="585">
        <v>0</v>
      </c>
      <c r="BY95" s="585">
        <v>0</v>
      </c>
      <c r="BZ95" s="585">
        <v>0</v>
      </c>
      <c r="CA95" s="585">
        <v>0</v>
      </c>
      <c r="CB95" s="585">
        <v>0</v>
      </c>
      <c r="CC95" s="585">
        <v>0</v>
      </c>
      <c r="CD95" s="585">
        <v>0</v>
      </c>
      <c r="CE95" s="585">
        <v>0</v>
      </c>
      <c r="CF95" s="585">
        <v>0</v>
      </c>
      <c r="CG95" s="585">
        <v>0</v>
      </c>
      <c r="CH95" s="585">
        <v>0</v>
      </c>
      <c r="CI95" s="585">
        <v>0</v>
      </c>
      <c r="CJ95" s="585">
        <v>0</v>
      </c>
      <c r="CK95" s="585">
        <v>0</v>
      </c>
      <c r="CL95" s="585">
        <v>0</v>
      </c>
      <c r="CM95" s="585">
        <v>0</v>
      </c>
      <c r="CN95" s="585">
        <v>0</v>
      </c>
      <c r="CO95" s="585">
        <v>0</v>
      </c>
      <c r="CP95" s="585">
        <v>0</v>
      </c>
      <c r="CQ95" s="585">
        <v>0</v>
      </c>
      <c r="CR95" s="585">
        <v>0</v>
      </c>
      <c r="CS95" s="585">
        <v>0</v>
      </c>
      <c r="CT95" s="585">
        <v>0</v>
      </c>
      <c r="CU95" s="585">
        <v>0</v>
      </c>
      <c r="CV95" s="585">
        <v>0</v>
      </c>
      <c r="CW95" s="585">
        <v>0</v>
      </c>
      <c r="CX95" s="585">
        <v>0</v>
      </c>
      <c r="CY95" s="585">
        <v>0</v>
      </c>
      <c r="CZ95" s="681">
        <v>0</v>
      </c>
      <c r="DA95" s="682">
        <v>0</v>
      </c>
      <c r="DB95" s="682">
        <v>0</v>
      </c>
      <c r="DC95" s="682">
        <v>0</v>
      </c>
      <c r="DD95" s="682">
        <v>0</v>
      </c>
      <c r="DE95" s="682">
        <v>0</v>
      </c>
      <c r="DF95" s="682">
        <v>0</v>
      </c>
      <c r="DG95" s="682">
        <v>0</v>
      </c>
      <c r="DH95" s="682">
        <v>0</v>
      </c>
      <c r="DI95" s="682">
        <v>0</v>
      </c>
      <c r="DJ95" s="682">
        <v>0</v>
      </c>
      <c r="DK95" s="682">
        <v>0</v>
      </c>
      <c r="DL95" s="682">
        <v>0</v>
      </c>
      <c r="DM95" s="682">
        <v>0</v>
      </c>
      <c r="DN95" s="682">
        <v>0</v>
      </c>
      <c r="DO95" s="682">
        <v>0</v>
      </c>
      <c r="DP95" s="682">
        <v>0</v>
      </c>
      <c r="DQ95" s="682">
        <v>0</v>
      </c>
      <c r="DR95" s="682">
        <v>0</v>
      </c>
      <c r="DS95" s="682">
        <v>0</v>
      </c>
      <c r="DT95" s="682">
        <v>0</v>
      </c>
      <c r="DU95" s="682">
        <v>0</v>
      </c>
      <c r="DV95" s="682">
        <v>0</v>
      </c>
      <c r="DW95" s="683">
        <v>0</v>
      </c>
    </row>
    <row r="96" spans="2:128" x14ac:dyDescent="0.2">
      <c r="B96" s="694"/>
      <c r="C96" s="699"/>
      <c r="D96" s="696"/>
      <c r="E96" s="696"/>
      <c r="F96" s="696"/>
      <c r="G96" s="696"/>
      <c r="H96" s="696"/>
      <c r="I96" s="696"/>
      <c r="J96" s="696"/>
      <c r="K96" s="696"/>
      <c r="L96" s="696"/>
      <c r="M96" s="696"/>
      <c r="N96" s="696"/>
      <c r="O96" s="696"/>
      <c r="P96" s="696"/>
      <c r="Q96" s="696"/>
      <c r="R96" s="697"/>
      <c r="S96" s="696"/>
      <c r="T96" s="696"/>
      <c r="U96" s="700" t="s">
        <v>503</v>
      </c>
      <c r="V96" s="701" t="s">
        <v>124</v>
      </c>
      <c r="W96" s="698" t="s">
        <v>499</v>
      </c>
      <c r="X96" s="585">
        <v>41.263351622775225</v>
      </c>
      <c r="Y96" s="585">
        <v>96.736599168625361</v>
      </c>
      <c r="Z96" s="585">
        <v>156.75238578580058</v>
      </c>
      <c r="AA96" s="585">
        <v>226.16330485584555</v>
      </c>
      <c r="AB96" s="585">
        <v>329.69614974088705</v>
      </c>
      <c r="AC96" s="585">
        <v>506.58822704375956</v>
      </c>
      <c r="AD96" s="585">
        <v>756.93326644798185</v>
      </c>
      <c r="AE96" s="585">
        <v>1036.2784436958086</v>
      </c>
      <c r="AF96" s="585">
        <v>1289.7335111448258</v>
      </c>
      <c r="AG96" s="585">
        <v>1486.8235167499186</v>
      </c>
      <c r="AH96" s="585">
        <v>1666.9930651220791</v>
      </c>
      <c r="AI96" s="585">
        <v>1774.509165450663</v>
      </c>
      <c r="AJ96" s="585">
        <v>1835.9327410551784</v>
      </c>
      <c r="AK96" s="585">
        <v>1818.468500673938</v>
      </c>
      <c r="AL96" s="585">
        <v>1757.8705834366915</v>
      </c>
      <c r="AM96" s="585">
        <v>1687.0087704311097</v>
      </c>
      <c r="AN96" s="585">
        <v>1619.319916937809</v>
      </c>
      <c r="AO96" s="585">
        <v>1553.9396938720138</v>
      </c>
      <c r="AP96" s="585">
        <v>1489.4924369018734</v>
      </c>
      <c r="AQ96" s="585">
        <v>1424.4338820522958</v>
      </c>
      <c r="AR96" s="585">
        <v>1361.9008504415626</v>
      </c>
      <c r="AS96" s="585">
        <v>1302.5609501799534</v>
      </c>
      <c r="AT96" s="585">
        <v>1242.4513012364635</v>
      </c>
      <c r="AU96" s="585">
        <v>1184.9364746467065</v>
      </c>
      <c r="AV96" s="585">
        <v>1133.9367861568076</v>
      </c>
      <c r="AW96" s="585">
        <v>1133.9367861568076</v>
      </c>
      <c r="AX96" s="585">
        <v>1133.9367861568076</v>
      </c>
      <c r="AY96" s="585">
        <v>1133.9367861568076</v>
      </c>
      <c r="AZ96" s="585">
        <v>1133.9367861568076</v>
      </c>
      <c r="BA96" s="585">
        <v>1133.9367861568076</v>
      </c>
      <c r="BB96" s="585">
        <v>1133.9367861568076</v>
      </c>
      <c r="BC96" s="585">
        <v>1133.9367861568076</v>
      </c>
      <c r="BD96" s="585">
        <v>1133.9367861568076</v>
      </c>
      <c r="BE96" s="585">
        <v>1133.9367861568076</v>
      </c>
      <c r="BF96" s="585">
        <v>1133.9367861568076</v>
      </c>
      <c r="BG96" s="585">
        <v>1133.9367861568076</v>
      </c>
      <c r="BH96" s="585">
        <v>1133.9367861568076</v>
      </c>
      <c r="BI96" s="585">
        <v>1133.9367861568076</v>
      </c>
      <c r="BJ96" s="585">
        <v>1133.9367861568076</v>
      </c>
      <c r="BK96" s="585">
        <v>1133.9367861568076</v>
      </c>
      <c r="BL96" s="585">
        <v>1133.9367861568076</v>
      </c>
      <c r="BM96" s="585">
        <v>1133.9367861568076</v>
      </c>
      <c r="BN96" s="585">
        <v>1133.9367861568076</v>
      </c>
      <c r="BO96" s="585">
        <v>1133.9367861568076</v>
      </c>
      <c r="BP96" s="585">
        <v>1133.9367861568076</v>
      </c>
      <c r="BQ96" s="585">
        <v>1133.9367861568076</v>
      </c>
      <c r="BR96" s="585">
        <v>1133.9367861568076</v>
      </c>
      <c r="BS96" s="585">
        <v>1133.9367861568076</v>
      </c>
      <c r="BT96" s="585">
        <v>1133.9367861568076</v>
      </c>
      <c r="BU96" s="585">
        <v>1133.9367861568076</v>
      </c>
      <c r="BV96" s="585">
        <v>1133.9367861568076</v>
      </c>
      <c r="BW96" s="585">
        <v>1133.9367861568076</v>
      </c>
      <c r="BX96" s="585">
        <v>1133.9367861568076</v>
      </c>
      <c r="BY96" s="585">
        <v>1133.9367861568076</v>
      </c>
      <c r="BZ96" s="585">
        <v>1133.9367861568076</v>
      </c>
      <c r="CA96" s="585">
        <v>1133.9367861568076</v>
      </c>
      <c r="CB96" s="585">
        <v>1133.9367861568076</v>
      </c>
      <c r="CC96" s="585">
        <v>1133.9367861568076</v>
      </c>
      <c r="CD96" s="585">
        <v>1133.9367861568076</v>
      </c>
      <c r="CE96" s="585">
        <v>1133.9367861568076</v>
      </c>
      <c r="CF96" s="585">
        <v>1133.9367861568076</v>
      </c>
      <c r="CG96" s="585">
        <v>1133.9367861568076</v>
      </c>
      <c r="CH96" s="585">
        <v>1133.9367861568076</v>
      </c>
      <c r="CI96" s="585">
        <v>1133.9367861568076</v>
      </c>
      <c r="CJ96" s="585">
        <v>1133.9367861568076</v>
      </c>
      <c r="CK96" s="585">
        <v>1133.9367861568076</v>
      </c>
      <c r="CL96" s="585">
        <v>1133.9367861568076</v>
      </c>
      <c r="CM96" s="585">
        <v>1133.9367861568076</v>
      </c>
      <c r="CN96" s="585">
        <v>1133.9367861568076</v>
      </c>
      <c r="CO96" s="585">
        <v>1133.9367861568076</v>
      </c>
      <c r="CP96" s="585">
        <v>1133.9367861568076</v>
      </c>
      <c r="CQ96" s="585">
        <v>1133.9367861568076</v>
      </c>
      <c r="CR96" s="585">
        <v>1133.9367861568076</v>
      </c>
      <c r="CS96" s="585">
        <v>1133.9367861568076</v>
      </c>
      <c r="CT96" s="585">
        <v>1133.9367861568076</v>
      </c>
      <c r="CU96" s="585">
        <v>1133.9367861568076</v>
      </c>
      <c r="CV96" s="585">
        <v>1133.9367861568076</v>
      </c>
      <c r="CW96" s="585">
        <v>1133.9367861568076</v>
      </c>
      <c r="CX96" s="585">
        <v>1133.9367861568076</v>
      </c>
      <c r="CY96" s="585">
        <v>1133.9367861568076</v>
      </c>
      <c r="CZ96" s="681">
        <v>0</v>
      </c>
      <c r="DA96" s="682">
        <v>0</v>
      </c>
      <c r="DB96" s="682">
        <v>0</v>
      </c>
      <c r="DC96" s="682">
        <v>0</v>
      </c>
      <c r="DD96" s="682">
        <v>0</v>
      </c>
      <c r="DE96" s="682">
        <v>0</v>
      </c>
      <c r="DF96" s="682">
        <v>0</v>
      </c>
      <c r="DG96" s="682">
        <v>0</v>
      </c>
      <c r="DH96" s="682">
        <v>0</v>
      </c>
      <c r="DI96" s="682">
        <v>0</v>
      </c>
      <c r="DJ96" s="682">
        <v>0</v>
      </c>
      <c r="DK96" s="682">
        <v>0</v>
      </c>
      <c r="DL96" s="682">
        <v>0</v>
      </c>
      <c r="DM96" s="682">
        <v>0</v>
      </c>
      <c r="DN96" s="682">
        <v>0</v>
      </c>
      <c r="DO96" s="682">
        <v>0</v>
      </c>
      <c r="DP96" s="682">
        <v>0</v>
      </c>
      <c r="DQ96" s="682">
        <v>0</v>
      </c>
      <c r="DR96" s="682">
        <v>0</v>
      </c>
      <c r="DS96" s="682">
        <v>0</v>
      </c>
      <c r="DT96" s="682">
        <v>0</v>
      </c>
      <c r="DU96" s="682">
        <v>0</v>
      </c>
      <c r="DV96" s="682">
        <v>0</v>
      </c>
      <c r="DW96" s="683">
        <v>0</v>
      </c>
    </row>
    <row r="97" spans="2:128" x14ac:dyDescent="0.2">
      <c r="B97" s="694"/>
      <c r="C97" s="699"/>
      <c r="D97" s="696"/>
      <c r="E97" s="696"/>
      <c r="F97" s="696"/>
      <c r="G97" s="696"/>
      <c r="H97" s="696"/>
      <c r="I97" s="696"/>
      <c r="J97" s="696"/>
      <c r="K97" s="696"/>
      <c r="L97" s="696"/>
      <c r="M97" s="696"/>
      <c r="N97" s="696"/>
      <c r="O97" s="696"/>
      <c r="P97" s="696"/>
      <c r="Q97" s="696"/>
      <c r="R97" s="697"/>
      <c r="S97" s="696"/>
      <c r="T97" s="696"/>
      <c r="U97" s="689" t="s">
        <v>504</v>
      </c>
      <c r="V97" s="678" t="s">
        <v>124</v>
      </c>
      <c r="W97" s="698" t="s">
        <v>499</v>
      </c>
      <c r="X97" s="731">
        <v>4360.9937259863909</v>
      </c>
      <c r="Y97" s="731">
        <v>6020.3253918482333</v>
      </c>
      <c r="Z97" s="731">
        <v>6802.4533033338885</v>
      </c>
      <c r="AA97" s="731">
        <v>8081.0464536507388</v>
      </c>
      <c r="AB97" s="731">
        <v>10287.175467355049</v>
      </c>
      <c r="AC97" s="731">
        <v>12451.521735174958</v>
      </c>
      <c r="AD97" s="731">
        <v>12710.205135291302</v>
      </c>
      <c r="AE97" s="731">
        <v>13980.887838739987</v>
      </c>
      <c r="AF97" s="731">
        <v>14348.261895192345</v>
      </c>
      <c r="AG97" s="731">
        <v>14543.47903468697</v>
      </c>
      <c r="AH97" s="731">
        <v>16776.06269602981</v>
      </c>
      <c r="AI97" s="731">
        <v>11903.456917797748</v>
      </c>
      <c r="AJ97" s="731">
        <v>7981.4556232519262</v>
      </c>
      <c r="AK97" s="731">
        <v>5733.2868681893733</v>
      </c>
      <c r="AL97" s="731">
        <v>0</v>
      </c>
      <c r="AM97" s="731">
        <v>0</v>
      </c>
      <c r="AN97" s="731">
        <v>0</v>
      </c>
      <c r="AO97" s="731">
        <v>0</v>
      </c>
      <c r="AP97" s="731">
        <v>0</v>
      </c>
      <c r="AQ97" s="731">
        <v>0</v>
      </c>
      <c r="AR97" s="731">
        <v>2813.4591750536761</v>
      </c>
      <c r="AS97" s="731">
        <v>3883.9633291774398</v>
      </c>
      <c r="AT97" s="731">
        <v>4388.5467078515676</v>
      </c>
      <c r="AU97" s="731">
        <v>5213.4205453176091</v>
      </c>
      <c r="AV97" s="731">
        <v>6636.686503709836</v>
      </c>
      <c r="AW97" s="731">
        <v>8032.9966678144156</v>
      </c>
      <c r="AX97" s="731">
        <v>8199.8841322825738</v>
      </c>
      <c r="AY97" s="731">
        <v>9019.6546101204185</v>
      </c>
      <c r="AZ97" s="731">
        <v>9256.6629560952315</v>
      </c>
      <c r="BA97" s="731">
        <v>9382.6056853787195</v>
      </c>
      <c r="BB97" s="731">
        <v>10822.938641753062</v>
      </c>
      <c r="BC97" s="731">
        <v>7679.4171660174343</v>
      </c>
      <c r="BD97" s="731">
        <v>5149.1703415470502</v>
      </c>
      <c r="BE97" s="731">
        <v>3698.7827903544394</v>
      </c>
      <c r="BF97" s="731">
        <v>0</v>
      </c>
      <c r="BG97" s="731">
        <v>0</v>
      </c>
      <c r="BH97" s="731">
        <v>0</v>
      </c>
      <c r="BI97" s="731">
        <v>0</v>
      </c>
      <c r="BJ97" s="731">
        <v>0</v>
      </c>
      <c r="BK97" s="731">
        <v>0</v>
      </c>
      <c r="BL97" s="731">
        <v>2813.4591750536761</v>
      </c>
      <c r="BM97" s="731">
        <v>3883.9633291774398</v>
      </c>
      <c r="BN97" s="731">
        <v>4388.5467078515676</v>
      </c>
      <c r="BO97" s="731">
        <v>5213.4205453176091</v>
      </c>
      <c r="BP97" s="731">
        <v>6636.686503709836</v>
      </c>
      <c r="BQ97" s="731">
        <v>8032.9966678144156</v>
      </c>
      <c r="BR97" s="731">
        <v>8199.8841322825738</v>
      </c>
      <c r="BS97" s="731">
        <v>9019.6546101204185</v>
      </c>
      <c r="BT97" s="731">
        <v>9256.6629560952315</v>
      </c>
      <c r="BU97" s="731">
        <v>9382.6056853787195</v>
      </c>
      <c r="BV97" s="731">
        <v>10822.938641753062</v>
      </c>
      <c r="BW97" s="731">
        <v>7679.4171660174343</v>
      </c>
      <c r="BX97" s="731">
        <v>5149.1703415470502</v>
      </c>
      <c r="BY97" s="731">
        <v>3698.7827903544394</v>
      </c>
      <c r="BZ97" s="731">
        <v>0</v>
      </c>
      <c r="CA97" s="731">
        <v>0</v>
      </c>
      <c r="CB97" s="731">
        <v>0</v>
      </c>
      <c r="CC97" s="731">
        <v>0</v>
      </c>
      <c r="CD97" s="731">
        <v>0</v>
      </c>
      <c r="CE97" s="731">
        <v>0</v>
      </c>
      <c r="CF97" s="731">
        <v>2813.4591750536761</v>
      </c>
      <c r="CG97" s="731">
        <v>3883.9633291774398</v>
      </c>
      <c r="CH97" s="731">
        <v>4388.5467078515676</v>
      </c>
      <c r="CI97" s="731">
        <v>5213.4205453176091</v>
      </c>
      <c r="CJ97" s="731">
        <v>6636.686503709836</v>
      </c>
      <c r="CK97" s="731">
        <v>8032.9966678144156</v>
      </c>
      <c r="CL97" s="731">
        <v>8199.8841322825738</v>
      </c>
      <c r="CM97" s="731">
        <v>9019.6546101204185</v>
      </c>
      <c r="CN97" s="731">
        <v>9256.6629560952315</v>
      </c>
      <c r="CO97" s="731">
        <v>9382.6056853787195</v>
      </c>
      <c r="CP97" s="731">
        <v>10822.938641753062</v>
      </c>
      <c r="CQ97" s="731">
        <v>7679.4171660174343</v>
      </c>
      <c r="CR97" s="731">
        <v>5149.1703415470502</v>
      </c>
      <c r="CS97" s="731">
        <v>3698.7827903544394</v>
      </c>
      <c r="CT97" s="731">
        <v>0</v>
      </c>
      <c r="CU97" s="731">
        <v>0</v>
      </c>
      <c r="CV97" s="731">
        <v>0</v>
      </c>
      <c r="CW97" s="731">
        <v>0</v>
      </c>
      <c r="CX97" s="731">
        <v>0</v>
      </c>
      <c r="CY97" s="731">
        <v>0</v>
      </c>
      <c r="CZ97" s="681">
        <v>0</v>
      </c>
      <c r="DA97" s="682">
        <v>0</v>
      </c>
      <c r="DB97" s="682">
        <v>0</v>
      </c>
      <c r="DC97" s="682">
        <v>0</v>
      </c>
      <c r="DD97" s="682">
        <v>0</v>
      </c>
      <c r="DE97" s="682">
        <v>0</v>
      </c>
      <c r="DF97" s="682">
        <v>0</v>
      </c>
      <c r="DG97" s="682">
        <v>0</v>
      </c>
      <c r="DH97" s="682">
        <v>0</v>
      </c>
      <c r="DI97" s="682">
        <v>0</v>
      </c>
      <c r="DJ97" s="682">
        <v>0</v>
      </c>
      <c r="DK97" s="682">
        <v>0</v>
      </c>
      <c r="DL97" s="682">
        <v>0</v>
      </c>
      <c r="DM97" s="682">
        <v>0</v>
      </c>
      <c r="DN97" s="682">
        <v>0</v>
      </c>
      <c r="DO97" s="682">
        <v>0</v>
      </c>
      <c r="DP97" s="682">
        <v>0</v>
      </c>
      <c r="DQ97" s="682">
        <v>0</v>
      </c>
      <c r="DR97" s="682">
        <v>0</v>
      </c>
      <c r="DS97" s="682">
        <v>0</v>
      </c>
      <c r="DT97" s="682">
        <v>0</v>
      </c>
      <c r="DU97" s="682">
        <v>0</v>
      </c>
      <c r="DV97" s="682">
        <v>0</v>
      </c>
      <c r="DW97" s="683">
        <v>0</v>
      </c>
    </row>
    <row r="98" spans="2:128" x14ac:dyDescent="0.2">
      <c r="B98" s="702"/>
      <c r="C98" s="699"/>
      <c r="D98" s="696"/>
      <c r="E98" s="696"/>
      <c r="F98" s="696"/>
      <c r="G98" s="696"/>
      <c r="H98" s="696"/>
      <c r="I98" s="696"/>
      <c r="J98" s="696"/>
      <c r="K98" s="696"/>
      <c r="L98" s="696"/>
      <c r="M98" s="696"/>
      <c r="N98" s="696"/>
      <c r="O98" s="696"/>
      <c r="P98" s="696"/>
      <c r="Q98" s="696"/>
      <c r="R98" s="697"/>
      <c r="S98" s="696"/>
      <c r="T98" s="696"/>
      <c r="U98" s="689" t="s">
        <v>505</v>
      </c>
      <c r="V98" s="678" t="s">
        <v>124</v>
      </c>
      <c r="W98" s="698" t="s">
        <v>499</v>
      </c>
      <c r="X98" s="585">
        <v>0</v>
      </c>
      <c r="Y98" s="585">
        <v>1</v>
      </c>
      <c r="Z98" s="585">
        <v>2</v>
      </c>
      <c r="AA98" s="585">
        <v>3</v>
      </c>
      <c r="AB98" s="585">
        <v>4</v>
      </c>
      <c r="AC98" s="585">
        <v>5</v>
      </c>
      <c r="AD98" s="585">
        <v>6</v>
      </c>
      <c r="AE98" s="585">
        <v>7</v>
      </c>
      <c r="AF98" s="585">
        <v>8</v>
      </c>
      <c r="AG98" s="585">
        <v>9</v>
      </c>
      <c r="AH98" s="585">
        <v>10</v>
      </c>
      <c r="AI98" s="585">
        <v>11</v>
      </c>
      <c r="AJ98" s="585">
        <v>12</v>
      </c>
      <c r="AK98" s="585">
        <v>13</v>
      </c>
      <c r="AL98" s="585">
        <v>14</v>
      </c>
      <c r="AM98" s="585">
        <v>15</v>
      </c>
      <c r="AN98" s="585">
        <v>16</v>
      </c>
      <c r="AO98" s="585">
        <v>17</v>
      </c>
      <c r="AP98" s="585">
        <v>18</v>
      </c>
      <c r="AQ98" s="585">
        <v>19</v>
      </c>
      <c r="AR98" s="585">
        <v>20</v>
      </c>
      <c r="AS98" s="585">
        <v>21</v>
      </c>
      <c r="AT98" s="585">
        <v>22</v>
      </c>
      <c r="AU98" s="585">
        <v>23</v>
      </c>
      <c r="AV98" s="585">
        <v>24</v>
      </c>
      <c r="AW98" s="585">
        <v>25</v>
      </c>
      <c r="AX98" s="585">
        <v>26</v>
      </c>
      <c r="AY98" s="585">
        <v>27</v>
      </c>
      <c r="AZ98" s="585">
        <v>28</v>
      </c>
      <c r="BA98" s="585">
        <v>29</v>
      </c>
      <c r="BB98" s="585">
        <v>30</v>
      </c>
      <c r="BC98" s="585">
        <v>31</v>
      </c>
      <c r="BD98" s="585">
        <v>32</v>
      </c>
      <c r="BE98" s="585">
        <v>33</v>
      </c>
      <c r="BF98" s="585">
        <v>34</v>
      </c>
      <c r="BG98" s="585">
        <v>35</v>
      </c>
      <c r="BH98" s="585">
        <v>36</v>
      </c>
      <c r="BI98" s="585">
        <v>37</v>
      </c>
      <c r="BJ98" s="585">
        <v>38</v>
      </c>
      <c r="BK98" s="585">
        <v>39</v>
      </c>
      <c r="BL98" s="585">
        <v>40</v>
      </c>
      <c r="BM98" s="585">
        <v>41</v>
      </c>
      <c r="BN98" s="585">
        <v>42</v>
      </c>
      <c r="BO98" s="585">
        <v>43</v>
      </c>
      <c r="BP98" s="585">
        <v>44</v>
      </c>
      <c r="BQ98" s="585">
        <v>45</v>
      </c>
      <c r="BR98" s="585">
        <v>46</v>
      </c>
      <c r="BS98" s="585">
        <v>47</v>
      </c>
      <c r="BT98" s="585">
        <v>48</v>
      </c>
      <c r="BU98" s="585">
        <v>49</v>
      </c>
      <c r="BV98" s="585">
        <v>50</v>
      </c>
      <c r="BW98" s="585">
        <v>51</v>
      </c>
      <c r="BX98" s="585">
        <v>52</v>
      </c>
      <c r="BY98" s="585">
        <v>53</v>
      </c>
      <c r="BZ98" s="585">
        <v>54</v>
      </c>
      <c r="CA98" s="585">
        <v>55</v>
      </c>
      <c r="CB98" s="585">
        <v>56</v>
      </c>
      <c r="CC98" s="585">
        <v>57</v>
      </c>
      <c r="CD98" s="585">
        <v>58</v>
      </c>
      <c r="CE98" s="585">
        <v>59</v>
      </c>
      <c r="CF98" s="585">
        <v>60</v>
      </c>
      <c r="CG98" s="585">
        <v>61</v>
      </c>
      <c r="CH98" s="585">
        <v>62</v>
      </c>
      <c r="CI98" s="585">
        <v>63</v>
      </c>
      <c r="CJ98" s="585">
        <v>64</v>
      </c>
      <c r="CK98" s="585">
        <v>65</v>
      </c>
      <c r="CL98" s="585">
        <v>66</v>
      </c>
      <c r="CM98" s="585">
        <v>67</v>
      </c>
      <c r="CN98" s="585">
        <v>68</v>
      </c>
      <c r="CO98" s="585">
        <v>69</v>
      </c>
      <c r="CP98" s="585">
        <v>70</v>
      </c>
      <c r="CQ98" s="585">
        <v>71</v>
      </c>
      <c r="CR98" s="585">
        <v>72</v>
      </c>
      <c r="CS98" s="585">
        <v>73</v>
      </c>
      <c r="CT98" s="585">
        <v>74</v>
      </c>
      <c r="CU98" s="585">
        <v>75</v>
      </c>
      <c r="CV98" s="585">
        <v>76</v>
      </c>
      <c r="CW98" s="585">
        <v>77</v>
      </c>
      <c r="CX98" s="585">
        <v>78</v>
      </c>
      <c r="CY98" s="585">
        <v>79</v>
      </c>
      <c r="CZ98" s="681">
        <v>0</v>
      </c>
      <c r="DA98" s="682">
        <v>0</v>
      </c>
      <c r="DB98" s="682">
        <v>0</v>
      </c>
      <c r="DC98" s="682">
        <v>0</v>
      </c>
      <c r="DD98" s="682">
        <v>0</v>
      </c>
      <c r="DE98" s="682">
        <v>0</v>
      </c>
      <c r="DF98" s="682">
        <v>0</v>
      </c>
      <c r="DG98" s="682">
        <v>0</v>
      </c>
      <c r="DH98" s="682">
        <v>0</v>
      </c>
      <c r="DI98" s="682">
        <v>0</v>
      </c>
      <c r="DJ98" s="682">
        <v>0</v>
      </c>
      <c r="DK98" s="682">
        <v>0</v>
      </c>
      <c r="DL98" s="682">
        <v>0</v>
      </c>
      <c r="DM98" s="682">
        <v>0</v>
      </c>
      <c r="DN98" s="682">
        <v>0</v>
      </c>
      <c r="DO98" s="682">
        <v>0</v>
      </c>
      <c r="DP98" s="682">
        <v>0</v>
      </c>
      <c r="DQ98" s="682">
        <v>0</v>
      </c>
      <c r="DR98" s="682">
        <v>0</v>
      </c>
      <c r="DS98" s="682">
        <v>0</v>
      </c>
      <c r="DT98" s="682">
        <v>0</v>
      </c>
      <c r="DU98" s="682">
        <v>0</v>
      </c>
      <c r="DV98" s="682">
        <v>0</v>
      </c>
      <c r="DW98" s="683">
        <v>0</v>
      </c>
    </row>
    <row r="99" spans="2:128" x14ac:dyDescent="0.2">
      <c r="B99" s="702"/>
      <c r="C99" s="699"/>
      <c r="D99" s="696"/>
      <c r="E99" s="696"/>
      <c r="F99" s="696"/>
      <c r="G99" s="696"/>
      <c r="H99" s="696"/>
      <c r="I99" s="696"/>
      <c r="J99" s="696"/>
      <c r="K99" s="696"/>
      <c r="L99" s="696"/>
      <c r="M99" s="696"/>
      <c r="N99" s="696"/>
      <c r="O99" s="696"/>
      <c r="P99" s="696"/>
      <c r="Q99" s="696"/>
      <c r="R99" s="697"/>
      <c r="S99" s="696"/>
      <c r="T99" s="696"/>
      <c r="U99" s="689" t="s">
        <v>506</v>
      </c>
      <c r="V99" s="678" t="s">
        <v>124</v>
      </c>
      <c r="W99" s="698" t="s">
        <v>499</v>
      </c>
      <c r="X99" s="731">
        <v>264.7566287292957</v>
      </c>
      <c r="Y99" s="731">
        <v>365.49492036670921</v>
      </c>
      <c r="Z99" s="731">
        <v>412.97803134806929</v>
      </c>
      <c r="AA99" s="731">
        <v>490.6016266257011</v>
      </c>
      <c r="AB99" s="731">
        <v>624.53607297213046</v>
      </c>
      <c r="AC99" s="731">
        <v>755.93388211280353</v>
      </c>
      <c r="AD99" s="731">
        <v>771.63859283387751</v>
      </c>
      <c r="AE99" s="731">
        <v>848.78194361308726</v>
      </c>
      <c r="AF99" s="731">
        <v>871.08528151732435</v>
      </c>
      <c r="AG99" s="731">
        <v>882.93694537430065</v>
      </c>
      <c r="AH99" s="731">
        <v>1018.4774576229263</v>
      </c>
      <c r="AI99" s="731">
        <v>722.660779124996</v>
      </c>
      <c r="AJ99" s="731">
        <v>484.55545133505063</v>
      </c>
      <c r="AK99" s="731">
        <v>348.06876554641872</v>
      </c>
      <c r="AL99" s="731">
        <v>0</v>
      </c>
      <c r="AM99" s="731">
        <v>0</v>
      </c>
      <c r="AN99" s="731">
        <v>0</v>
      </c>
      <c r="AO99" s="731">
        <v>0</v>
      </c>
      <c r="AP99" s="731">
        <v>0</v>
      </c>
      <c r="AQ99" s="731">
        <v>0</v>
      </c>
      <c r="AR99" s="731">
        <v>167.13566756898001</v>
      </c>
      <c r="AS99" s="731">
        <v>230.72977549891937</v>
      </c>
      <c r="AT99" s="731">
        <v>260.7049322691621</v>
      </c>
      <c r="AU99" s="731">
        <v>309.70718568996853</v>
      </c>
      <c r="AV99" s="731">
        <v>394.25737507722016</v>
      </c>
      <c r="AW99" s="731">
        <v>477.20623514252344</v>
      </c>
      <c r="AX99" s="731">
        <v>487.12031103532462</v>
      </c>
      <c r="AY99" s="731">
        <v>535.81939552236224</v>
      </c>
      <c r="AZ99" s="731">
        <v>549.89905535007745</v>
      </c>
      <c r="BA99" s="731">
        <v>557.38077831975704</v>
      </c>
      <c r="BB99" s="731">
        <v>642.94484561447291</v>
      </c>
      <c r="BC99" s="731">
        <v>456.20157774584436</v>
      </c>
      <c r="BD99" s="731">
        <v>305.89035380065184</v>
      </c>
      <c r="BE99" s="731">
        <v>219.72898570555935</v>
      </c>
      <c r="BF99" s="731">
        <v>0</v>
      </c>
      <c r="BG99" s="731">
        <v>0</v>
      </c>
      <c r="BH99" s="731">
        <v>0</v>
      </c>
      <c r="BI99" s="731">
        <v>0</v>
      </c>
      <c r="BJ99" s="731">
        <v>0</v>
      </c>
      <c r="BK99" s="731">
        <v>0</v>
      </c>
      <c r="BL99" s="731">
        <v>167.13566756898001</v>
      </c>
      <c r="BM99" s="731">
        <v>230.72977549891937</v>
      </c>
      <c r="BN99" s="731">
        <v>260.7049322691621</v>
      </c>
      <c r="BO99" s="731">
        <v>309.70718568996853</v>
      </c>
      <c r="BP99" s="731">
        <v>394.25737507722016</v>
      </c>
      <c r="BQ99" s="731">
        <v>477.20623514252344</v>
      </c>
      <c r="BR99" s="731">
        <v>487.12031103532462</v>
      </c>
      <c r="BS99" s="731">
        <v>535.81939552236224</v>
      </c>
      <c r="BT99" s="731">
        <v>549.89905535007745</v>
      </c>
      <c r="BU99" s="731">
        <v>557.38077831975704</v>
      </c>
      <c r="BV99" s="731">
        <v>642.94484561447291</v>
      </c>
      <c r="BW99" s="731">
        <v>456.20157774584436</v>
      </c>
      <c r="BX99" s="731">
        <v>305.89035380065184</v>
      </c>
      <c r="BY99" s="731">
        <v>219.72898570555935</v>
      </c>
      <c r="BZ99" s="731">
        <v>0</v>
      </c>
      <c r="CA99" s="731">
        <v>0</v>
      </c>
      <c r="CB99" s="731">
        <v>0</v>
      </c>
      <c r="CC99" s="731">
        <v>0</v>
      </c>
      <c r="CD99" s="731">
        <v>0</v>
      </c>
      <c r="CE99" s="731">
        <v>0</v>
      </c>
      <c r="CF99" s="731">
        <v>167.13566756898001</v>
      </c>
      <c r="CG99" s="731">
        <v>230.72977549891937</v>
      </c>
      <c r="CH99" s="731">
        <v>260.7049322691621</v>
      </c>
      <c r="CI99" s="731">
        <v>309.70718568996853</v>
      </c>
      <c r="CJ99" s="731">
        <v>394.25737507722016</v>
      </c>
      <c r="CK99" s="731">
        <v>477.20623514252344</v>
      </c>
      <c r="CL99" s="731">
        <v>487.12031103532462</v>
      </c>
      <c r="CM99" s="731">
        <v>535.81939552236224</v>
      </c>
      <c r="CN99" s="731">
        <v>549.89905535007745</v>
      </c>
      <c r="CO99" s="731">
        <v>557.38077831975704</v>
      </c>
      <c r="CP99" s="731">
        <v>642.94484561447291</v>
      </c>
      <c r="CQ99" s="731">
        <v>456.20157774584436</v>
      </c>
      <c r="CR99" s="731">
        <v>305.89035380065184</v>
      </c>
      <c r="CS99" s="731">
        <v>219.72898570555935</v>
      </c>
      <c r="CT99" s="731">
        <v>0</v>
      </c>
      <c r="CU99" s="731">
        <v>0</v>
      </c>
      <c r="CV99" s="731">
        <v>0</v>
      </c>
      <c r="CW99" s="731">
        <v>0</v>
      </c>
      <c r="CX99" s="731">
        <v>0</v>
      </c>
      <c r="CY99" s="731">
        <v>0</v>
      </c>
      <c r="CZ99" s="681">
        <v>0</v>
      </c>
      <c r="DA99" s="682">
        <v>0</v>
      </c>
      <c r="DB99" s="682">
        <v>0</v>
      </c>
      <c r="DC99" s="682">
        <v>0</v>
      </c>
      <c r="DD99" s="682">
        <v>0</v>
      </c>
      <c r="DE99" s="682">
        <v>0</v>
      </c>
      <c r="DF99" s="682">
        <v>0</v>
      </c>
      <c r="DG99" s="682">
        <v>0</v>
      </c>
      <c r="DH99" s="682">
        <v>0</v>
      </c>
      <c r="DI99" s="682">
        <v>0</v>
      </c>
      <c r="DJ99" s="682">
        <v>0</v>
      </c>
      <c r="DK99" s="682">
        <v>0</v>
      </c>
      <c r="DL99" s="682">
        <v>0</v>
      </c>
      <c r="DM99" s="682">
        <v>0</v>
      </c>
      <c r="DN99" s="682">
        <v>0</v>
      </c>
      <c r="DO99" s="682">
        <v>0</v>
      </c>
      <c r="DP99" s="682">
        <v>0</v>
      </c>
      <c r="DQ99" s="682">
        <v>0</v>
      </c>
      <c r="DR99" s="682">
        <v>0</v>
      </c>
      <c r="DS99" s="682">
        <v>0</v>
      </c>
      <c r="DT99" s="682">
        <v>0</v>
      </c>
      <c r="DU99" s="682">
        <v>0</v>
      </c>
      <c r="DV99" s="682">
        <v>0</v>
      </c>
      <c r="DW99" s="683">
        <v>0</v>
      </c>
    </row>
    <row r="100" spans="2:128" x14ac:dyDescent="0.2">
      <c r="B100" s="702"/>
      <c r="C100" s="699"/>
      <c r="D100" s="696"/>
      <c r="E100" s="696"/>
      <c r="F100" s="696"/>
      <c r="G100" s="696"/>
      <c r="H100" s="696"/>
      <c r="I100" s="696"/>
      <c r="J100" s="696"/>
      <c r="K100" s="696"/>
      <c r="L100" s="696"/>
      <c r="M100" s="696"/>
      <c r="N100" s="696"/>
      <c r="O100" s="696"/>
      <c r="P100" s="696"/>
      <c r="Q100" s="696"/>
      <c r="R100" s="697"/>
      <c r="S100" s="696"/>
      <c r="T100" s="696"/>
      <c r="U100" s="689" t="s">
        <v>507</v>
      </c>
      <c r="V100" s="678" t="s">
        <v>124</v>
      </c>
      <c r="W100" s="698" t="s">
        <v>499</v>
      </c>
      <c r="X100" s="585">
        <v>0</v>
      </c>
      <c r="Y100" s="585">
        <v>0</v>
      </c>
      <c r="Z100" s="585">
        <v>0</v>
      </c>
      <c r="AA100" s="585">
        <v>0</v>
      </c>
      <c r="AB100" s="585">
        <v>0</v>
      </c>
      <c r="AC100" s="585">
        <v>0</v>
      </c>
      <c r="AD100" s="585">
        <v>0</v>
      </c>
      <c r="AE100" s="585">
        <v>0</v>
      </c>
      <c r="AF100" s="585">
        <v>0</v>
      </c>
      <c r="AG100" s="585">
        <v>0</v>
      </c>
      <c r="AH100" s="585">
        <v>0</v>
      </c>
      <c r="AI100" s="585">
        <v>0</v>
      </c>
      <c r="AJ100" s="585">
        <v>0</v>
      </c>
      <c r="AK100" s="585">
        <v>0</v>
      </c>
      <c r="AL100" s="585">
        <v>0</v>
      </c>
      <c r="AM100" s="585">
        <v>0</v>
      </c>
      <c r="AN100" s="585">
        <v>0</v>
      </c>
      <c r="AO100" s="585">
        <v>0</v>
      </c>
      <c r="AP100" s="585">
        <v>0</v>
      </c>
      <c r="AQ100" s="585">
        <v>0</v>
      </c>
      <c r="AR100" s="585">
        <v>0</v>
      </c>
      <c r="AS100" s="585">
        <v>0</v>
      </c>
      <c r="AT100" s="585">
        <v>0</v>
      </c>
      <c r="AU100" s="585">
        <v>0</v>
      </c>
      <c r="AV100" s="585">
        <v>0</v>
      </c>
      <c r="AW100" s="585">
        <v>0</v>
      </c>
      <c r="AX100" s="585">
        <v>0</v>
      </c>
      <c r="AY100" s="585">
        <v>0</v>
      </c>
      <c r="AZ100" s="585">
        <v>0</v>
      </c>
      <c r="BA100" s="585">
        <v>0</v>
      </c>
      <c r="BB100" s="585">
        <v>0</v>
      </c>
      <c r="BC100" s="585">
        <v>0</v>
      </c>
      <c r="BD100" s="585">
        <v>0</v>
      </c>
      <c r="BE100" s="585">
        <v>0</v>
      </c>
      <c r="BF100" s="585">
        <v>0</v>
      </c>
      <c r="BG100" s="585">
        <v>0</v>
      </c>
      <c r="BH100" s="585">
        <v>0</v>
      </c>
      <c r="BI100" s="585">
        <v>0</v>
      </c>
      <c r="BJ100" s="585">
        <v>0</v>
      </c>
      <c r="BK100" s="585">
        <v>0</v>
      </c>
      <c r="BL100" s="585">
        <v>0</v>
      </c>
      <c r="BM100" s="585">
        <v>0</v>
      </c>
      <c r="BN100" s="585">
        <v>0</v>
      </c>
      <c r="BO100" s="585">
        <v>0</v>
      </c>
      <c r="BP100" s="585">
        <v>0</v>
      </c>
      <c r="BQ100" s="585">
        <v>0</v>
      </c>
      <c r="BR100" s="585">
        <v>0</v>
      </c>
      <c r="BS100" s="585">
        <v>0</v>
      </c>
      <c r="BT100" s="585">
        <v>0</v>
      </c>
      <c r="BU100" s="585">
        <v>0</v>
      </c>
      <c r="BV100" s="585">
        <v>0</v>
      </c>
      <c r="BW100" s="585">
        <v>0</v>
      </c>
      <c r="BX100" s="585">
        <v>0</v>
      </c>
      <c r="BY100" s="585">
        <v>0</v>
      </c>
      <c r="BZ100" s="585">
        <v>0</v>
      </c>
      <c r="CA100" s="585">
        <v>0</v>
      </c>
      <c r="CB100" s="585">
        <v>0</v>
      </c>
      <c r="CC100" s="585">
        <v>0</v>
      </c>
      <c r="CD100" s="585">
        <v>0</v>
      </c>
      <c r="CE100" s="585">
        <v>0</v>
      </c>
      <c r="CF100" s="585">
        <v>0</v>
      </c>
      <c r="CG100" s="585">
        <v>0</v>
      </c>
      <c r="CH100" s="585">
        <v>0</v>
      </c>
      <c r="CI100" s="585">
        <v>0</v>
      </c>
      <c r="CJ100" s="585">
        <v>0</v>
      </c>
      <c r="CK100" s="585">
        <v>0</v>
      </c>
      <c r="CL100" s="585">
        <v>0</v>
      </c>
      <c r="CM100" s="585">
        <v>0</v>
      </c>
      <c r="CN100" s="585">
        <v>0</v>
      </c>
      <c r="CO100" s="585">
        <v>0</v>
      </c>
      <c r="CP100" s="585">
        <v>0</v>
      </c>
      <c r="CQ100" s="585">
        <v>0</v>
      </c>
      <c r="CR100" s="585">
        <v>0</v>
      </c>
      <c r="CS100" s="585">
        <v>0</v>
      </c>
      <c r="CT100" s="585">
        <v>0</v>
      </c>
      <c r="CU100" s="585">
        <v>0</v>
      </c>
      <c r="CV100" s="585">
        <v>0</v>
      </c>
      <c r="CW100" s="585">
        <v>0</v>
      </c>
      <c r="CX100" s="585">
        <v>0</v>
      </c>
      <c r="CY100" s="585">
        <v>0</v>
      </c>
      <c r="CZ100" s="681">
        <v>0</v>
      </c>
      <c r="DA100" s="682">
        <v>0</v>
      </c>
      <c r="DB100" s="682">
        <v>0</v>
      </c>
      <c r="DC100" s="682">
        <v>0</v>
      </c>
      <c r="DD100" s="682">
        <v>0</v>
      </c>
      <c r="DE100" s="682">
        <v>0</v>
      </c>
      <c r="DF100" s="682">
        <v>0</v>
      </c>
      <c r="DG100" s="682">
        <v>0</v>
      </c>
      <c r="DH100" s="682">
        <v>0</v>
      </c>
      <c r="DI100" s="682">
        <v>0</v>
      </c>
      <c r="DJ100" s="682">
        <v>0</v>
      </c>
      <c r="DK100" s="682">
        <v>0</v>
      </c>
      <c r="DL100" s="682">
        <v>0</v>
      </c>
      <c r="DM100" s="682">
        <v>0</v>
      </c>
      <c r="DN100" s="682">
        <v>0</v>
      </c>
      <c r="DO100" s="682">
        <v>0</v>
      </c>
      <c r="DP100" s="682">
        <v>0</v>
      </c>
      <c r="DQ100" s="682">
        <v>0</v>
      </c>
      <c r="DR100" s="682">
        <v>0</v>
      </c>
      <c r="DS100" s="682">
        <v>0</v>
      </c>
      <c r="DT100" s="682">
        <v>0</v>
      </c>
      <c r="DU100" s="682">
        <v>0</v>
      </c>
      <c r="DV100" s="682">
        <v>0</v>
      </c>
      <c r="DW100" s="683">
        <v>0</v>
      </c>
    </row>
    <row r="101" spans="2:128" x14ac:dyDescent="0.2">
      <c r="B101" s="702"/>
      <c r="C101" s="699"/>
      <c r="D101" s="696"/>
      <c r="E101" s="696"/>
      <c r="F101" s="696"/>
      <c r="G101" s="696"/>
      <c r="H101" s="696"/>
      <c r="I101" s="696"/>
      <c r="J101" s="696"/>
      <c r="K101" s="696"/>
      <c r="L101" s="696"/>
      <c r="M101" s="696"/>
      <c r="N101" s="696"/>
      <c r="O101" s="696"/>
      <c r="P101" s="696"/>
      <c r="Q101" s="696"/>
      <c r="R101" s="697"/>
      <c r="S101" s="696"/>
      <c r="T101" s="696"/>
      <c r="U101" s="703" t="s">
        <v>508</v>
      </c>
      <c r="V101" s="678" t="s">
        <v>124</v>
      </c>
      <c r="W101" s="698" t="s">
        <v>499</v>
      </c>
      <c r="X101" s="586">
        <v>0</v>
      </c>
      <c r="Y101" s="586">
        <v>0</v>
      </c>
      <c r="Z101" s="586">
        <v>0</v>
      </c>
      <c r="AA101" s="586">
        <v>0</v>
      </c>
      <c r="AB101" s="586">
        <v>0</v>
      </c>
      <c r="AC101" s="586">
        <v>0</v>
      </c>
      <c r="AD101" s="586">
        <v>0</v>
      </c>
      <c r="AE101" s="586">
        <v>0</v>
      </c>
      <c r="AF101" s="586">
        <v>0</v>
      </c>
      <c r="AG101" s="586">
        <v>0</v>
      </c>
      <c r="AH101" s="586">
        <v>0</v>
      </c>
      <c r="AI101" s="586">
        <v>0</v>
      </c>
      <c r="AJ101" s="586">
        <v>0</v>
      </c>
      <c r="AK101" s="586">
        <v>0</v>
      </c>
      <c r="AL101" s="586">
        <v>0</v>
      </c>
      <c r="AM101" s="586">
        <v>0</v>
      </c>
      <c r="AN101" s="586">
        <v>0</v>
      </c>
      <c r="AO101" s="586">
        <v>0</v>
      </c>
      <c r="AP101" s="586">
        <v>0</v>
      </c>
      <c r="AQ101" s="586">
        <v>0</v>
      </c>
      <c r="AR101" s="586">
        <v>0</v>
      </c>
      <c r="AS101" s="586">
        <v>0</v>
      </c>
      <c r="AT101" s="586">
        <v>0</v>
      </c>
      <c r="AU101" s="586">
        <v>0</v>
      </c>
      <c r="AV101" s="586">
        <v>0</v>
      </c>
      <c r="AW101" s="586">
        <v>0</v>
      </c>
      <c r="AX101" s="586">
        <v>0</v>
      </c>
      <c r="AY101" s="586">
        <v>0</v>
      </c>
      <c r="AZ101" s="586">
        <v>0</v>
      </c>
      <c r="BA101" s="586">
        <v>0</v>
      </c>
      <c r="BB101" s="586">
        <v>0</v>
      </c>
      <c r="BC101" s="586">
        <v>0</v>
      </c>
      <c r="BD101" s="586">
        <v>0</v>
      </c>
      <c r="BE101" s="586">
        <v>0</v>
      </c>
      <c r="BF101" s="586">
        <v>0</v>
      </c>
      <c r="BG101" s="586">
        <v>0</v>
      </c>
      <c r="BH101" s="586">
        <v>0</v>
      </c>
      <c r="BI101" s="586">
        <v>0</v>
      </c>
      <c r="BJ101" s="586">
        <v>0</v>
      </c>
      <c r="BK101" s="586">
        <v>0</v>
      </c>
      <c r="BL101" s="586">
        <v>0</v>
      </c>
      <c r="BM101" s="586">
        <v>0</v>
      </c>
      <c r="BN101" s="586">
        <v>0</v>
      </c>
      <c r="BO101" s="586">
        <v>0</v>
      </c>
      <c r="BP101" s="586">
        <v>0</v>
      </c>
      <c r="BQ101" s="586">
        <v>0</v>
      </c>
      <c r="BR101" s="586">
        <v>0</v>
      </c>
      <c r="BS101" s="586">
        <v>0</v>
      </c>
      <c r="BT101" s="586">
        <v>0</v>
      </c>
      <c r="BU101" s="586">
        <v>0</v>
      </c>
      <c r="BV101" s="586">
        <v>0</v>
      </c>
      <c r="BW101" s="586">
        <v>0</v>
      </c>
      <c r="BX101" s="586">
        <v>0</v>
      </c>
      <c r="BY101" s="586">
        <v>0</v>
      </c>
      <c r="BZ101" s="586">
        <v>0</v>
      </c>
      <c r="CA101" s="586">
        <v>0</v>
      </c>
      <c r="CB101" s="586">
        <v>0</v>
      </c>
      <c r="CC101" s="586">
        <v>0</v>
      </c>
      <c r="CD101" s="586">
        <v>0</v>
      </c>
      <c r="CE101" s="586">
        <v>0</v>
      </c>
      <c r="CF101" s="586">
        <v>0</v>
      </c>
      <c r="CG101" s="586">
        <v>0</v>
      </c>
      <c r="CH101" s="586">
        <v>0</v>
      </c>
      <c r="CI101" s="586">
        <v>0</v>
      </c>
      <c r="CJ101" s="586">
        <v>0</v>
      </c>
      <c r="CK101" s="586">
        <v>0</v>
      </c>
      <c r="CL101" s="586">
        <v>0</v>
      </c>
      <c r="CM101" s="586">
        <v>0</v>
      </c>
      <c r="CN101" s="586">
        <v>0</v>
      </c>
      <c r="CO101" s="586">
        <v>0</v>
      </c>
      <c r="CP101" s="586">
        <v>0</v>
      </c>
      <c r="CQ101" s="586">
        <v>0</v>
      </c>
      <c r="CR101" s="586">
        <v>0</v>
      </c>
      <c r="CS101" s="586">
        <v>0</v>
      </c>
      <c r="CT101" s="586">
        <v>0</v>
      </c>
      <c r="CU101" s="586">
        <v>0</v>
      </c>
      <c r="CV101" s="586">
        <v>0</v>
      </c>
      <c r="CW101" s="586">
        <v>0</v>
      </c>
      <c r="CX101" s="586">
        <v>0</v>
      </c>
      <c r="CY101" s="586">
        <v>0</v>
      </c>
      <c r="CZ101" s="681">
        <v>0</v>
      </c>
      <c r="DA101" s="682">
        <v>0</v>
      </c>
      <c r="DB101" s="682">
        <v>0</v>
      </c>
      <c r="DC101" s="682">
        <v>0</v>
      </c>
      <c r="DD101" s="682">
        <v>0</v>
      </c>
      <c r="DE101" s="682">
        <v>0</v>
      </c>
      <c r="DF101" s="682">
        <v>0</v>
      </c>
      <c r="DG101" s="682">
        <v>0</v>
      </c>
      <c r="DH101" s="682">
        <v>0</v>
      </c>
      <c r="DI101" s="682">
        <v>0</v>
      </c>
      <c r="DJ101" s="682">
        <v>0</v>
      </c>
      <c r="DK101" s="682">
        <v>0</v>
      </c>
      <c r="DL101" s="682">
        <v>0</v>
      </c>
      <c r="DM101" s="682">
        <v>0</v>
      </c>
      <c r="DN101" s="682">
        <v>0</v>
      </c>
      <c r="DO101" s="682">
        <v>0</v>
      </c>
      <c r="DP101" s="682">
        <v>0</v>
      </c>
      <c r="DQ101" s="682">
        <v>0</v>
      </c>
      <c r="DR101" s="682">
        <v>0</v>
      </c>
      <c r="DS101" s="682">
        <v>0</v>
      </c>
      <c r="DT101" s="682">
        <v>0</v>
      </c>
      <c r="DU101" s="682">
        <v>0</v>
      </c>
      <c r="DV101" s="682">
        <v>0</v>
      </c>
      <c r="DW101" s="683">
        <v>0</v>
      </c>
    </row>
    <row r="102" spans="2:128" ht="15.75" thickBot="1" x14ac:dyDescent="0.25">
      <c r="B102" s="704"/>
      <c r="C102" s="705"/>
      <c r="D102" s="706"/>
      <c r="E102" s="706"/>
      <c r="F102" s="706"/>
      <c r="G102" s="706"/>
      <c r="H102" s="706"/>
      <c r="I102" s="706"/>
      <c r="J102" s="706"/>
      <c r="K102" s="706"/>
      <c r="L102" s="706"/>
      <c r="M102" s="706"/>
      <c r="N102" s="706"/>
      <c r="O102" s="706"/>
      <c r="P102" s="706"/>
      <c r="Q102" s="706"/>
      <c r="R102" s="707"/>
      <c r="S102" s="706"/>
      <c r="T102" s="706"/>
      <c r="U102" s="708" t="s">
        <v>127</v>
      </c>
      <c r="V102" s="709" t="s">
        <v>509</v>
      </c>
      <c r="W102" s="710" t="s">
        <v>499</v>
      </c>
      <c r="X102" s="711">
        <f>SUM(X91:X101)</f>
        <v>14133.947417830461</v>
      </c>
      <c r="Y102" s="711">
        <f t="shared" ref="Y102:CJ102" si="75">SUM(Y91:Y101)</f>
        <v>19992.616999326372</v>
      </c>
      <c r="Z102" s="711">
        <f t="shared" si="75"/>
        <v>23188.541700395439</v>
      </c>
      <c r="AA102" s="711">
        <f t="shared" si="75"/>
        <v>28077.119211937272</v>
      </c>
      <c r="AB102" s="711">
        <f t="shared" si="75"/>
        <v>36126.186527214988</v>
      </c>
      <c r="AC102" s="711">
        <f t="shared" si="75"/>
        <v>44336.18484669894</v>
      </c>
      <c r="AD102" s="711">
        <f t="shared" si="75"/>
        <v>46679.806715402709</v>
      </c>
      <c r="AE102" s="711">
        <f t="shared" si="75"/>
        <v>52348.83593295348</v>
      </c>
      <c r="AF102" s="711">
        <f t="shared" si="75"/>
        <v>55201.114965570552</v>
      </c>
      <c r="AG102" s="711">
        <f t="shared" si="75"/>
        <v>57477.765919761754</v>
      </c>
      <c r="AH102" s="711">
        <f t="shared" si="75"/>
        <v>68541.082963126872</v>
      </c>
      <c r="AI102" s="711">
        <f t="shared" si="75"/>
        <v>55433.412274839291</v>
      </c>
      <c r="AJ102" s="711">
        <f t="shared" si="75"/>
        <v>44417.379780330077</v>
      </c>
      <c r="AK102" s="711">
        <f t="shared" si="75"/>
        <v>38586.239981013241</v>
      </c>
      <c r="AL102" s="711">
        <f t="shared" si="75"/>
        <v>21690.797979592877</v>
      </c>
      <c r="AM102" s="711">
        <f t="shared" si="75"/>
        <v>22712.827130072263</v>
      </c>
      <c r="AN102" s="711">
        <f t="shared" si="75"/>
        <v>22776.641454924411</v>
      </c>
      <c r="AO102" s="711">
        <f t="shared" si="75"/>
        <v>23353.3078989198</v>
      </c>
      <c r="AP102" s="711">
        <f t="shared" si="75"/>
        <v>23475.197165233061</v>
      </c>
      <c r="AQ102" s="711">
        <f t="shared" si="75"/>
        <v>23509.623697405292</v>
      </c>
      <c r="AR102" s="711">
        <f t="shared" si="75"/>
        <v>32483.175271081098</v>
      </c>
      <c r="AS102" s="711">
        <f t="shared" si="75"/>
        <v>32975.893149217889</v>
      </c>
      <c r="AT102" s="711">
        <f t="shared" si="75"/>
        <v>32356.581278571186</v>
      </c>
      <c r="AU102" s="711">
        <f t="shared" si="75"/>
        <v>33484.647770215262</v>
      </c>
      <c r="AV102" s="711">
        <f t="shared" si="75"/>
        <v>34543.131227037018</v>
      </c>
      <c r="AW102" s="711">
        <f t="shared" si="75"/>
        <v>38469.226009413236</v>
      </c>
      <c r="AX102" s="711">
        <f t="shared" si="75"/>
        <v>38939.354669267988</v>
      </c>
      <c r="AY102" s="711">
        <f t="shared" si="75"/>
        <v>41244.768765809931</v>
      </c>
      <c r="AZ102" s="711">
        <f t="shared" si="75"/>
        <v>41912.010583767275</v>
      </c>
      <c r="BA102" s="711">
        <f t="shared" si="75"/>
        <v>42267.041630949294</v>
      </c>
      <c r="BB102" s="711">
        <f t="shared" si="75"/>
        <v>48516.964145181548</v>
      </c>
      <c r="BC102" s="711">
        <f t="shared" si="75"/>
        <v>40518.490806391143</v>
      </c>
      <c r="BD102" s="711">
        <f t="shared" si="75"/>
        <v>33801.421412855496</v>
      </c>
      <c r="BE102" s="711">
        <f t="shared" si="75"/>
        <v>30370.349912080928</v>
      </c>
      <c r="BF102" s="711">
        <f t="shared" si="75"/>
        <v>21086.864182312991</v>
      </c>
      <c r="BG102" s="711">
        <f t="shared" si="75"/>
        <v>22179.755145797961</v>
      </c>
      <c r="BH102" s="711">
        <f t="shared" si="75"/>
        <v>22311.258324143408</v>
      </c>
      <c r="BI102" s="711">
        <f t="shared" si="75"/>
        <v>22953.304991204594</v>
      </c>
      <c r="BJ102" s="711">
        <f t="shared" si="75"/>
        <v>23139.641514487994</v>
      </c>
      <c r="BK102" s="711">
        <f t="shared" si="75"/>
        <v>23239.126601509801</v>
      </c>
      <c r="BL102" s="711">
        <f t="shared" si="75"/>
        <v>32275.211206796343</v>
      </c>
      <c r="BM102" s="711">
        <f t="shared" si="75"/>
        <v>32827.268985194743</v>
      </c>
      <c r="BN102" s="711">
        <f t="shared" si="75"/>
        <v>32268.06676349153</v>
      </c>
      <c r="BO102" s="711">
        <f t="shared" si="75"/>
        <v>33453.648081725361</v>
      </c>
      <c r="BP102" s="711">
        <f t="shared" si="75"/>
        <v>34563.131227037018</v>
      </c>
      <c r="BQ102" s="711">
        <f t="shared" si="75"/>
        <v>38489.226009413236</v>
      </c>
      <c r="BR102" s="711">
        <f t="shared" si="75"/>
        <v>38959.354669267988</v>
      </c>
      <c r="BS102" s="711">
        <f t="shared" si="75"/>
        <v>41264.768765809931</v>
      </c>
      <c r="BT102" s="711">
        <f t="shared" si="75"/>
        <v>41932.010583767275</v>
      </c>
      <c r="BU102" s="711">
        <f t="shared" si="75"/>
        <v>42287.041630949294</v>
      </c>
      <c r="BV102" s="711">
        <f t="shared" si="75"/>
        <v>48536.964145181548</v>
      </c>
      <c r="BW102" s="711">
        <f t="shared" si="75"/>
        <v>40538.490806391143</v>
      </c>
      <c r="BX102" s="711">
        <f t="shared" si="75"/>
        <v>33821.421412855496</v>
      </c>
      <c r="BY102" s="711">
        <f t="shared" si="75"/>
        <v>30390.349912080928</v>
      </c>
      <c r="BZ102" s="711">
        <f t="shared" si="75"/>
        <v>21106.864182312991</v>
      </c>
      <c r="CA102" s="711">
        <f t="shared" si="75"/>
        <v>22199.755145797961</v>
      </c>
      <c r="CB102" s="711">
        <f t="shared" si="75"/>
        <v>22331.258324143408</v>
      </c>
      <c r="CC102" s="711">
        <f t="shared" si="75"/>
        <v>22973.304991204594</v>
      </c>
      <c r="CD102" s="711">
        <f t="shared" si="75"/>
        <v>23159.641514487994</v>
      </c>
      <c r="CE102" s="711">
        <f t="shared" si="75"/>
        <v>23259.126601509801</v>
      </c>
      <c r="CF102" s="711">
        <f t="shared" si="75"/>
        <v>32295.211206796343</v>
      </c>
      <c r="CG102" s="711">
        <f t="shared" si="75"/>
        <v>32847.268985194743</v>
      </c>
      <c r="CH102" s="711">
        <f t="shared" si="75"/>
        <v>32288.06676349153</v>
      </c>
      <c r="CI102" s="711">
        <f t="shared" si="75"/>
        <v>33473.648081725361</v>
      </c>
      <c r="CJ102" s="711">
        <f t="shared" si="75"/>
        <v>34583.131227037018</v>
      </c>
      <c r="CK102" s="711">
        <f t="shared" ref="CK102:DW102" si="76">SUM(CK91:CK101)</f>
        <v>38509.226009413236</v>
      </c>
      <c r="CL102" s="711">
        <f t="shared" si="76"/>
        <v>38979.354669267988</v>
      </c>
      <c r="CM102" s="711">
        <f t="shared" si="76"/>
        <v>41284.768765809931</v>
      </c>
      <c r="CN102" s="711">
        <f t="shared" si="76"/>
        <v>41952.010583767275</v>
      </c>
      <c r="CO102" s="711">
        <f t="shared" si="76"/>
        <v>42307.041630949294</v>
      </c>
      <c r="CP102" s="711">
        <f t="shared" si="76"/>
        <v>48556.964145181548</v>
      </c>
      <c r="CQ102" s="711">
        <f t="shared" si="76"/>
        <v>40558.490806391143</v>
      </c>
      <c r="CR102" s="711">
        <f t="shared" si="76"/>
        <v>33841.421412855496</v>
      </c>
      <c r="CS102" s="711">
        <f t="shared" si="76"/>
        <v>30410.349912080928</v>
      </c>
      <c r="CT102" s="711">
        <f t="shared" si="76"/>
        <v>21126.864182312991</v>
      </c>
      <c r="CU102" s="711">
        <f t="shared" si="76"/>
        <v>22219.755145797961</v>
      </c>
      <c r="CV102" s="711">
        <f t="shared" si="76"/>
        <v>22351.258324143408</v>
      </c>
      <c r="CW102" s="711">
        <f t="shared" si="76"/>
        <v>22993.304991204594</v>
      </c>
      <c r="CX102" s="711">
        <f t="shared" si="76"/>
        <v>23179.641514487994</v>
      </c>
      <c r="CY102" s="712">
        <f t="shared" si="76"/>
        <v>23279.126601509801</v>
      </c>
      <c r="CZ102" s="713">
        <f t="shared" si="76"/>
        <v>0</v>
      </c>
      <c r="DA102" s="714">
        <f t="shared" si="76"/>
        <v>0</v>
      </c>
      <c r="DB102" s="714">
        <f t="shared" si="76"/>
        <v>0</v>
      </c>
      <c r="DC102" s="714">
        <f t="shared" si="76"/>
        <v>0</v>
      </c>
      <c r="DD102" s="714">
        <f t="shared" si="76"/>
        <v>0</v>
      </c>
      <c r="DE102" s="714">
        <f t="shared" si="76"/>
        <v>0</v>
      </c>
      <c r="DF102" s="714">
        <f t="shared" si="76"/>
        <v>0</v>
      </c>
      <c r="DG102" s="714">
        <f t="shared" si="76"/>
        <v>0</v>
      </c>
      <c r="DH102" s="714">
        <f t="shared" si="76"/>
        <v>0</v>
      </c>
      <c r="DI102" s="714">
        <f t="shared" si="76"/>
        <v>0</v>
      </c>
      <c r="DJ102" s="714">
        <f t="shared" si="76"/>
        <v>0</v>
      </c>
      <c r="DK102" s="714">
        <f t="shared" si="76"/>
        <v>0</v>
      </c>
      <c r="DL102" s="714">
        <f t="shared" si="76"/>
        <v>0</v>
      </c>
      <c r="DM102" s="714">
        <f t="shared" si="76"/>
        <v>0</v>
      </c>
      <c r="DN102" s="714">
        <f t="shared" si="76"/>
        <v>0</v>
      </c>
      <c r="DO102" s="714">
        <f t="shared" si="76"/>
        <v>0</v>
      </c>
      <c r="DP102" s="714">
        <f t="shared" si="76"/>
        <v>0</v>
      </c>
      <c r="DQ102" s="714">
        <f t="shared" si="76"/>
        <v>0</v>
      </c>
      <c r="DR102" s="714">
        <f t="shared" si="76"/>
        <v>0</v>
      </c>
      <c r="DS102" s="714">
        <f t="shared" si="76"/>
        <v>0</v>
      </c>
      <c r="DT102" s="714">
        <f t="shared" si="76"/>
        <v>0</v>
      </c>
      <c r="DU102" s="714">
        <f t="shared" si="76"/>
        <v>0</v>
      </c>
      <c r="DV102" s="714">
        <f t="shared" si="76"/>
        <v>0</v>
      </c>
      <c r="DW102" s="715">
        <f t="shared" si="76"/>
        <v>0</v>
      </c>
    </row>
    <row r="103" spans="2:128" x14ac:dyDescent="0.2">
      <c r="B103" s="728" t="s">
        <v>541</v>
      </c>
      <c r="C103" s="729" t="s">
        <v>542</v>
      </c>
      <c r="D103" s="651"/>
      <c r="E103" s="651"/>
      <c r="F103" s="651"/>
      <c r="G103" s="651"/>
      <c r="H103" s="651"/>
      <c r="I103" s="651"/>
      <c r="J103" s="651"/>
      <c r="K103" s="651"/>
      <c r="L103" s="651"/>
      <c r="M103" s="651"/>
      <c r="N103" s="651"/>
      <c r="O103" s="651"/>
      <c r="P103" s="651"/>
      <c r="Q103" s="651"/>
      <c r="R103" s="653"/>
      <c r="S103" s="716"/>
      <c r="T103" s="653"/>
      <c r="U103" s="716"/>
      <c r="V103" s="651"/>
      <c r="W103" s="651"/>
      <c r="X103" s="649">
        <f t="shared" ref="X103:BC103" si="77">SUMIF($C:$C,"61.5x",X:X)</f>
        <v>0</v>
      </c>
      <c r="Y103" s="649">
        <f t="shared" si="77"/>
        <v>0</v>
      </c>
      <c r="Z103" s="649">
        <f t="shared" si="77"/>
        <v>0</v>
      </c>
      <c r="AA103" s="649">
        <f t="shared" si="77"/>
        <v>0</v>
      </c>
      <c r="AB103" s="649">
        <f t="shared" si="77"/>
        <v>0</v>
      </c>
      <c r="AC103" s="649">
        <f t="shared" si="77"/>
        <v>0</v>
      </c>
      <c r="AD103" s="649">
        <f t="shared" si="77"/>
        <v>0</v>
      </c>
      <c r="AE103" s="649">
        <f t="shared" si="77"/>
        <v>0</v>
      </c>
      <c r="AF103" s="649">
        <f t="shared" si="77"/>
        <v>0</v>
      </c>
      <c r="AG103" s="649">
        <f t="shared" si="77"/>
        <v>0</v>
      </c>
      <c r="AH103" s="649">
        <f t="shared" si="77"/>
        <v>0</v>
      </c>
      <c r="AI103" s="649">
        <f t="shared" si="77"/>
        <v>0</v>
      </c>
      <c r="AJ103" s="649">
        <f t="shared" si="77"/>
        <v>0</v>
      </c>
      <c r="AK103" s="649">
        <f t="shared" si="77"/>
        <v>0</v>
      </c>
      <c r="AL103" s="649">
        <f t="shared" si="77"/>
        <v>0</v>
      </c>
      <c r="AM103" s="649">
        <f t="shared" si="77"/>
        <v>0</v>
      </c>
      <c r="AN103" s="649">
        <f t="shared" si="77"/>
        <v>0</v>
      </c>
      <c r="AO103" s="649">
        <f t="shared" si="77"/>
        <v>0</v>
      </c>
      <c r="AP103" s="649">
        <f t="shared" si="77"/>
        <v>0</v>
      </c>
      <c r="AQ103" s="649">
        <f t="shared" si="77"/>
        <v>0</v>
      </c>
      <c r="AR103" s="649">
        <f t="shared" si="77"/>
        <v>0</v>
      </c>
      <c r="AS103" s="649">
        <f t="shared" si="77"/>
        <v>0</v>
      </c>
      <c r="AT103" s="649">
        <f t="shared" si="77"/>
        <v>0</v>
      </c>
      <c r="AU103" s="649">
        <f t="shared" si="77"/>
        <v>0</v>
      </c>
      <c r="AV103" s="649">
        <f t="shared" si="77"/>
        <v>0</v>
      </c>
      <c r="AW103" s="649">
        <f t="shared" si="77"/>
        <v>0</v>
      </c>
      <c r="AX103" s="649">
        <f t="shared" si="77"/>
        <v>0</v>
      </c>
      <c r="AY103" s="649">
        <f t="shared" si="77"/>
        <v>0</v>
      </c>
      <c r="AZ103" s="649">
        <f t="shared" si="77"/>
        <v>0</v>
      </c>
      <c r="BA103" s="649">
        <f t="shared" si="77"/>
        <v>0</v>
      </c>
      <c r="BB103" s="649">
        <f t="shared" si="77"/>
        <v>0</v>
      </c>
      <c r="BC103" s="649">
        <f t="shared" si="77"/>
        <v>0</v>
      </c>
      <c r="BD103" s="649">
        <f t="shared" ref="BD103:CI103" si="78">SUMIF($C:$C,"61.5x",BD:BD)</f>
        <v>0</v>
      </c>
      <c r="BE103" s="649">
        <f t="shared" si="78"/>
        <v>0</v>
      </c>
      <c r="BF103" s="649">
        <f t="shared" si="78"/>
        <v>0</v>
      </c>
      <c r="BG103" s="649">
        <f t="shared" si="78"/>
        <v>0</v>
      </c>
      <c r="BH103" s="649">
        <f t="shared" si="78"/>
        <v>0</v>
      </c>
      <c r="BI103" s="649">
        <f t="shared" si="78"/>
        <v>0</v>
      </c>
      <c r="BJ103" s="649">
        <f t="shared" si="78"/>
        <v>0</v>
      </c>
      <c r="BK103" s="649">
        <f t="shared" si="78"/>
        <v>0</v>
      </c>
      <c r="BL103" s="649">
        <f t="shared" si="78"/>
        <v>0</v>
      </c>
      <c r="BM103" s="649">
        <f t="shared" si="78"/>
        <v>0</v>
      </c>
      <c r="BN103" s="649">
        <f t="shared" si="78"/>
        <v>0</v>
      </c>
      <c r="BO103" s="649">
        <f t="shared" si="78"/>
        <v>0</v>
      </c>
      <c r="BP103" s="649">
        <f t="shared" si="78"/>
        <v>0</v>
      </c>
      <c r="BQ103" s="649">
        <f t="shared" si="78"/>
        <v>0</v>
      </c>
      <c r="BR103" s="649">
        <f t="shared" si="78"/>
        <v>0</v>
      </c>
      <c r="BS103" s="649">
        <f t="shared" si="78"/>
        <v>0</v>
      </c>
      <c r="BT103" s="649">
        <f t="shared" si="78"/>
        <v>0</v>
      </c>
      <c r="BU103" s="649">
        <f t="shared" si="78"/>
        <v>0</v>
      </c>
      <c r="BV103" s="649">
        <f t="shared" si="78"/>
        <v>0</v>
      </c>
      <c r="BW103" s="649">
        <f t="shared" si="78"/>
        <v>0</v>
      </c>
      <c r="BX103" s="649">
        <f t="shared" si="78"/>
        <v>0</v>
      </c>
      <c r="BY103" s="649">
        <f t="shared" si="78"/>
        <v>0</v>
      </c>
      <c r="BZ103" s="649">
        <f t="shared" si="78"/>
        <v>0</v>
      </c>
      <c r="CA103" s="649">
        <f t="shared" si="78"/>
        <v>0</v>
      </c>
      <c r="CB103" s="649">
        <f t="shared" si="78"/>
        <v>0</v>
      </c>
      <c r="CC103" s="649">
        <f t="shared" si="78"/>
        <v>0</v>
      </c>
      <c r="CD103" s="649">
        <f t="shared" si="78"/>
        <v>0</v>
      </c>
      <c r="CE103" s="649">
        <f t="shared" si="78"/>
        <v>0</v>
      </c>
      <c r="CF103" s="649">
        <f t="shared" si="78"/>
        <v>0</v>
      </c>
      <c r="CG103" s="649">
        <f t="shared" si="78"/>
        <v>0</v>
      </c>
      <c r="CH103" s="649">
        <f t="shared" si="78"/>
        <v>0</v>
      </c>
      <c r="CI103" s="649">
        <f t="shared" si="78"/>
        <v>0</v>
      </c>
      <c r="CJ103" s="649">
        <f t="shared" ref="CJ103:DO103" si="79">SUMIF($C:$C,"61.5x",CJ:CJ)</f>
        <v>0</v>
      </c>
      <c r="CK103" s="649">
        <f t="shared" si="79"/>
        <v>0</v>
      </c>
      <c r="CL103" s="649">
        <f t="shared" si="79"/>
        <v>0</v>
      </c>
      <c r="CM103" s="649">
        <f t="shared" si="79"/>
        <v>0</v>
      </c>
      <c r="CN103" s="649">
        <f t="shared" si="79"/>
        <v>0</v>
      </c>
      <c r="CO103" s="649">
        <f t="shared" si="79"/>
        <v>0</v>
      </c>
      <c r="CP103" s="649">
        <f t="shared" si="79"/>
        <v>0</v>
      </c>
      <c r="CQ103" s="649">
        <f t="shared" si="79"/>
        <v>0</v>
      </c>
      <c r="CR103" s="649">
        <f t="shared" si="79"/>
        <v>0</v>
      </c>
      <c r="CS103" s="649">
        <f t="shared" si="79"/>
        <v>0</v>
      </c>
      <c r="CT103" s="649">
        <f t="shared" si="79"/>
        <v>0</v>
      </c>
      <c r="CU103" s="649">
        <f t="shared" si="79"/>
        <v>0</v>
      </c>
      <c r="CV103" s="649">
        <f t="shared" si="79"/>
        <v>0</v>
      </c>
      <c r="CW103" s="649">
        <f t="shared" si="79"/>
        <v>0</v>
      </c>
      <c r="CX103" s="649">
        <f t="shared" si="79"/>
        <v>0</v>
      </c>
      <c r="CY103" s="664">
        <f t="shared" si="79"/>
        <v>0</v>
      </c>
      <c r="CZ103" s="665">
        <f t="shared" si="79"/>
        <v>0</v>
      </c>
      <c r="DA103" s="665">
        <f t="shared" si="79"/>
        <v>0</v>
      </c>
      <c r="DB103" s="665">
        <f t="shared" si="79"/>
        <v>0</v>
      </c>
      <c r="DC103" s="665">
        <f t="shared" si="79"/>
        <v>0</v>
      </c>
      <c r="DD103" s="665">
        <f t="shared" si="79"/>
        <v>0</v>
      </c>
      <c r="DE103" s="665">
        <f t="shared" si="79"/>
        <v>0</v>
      </c>
      <c r="DF103" s="665">
        <f t="shared" si="79"/>
        <v>0</v>
      </c>
      <c r="DG103" s="665">
        <f t="shared" si="79"/>
        <v>0</v>
      </c>
      <c r="DH103" s="665">
        <f t="shared" si="79"/>
        <v>0</v>
      </c>
      <c r="DI103" s="665">
        <f t="shared" si="79"/>
        <v>0</v>
      </c>
      <c r="DJ103" s="665">
        <f t="shared" si="79"/>
        <v>0</v>
      </c>
      <c r="DK103" s="665">
        <f t="shared" si="79"/>
        <v>0</v>
      </c>
      <c r="DL103" s="665">
        <f t="shared" si="79"/>
        <v>0</v>
      </c>
      <c r="DM103" s="665">
        <f t="shared" si="79"/>
        <v>0</v>
      </c>
      <c r="DN103" s="665">
        <f t="shared" si="79"/>
        <v>0</v>
      </c>
      <c r="DO103" s="665">
        <f t="shared" si="79"/>
        <v>0</v>
      </c>
      <c r="DP103" s="665">
        <f t="shared" ref="DP103:DW103" si="80">SUMIF($C:$C,"61.5x",DP:DP)</f>
        <v>0</v>
      </c>
      <c r="DQ103" s="665">
        <f t="shared" si="80"/>
        <v>0</v>
      </c>
      <c r="DR103" s="665">
        <f t="shared" si="80"/>
        <v>0</v>
      </c>
      <c r="DS103" s="665">
        <f t="shared" si="80"/>
        <v>0</v>
      </c>
      <c r="DT103" s="665">
        <f t="shared" si="80"/>
        <v>0</v>
      </c>
      <c r="DU103" s="665">
        <f t="shared" si="80"/>
        <v>0</v>
      </c>
      <c r="DV103" s="665">
        <f t="shared" si="80"/>
        <v>0</v>
      </c>
      <c r="DW103" s="717">
        <f t="shared" si="80"/>
        <v>0</v>
      </c>
    </row>
    <row r="104" spans="2:128" x14ac:dyDescent="0.2">
      <c r="B104" s="728" t="s">
        <v>543</v>
      </c>
      <c r="C104" s="652" t="s">
        <v>544</v>
      </c>
      <c r="D104" s="651"/>
      <c r="E104" s="651"/>
      <c r="F104" s="651"/>
      <c r="G104" s="651"/>
      <c r="H104" s="651"/>
      <c r="I104" s="651"/>
      <c r="J104" s="651"/>
      <c r="K104" s="651"/>
      <c r="L104" s="651"/>
      <c r="M104" s="651"/>
      <c r="N104" s="651"/>
      <c r="O104" s="651"/>
      <c r="P104" s="651"/>
      <c r="Q104" s="651"/>
      <c r="R104" s="653"/>
      <c r="S104" s="716"/>
      <c r="T104" s="653"/>
      <c r="U104" s="716"/>
      <c r="V104" s="651"/>
      <c r="W104" s="651"/>
      <c r="X104" s="649">
        <f t="shared" ref="X104:BC104" si="81">SUMIF($C:$C,"61.6x",X:X)</f>
        <v>0</v>
      </c>
      <c r="Y104" s="649">
        <f t="shared" si="81"/>
        <v>0</v>
      </c>
      <c r="Z104" s="649">
        <f t="shared" si="81"/>
        <v>0</v>
      </c>
      <c r="AA104" s="649">
        <f t="shared" si="81"/>
        <v>0</v>
      </c>
      <c r="AB104" s="649">
        <f t="shared" si="81"/>
        <v>0</v>
      </c>
      <c r="AC104" s="649">
        <f t="shared" si="81"/>
        <v>0</v>
      </c>
      <c r="AD104" s="649">
        <f t="shared" si="81"/>
        <v>0</v>
      </c>
      <c r="AE104" s="649">
        <f t="shared" si="81"/>
        <v>0</v>
      </c>
      <c r="AF104" s="649">
        <f t="shared" si="81"/>
        <v>0</v>
      </c>
      <c r="AG104" s="649">
        <f t="shared" si="81"/>
        <v>0</v>
      </c>
      <c r="AH104" s="649">
        <f t="shared" si="81"/>
        <v>0</v>
      </c>
      <c r="AI104" s="649">
        <f t="shared" si="81"/>
        <v>0</v>
      </c>
      <c r="AJ104" s="649">
        <f t="shared" si="81"/>
        <v>0</v>
      </c>
      <c r="AK104" s="649">
        <f t="shared" si="81"/>
        <v>0</v>
      </c>
      <c r="AL104" s="649">
        <f t="shared" si="81"/>
        <v>0</v>
      </c>
      <c r="AM104" s="649">
        <f t="shared" si="81"/>
        <v>0</v>
      </c>
      <c r="AN104" s="649">
        <f t="shared" si="81"/>
        <v>0</v>
      </c>
      <c r="AO104" s="649">
        <f t="shared" si="81"/>
        <v>0</v>
      </c>
      <c r="AP104" s="649">
        <f t="shared" si="81"/>
        <v>0</v>
      </c>
      <c r="AQ104" s="649">
        <f t="shared" si="81"/>
        <v>0</v>
      </c>
      <c r="AR104" s="649">
        <f t="shared" si="81"/>
        <v>0</v>
      </c>
      <c r="AS104" s="649">
        <f t="shared" si="81"/>
        <v>0</v>
      </c>
      <c r="AT104" s="649">
        <f t="shared" si="81"/>
        <v>0</v>
      </c>
      <c r="AU104" s="649">
        <f t="shared" si="81"/>
        <v>0</v>
      </c>
      <c r="AV104" s="649">
        <f t="shared" si="81"/>
        <v>0</v>
      </c>
      <c r="AW104" s="649">
        <f t="shared" si="81"/>
        <v>0</v>
      </c>
      <c r="AX104" s="649">
        <f t="shared" si="81"/>
        <v>0</v>
      </c>
      <c r="AY104" s="649">
        <f t="shared" si="81"/>
        <v>0</v>
      </c>
      <c r="AZ104" s="649">
        <f t="shared" si="81"/>
        <v>0</v>
      </c>
      <c r="BA104" s="649">
        <f t="shared" si="81"/>
        <v>0</v>
      </c>
      <c r="BB104" s="649">
        <f t="shared" si="81"/>
        <v>0</v>
      </c>
      <c r="BC104" s="649">
        <f t="shared" si="81"/>
        <v>0</v>
      </c>
      <c r="BD104" s="649">
        <f t="shared" ref="BD104:CI104" si="82">SUMIF($C:$C,"61.6x",BD:BD)</f>
        <v>0</v>
      </c>
      <c r="BE104" s="649">
        <f t="shared" si="82"/>
        <v>0</v>
      </c>
      <c r="BF104" s="649">
        <f t="shared" si="82"/>
        <v>0</v>
      </c>
      <c r="BG104" s="649">
        <f t="shared" si="82"/>
        <v>0</v>
      </c>
      <c r="BH104" s="649">
        <f t="shared" si="82"/>
        <v>0</v>
      </c>
      <c r="BI104" s="649">
        <f t="shared" si="82"/>
        <v>0</v>
      </c>
      <c r="BJ104" s="649">
        <f t="shared" si="82"/>
        <v>0</v>
      </c>
      <c r="BK104" s="649">
        <f t="shared" si="82"/>
        <v>0</v>
      </c>
      <c r="BL104" s="649">
        <f t="shared" si="82"/>
        <v>0</v>
      </c>
      <c r="BM104" s="649">
        <f t="shared" si="82"/>
        <v>0</v>
      </c>
      <c r="BN104" s="649">
        <f t="shared" si="82"/>
        <v>0</v>
      </c>
      <c r="BO104" s="649">
        <f t="shared" si="82"/>
        <v>0</v>
      </c>
      <c r="BP104" s="649">
        <f t="shared" si="82"/>
        <v>0</v>
      </c>
      <c r="BQ104" s="649">
        <f t="shared" si="82"/>
        <v>0</v>
      </c>
      <c r="BR104" s="649">
        <f t="shared" si="82"/>
        <v>0</v>
      </c>
      <c r="BS104" s="649">
        <f t="shared" si="82"/>
        <v>0</v>
      </c>
      <c r="BT104" s="649">
        <f t="shared" si="82"/>
        <v>0</v>
      </c>
      <c r="BU104" s="649">
        <f t="shared" si="82"/>
        <v>0</v>
      </c>
      <c r="BV104" s="649">
        <f t="shared" si="82"/>
        <v>0</v>
      </c>
      <c r="BW104" s="649">
        <f t="shared" si="82"/>
        <v>0</v>
      </c>
      <c r="BX104" s="649">
        <f t="shared" si="82"/>
        <v>0</v>
      </c>
      <c r="BY104" s="649">
        <f t="shared" si="82"/>
        <v>0</v>
      </c>
      <c r="BZ104" s="649">
        <f t="shared" si="82"/>
        <v>0</v>
      </c>
      <c r="CA104" s="649">
        <f t="shared" si="82"/>
        <v>0</v>
      </c>
      <c r="CB104" s="649">
        <f t="shared" si="82"/>
        <v>0</v>
      </c>
      <c r="CC104" s="649">
        <f t="shared" si="82"/>
        <v>0</v>
      </c>
      <c r="CD104" s="649">
        <f t="shared" si="82"/>
        <v>0</v>
      </c>
      <c r="CE104" s="649">
        <f t="shared" si="82"/>
        <v>0</v>
      </c>
      <c r="CF104" s="649">
        <f t="shared" si="82"/>
        <v>0</v>
      </c>
      <c r="CG104" s="649">
        <f t="shared" si="82"/>
        <v>0</v>
      </c>
      <c r="CH104" s="649">
        <f t="shared" si="82"/>
        <v>0</v>
      </c>
      <c r="CI104" s="649">
        <f t="shared" si="82"/>
        <v>0</v>
      </c>
      <c r="CJ104" s="649">
        <f t="shared" ref="CJ104:DO104" si="83">SUMIF($C:$C,"61.6x",CJ:CJ)</f>
        <v>0</v>
      </c>
      <c r="CK104" s="649">
        <f t="shared" si="83"/>
        <v>0</v>
      </c>
      <c r="CL104" s="649">
        <f t="shared" si="83"/>
        <v>0</v>
      </c>
      <c r="CM104" s="649">
        <f t="shared" si="83"/>
        <v>0</v>
      </c>
      <c r="CN104" s="649">
        <f t="shared" si="83"/>
        <v>0</v>
      </c>
      <c r="CO104" s="649">
        <f t="shared" si="83"/>
        <v>0</v>
      </c>
      <c r="CP104" s="649">
        <f t="shared" si="83"/>
        <v>0</v>
      </c>
      <c r="CQ104" s="649">
        <f t="shared" si="83"/>
        <v>0</v>
      </c>
      <c r="CR104" s="649">
        <f t="shared" si="83"/>
        <v>0</v>
      </c>
      <c r="CS104" s="649">
        <f t="shared" si="83"/>
        <v>0</v>
      </c>
      <c r="CT104" s="649">
        <f t="shared" si="83"/>
        <v>0</v>
      </c>
      <c r="CU104" s="649">
        <f t="shared" si="83"/>
        <v>0</v>
      </c>
      <c r="CV104" s="649">
        <f t="shared" si="83"/>
        <v>0</v>
      </c>
      <c r="CW104" s="649">
        <f t="shared" si="83"/>
        <v>0</v>
      </c>
      <c r="CX104" s="649">
        <f t="shared" si="83"/>
        <v>0</v>
      </c>
      <c r="CY104" s="664">
        <f t="shared" si="83"/>
        <v>0</v>
      </c>
      <c r="CZ104" s="665">
        <f t="shared" si="83"/>
        <v>0</v>
      </c>
      <c r="DA104" s="665">
        <f t="shared" si="83"/>
        <v>0</v>
      </c>
      <c r="DB104" s="665">
        <f t="shared" si="83"/>
        <v>0</v>
      </c>
      <c r="DC104" s="665">
        <f t="shared" si="83"/>
        <v>0</v>
      </c>
      <c r="DD104" s="665">
        <f t="shared" si="83"/>
        <v>0</v>
      </c>
      <c r="DE104" s="665">
        <f t="shared" si="83"/>
        <v>0</v>
      </c>
      <c r="DF104" s="665">
        <f t="shared" si="83"/>
        <v>0</v>
      </c>
      <c r="DG104" s="665">
        <f t="shared" si="83"/>
        <v>0</v>
      </c>
      <c r="DH104" s="665">
        <f t="shared" si="83"/>
        <v>0</v>
      </c>
      <c r="DI104" s="665">
        <f t="shared" si="83"/>
        <v>0</v>
      </c>
      <c r="DJ104" s="665">
        <f t="shared" si="83"/>
        <v>0</v>
      </c>
      <c r="DK104" s="665">
        <f t="shared" si="83"/>
        <v>0</v>
      </c>
      <c r="DL104" s="665">
        <f t="shared" si="83"/>
        <v>0</v>
      </c>
      <c r="DM104" s="665">
        <f t="shared" si="83"/>
        <v>0</v>
      </c>
      <c r="DN104" s="665">
        <f t="shared" si="83"/>
        <v>0</v>
      </c>
      <c r="DO104" s="665">
        <f t="shared" si="83"/>
        <v>0</v>
      </c>
      <c r="DP104" s="665">
        <f t="shared" ref="DP104:DW104" si="84">SUMIF($C:$C,"61.6x",DP:DP)</f>
        <v>0</v>
      </c>
      <c r="DQ104" s="665">
        <f t="shared" si="84"/>
        <v>0</v>
      </c>
      <c r="DR104" s="665">
        <f t="shared" si="84"/>
        <v>0</v>
      </c>
      <c r="DS104" s="665">
        <f t="shared" si="84"/>
        <v>0</v>
      </c>
      <c r="DT104" s="665">
        <f t="shared" si="84"/>
        <v>0</v>
      </c>
      <c r="DU104" s="665">
        <f t="shared" si="84"/>
        <v>0</v>
      </c>
      <c r="DV104" s="665">
        <f t="shared" si="84"/>
        <v>0</v>
      </c>
      <c r="DW104" s="717">
        <f t="shared" si="84"/>
        <v>0</v>
      </c>
    </row>
    <row r="105" spans="2:128" x14ac:dyDescent="0.2">
      <c r="B105" s="728" t="s">
        <v>545</v>
      </c>
      <c r="C105" s="652" t="s">
        <v>546</v>
      </c>
      <c r="D105" s="651"/>
      <c r="E105" s="651"/>
      <c r="F105" s="651"/>
      <c r="G105" s="651"/>
      <c r="H105" s="651"/>
      <c r="I105" s="651"/>
      <c r="J105" s="651"/>
      <c r="K105" s="651"/>
      <c r="L105" s="651"/>
      <c r="M105" s="651"/>
      <c r="N105" s="651"/>
      <c r="O105" s="651"/>
      <c r="P105" s="651"/>
      <c r="Q105" s="651"/>
      <c r="R105" s="653"/>
      <c r="S105" s="716"/>
      <c r="T105" s="653"/>
      <c r="U105" s="716"/>
      <c r="V105" s="651"/>
      <c r="W105" s="651"/>
      <c r="X105" s="649">
        <f t="shared" ref="X105:BC105" si="85">SUMIF($C:$C,"61.7x",X:X)</f>
        <v>0</v>
      </c>
      <c r="Y105" s="649">
        <f t="shared" si="85"/>
        <v>0</v>
      </c>
      <c r="Z105" s="649">
        <f t="shared" si="85"/>
        <v>0</v>
      </c>
      <c r="AA105" s="649">
        <f t="shared" si="85"/>
        <v>0</v>
      </c>
      <c r="AB105" s="649">
        <f t="shared" si="85"/>
        <v>0</v>
      </c>
      <c r="AC105" s="649">
        <f t="shared" si="85"/>
        <v>0</v>
      </c>
      <c r="AD105" s="649">
        <f t="shared" si="85"/>
        <v>0</v>
      </c>
      <c r="AE105" s="649">
        <f t="shared" si="85"/>
        <v>0</v>
      </c>
      <c r="AF105" s="649">
        <f t="shared" si="85"/>
        <v>0</v>
      </c>
      <c r="AG105" s="649">
        <f t="shared" si="85"/>
        <v>0</v>
      </c>
      <c r="AH105" s="649">
        <f t="shared" si="85"/>
        <v>0</v>
      </c>
      <c r="AI105" s="649">
        <f t="shared" si="85"/>
        <v>0</v>
      </c>
      <c r="AJ105" s="649">
        <f t="shared" si="85"/>
        <v>0</v>
      </c>
      <c r="AK105" s="649">
        <f t="shared" si="85"/>
        <v>0</v>
      </c>
      <c r="AL105" s="649">
        <f t="shared" si="85"/>
        <v>0</v>
      </c>
      <c r="AM105" s="649">
        <f t="shared" si="85"/>
        <v>0</v>
      </c>
      <c r="AN105" s="649">
        <f t="shared" si="85"/>
        <v>0</v>
      </c>
      <c r="AO105" s="649">
        <f t="shared" si="85"/>
        <v>0</v>
      </c>
      <c r="AP105" s="649">
        <f t="shared" si="85"/>
        <v>0</v>
      </c>
      <c r="AQ105" s="649">
        <f t="shared" si="85"/>
        <v>0</v>
      </c>
      <c r="AR105" s="649">
        <f t="shared" si="85"/>
        <v>0</v>
      </c>
      <c r="AS105" s="649">
        <f t="shared" si="85"/>
        <v>0</v>
      </c>
      <c r="AT105" s="649">
        <f t="shared" si="85"/>
        <v>0</v>
      </c>
      <c r="AU105" s="649">
        <f t="shared" si="85"/>
        <v>0</v>
      </c>
      <c r="AV105" s="649">
        <f t="shared" si="85"/>
        <v>0</v>
      </c>
      <c r="AW105" s="649">
        <f t="shared" si="85"/>
        <v>0</v>
      </c>
      <c r="AX105" s="649">
        <f t="shared" si="85"/>
        <v>0</v>
      </c>
      <c r="AY105" s="649">
        <f t="shared" si="85"/>
        <v>0</v>
      </c>
      <c r="AZ105" s="649">
        <f t="shared" si="85"/>
        <v>0</v>
      </c>
      <c r="BA105" s="649">
        <f t="shared" si="85"/>
        <v>0</v>
      </c>
      <c r="BB105" s="649">
        <f t="shared" si="85"/>
        <v>0</v>
      </c>
      <c r="BC105" s="649">
        <f t="shared" si="85"/>
        <v>0</v>
      </c>
      <c r="BD105" s="649">
        <f t="shared" ref="BD105:CI105" si="86">SUMIF($C:$C,"61.7x",BD:BD)</f>
        <v>0</v>
      </c>
      <c r="BE105" s="649">
        <f t="shared" si="86"/>
        <v>0</v>
      </c>
      <c r="BF105" s="649">
        <f t="shared" si="86"/>
        <v>0</v>
      </c>
      <c r="BG105" s="649">
        <f t="shared" si="86"/>
        <v>0</v>
      </c>
      <c r="BH105" s="649">
        <f t="shared" si="86"/>
        <v>0</v>
      </c>
      <c r="BI105" s="649">
        <f t="shared" si="86"/>
        <v>0</v>
      </c>
      <c r="BJ105" s="649">
        <f t="shared" si="86"/>
        <v>0</v>
      </c>
      <c r="BK105" s="649">
        <f t="shared" si="86"/>
        <v>0</v>
      </c>
      <c r="BL105" s="649">
        <f t="shared" si="86"/>
        <v>0</v>
      </c>
      <c r="BM105" s="649">
        <f t="shared" si="86"/>
        <v>0</v>
      </c>
      <c r="BN105" s="649">
        <f t="shared" si="86"/>
        <v>0</v>
      </c>
      <c r="BO105" s="649">
        <f t="shared" si="86"/>
        <v>0</v>
      </c>
      <c r="BP105" s="649">
        <f t="shared" si="86"/>
        <v>0</v>
      </c>
      <c r="BQ105" s="649">
        <f t="shared" si="86"/>
        <v>0</v>
      </c>
      <c r="BR105" s="649">
        <f t="shared" si="86"/>
        <v>0</v>
      </c>
      <c r="BS105" s="649">
        <f t="shared" si="86"/>
        <v>0</v>
      </c>
      <c r="BT105" s="649">
        <f t="shared" si="86"/>
        <v>0</v>
      </c>
      <c r="BU105" s="649">
        <f t="shared" si="86"/>
        <v>0</v>
      </c>
      <c r="BV105" s="649">
        <f t="shared" si="86"/>
        <v>0</v>
      </c>
      <c r="BW105" s="649">
        <f t="shared" si="86"/>
        <v>0</v>
      </c>
      <c r="BX105" s="649">
        <f t="shared" si="86"/>
        <v>0</v>
      </c>
      <c r="BY105" s="649">
        <f t="shared" si="86"/>
        <v>0</v>
      </c>
      <c r="BZ105" s="649">
        <f t="shared" si="86"/>
        <v>0</v>
      </c>
      <c r="CA105" s="649">
        <f t="shared" si="86"/>
        <v>0</v>
      </c>
      <c r="CB105" s="649">
        <f t="shared" si="86"/>
        <v>0</v>
      </c>
      <c r="CC105" s="649">
        <f t="shared" si="86"/>
        <v>0</v>
      </c>
      <c r="CD105" s="649">
        <f t="shared" si="86"/>
        <v>0</v>
      </c>
      <c r="CE105" s="649">
        <f t="shared" si="86"/>
        <v>0</v>
      </c>
      <c r="CF105" s="649">
        <f t="shared" si="86"/>
        <v>0</v>
      </c>
      <c r="CG105" s="649">
        <f t="shared" si="86"/>
        <v>0</v>
      </c>
      <c r="CH105" s="649">
        <f t="shared" si="86"/>
        <v>0</v>
      </c>
      <c r="CI105" s="649">
        <f t="shared" si="86"/>
        <v>0</v>
      </c>
      <c r="CJ105" s="649">
        <f t="shared" ref="CJ105:DO105" si="87">SUMIF($C:$C,"61.7x",CJ:CJ)</f>
        <v>0</v>
      </c>
      <c r="CK105" s="649">
        <f t="shared" si="87"/>
        <v>0</v>
      </c>
      <c r="CL105" s="649">
        <f t="shared" si="87"/>
        <v>0</v>
      </c>
      <c r="CM105" s="649">
        <f t="shared" si="87"/>
        <v>0</v>
      </c>
      <c r="CN105" s="649">
        <f t="shared" si="87"/>
        <v>0</v>
      </c>
      <c r="CO105" s="649">
        <f t="shared" si="87"/>
        <v>0</v>
      </c>
      <c r="CP105" s="649">
        <f t="shared" si="87"/>
        <v>0</v>
      </c>
      <c r="CQ105" s="649">
        <f t="shared" si="87"/>
        <v>0</v>
      </c>
      <c r="CR105" s="649">
        <f t="shared" si="87"/>
        <v>0</v>
      </c>
      <c r="CS105" s="649">
        <f t="shared" si="87"/>
        <v>0</v>
      </c>
      <c r="CT105" s="649">
        <f t="shared" si="87"/>
        <v>0</v>
      </c>
      <c r="CU105" s="649">
        <f t="shared" si="87"/>
        <v>0</v>
      </c>
      <c r="CV105" s="649">
        <f t="shared" si="87"/>
        <v>0</v>
      </c>
      <c r="CW105" s="649">
        <f t="shared" si="87"/>
        <v>0</v>
      </c>
      <c r="CX105" s="649">
        <f t="shared" si="87"/>
        <v>0</v>
      </c>
      <c r="CY105" s="664">
        <f t="shared" si="87"/>
        <v>0</v>
      </c>
      <c r="CZ105" s="665">
        <f t="shared" si="87"/>
        <v>0</v>
      </c>
      <c r="DA105" s="665">
        <f t="shared" si="87"/>
        <v>0</v>
      </c>
      <c r="DB105" s="665">
        <f t="shared" si="87"/>
        <v>0</v>
      </c>
      <c r="DC105" s="665">
        <f t="shared" si="87"/>
        <v>0</v>
      </c>
      <c r="DD105" s="665">
        <f t="shared" si="87"/>
        <v>0</v>
      </c>
      <c r="DE105" s="665">
        <f t="shared" si="87"/>
        <v>0</v>
      </c>
      <c r="DF105" s="665">
        <f t="shared" si="87"/>
        <v>0</v>
      </c>
      <c r="DG105" s="665">
        <f t="shared" si="87"/>
        <v>0</v>
      </c>
      <c r="DH105" s="665">
        <f t="shared" si="87"/>
        <v>0</v>
      </c>
      <c r="DI105" s="665">
        <f t="shared" si="87"/>
        <v>0</v>
      </c>
      <c r="DJ105" s="665">
        <f t="shared" si="87"/>
        <v>0</v>
      </c>
      <c r="DK105" s="665">
        <f t="shared" si="87"/>
        <v>0</v>
      </c>
      <c r="DL105" s="665">
        <f t="shared" si="87"/>
        <v>0</v>
      </c>
      <c r="DM105" s="665">
        <f t="shared" si="87"/>
        <v>0</v>
      </c>
      <c r="DN105" s="665">
        <f t="shared" si="87"/>
        <v>0</v>
      </c>
      <c r="DO105" s="665">
        <f t="shared" si="87"/>
        <v>0</v>
      </c>
      <c r="DP105" s="665">
        <f t="shared" ref="DP105:DW105" si="88">SUMIF($C:$C,"61.7x",DP:DP)</f>
        <v>0</v>
      </c>
      <c r="DQ105" s="665">
        <f t="shared" si="88"/>
        <v>0</v>
      </c>
      <c r="DR105" s="665">
        <f t="shared" si="88"/>
        <v>0</v>
      </c>
      <c r="DS105" s="665">
        <f t="shared" si="88"/>
        <v>0</v>
      </c>
      <c r="DT105" s="665">
        <f t="shared" si="88"/>
        <v>0</v>
      </c>
      <c r="DU105" s="665">
        <f t="shared" si="88"/>
        <v>0</v>
      </c>
      <c r="DV105" s="665">
        <f t="shared" si="88"/>
        <v>0</v>
      </c>
      <c r="DW105" s="717">
        <f t="shared" si="88"/>
        <v>0</v>
      </c>
    </row>
    <row r="106" spans="2:128" x14ac:dyDescent="0.2">
      <c r="B106" s="728" t="s">
        <v>547</v>
      </c>
      <c r="C106" s="652" t="s">
        <v>548</v>
      </c>
      <c r="D106" s="651"/>
      <c r="E106" s="651"/>
      <c r="F106" s="651"/>
      <c r="G106" s="651"/>
      <c r="H106" s="651"/>
      <c r="I106" s="651"/>
      <c r="J106" s="651"/>
      <c r="K106" s="651"/>
      <c r="L106" s="651"/>
      <c r="M106" s="651"/>
      <c r="N106" s="651"/>
      <c r="O106" s="651"/>
      <c r="P106" s="651"/>
      <c r="Q106" s="651"/>
      <c r="R106" s="653"/>
      <c r="S106" s="716"/>
      <c r="T106" s="653"/>
      <c r="U106" s="716"/>
      <c r="V106" s="651"/>
      <c r="W106" s="651"/>
      <c r="X106" s="649">
        <f t="shared" ref="X106:BC106" si="89">SUMIF($C:$C,"61.8x",X:X)</f>
        <v>0</v>
      </c>
      <c r="Y106" s="649">
        <f t="shared" si="89"/>
        <v>0</v>
      </c>
      <c r="Z106" s="649">
        <f t="shared" si="89"/>
        <v>0</v>
      </c>
      <c r="AA106" s="649">
        <f t="shared" si="89"/>
        <v>0</v>
      </c>
      <c r="AB106" s="649">
        <f t="shared" si="89"/>
        <v>0</v>
      </c>
      <c r="AC106" s="649">
        <f t="shared" si="89"/>
        <v>0</v>
      </c>
      <c r="AD106" s="649">
        <f t="shared" si="89"/>
        <v>0</v>
      </c>
      <c r="AE106" s="649">
        <f t="shared" si="89"/>
        <v>0</v>
      </c>
      <c r="AF106" s="649">
        <f t="shared" si="89"/>
        <v>0</v>
      </c>
      <c r="AG106" s="649">
        <f t="shared" si="89"/>
        <v>0</v>
      </c>
      <c r="AH106" s="649">
        <f t="shared" si="89"/>
        <v>0</v>
      </c>
      <c r="AI106" s="649">
        <f t="shared" si="89"/>
        <v>0</v>
      </c>
      <c r="AJ106" s="649">
        <f t="shared" si="89"/>
        <v>0</v>
      </c>
      <c r="AK106" s="649">
        <f t="shared" si="89"/>
        <v>0</v>
      </c>
      <c r="AL106" s="649">
        <f t="shared" si="89"/>
        <v>0</v>
      </c>
      <c r="AM106" s="649">
        <f t="shared" si="89"/>
        <v>0</v>
      </c>
      <c r="AN106" s="649">
        <f t="shared" si="89"/>
        <v>0</v>
      </c>
      <c r="AO106" s="649">
        <f t="shared" si="89"/>
        <v>0</v>
      </c>
      <c r="AP106" s="649">
        <f t="shared" si="89"/>
        <v>0</v>
      </c>
      <c r="AQ106" s="649">
        <f t="shared" si="89"/>
        <v>0</v>
      </c>
      <c r="AR106" s="649">
        <f t="shared" si="89"/>
        <v>0</v>
      </c>
      <c r="AS106" s="649">
        <f t="shared" si="89"/>
        <v>0</v>
      </c>
      <c r="AT106" s="649">
        <f t="shared" si="89"/>
        <v>0</v>
      </c>
      <c r="AU106" s="649">
        <f t="shared" si="89"/>
        <v>0</v>
      </c>
      <c r="AV106" s="649">
        <f t="shared" si="89"/>
        <v>0</v>
      </c>
      <c r="AW106" s="649">
        <f t="shared" si="89"/>
        <v>0</v>
      </c>
      <c r="AX106" s="649">
        <f t="shared" si="89"/>
        <v>0</v>
      </c>
      <c r="AY106" s="649">
        <f t="shared" si="89"/>
        <v>0</v>
      </c>
      <c r="AZ106" s="649">
        <f t="shared" si="89"/>
        <v>0</v>
      </c>
      <c r="BA106" s="649">
        <f t="shared" si="89"/>
        <v>0</v>
      </c>
      <c r="BB106" s="649">
        <f t="shared" si="89"/>
        <v>0</v>
      </c>
      <c r="BC106" s="649">
        <f t="shared" si="89"/>
        <v>0</v>
      </c>
      <c r="BD106" s="649">
        <f t="shared" ref="BD106:CI106" si="90">SUMIF($C:$C,"61.8x",BD:BD)</f>
        <v>0</v>
      </c>
      <c r="BE106" s="649">
        <f t="shared" si="90"/>
        <v>0</v>
      </c>
      <c r="BF106" s="649">
        <f t="shared" si="90"/>
        <v>0</v>
      </c>
      <c r="BG106" s="649">
        <f t="shared" si="90"/>
        <v>0</v>
      </c>
      <c r="BH106" s="649">
        <f t="shared" si="90"/>
        <v>0</v>
      </c>
      <c r="BI106" s="649">
        <f t="shared" si="90"/>
        <v>0</v>
      </c>
      <c r="BJ106" s="649">
        <f t="shared" si="90"/>
        <v>0</v>
      </c>
      <c r="BK106" s="649">
        <f t="shared" si="90"/>
        <v>0</v>
      </c>
      <c r="BL106" s="649">
        <f t="shared" si="90"/>
        <v>0</v>
      </c>
      <c r="BM106" s="649">
        <f t="shared" si="90"/>
        <v>0</v>
      </c>
      <c r="BN106" s="649">
        <f t="shared" si="90"/>
        <v>0</v>
      </c>
      <c r="BO106" s="649">
        <f t="shared" si="90"/>
        <v>0</v>
      </c>
      <c r="BP106" s="649">
        <f t="shared" si="90"/>
        <v>0</v>
      </c>
      <c r="BQ106" s="649">
        <f t="shared" si="90"/>
        <v>0</v>
      </c>
      <c r="BR106" s="649">
        <f t="shared" si="90"/>
        <v>0</v>
      </c>
      <c r="BS106" s="649">
        <f t="shared" si="90"/>
        <v>0</v>
      </c>
      <c r="BT106" s="649">
        <f t="shared" si="90"/>
        <v>0</v>
      </c>
      <c r="BU106" s="649">
        <f t="shared" si="90"/>
        <v>0</v>
      </c>
      <c r="BV106" s="649">
        <f t="shared" si="90"/>
        <v>0</v>
      </c>
      <c r="BW106" s="649">
        <f t="shared" si="90"/>
        <v>0</v>
      </c>
      <c r="BX106" s="649">
        <f t="shared" si="90"/>
        <v>0</v>
      </c>
      <c r="BY106" s="649">
        <f t="shared" si="90"/>
        <v>0</v>
      </c>
      <c r="BZ106" s="649">
        <f t="shared" si="90"/>
        <v>0</v>
      </c>
      <c r="CA106" s="649">
        <f t="shared" si="90"/>
        <v>0</v>
      </c>
      <c r="CB106" s="649">
        <f t="shared" si="90"/>
        <v>0</v>
      </c>
      <c r="CC106" s="649">
        <f t="shared" si="90"/>
        <v>0</v>
      </c>
      <c r="CD106" s="649">
        <f t="shared" si="90"/>
        <v>0</v>
      </c>
      <c r="CE106" s="649">
        <f t="shared" si="90"/>
        <v>0</v>
      </c>
      <c r="CF106" s="649">
        <f t="shared" si="90"/>
        <v>0</v>
      </c>
      <c r="CG106" s="649">
        <f t="shared" si="90"/>
        <v>0</v>
      </c>
      <c r="CH106" s="649">
        <f t="shared" si="90"/>
        <v>0</v>
      </c>
      <c r="CI106" s="649">
        <f t="shared" si="90"/>
        <v>0</v>
      </c>
      <c r="CJ106" s="649">
        <f t="shared" ref="CJ106:DO106" si="91">SUMIF($C:$C,"61.8x",CJ:CJ)</f>
        <v>0</v>
      </c>
      <c r="CK106" s="649">
        <f t="shared" si="91"/>
        <v>0</v>
      </c>
      <c r="CL106" s="649">
        <f t="shared" si="91"/>
        <v>0</v>
      </c>
      <c r="CM106" s="649">
        <f t="shared" si="91"/>
        <v>0</v>
      </c>
      <c r="CN106" s="649">
        <f t="shared" si="91"/>
        <v>0</v>
      </c>
      <c r="CO106" s="649">
        <f t="shared" si="91"/>
        <v>0</v>
      </c>
      <c r="CP106" s="649">
        <f t="shared" si="91"/>
        <v>0</v>
      </c>
      <c r="CQ106" s="649">
        <f t="shared" si="91"/>
        <v>0</v>
      </c>
      <c r="CR106" s="649">
        <f t="shared" si="91"/>
        <v>0</v>
      </c>
      <c r="CS106" s="649">
        <f t="shared" si="91"/>
        <v>0</v>
      </c>
      <c r="CT106" s="649">
        <f t="shared" si="91"/>
        <v>0</v>
      </c>
      <c r="CU106" s="649">
        <f t="shared" si="91"/>
        <v>0</v>
      </c>
      <c r="CV106" s="649">
        <f t="shared" si="91"/>
        <v>0</v>
      </c>
      <c r="CW106" s="649">
        <f t="shared" si="91"/>
        <v>0</v>
      </c>
      <c r="CX106" s="649">
        <f t="shared" si="91"/>
        <v>0</v>
      </c>
      <c r="CY106" s="664">
        <f t="shared" si="91"/>
        <v>0</v>
      </c>
      <c r="CZ106" s="665">
        <f t="shared" si="91"/>
        <v>0</v>
      </c>
      <c r="DA106" s="665">
        <f t="shared" si="91"/>
        <v>0</v>
      </c>
      <c r="DB106" s="665">
        <f t="shared" si="91"/>
        <v>0</v>
      </c>
      <c r="DC106" s="665">
        <f t="shared" si="91"/>
        <v>0</v>
      </c>
      <c r="DD106" s="665">
        <f t="shared" si="91"/>
        <v>0</v>
      </c>
      <c r="DE106" s="665">
        <f t="shared" si="91"/>
        <v>0</v>
      </c>
      <c r="DF106" s="665">
        <f t="shared" si="91"/>
        <v>0</v>
      </c>
      <c r="DG106" s="665">
        <f t="shared" si="91"/>
        <v>0</v>
      </c>
      <c r="DH106" s="665">
        <f t="shared" si="91"/>
        <v>0</v>
      </c>
      <c r="DI106" s="665">
        <f t="shared" si="91"/>
        <v>0</v>
      </c>
      <c r="DJ106" s="665">
        <f t="shared" si="91"/>
        <v>0</v>
      </c>
      <c r="DK106" s="665">
        <f t="shared" si="91"/>
        <v>0</v>
      </c>
      <c r="DL106" s="665">
        <f t="shared" si="91"/>
        <v>0</v>
      </c>
      <c r="DM106" s="665">
        <f t="shared" si="91"/>
        <v>0</v>
      </c>
      <c r="DN106" s="665">
        <f t="shared" si="91"/>
        <v>0</v>
      </c>
      <c r="DO106" s="665">
        <f t="shared" si="91"/>
        <v>0</v>
      </c>
      <c r="DP106" s="665">
        <f t="shared" ref="DP106:DW106" si="92">SUMIF($C:$C,"61.8x",DP:DP)</f>
        <v>0</v>
      </c>
      <c r="DQ106" s="665">
        <f t="shared" si="92"/>
        <v>0</v>
      </c>
      <c r="DR106" s="665">
        <f t="shared" si="92"/>
        <v>0</v>
      </c>
      <c r="DS106" s="665">
        <f t="shared" si="92"/>
        <v>0</v>
      </c>
      <c r="DT106" s="665">
        <f t="shared" si="92"/>
        <v>0</v>
      </c>
      <c r="DU106" s="665">
        <f t="shared" si="92"/>
        <v>0</v>
      </c>
      <c r="DV106" s="665">
        <f t="shared" si="92"/>
        <v>0</v>
      </c>
      <c r="DW106" s="717">
        <f t="shared" si="92"/>
        <v>0</v>
      </c>
    </row>
    <row r="107" spans="2:128" x14ac:dyDescent="0.2">
      <c r="B107" s="728" t="s">
        <v>549</v>
      </c>
      <c r="C107" s="652" t="s">
        <v>550</v>
      </c>
      <c r="D107" s="651"/>
      <c r="E107" s="651"/>
      <c r="F107" s="651"/>
      <c r="G107" s="651"/>
      <c r="H107" s="651"/>
      <c r="I107" s="651"/>
      <c r="J107" s="651"/>
      <c r="K107" s="651"/>
      <c r="L107" s="651"/>
      <c r="M107" s="651"/>
      <c r="N107" s="651"/>
      <c r="O107" s="651"/>
      <c r="P107" s="651"/>
      <c r="Q107" s="651"/>
      <c r="R107" s="653"/>
      <c r="S107" s="716"/>
      <c r="T107" s="653"/>
      <c r="U107" s="716"/>
      <c r="V107" s="651"/>
      <c r="W107" s="651"/>
      <c r="X107" s="649">
        <f t="shared" ref="X107:BC107" si="93">SUMIF($C:$C,"61.9x",X:X)</f>
        <v>0</v>
      </c>
      <c r="Y107" s="649">
        <f t="shared" si="93"/>
        <v>0</v>
      </c>
      <c r="Z107" s="649">
        <f t="shared" si="93"/>
        <v>0</v>
      </c>
      <c r="AA107" s="649">
        <f t="shared" si="93"/>
        <v>0</v>
      </c>
      <c r="AB107" s="649">
        <f t="shared" si="93"/>
        <v>0</v>
      </c>
      <c r="AC107" s="649">
        <f t="shared" si="93"/>
        <v>0</v>
      </c>
      <c r="AD107" s="649">
        <f t="shared" si="93"/>
        <v>0</v>
      </c>
      <c r="AE107" s="649">
        <f t="shared" si="93"/>
        <v>0</v>
      </c>
      <c r="AF107" s="649">
        <f t="shared" si="93"/>
        <v>0</v>
      </c>
      <c r="AG107" s="649">
        <f t="shared" si="93"/>
        <v>0</v>
      </c>
      <c r="AH107" s="649">
        <f t="shared" si="93"/>
        <v>0</v>
      </c>
      <c r="AI107" s="649">
        <f t="shared" si="93"/>
        <v>0</v>
      </c>
      <c r="AJ107" s="649">
        <f t="shared" si="93"/>
        <v>0</v>
      </c>
      <c r="AK107" s="649">
        <f t="shared" si="93"/>
        <v>0</v>
      </c>
      <c r="AL107" s="649">
        <f t="shared" si="93"/>
        <v>0</v>
      </c>
      <c r="AM107" s="649">
        <f t="shared" si="93"/>
        <v>0</v>
      </c>
      <c r="AN107" s="649">
        <f t="shared" si="93"/>
        <v>0</v>
      </c>
      <c r="AO107" s="649">
        <f t="shared" si="93"/>
        <v>0</v>
      </c>
      <c r="AP107" s="649">
        <f t="shared" si="93"/>
        <v>0</v>
      </c>
      <c r="AQ107" s="649">
        <f t="shared" si="93"/>
        <v>0</v>
      </c>
      <c r="AR107" s="649">
        <f t="shared" si="93"/>
        <v>0</v>
      </c>
      <c r="AS107" s="649">
        <f t="shared" si="93"/>
        <v>0</v>
      </c>
      <c r="AT107" s="649">
        <f t="shared" si="93"/>
        <v>0</v>
      </c>
      <c r="AU107" s="649">
        <f t="shared" si="93"/>
        <v>0</v>
      </c>
      <c r="AV107" s="649">
        <f t="shared" si="93"/>
        <v>0</v>
      </c>
      <c r="AW107" s="649">
        <f t="shared" si="93"/>
        <v>0</v>
      </c>
      <c r="AX107" s="649">
        <f t="shared" si="93"/>
        <v>0</v>
      </c>
      <c r="AY107" s="649">
        <f t="shared" si="93"/>
        <v>0</v>
      </c>
      <c r="AZ107" s="649">
        <f t="shared" si="93"/>
        <v>0</v>
      </c>
      <c r="BA107" s="649">
        <f t="shared" si="93"/>
        <v>0</v>
      </c>
      <c r="BB107" s="649">
        <f t="shared" si="93"/>
        <v>0</v>
      </c>
      <c r="BC107" s="649">
        <f t="shared" si="93"/>
        <v>0</v>
      </c>
      <c r="BD107" s="649">
        <f t="shared" ref="BD107:CI107" si="94">SUMIF($C:$C,"61.9x",BD:BD)</f>
        <v>0</v>
      </c>
      <c r="BE107" s="649">
        <f t="shared" si="94"/>
        <v>0</v>
      </c>
      <c r="BF107" s="649">
        <f t="shared" si="94"/>
        <v>0</v>
      </c>
      <c r="BG107" s="649">
        <f t="shared" si="94"/>
        <v>0</v>
      </c>
      <c r="BH107" s="649">
        <f t="shared" si="94"/>
        <v>0</v>
      </c>
      <c r="BI107" s="649">
        <f t="shared" si="94"/>
        <v>0</v>
      </c>
      <c r="BJ107" s="649">
        <f t="shared" si="94"/>
        <v>0</v>
      </c>
      <c r="BK107" s="649">
        <f t="shared" si="94"/>
        <v>0</v>
      </c>
      <c r="BL107" s="649">
        <f t="shared" si="94"/>
        <v>0</v>
      </c>
      <c r="BM107" s="649">
        <f t="shared" si="94"/>
        <v>0</v>
      </c>
      <c r="BN107" s="649">
        <f t="shared" si="94"/>
        <v>0</v>
      </c>
      <c r="BO107" s="649">
        <f t="shared" si="94"/>
        <v>0</v>
      </c>
      <c r="BP107" s="649">
        <f t="shared" si="94"/>
        <v>0</v>
      </c>
      <c r="BQ107" s="649">
        <f t="shared" si="94"/>
        <v>0</v>
      </c>
      <c r="BR107" s="649">
        <f t="shared" si="94"/>
        <v>0</v>
      </c>
      <c r="BS107" s="649">
        <f t="shared" si="94"/>
        <v>0</v>
      </c>
      <c r="BT107" s="649">
        <f t="shared" si="94"/>
        <v>0</v>
      </c>
      <c r="BU107" s="649">
        <f t="shared" si="94"/>
        <v>0</v>
      </c>
      <c r="BV107" s="649">
        <f t="shared" si="94"/>
        <v>0</v>
      </c>
      <c r="BW107" s="649">
        <f t="shared" si="94"/>
        <v>0</v>
      </c>
      <c r="BX107" s="649">
        <f t="shared" si="94"/>
        <v>0</v>
      </c>
      <c r="BY107" s="649">
        <f t="shared" si="94"/>
        <v>0</v>
      </c>
      <c r="BZ107" s="649">
        <f t="shared" si="94"/>
        <v>0</v>
      </c>
      <c r="CA107" s="649">
        <f t="shared" si="94"/>
        <v>0</v>
      </c>
      <c r="CB107" s="649">
        <f t="shared" si="94"/>
        <v>0</v>
      </c>
      <c r="CC107" s="649">
        <f t="shared" si="94"/>
        <v>0</v>
      </c>
      <c r="CD107" s="649">
        <f t="shared" si="94"/>
        <v>0</v>
      </c>
      <c r="CE107" s="649">
        <f t="shared" si="94"/>
        <v>0</v>
      </c>
      <c r="CF107" s="649">
        <f t="shared" si="94"/>
        <v>0</v>
      </c>
      <c r="CG107" s="649">
        <f t="shared" si="94"/>
        <v>0</v>
      </c>
      <c r="CH107" s="649">
        <f t="shared" si="94"/>
        <v>0</v>
      </c>
      <c r="CI107" s="649">
        <f t="shared" si="94"/>
        <v>0</v>
      </c>
      <c r="CJ107" s="649">
        <f t="shared" ref="CJ107:DO107" si="95">SUMIF($C:$C,"61.9x",CJ:CJ)</f>
        <v>0</v>
      </c>
      <c r="CK107" s="649">
        <f t="shared" si="95"/>
        <v>0</v>
      </c>
      <c r="CL107" s="649">
        <f t="shared" si="95"/>
        <v>0</v>
      </c>
      <c r="CM107" s="649">
        <f t="shared" si="95"/>
        <v>0</v>
      </c>
      <c r="CN107" s="649">
        <f t="shared" si="95"/>
        <v>0</v>
      </c>
      <c r="CO107" s="649">
        <f t="shared" si="95"/>
        <v>0</v>
      </c>
      <c r="CP107" s="649">
        <f t="shared" si="95"/>
        <v>0</v>
      </c>
      <c r="CQ107" s="649">
        <f t="shared" si="95"/>
        <v>0</v>
      </c>
      <c r="CR107" s="649">
        <f t="shared" si="95"/>
        <v>0</v>
      </c>
      <c r="CS107" s="649">
        <f t="shared" si="95"/>
        <v>0</v>
      </c>
      <c r="CT107" s="649">
        <f t="shared" si="95"/>
        <v>0</v>
      </c>
      <c r="CU107" s="649">
        <f t="shared" si="95"/>
        <v>0</v>
      </c>
      <c r="CV107" s="649">
        <f t="shared" si="95"/>
        <v>0</v>
      </c>
      <c r="CW107" s="649">
        <f t="shared" si="95"/>
        <v>0</v>
      </c>
      <c r="CX107" s="649">
        <f t="shared" si="95"/>
        <v>0</v>
      </c>
      <c r="CY107" s="664">
        <f t="shared" si="95"/>
        <v>0</v>
      </c>
      <c r="CZ107" s="665">
        <f t="shared" si="95"/>
        <v>0</v>
      </c>
      <c r="DA107" s="665">
        <f t="shared" si="95"/>
        <v>0</v>
      </c>
      <c r="DB107" s="665">
        <f t="shared" si="95"/>
        <v>0</v>
      </c>
      <c r="DC107" s="665">
        <f t="shared" si="95"/>
        <v>0</v>
      </c>
      <c r="DD107" s="665">
        <f t="shared" si="95"/>
        <v>0</v>
      </c>
      <c r="DE107" s="665">
        <f t="shared" si="95"/>
        <v>0</v>
      </c>
      <c r="DF107" s="665">
        <f t="shared" si="95"/>
        <v>0</v>
      </c>
      <c r="DG107" s="665">
        <f t="shared" si="95"/>
        <v>0</v>
      </c>
      <c r="DH107" s="665">
        <f t="shared" si="95"/>
        <v>0</v>
      </c>
      <c r="DI107" s="665">
        <f t="shared" si="95"/>
        <v>0</v>
      </c>
      <c r="DJ107" s="665">
        <f t="shared" si="95"/>
        <v>0</v>
      </c>
      <c r="DK107" s="665">
        <f t="shared" si="95"/>
        <v>0</v>
      </c>
      <c r="DL107" s="665">
        <f t="shared" si="95"/>
        <v>0</v>
      </c>
      <c r="DM107" s="665">
        <f t="shared" si="95"/>
        <v>0</v>
      </c>
      <c r="DN107" s="665">
        <f t="shared" si="95"/>
        <v>0</v>
      </c>
      <c r="DO107" s="665">
        <f t="shared" si="95"/>
        <v>0</v>
      </c>
      <c r="DP107" s="665">
        <f t="shared" ref="DP107:DW107" si="96">SUMIF($C:$C,"61.9x",DP:DP)</f>
        <v>0</v>
      </c>
      <c r="DQ107" s="665">
        <f t="shared" si="96"/>
        <v>0</v>
      </c>
      <c r="DR107" s="665">
        <f t="shared" si="96"/>
        <v>0</v>
      </c>
      <c r="DS107" s="665">
        <f t="shared" si="96"/>
        <v>0</v>
      </c>
      <c r="DT107" s="665">
        <f t="shared" si="96"/>
        <v>0</v>
      </c>
      <c r="DU107" s="665">
        <f t="shared" si="96"/>
        <v>0</v>
      </c>
      <c r="DV107" s="665">
        <f t="shared" si="96"/>
        <v>0</v>
      </c>
      <c r="DW107" s="717">
        <f t="shared" si="96"/>
        <v>0</v>
      </c>
    </row>
    <row r="108" spans="2:128" ht="25.5" x14ac:dyDescent="0.2">
      <c r="B108" s="667" t="s">
        <v>494</v>
      </c>
      <c r="C108" s="835" t="s">
        <v>333</v>
      </c>
      <c r="D108" s="838" t="s">
        <v>837</v>
      </c>
      <c r="E108" s="839" t="s">
        <v>587</v>
      </c>
      <c r="F108" s="836" t="s">
        <v>763</v>
      </c>
      <c r="G108" s="837" t="s">
        <v>840</v>
      </c>
      <c r="H108" s="673" t="s">
        <v>496</v>
      </c>
      <c r="I108" s="674">
        <f>MAX(X108:AV108)</f>
        <v>3.1036157140844089</v>
      </c>
      <c r="J108" s="673">
        <f>SUMPRODUCT($X$2:$CY$2,$X108:$CY108)*365</f>
        <v>24424.322807446915</v>
      </c>
      <c r="K108" s="673">
        <f>SUMPRODUCT($X$2:$CY$2,$X109:$CY109)+SUMPRODUCT($X$2:$CY$2,$X110:$CY110)+SUMPRODUCT($X$2:$CY$2,$X111:$CY111)</f>
        <v>32540.736797393558</v>
      </c>
      <c r="L108" s="673">
        <f>SUMPRODUCT($X$2:$CY$2,$X112:$CY112) +SUMPRODUCT($X$2:$CY$2,$X113:$CY113)</f>
        <v>27932.60924250184</v>
      </c>
      <c r="M108" s="673">
        <f>SUMPRODUCT($X$2:$CY$2,$X114:$CY114)*-1</f>
        <v>-3181.6271304286624</v>
      </c>
      <c r="N108" s="673">
        <f>SUMPRODUCT($X$2:$CY$2,$X117:$CY117) +SUMPRODUCT($X$2:$CY$2,$X118:$CY118)</f>
        <v>441.8786031162312</v>
      </c>
      <c r="O108" s="673">
        <f>SUMPRODUCT($X$2:$CY$2,$X115:$CY115) +SUMPRODUCT($X$2:$CY$2,$X116:$CY116) +SUMPRODUCT($X$2:$CY$2,$X119:$CY119)</f>
        <v>19235.433158416829</v>
      </c>
      <c r="P108" s="673">
        <f>SUM(K108:O108)</f>
        <v>76969.030670999797</v>
      </c>
      <c r="Q108" s="673">
        <f>(SUM(K108:M108)*100000)/(J108*1000)</f>
        <v>234.56830046480809</v>
      </c>
      <c r="R108" s="675">
        <f>(P108*100000)/(J108*1000)</f>
        <v>315.13271126408517</v>
      </c>
      <c r="S108" s="721">
        <v>3</v>
      </c>
      <c r="T108" s="722">
        <v>3</v>
      </c>
      <c r="U108" s="677" t="s">
        <v>497</v>
      </c>
      <c r="V108" s="678" t="s">
        <v>124</v>
      </c>
      <c r="W108" s="678" t="s">
        <v>75</v>
      </c>
      <c r="X108" s="957">
        <v>0.11209117324143381</v>
      </c>
      <c r="Y108" s="957">
        <v>0.26496495717034207</v>
      </c>
      <c r="Z108" s="957">
        <v>0.43538817666309543</v>
      </c>
      <c r="AA108" s="957">
        <v>0.63585692459800414</v>
      </c>
      <c r="AB108" s="957">
        <v>0.87185672463677821</v>
      </c>
      <c r="AC108" s="957">
        <v>0.74607995979967634</v>
      </c>
      <c r="AD108" s="957">
        <v>1.0157627980615473</v>
      </c>
      <c r="AE108" s="957">
        <v>1.3619438573966967</v>
      </c>
      <c r="AF108" s="957">
        <v>1.6759857967550604</v>
      </c>
      <c r="AG108" s="957">
        <v>1.9983798046543098</v>
      </c>
      <c r="AH108" s="957">
        <v>2.6189855182129769</v>
      </c>
      <c r="AI108" s="957">
        <v>2.8846243021077305</v>
      </c>
      <c r="AJ108" s="957">
        <v>3.044632036172878</v>
      </c>
      <c r="AK108" s="958">
        <v>3.1036157140844089</v>
      </c>
      <c r="AL108" s="958">
        <v>3.0862192674109057</v>
      </c>
      <c r="AM108" s="958">
        <v>3.0744620886183922</v>
      </c>
      <c r="AN108" s="958">
        <v>3.063081139547239</v>
      </c>
      <c r="AO108" s="958">
        <v>3.0520652614799362</v>
      </c>
      <c r="AP108" s="958">
        <v>3.0414018915107865</v>
      </c>
      <c r="AQ108" s="958">
        <v>3.0311137914191288</v>
      </c>
      <c r="AR108" s="958">
        <v>3.0211557911639777</v>
      </c>
      <c r="AS108" s="958">
        <v>3.0115164469169913</v>
      </c>
      <c r="AT108" s="958">
        <v>3.0021855616859083</v>
      </c>
      <c r="AU108" s="958">
        <v>2.9931541454157946</v>
      </c>
      <c r="AV108" s="958">
        <v>2.9844457765048018</v>
      </c>
      <c r="AW108" s="958">
        <v>2.9844457765048018</v>
      </c>
      <c r="AX108" s="958">
        <v>2.9844457765048018</v>
      </c>
      <c r="AY108" s="958">
        <v>2.9844457765048018</v>
      </c>
      <c r="AZ108" s="958">
        <v>2.9844457765048018</v>
      </c>
      <c r="BA108" s="958">
        <v>2.9844457765048018</v>
      </c>
      <c r="BB108" s="958">
        <v>2.9844457765048018</v>
      </c>
      <c r="BC108" s="958">
        <v>2.9844457765048018</v>
      </c>
      <c r="BD108" s="958">
        <v>2.9844457765048018</v>
      </c>
      <c r="BE108" s="958">
        <v>2.9844457765048018</v>
      </c>
      <c r="BF108" s="958">
        <v>2.9844457765048018</v>
      </c>
      <c r="BG108" s="958">
        <v>2.9844457765048018</v>
      </c>
      <c r="BH108" s="958">
        <v>2.9844457765048018</v>
      </c>
      <c r="BI108" s="958">
        <v>2.9844457765048018</v>
      </c>
      <c r="BJ108" s="958">
        <v>2.9844457765048018</v>
      </c>
      <c r="BK108" s="958">
        <v>2.9844457765048018</v>
      </c>
      <c r="BL108" s="958">
        <v>2.9844457765048018</v>
      </c>
      <c r="BM108" s="958">
        <v>2.9844457765048018</v>
      </c>
      <c r="BN108" s="958">
        <v>2.9844457765048018</v>
      </c>
      <c r="BO108" s="958">
        <v>2.9844457765048018</v>
      </c>
      <c r="BP108" s="958">
        <v>2.9844457765048018</v>
      </c>
      <c r="BQ108" s="958">
        <v>2.9844457765048018</v>
      </c>
      <c r="BR108" s="958">
        <v>2.9844457765048018</v>
      </c>
      <c r="BS108" s="958">
        <v>2.9844457765048018</v>
      </c>
      <c r="BT108" s="958">
        <v>2.9844457765048018</v>
      </c>
      <c r="BU108" s="958">
        <v>2.9844457765048018</v>
      </c>
      <c r="BV108" s="958">
        <v>2.9844457765048018</v>
      </c>
      <c r="BW108" s="958">
        <v>2.9844457765048018</v>
      </c>
      <c r="BX108" s="958">
        <v>2.9844457765048018</v>
      </c>
      <c r="BY108" s="958">
        <v>2.9844457765048018</v>
      </c>
      <c r="BZ108" s="958">
        <v>2.9844457765048018</v>
      </c>
      <c r="CA108" s="958">
        <v>2.9844457765048018</v>
      </c>
      <c r="CB108" s="958">
        <v>2.9844457765048018</v>
      </c>
      <c r="CC108" s="958">
        <v>2.9844457765048018</v>
      </c>
      <c r="CD108" s="958">
        <v>2.9844457765048018</v>
      </c>
      <c r="CE108" s="959">
        <v>2.9844457765048018</v>
      </c>
      <c r="CF108" s="959">
        <v>2.9844457765048018</v>
      </c>
      <c r="CG108" s="959">
        <v>2.9844457765048018</v>
      </c>
      <c r="CH108" s="959">
        <v>2.9844457765048018</v>
      </c>
      <c r="CI108" s="959">
        <v>2.9844457765048018</v>
      </c>
      <c r="CJ108" s="959">
        <v>2.9844457765048018</v>
      </c>
      <c r="CK108" s="959">
        <v>2.9844457765048018</v>
      </c>
      <c r="CL108" s="959">
        <v>2.9844457765048018</v>
      </c>
      <c r="CM108" s="959">
        <v>2.9844457765048018</v>
      </c>
      <c r="CN108" s="959">
        <v>2.9844457765048018</v>
      </c>
      <c r="CO108" s="959">
        <v>2.9844457765048018</v>
      </c>
      <c r="CP108" s="959">
        <v>2.9844457765048018</v>
      </c>
      <c r="CQ108" s="959">
        <v>2.9844457765048018</v>
      </c>
      <c r="CR108" s="959">
        <v>2.9844457765048018</v>
      </c>
      <c r="CS108" s="959">
        <v>2.9844457765048018</v>
      </c>
      <c r="CT108" s="959">
        <v>2.9844457765048018</v>
      </c>
      <c r="CU108" s="959">
        <v>2.9844457765048018</v>
      </c>
      <c r="CV108" s="959">
        <v>2.9844457765048018</v>
      </c>
      <c r="CW108" s="959">
        <v>2.9844457765048018</v>
      </c>
      <c r="CX108" s="959">
        <v>2.9844457765048018</v>
      </c>
      <c r="CY108" s="960">
        <v>2.9844457765048018</v>
      </c>
      <c r="CZ108" s="681">
        <v>0</v>
      </c>
      <c r="DA108" s="682">
        <v>0</v>
      </c>
      <c r="DB108" s="682">
        <v>0</v>
      </c>
      <c r="DC108" s="682">
        <v>0</v>
      </c>
      <c r="DD108" s="682">
        <v>0</v>
      </c>
      <c r="DE108" s="682">
        <v>0</v>
      </c>
      <c r="DF108" s="682">
        <v>0</v>
      </c>
      <c r="DG108" s="682">
        <v>0</v>
      </c>
      <c r="DH108" s="682">
        <v>0</v>
      </c>
      <c r="DI108" s="682">
        <v>0</v>
      </c>
      <c r="DJ108" s="682">
        <v>0</v>
      </c>
      <c r="DK108" s="682">
        <v>0</v>
      </c>
      <c r="DL108" s="682">
        <v>0</v>
      </c>
      <c r="DM108" s="682">
        <v>0</v>
      </c>
      <c r="DN108" s="682">
        <v>0</v>
      </c>
      <c r="DO108" s="682">
        <v>0</v>
      </c>
      <c r="DP108" s="682">
        <v>0</v>
      </c>
      <c r="DQ108" s="682">
        <v>0</v>
      </c>
      <c r="DR108" s="682">
        <v>0</v>
      </c>
      <c r="DS108" s="682">
        <v>0</v>
      </c>
      <c r="DT108" s="682">
        <v>0</v>
      </c>
      <c r="DU108" s="682">
        <v>0</v>
      </c>
      <c r="DV108" s="682">
        <v>0</v>
      </c>
      <c r="DW108" s="683">
        <v>0</v>
      </c>
      <c r="DX108" s="723"/>
    </row>
    <row r="109" spans="2:128" ht="25.5" x14ac:dyDescent="0.2">
      <c r="B109" s="684"/>
      <c r="C109" s="730" t="s">
        <v>818</v>
      </c>
      <c r="D109" s="686"/>
      <c r="E109" s="687"/>
      <c r="F109" s="687"/>
      <c r="G109" s="686"/>
      <c r="H109" s="687"/>
      <c r="I109" s="687"/>
      <c r="J109" s="687"/>
      <c r="K109" s="687"/>
      <c r="L109" s="687"/>
      <c r="M109" s="687"/>
      <c r="N109" s="687"/>
      <c r="O109" s="687"/>
      <c r="P109" s="687"/>
      <c r="Q109" s="687"/>
      <c r="R109" s="688"/>
      <c r="S109" s="687"/>
      <c r="T109" s="687"/>
      <c r="U109" s="689" t="s">
        <v>498</v>
      </c>
      <c r="V109" s="678" t="s">
        <v>124</v>
      </c>
      <c r="W109" s="678" t="s">
        <v>499</v>
      </c>
      <c r="X109" s="957">
        <v>456.05064998015058</v>
      </c>
      <c r="Y109" s="957">
        <v>629.57515661717309</v>
      </c>
      <c r="Z109" s="957">
        <v>636.6517665778324</v>
      </c>
      <c r="AA109" s="957">
        <v>646.00025908057341</v>
      </c>
      <c r="AB109" s="957">
        <v>1008.2385836317967</v>
      </c>
      <c r="AC109" s="957">
        <v>2426.7119119891781</v>
      </c>
      <c r="AD109" s="957">
        <v>1954.7484747666815</v>
      </c>
      <c r="AE109" s="957">
        <v>2216.6715399242134</v>
      </c>
      <c r="AF109" s="957">
        <v>2370.8476318450121</v>
      </c>
      <c r="AG109" s="957">
        <v>2622.4959845470676</v>
      </c>
      <c r="AH109" s="957">
        <v>3396.6618409856505</v>
      </c>
      <c r="AI109" s="957">
        <v>1972.977764533714</v>
      </c>
      <c r="AJ109" s="957">
        <v>1322.9127119991301</v>
      </c>
      <c r="AK109" s="958">
        <v>950.28255965860444</v>
      </c>
      <c r="AL109" s="958">
        <v>0</v>
      </c>
      <c r="AM109" s="958">
        <v>118.92377389862916</v>
      </c>
      <c r="AN109" s="958">
        <v>164.17354866393347</v>
      </c>
      <c r="AO109" s="958">
        <v>166.0189076453687</v>
      </c>
      <c r="AP109" s="958">
        <v>168.45670267698944</v>
      </c>
      <c r="AQ109" s="958">
        <v>262.91715045449592</v>
      </c>
      <c r="AR109" s="958">
        <v>879.4674330944199</v>
      </c>
      <c r="AS109" s="958">
        <v>850.24548569888043</v>
      </c>
      <c r="AT109" s="958">
        <v>922.37425638702314</v>
      </c>
      <c r="AU109" s="958">
        <v>967.63473602788724</v>
      </c>
      <c r="AV109" s="958">
        <v>1229.1747369726811</v>
      </c>
      <c r="AW109" s="958">
        <v>2198.2396830018015</v>
      </c>
      <c r="AX109" s="958">
        <v>1571.7241088404905</v>
      </c>
      <c r="AY109" s="958">
        <v>1543.8695138085036</v>
      </c>
      <c r="AZ109" s="958">
        <v>1530.0859232577072</v>
      </c>
      <c r="BA109" s="958">
        <v>1418.3868566219408</v>
      </c>
      <c r="BB109" s="958">
        <v>1956.0211574720927</v>
      </c>
      <c r="BC109" s="958">
        <v>1231.2660232040917</v>
      </c>
      <c r="BD109" s="958">
        <v>881.52124366962289</v>
      </c>
      <c r="BE109" s="958">
        <v>682.42061363779544</v>
      </c>
      <c r="BF109" s="958">
        <v>262.91715045449592</v>
      </c>
      <c r="BG109" s="958">
        <v>632.81071686022608</v>
      </c>
      <c r="BH109" s="958">
        <v>509.73738476627761</v>
      </c>
      <c r="BI109" s="958">
        <v>578.03874423366574</v>
      </c>
      <c r="BJ109" s="958">
        <v>618.24305640153887</v>
      </c>
      <c r="BK109" s="958">
        <v>683.86509158557863</v>
      </c>
      <c r="BL109" s="958">
        <v>1132.4000975999709</v>
      </c>
      <c r="BM109" s="958">
        <v>854.99911544303609</v>
      </c>
      <c r="BN109" s="958">
        <v>689.30985273647991</v>
      </c>
      <c r="BO109" s="958">
        <v>597.19570812530833</v>
      </c>
      <c r="BP109" s="958">
        <v>545.30964538710259</v>
      </c>
      <c r="BQ109" s="958">
        <v>1431.4200755346537</v>
      </c>
      <c r="BR109" s="958">
        <v>1221.4066429939908</v>
      </c>
      <c r="BS109" s="958">
        <v>1364.9140808707496</v>
      </c>
      <c r="BT109" s="958">
        <v>1450.7385974357369</v>
      </c>
      <c r="BU109" s="958">
        <v>1681.3040070764364</v>
      </c>
      <c r="BV109" s="958">
        <v>2469.9081004336895</v>
      </c>
      <c r="BW109" s="958">
        <v>1576.8298593064358</v>
      </c>
      <c r="BX109" s="958">
        <v>1293.5410802579202</v>
      </c>
      <c r="BY109" s="958">
        <v>1132.2069673623448</v>
      </c>
      <c r="BZ109" s="958">
        <v>683.86509158557863</v>
      </c>
      <c r="CA109" s="958">
        <v>885.74338136577705</v>
      </c>
      <c r="CB109" s="958">
        <v>514.49101451043339</v>
      </c>
      <c r="CC109" s="958">
        <v>344.97434058312257</v>
      </c>
      <c r="CD109" s="958">
        <v>247.80402849895998</v>
      </c>
      <c r="CE109" s="959">
        <v>0</v>
      </c>
      <c r="CF109" s="959">
        <v>365.580490132823</v>
      </c>
      <c r="CG109" s="959">
        <v>504.68164959653626</v>
      </c>
      <c r="CH109" s="959">
        <v>510.3544197987261</v>
      </c>
      <c r="CI109" s="959">
        <v>517.84838230333787</v>
      </c>
      <c r="CJ109" s="959">
        <v>808.22679584159869</v>
      </c>
      <c r="CK109" s="959">
        <v>1945.3070184962503</v>
      </c>
      <c r="CL109" s="959">
        <v>1566.9704790963349</v>
      </c>
      <c r="CM109" s="959">
        <v>1776.9339174590464</v>
      </c>
      <c r="CN109" s="959">
        <v>1900.5249511602863</v>
      </c>
      <c r="CO109" s="959">
        <v>2102.2519482075195</v>
      </c>
      <c r="CP109" s="959">
        <v>2722.8407649392411</v>
      </c>
      <c r="CQ109" s="959">
        <v>1581.5834890505917</v>
      </c>
      <c r="CR109" s="959">
        <v>1060.4766766073769</v>
      </c>
      <c r="CS109" s="959">
        <v>761.7679394597659</v>
      </c>
      <c r="CT109" s="959">
        <v>0</v>
      </c>
      <c r="CU109" s="959">
        <v>118.92377389862916</v>
      </c>
      <c r="CV109" s="959">
        <v>164.17354866393347</v>
      </c>
      <c r="CW109" s="959">
        <v>166.0189076453687</v>
      </c>
      <c r="CX109" s="959">
        <v>168.45670267698944</v>
      </c>
      <c r="CY109" s="960">
        <v>262.91715045449592</v>
      </c>
      <c r="CZ109" s="681">
        <v>0</v>
      </c>
      <c r="DA109" s="682">
        <v>0</v>
      </c>
      <c r="DB109" s="682">
        <v>0</v>
      </c>
      <c r="DC109" s="682">
        <v>0</v>
      </c>
      <c r="DD109" s="682">
        <v>0</v>
      </c>
      <c r="DE109" s="682">
        <v>0</v>
      </c>
      <c r="DF109" s="682">
        <v>0</v>
      </c>
      <c r="DG109" s="682">
        <v>0</v>
      </c>
      <c r="DH109" s="682">
        <v>0</v>
      </c>
      <c r="DI109" s="682">
        <v>0</v>
      </c>
      <c r="DJ109" s="682">
        <v>0</v>
      </c>
      <c r="DK109" s="682">
        <v>0</v>
      </c>
      <c r="DL109" s="682">
        <v>0</v>
      </c>
      <c r="DM109" s="682">
        <v>0</v>
      </c>
      <c r="DN109" s="682">
        <v>0</v>
      </c>
      <c r="DO109" s="682">
        <v>0</v>
      </c>
      <c r="DP109" s="682">
        <v>0</v>
      </c>
      <c r="DQ109" s="682">
        <v>0</v>
      </c>
      <c r="DR109" s="682">
        <v>0</v>
      </c>
      <c r="DS109" s="682">
        <v>0</v>
      </c>
      <c r="DT109" s="682">
        <v>0</v>
      </c>
      <c r="DU109" s="682">
        <v>0</v>
      </c>
      <c r="DV109" s="682">
        <v>0</v>
      </c>
      <c r="DW109" s="683">
        <v>0</v>
      </c>
      <c r="DX109" s="723"/>
    </row>
    <row r="110" spans="2:128" x14ac:dyDescent="0.2">
      <c r="B110" s="690"/>
      <c r="C110" s="691"/>
      <c r="D110" s="692"/>
      <c r="E110" s="692"/>
      <c r="F110" s="692"/>
      <c r="G110" s="692"/>
      <c r="H110" s="692"/>
      <c r="I110" s="692"/>
      <c r="J110" s="692"/>
      <c r="K110" s="692"/>
      <c r="L110" s="692"/>
      <c r="M110" s="692"/>
      <c r="N110" s="692"/>
      <c r="O110" s="692"/>
      <c r="P110" s="692"/>
      <c r="Q110" s="692"/>
      <c r="R110" s="693"/>
      <c r="S110" s="692"/>
      <c r="T110" s="692"/>
      <c r="U110" s="689" t="s">
        <v>500</v>
      </c>
      <c r="V110" s="678" t="s">
        <v>124</v>
      </c>
      <c r="W110" s="678" t="s">
        <v>499</v>
      </c>
      <c r="X110" s="957">
        <v>0</v>
      </c>
      <c r="Y110" s="957">
        <v>0</v>
      </c>
      <c r="Z110" s="957">
        <v>0</v>
      </c>
      <c r="AA110" s="957">
        <v>0</v>
      </c>
      <c r="AB110" s="957">
        <v>0</v>
      </c>
      <c r="AC110" s="957">
        <v>0</v>
      </c>
      <c r="AD110" s="957">
        <v>0</v>
      </c>
      <c r="AE110" s="957">
        <v>0</v>
      </c>
      <c r="AF110" s="957">
        <v>0</v>
      </c>
      <c r="AG110" s="957">
        <v>0</v>
      </c>
      <c r="AH110" s="957">
        <v>0</v>
      </c>
      <c r="AI110" s="957">
        <v>0</v>
      </c>
      <c r="AJ110" s="957">
        <v>0</v>
      </c>
      <c r="AK110" s="958">
        <v>0</v>
      </c>
      <c r="AL110" s="958">
        <v>0</v>
      </c>
      <c r="AM110" s="958">
        <v>0</v>
      </c>
      <c r="AN110" s="958">
        <v>0</v>
      </c>
      <c r="AO110" s="958">
        <v>0</v>
      </c>
      <c r="AP110" s="958">
        <v>0</v>
      </c>
      <c r="AQ110" s="958">
        <v>0</v>
      </c>
      <c r="AR110" s="958">
        <v>0</v>
      </c>
      <c r="AS110" s="958">
        <v>0</v>
      </c>
      <c r="AT110" s="958">
        <v>0</v>
      </c>
      <c r="AU110" s="958">
        <v>0</v>
      </c>
      <c r="AV110" s="958">
        <v>0</v>
      </c>
      <c r="AW110" s="958">
        <v>0</v>
      </c>
      <c r="AX110" s="958">
        <v>0</v>
      </c>
      <c r="AY110" s="958">
        <v>0</v>
      </c>
      <c r="AZ110" s="958">
        <v>0</v>
      </c>
      <c r="BA110" s="958">
        <v>0</v>
      </c>
      <c r="BB110" s="958">
        <v>0</v>
      </c>
      <c r="BC110" s="958">
        <v>0</v>
      </c>
      <c r="BD110" s="958">
        <v>0</v>
      </c>
      <c r="BE110" s="958">
        <v>0</v>
      </c>
      <c r="BF110" s="958">
        <v>0</v>
      </c>
      <c r="BG110" s="958">
        <v>0</v>
      </c>
      <c r="BH110" s="958">
        <v>0</v>
      </c>
      <c r="BI110" s="958">
        <v>0</v>
      </c>
      <c r="BJ110" s="958">
        <v>0</v>
      </c>
      <c r="BK110" s="958">
        <v>0</v>
      </c>
      <c r="BL110" s="958">
        <v>0</v>
      </c>
      <c r="BM110" s="958">
        <v>0</v>
      </c>
      <c r="BN110" s="958">
        <v>0</v>
      </c>
      <c r="BO110" s="958">
        <v>0</v>
      </c>
      <c r="BP110" s="958">
        <v>0</v>
      </c>
      <c r="BQ110" s="958">
        <v>0</v>
      </c>
      <c r="BR110" s="958">
        <v>0</v>
      </c>
      <c r="BS110" s="958">
        <v>0</v>
      </c>
      <c r="BT110" s="958">
        <v>0</v>
      </c>
      <c r="BU110" s="958">
        <v>0</v>
      </c>
      <c r="BV110" s="958">
        <v>0</v>
      </c>
      <c r="BW110" s="958">
        <v>0</v>
      </c>
      <c r="BX110" s="958">
        <v>0</v>
      </c>
      <c r="BY110" s="958">
        <v>0</v>
      </c>
      <c r="BZ110" s="958">
        <v>0</v>
      </c>
      <c r="CA110" s="958">
        <v>0</v>
      </c>
      <c r="CB110" s="958">
        <v>0</v>
      </c>
      <c r="CC110" s="958">
        <v>0</v>
      </c>
      <c r="CD110" s="958">
        <v>0</v>
      </c>
      <c r="CE110" s="959">
        <v>0</v>
      </c>
      <c r="CF110" s="959">
        <v>0</v>
      </c>
      <c r="CG110" s="959">
        <v>0</v>
      </c>
      <c r="CH110" s="959">
        <v>0</v>
      </c>
      <c r="CI110" s="959">
        <v>0</v>
      </c>
      <c r="CJ110" s="959">
        <v>0</v>
      </c>
      <c r="CK110" s="959">
        <v>0</v>
      </c>
      <c r="CL110" s="959">
        <v>0</v>
      </c>
      <c r="CM110" s="959">
        <v>0</v>
      </c>
      <c r="CN110" s="959">
        <v>0</v>
      </c>
      <c r="CO110" s="959">
        <v>0</v>
      </c>
      <c r="CP110" s="959">
        <v>0</v>
      </c>
      <c r="CQ110" s="959">
        <v>0</v>
      </c>
      <c r="CR110" s="959">
        <v>0</v>
      </c>
      <c r="CS110" s="959">
        <v>0</v>
      </c>
      <c r="CT110" s="959">
        <v>0</v>
      </c>
      <c r="CU110" s="959">
        <v>0</v>
      </c>
      <c r="CV110" s="959">
        <v>0</v>
      </c>
      <c r="CW110" s="959">
        <v>0</v>
      </c>
      <c r="CX110" s="959">
        <v>0</v>
      </c>
      <c r="CY110" s="960">
        <v>0</v>
      </c>
      <c r="CZ110" s="681">
        <v>0</v>
      </c>
      <c r="DA110" s="682">
        <v>0</v>
      </c>
      <c r="DB110" s="682">
        <v>0</v>
      </c>
      <c r="DC110" s="682">
        <v>0</v>
      </c>
      <c r="DD110" s="682">
        <v>0</v>
      </c>
      <c r="DE110" s="682">
        <v>0</v>
      </c>
      <c r="DF110" s="682">
        <v>0</v>
      </c>
      <c r="DG110" s="682">
        <v>0</v>
      </c>
      <c r="DH110" s="682">
        <v>0</v>
      </c>
      <c r="DI110" s="682">
        <v>0</v>
      </c>
      <c r="DJ110" s="682">
        <v>0</v>
      </c>
      <c r="DK110" s="682">
        <v>0</v>
      </c>
      <c r="DL110" s="682">
        <v>0</v>
      </c>
      <c r="DM110" s="682">
        <v>0</v>
      </c>
      <c r="DN110" s="682">
        <v>0</v>
      </c>
      <c r="DO110" s="682">
        <v>0</v>
      </c>
      <c r="DP110" s="682">
        <v>0</v>
      </c>
      <c r="DQ110" s="682">
        <v>0</v>
      </c>
      <c r="DR110" s="682">
        <v>0</v>
      </c>
      <c r="DS110" s="682">
        <v>0</v>
      </c>
      <c r="DT110" s="682">
        <v>0</v>
      </c>
      <c r="DU110" s="682">
        <v>0</v>
      </c>
      <c r="DV110" s="682">
        <v>0</v>
      </c>
      <c r="DW110" s="683">
        <v>0</v>
      </c>
      <c r="DX110" s="723"/>
    </row>
    <row r="111" spans="2:128" x14ac:dyDescent="0.2">
      <c r="B111" s="690"/>
      <c r="C111" s="691"/>
      <c r="D111" s="692"/>
      <c r="E111" s="692"/>
      <c r="F111" s="692"/>
      <c r="G111" s="692"/>
      <c r="H111" s="692"/>
      <c r="I111" s="692"/>
      <c r="J111" s="692"/>
      <c r="K111" s="692"/>
      <c r="L111" s="692"/>
      <c r="M111" s="692"/>
      <c r="N111" s="692"/>
      <c r="O111" s="692"/>
      <c r="P111" s="692"/>
      <c r="Q111" s="692"/>
      <c r="R111" s="693"/>
      <c r="S111" s="692"/>
      <c r="T111" s="692"/>
      <c r="U111" s="689" t="s">
        <v>796</v>
      </c>
      <c r="V111" s="678" t="s">
        <v>124</v>
      </c>
      <c r="W111" s="678" t="s">
        <v>499</v>
      </c>
      <c r="X111" s="957">
        <v>0</v>
      </c>
      <c r="Y111" s="957">
        <v>0</v>
      </c>
      <c r="Z111" s="957">
        <v>0</v>
      </c>
      <c r="AA111" s="957">
        <v>0</v>
      </c>
      <c r="AB111" s="957">
        <v>0</v>
      </c>
      <c r="AC111" s="957">
        <v>0</v>
      </c>
      <c r="AD111" s="957">
        <v>0</v>
      </c>
      <c r="AE111" s="957">
        <v>0</v>
      </c>
      <c r="AF111" s="957">
        <v>0</v>
      </c>
      <c r="AG111" s="957">
        <v>0</v>
      </c>
      <c r="AH111" s="957">
        <v>0</v>
      </c>
      <c r="AI111" s="957">
        <v>0</v>
      </c>
      <c r="AJ111" s="957">
        <v>0</v>
      </c>
      <c r="AK111" s="958">
        <v>0</v>
      </c>
      <c r="AL111" s="958">
        <v>0</v>
      </c>
      <c r="AM111" s="958">
        <v>0</v>
      </c>
      <c r="AN111" s="958">
        <v>0</v>
      </c>
      <c r="AO111" s="958">
        <v>0</v>
      </c>
      <c r="AP111" s="958">
        <v>0</v>
      </c>
      <c r="AQ111" s="958">
        <v>0</v>
      </c>
      <c r="AR111" s="958">
        <v>0</v>
      </c>
      <c r="AS111" s="958">
        <v>0</v>
      </c>
      <c r="AT111" s="958">
        <v>0</v>
      </c>
      <c r="AU111" s="958">
        <v>0</v>
      </c>
      <c r="AV111" s="958">
        <v>0</v>
      </c>
      <c r="AW111" s="958">
        <v>0</v>
      </c>
      <c r="AX111" s="958">
        <v>0</v>
      </c>
      <c r="AY111" s="958">
        <v>0</v>
      </c>
      <c r="AZ111" s="958">
        <v>0</v>
      </c>
      <c r="BA111" s="958">
        <v>0</v>
      </c>
      <c r="BB111" s="958">
        <v>0</v>
      </c>
      <c r="BC111" s="958">
        <v>0</v>
      </c>
      <c r="BD111" s="958">
        <v>0</v>
      </c>
      <c r="BE111" s="958">
        <v>0</v>
      </c>
      <c r="BF111" s="958">
        <v>0</v>
      </c>
      <c r="BG111" s="958">
        <v>0</v>
      </c>
      <c r="BH111" s="958">
        <v>0</v>
      </c>
      <c r="BI111" s="958">
        <v>0</v>
      </c>
      <c r="BJ111" s="958">
        <v>0</v>
      </c>
      <c r="BK111" s="958">
        <v>0</v>
      </c>
      <c r="BL111" s="958">
        <v>0</v>
      </c>
      <c r="BM111" s="958">
        <v>0</v>
      </c>
      <c r="BN111" s="958">
        <v>0</v>
      </c>
      <c r="BO111" s="958">
        <v>0</v>
      </c>
      <c r="BP111" s="958">
        <v>0</v>
      </c>
      <c r="BQ111" s="958">
        <v>0</v>
      </c>
      <c r="BR111" s="958">
        <v>0</v>
      </c>
      <c r="BS111" s="958">
        <v>0</v>
      </c>
      <c r="BT111" s="958">
        <v>0</v>
      </c>
      <c r="BU111" s="958">
        <v>0</v>
      </c>
      <c r="BV111" s="958">
        <v>0</v>
      </c>
      <c r="BW111" s="958">
        <v>0</v>
      </c>
      <c r="BX111" s="958">
        <v>0</v>
      </c>
      <c r="BY111" s="958">
        <v>0</v>
      </c>
      <c r="BZ111" s="958">
        <v>0</v>
      </c>
      <c r="CA111" s="958">
        <v>0</v>
      </c>
      <c r="CB111" s="958">
        <v>0</v>
      </c>
      <c r="CC111" s="958">
        <v>0</v>
      </c>
      <c r="CD111" s="958">
        <v>0</v>
      </c>
      <c r="CE111" s="959">
        <v>0</v>
      </c>
      <c r="CF111" s="959">
        <v>0</v>
      </c>
      <c r="CG111" s="959">
        <v>0</v>
      </c>
      <c r="CH111" s="959">
        <v>0</v>
      </c>
      <c r="CI111" s="959">
        <v>0</v>
      </c>
      <c r="CJ111" s="959">
        <v>0</v>
      </c>
      <c r="CK111" s="959">
        <v>0</v>
      </c>
      <c r="CL111" s="959">
        <v>0</v>
      </c>
      <c r="CM111" s="959">
        <v>0</v>
      </c>
      <c r="CN111" s="959">
        <v>0</v>
      </c>
      <c r="CO111" s="959">
        <v>0</v>
      </c>
      <c r="CP111" s="959">
        <v>0</v>
      </c>
      <c r="CQ111" s="959">
        <v>0</v>
      </c>
      <c r="CR111" s="959">
        <v>0</v>
      </c>
      <c r="CS111" s="959">
        <v>0</v>
      </c>
      <c r="CT111" s="959">
        <v>0</v>
      </c>
      <c r="CU111" s="959">
        <v>0</v>
      </c>
      <c r="CV111" s="959">
        <v>0</v>
      </c>
      <c r="CW111" s="959">
        <v>0</v>
      </c>
      <c r="CX111" s="959">
        <v>0</v>
      </c>
      <c r="CY111" s="960">
        <v>0</v>
      </c>
      <c r="CZ111" s="681"/>
      <c r="DA111" s="682"/>
      <c r="DB111" s="682"/>
      <c r="DC111" s="682"/>
      <c r="DD111" s="682"/>
      <c r="DE111" s="682"/>
      <c r="DF111" s="682"/>
      <c r="DG111" s="682"/>
      <c r="DH111" s="682"/>
      <c r="DI111" s="682"/>
      <c r="DJ111" s="682"/>
      <c r="DK111" s="682"/>
      <c r="DL111" s="682"/>
      <c r="DM111" s="682"/>
      <c r="DN111" s="682"/>
      <c r="DO111" s="682"/>
      <c r="DP111" s="682"/>
      <c r="DQ111" s="682"/>
      <c r="DR111" s="682"/>
      <c r="DS111" s="682"/>
      <c r="DT111" s="682"/>
      <c r="DU111" s="682"/>
      <c r="DV111" s="682"/>
      <c r="DW111" s="683"/>
    </row>
    <row r="112" spans="2:128" x14ac:dyDescent="0.2">
      <c r="B112" s="694"/>
      <c r="C112" s="695"/>
      <c r="D112" s="696"/>
      <c r="E112" s="696"/>
      <c r="F112" s="696"/>
      <c r="G112" s="696"/>
      <c r="H112" s="696"/>
      <c r="I112" s="696"/>
      <c r="J112" s="696"/>
      <c r="K112" s="696"/>
      <c r="L112" s="696"/>
      <c r="M112" s="696"/>
      <c r="N112" s="696"/>
      <c r="O112" s="696"/>
      <c r="P112" s="696"/>
      <c r="Q112" s="696"/>
      <c r="R112" s="697"/>
      <c r="S112" s="696"/>
      <c r="T112" s="696"/>
      <c r="U112" s="689" t="s">
        <v>501</v>
      </c>
      <c r="V112" s="678" t="s">
        <v>124</v>
      </c>
      <c r="W112" s="698" t="s">
        <v>499</v>
      </c>
      <c r="X112" s="957">
        <v>10.642418652133703</v>
      </c>
      <c r="Y112" s="957">
        <v>45.858459799656266</v>
      </c>
      <c r="Z112" s="957">
        <v>90.617532571810571</v>
      </c>
      <c r="AA112" s="957">
        <v>138.55048634633619</v>
      </c>
      <c r="AB112" s="957">
        <v>190.2812681172249</v>
      </c>
      <c r="AC112" s="957">
        <v>224.10653999240145</v>
      </c>
      <c r="AD112" s="957">
        <v>359.86732951288002</v>
      </c>
      <c r="AE112" s="957">
        <v>481.4673132159304</v>
      </c>
      <c r="AF112" s="957">
        <v>611.90536638462015</v>
      </c>
      <c r="AG112" s="957">
        <v>750.13492931899623</v>
      </c>
      <c r="AH112" s="957">
        <v>928.10109070180033</v>
      </c>
      <c r="AI112" s="957">
        <v>1107.5069396638587</v>
      </c>
      <c r="AJ112" s="957">
        <v>1212.2583098996415</v>
      </c>
      <c r="AK112" s="958">
        <v>1277.9095631806006</v>
      </c>
      <c r="AL112" s="958">
        <v>1319.3941264371008</v>
      </c>
      <c r="AM112" s="958">
        <v>1318.2778492561276</v>
      </c>
      <c r="AN112" s="958">
        <v>1317.1972929449455</v>
      </c>
      <c r="AO112" s="958">
        <v>1316.1513980468649</v>
      </c>
      <c r="AP112" s="958">
        <v>1315.1389717855229</v>
      </c>
      <c r="AQ112" s="958">
        <v>1314.1621752622618</v>
      </c>
      <c r="AR112" s="958">
        <v>1313.2167198388886</v>
      </c>
      <c r="AS112" s="958">
        <v>1312.3015189890634</v>
      </c>
      <c r="AT112" s="958">
        <v>1311.4156045664326</v>
      </c>
      <c r="AU112" s="958">
        <v>1310.5581230164696</v>
      </c>
      <c r="AV112" s="958">
        <v>1309.7313129738234</v>
      </c>
      <c r="AW112" s="958">
        <v>1309.7313129738234</v>
      </c>
      <c r="AX112" s="958">
        <v>1309.7313129738234</v>
      </c>
      <c r="AY112" s="958">
        <v>1309.7313129738234</v>
      </c>
      <c r="AZ112" s="958">
        <v>1309.7313129738234</v>
      </c>
      <c r="BA112" s="958">
        <v>1309.7313129738234</v>
      </c>
      <c r="BB112" s="958">
        <v>1309.7313129738234</v>
      </c>
      <c r="BC112" s="958">
        <v>1309.7313129738234</v>
      </c>
      <c r="BD112" s="958">
        <v>1309.7313129738234</v>
      </c>
      <c r="BE112" s="958">
        <v>1309.7313129738234</v>
      </c>
      <c r="BF112" s="958">
        <v>1309.7313129738234</v>
      </c>
      <c r="BG112" s="958">
        <v>1309.7313129738234</v>
      </c>
      <c r="BH112" s="958">
        <v>1309.7313129738234</v>
      </c>
      <c r="BI112" s="958">
        <v>1309.7313129738234</v>
      </c>
      <c r="BJ112" s="958">
        <v>1309.7313129738234</v>
      </c>
      <c r="BK112" s="958">
        <v>1309.7313129738234</v>
      </c>
      <c r="BL112" s="958">
        <v>1309.7313129738234</v>
      </c>
      <c r="BM112" s="958">
        <v>1309.7313129738234</v>
      </c>
      <c r="BN112" s="958">
        <v>1309.7313129738234</v>
      </c>
      <c r="BO112" s="958">
        <v>1309.7313129738234</v>
      </c>
      <c r="BP112" s="958">
        <v>1309.7313129738234</v>
      </c>
      <c r="BQ112" s="958">
        <v>1309.7313129738234</v>
      </c>
      <c r="BR112" s="958">
        <v>1309.7313129738234</v>
      </c>
      <c r="BS112" s="958">
        <v>1309.7313129738234</v>
      </c>
      <c r="BT112" s="958">
        <v>1309.7313129738234</v>
      </c>
      <c r="BU112" s="958">
        <v>1309.7313129738234</v>
      </c>
      <c r="BV112" s="958">
        <v>1309.7313129738234</v>
      </c>
      <c r="BW112" s="958">
        <v>1309.7313129738234</v>
      </c>
      <c r="BX112" s="958">
        <v>1309.7313129738234</v>
      </c>
      <c r="BY112" s="958">
        <v>1309.7313129738234</v>
      </c>
      <c r="BZ112" s="958">
        <v>1309.7313129738234</v>
      </c>
      <c r="CA112" s="958">
        <v>1309.7313129738234</v>
      </c>
      <c r="CB112" s="958">
        <v>1309.7313129738234</v>
      </c>
      <c r="CC112" s="958">
        <v>1309.7313129738234</v>
      </c>
      <c r="CD112" s="958">
        <v>1309.7313129738234</v>
      </c>
      <c r="CE112" s="959">
        <v>1309.7313129738234</v>
      </c>
      <c r="CF112" s="959">
        <v>1309.7313129738234</v>
      </c>
      <c r="CG112" s="959">
        <v>1309.7313129738234</v>
      </c>
      <c r="CH112" s="959">
        <v>1309.7313129738234</v>
      </c>
      <c r="CI112" s="959">
        <v>1309.7313129738234</v>
      </c>
      <c r="CJ112" s="959">
        <v>1309.7313129738234</v>
      </c>
      <c r="CK112" s="959">
        <v>1309.7313129738234</v>
      </c>
      <c r="CL112" s="959">
        <v>1309.7313129738234</v>
      </c>
      <c r="CM112" s="959">
        <v>1309.7313129738234</v>
      </c>
      <c r="CN112" s="959">
        <v>1309.7313129738234</v>
      </c>
      <c r="CO112" s="959">
        <v>1309.7313129738234</v>
      </c>
      <c r="CP112" s="959">
        <v>1309.7313129738234</v>
      </c>
      <c r="CQ112" s="959">
        <v>1309.7313129738234</v>
      </c>
      <c r="CR112" s="959">
        <v>1309.7313129738234</v>
      </c>
      <c r="CS112" s="959">
        <v>1309.7313129738234</v>
      </c>
      <c r="CT112" s="959">
        <v>1309.7313129738234</v>
      </c>
      <c r="CU112" s="959">
        <v>1309.7313129738234</v>
      </c>
      <c r="CV112" s="959">
        <v>1309.7313129738234</v>
      </c>
      <c r="CW112" s="959">
        <v>1309.7313129738234</v>
      </c>
      <c r="CX112" s="959">
        <v>1309.7313129738234</v>
      </c>
      <c r="CY112" s="960">
        <v>1309.7313129738234</v>
      </c>
      <c r="CZ112" s="681">
        <v>0</v>
      </c>
      <c r="DA112" s="682">
        <v>0</v>
      </c>
      <c r="DB112" s="682">
        <v>0</v>
      </c>
      <c r="DC112" s="682">
        <v>0</v>
      </c>
      <c r="DD112" s="682">
        <v>0</v>
      </c>
      <c r="DE112" s="682">
        <v>0</v>
      </c>
      <c r="DF112" s="682">
        <v>0</v>
      </c>
      <c r="DG112" s="682">
        <v>0</v>
      </c>
      <c r="DH112" s="682">
        <v>0</v>
      </c>
      <c r="DI112" s="682">
        <v>0</v>
      </c>
      <c r="DJ112" s="682">
        <v>0</v>
      </c>
      <c r="DK112" s="682">
        <v>0</v>
      </c>
      <c r="DL112" s="682">
        <v>0</v>
      </c>
      <c r="DM112" s="682">
        <v>0</v>
      </c>
      <c r="DN112" s="682">
        <v>0</v>
      </c>
      <c r="DO112" s="682">
        <v>0</v>
      </c>
      <c r="DP112" s="682">
        <v>0</v>
      </c>
      <c r="DQ112" s="682">
        <v>0</v>
      </c>
      <c r="DR112" s="682">
        <v>0</v>
      </c>
      <c r="DS112" s="682">
        <v>0</v>
      </c>
      <c r="DT112" s="682">
        <v>0</v>
      </c>
      <c r="DU112" s="682">
        <v>0</v>
      </c>
      <c r="DV112" s="682">
        <v>0</v>
      </c>
      <c r="DW112" s="683">
        <v>0</v>
      </c>
    </row>
    <row r="113" spans="2:127" x14ac:dyDescent="0.2">
      <c r="B113" s="694"/>
      <c r="C113" s="699"/>
      <c r="D113" s="696"/>
      <c r="E113" s="696"/>
      <c r="F113" s="696"/>
      <c r="G113" s="696"/>
      <c r="H113" s="696"/>
      <c r="I113" s="696"/>
      <c r="J113" s="696"/>
      <c r="K113" s="696"/>
      <c r="L113" s="696"/>
      <c r="M113" s="696"/>
      <c r="N113" s="696"/>
      <c r="O113" s="696"/>
      <c r="P113" s="696"/>
      <c r="Q113" s="696"/>
      <c r="R113" s="697"/>
      <c r="S113" s="696"/>
      <c r="T113" s="696"/>
      <c r="U113" s="689" t="s">
        <v>502</v>
      </c>
      <c r="V113" s="678" t="s">
        <v>124</v>
      </c>
      <c r="W113" s="698" t="s">
        <v>499</v>
      </c>
      <c r="X113" s="958">
        <v>0</v>
      </c>
      <c r="Y113" s="958">
        <v>0</v>
      </c>
      <c r="Z113" s="958">
        <v>0</v>
      </c>
      <c r="AA113" s="958">
        <v>0</v>
      </c>
      <c r="AB113" s="958">
        <v>0</v>
      </c>
      <c r="AC113" s="958">
        <v>0</v>
      </c>
      <c r="AD113" s="958">
        <v>0</v>
      </c>
      <c r="AE113" s="958">
        <v>0</v>
      </c>
      <c r="AF113" s="958">
        <v>0</v>
      </c>
      <c r="AG113" s="958">
        <v>0</v>
      </c>
      <c r="AH113" s="958">
        <v>0</v>
      </c>
      <c r="AI113" s="958">
        <v>0</v>
      </c>
      <c r="AJ113" s="958">
        <v>0</v>
      </c>
      <c r="AK113" s="958">
        <v>0</v>
      </c>
      <c r="AL113" s="958">
        <v>0</v>
      </c>
      <c r="AM113" s="958">
        <v>0</v>
      </c>
      <c r="AN113" s="958">
        <v>0</v>
      </c>
      <c r="AO113" s="958">
        <v>0</v>
      </c>
      <c r="AP113" s="958">
        <v>0</v>
      </c>
      <c r="AQ113" s="958">
        <v>0</v>
      </c>
      <c r="AR113" s="958">
        <v>0</v>
      </c>
      <c r="AS113" s="958">
        <v>0</v>
      </c>
      <c r="AT113" s="958">
        <v>0</v>
      </c>
      <c r="AU113" s="958">
        <v>0</v>
      </c>
      <c r="AV113" s="958">
        <v>0</v>
      </c>
      <c r="AW113" s="958">
        <v>0</v>
      </c>
      <c r="AX113" s="958">
        <v>0</v>
      </c>
      <c r="AY113" s="958">
        <v>0</v>
      </c>
      <c r="AZ113" s="958">
        <v>0</v>
      </c>
      <c r="BA113" s="958">
        <v>0</v>
      </c>
      <c r="BB113" s="958">
        <v>0</v>
      </c>
      <c r="BC113" s="958">
        <v>0</v>
      </c>
      <c r="BD113" s="958">
        <v>0</v>
      </c>
      <c r="BE113" s="958">
        <v>0</v>
      </c>
      <c r="BF113" s="958">
        <v>0</v>
      </c>
      <c r="BG113" s="958">
        <v>0</v>
      </c>
      <c r="BH113" s="958">
        <v>0</v>
      </c>
      <c r="BI113" s="958">
        <v>0</v>
      </c>
      <c r="BJ113" s="958">
        <v>0</v>
      </c>
      <c r="BK113" s="958">
        <v>0</v>
      </c>
      <c r="BL113" s="958">
        <v>0</v>
      </c>
      <c r="BM113" s="958">
        <v>0</v>
      </c>
      <c r="BN113" s="958">
        <v>0</v>
      </c>
      <c r="BO113" s="958">
        <v>0</v>
      </c>
      <c r="BP113" s="958">
        <v>0</v>
      </c>
      <c r="BQ113" s="958">
        <v>0</v>
      </c>
      <c r="BR113" s="958">
        <v>0</v>
      </c>
      <c r="BS113" s="958">
        <v>0</v>
      </c>
      <c r="BT113" s="958">
        <v>0</v>
      </c>
      <c r="BU113" s="958">
        <v>0</v>
      </c>
      <c r="BV113" s="958">
        <v>0</v>
      </c>
      <c r="BW113" s="958">
        <v>0</v>
      </c>
      <c r="BX113" s="958">
        <v>0</v>
      </c>
      <c r="BY113" s="958">
        <v>0</v>
      </c>
      <c r="BZ113" s="958">
        <v>0</v>
      </c>
      <c r="CA113" s="958">
        <v>0</v>
      </c>
      <c r="CB113" s="958">
        <v>0</v>
      </c>
      <c r="CC113" s="958">
        <v>0</v>
      </c>
      <c r="CD113" s="958">
        <v>0</v>
      </c>
      <c r="CE113" s="959">
        <v>0</v>
      </c>
      <c r="CF113" s="959">
        <v>0</v>
      </c>
      <c r="CG113" s="959">
        <v>0</v>
      </c>
      <c r="CH113" s="959">
        <v>0</v>
      </c>
      <c r="CI113" s="959">
        <v>0</v>
      </c>
      <c r="CJ113" s="959">
        <v>0</v>
      </c>
      <c r="CK113" s="959">
        <v>0</v>
      </c>
      <c r="CL113" s="959">
        <v>0</v>
      </c>
      <c r="CM113" s="959">
        <v>0</v>
      </c>
      <c r="CN113" s="959">
        <v>0</v>
      </c>
      <c r="CO113" s="959">
        <v>0</v>
      </c>
      <c r="CP113" s="959">
        <v>0</v>
      </c>
      <c r="CQ113" s="959">
        <v>0</v>
      </c>
      <c r="CR113" s="959">
        <v>0</v>
      </c>
      <c r="CS113" s="959">
        <v>0</v>
      </c>
      <c r="CT113" s="959">
        <v>0</v>
      </c>
      <c r="CU113" s="959">
        <v>0</v>
      </c>
      <c r="CV113" s="959">
        <v>0</v>
      </c>
      <c r="CW113" s="959">
        <v>0</v>
      </c>
      <c r="CX113" s="959">
        <v>0</v>
      </c>
      <c r="CY113" s="960">
        <v>0</v>
      </c>
      <c r="CZ113" s="681">
        <v>0</v>
      </c>
      <c r="DA113" s="682">
        <v>0</v>
      </c>
      <c r="DB113" s="682">
        <v>0</v>
      </c>
      <c r="DC113" s="682">
        <v>0</v>
      </c>
      <c r="DD113" s="682">
        <v>0</v>
      </c>
      <c r="DE113" s="682">
        <v>0</v>
      </c>
      <c r="DF113" s="682">
        <v>0</v>
      </c>
      <c r="DG113" s="682">
        <v>0</v>
      </c>
      <c r="DH113" s="682">
        <v>0</v>
      </c>
      <c r="DI113" s="682">
        <v>0</v>
      </c>
      <c r="DJ113" s="682">
        <v>0</v>
      </c>
      <c r="DK113" s="682">
        <v>0</v>
      </c>
      <c r="DL113" s="682">
        <v>0</v>
      </c>
      <c r="DM113" s="682">
        <v>0</v>
      </c>
      <c r="DN113" s="682">
        <v>0</v>
      </c>
      <c r="DO113" s="682">
        <v>0</v>
      </c>
      <c r="DP113" s="682">
        <v>0</v>
      </c>
      <c r="DQ113" s="682">
        <v>0</v>
      </c>
      <c r="DR113" s="682">
        <v>0</v>
      </c>
      <c r="DS113" s="682">
        <v>0</v>
      </c>
      <c r="DT113" s="682">
        <v>0</v>
      </c>
      <c r="DU113" s="682">
        <v>0</v>
      </c>
      <c r="DV113" s="682">
        <v>0</v>
      </c>
      <c r="DW113" s="683">
        <v>0</v>
      </c>
    </row>
    <row r="114" spans="2:127" x14ac:dyDescent="0.2">
      <c r="B114" s="694"/>
      <c r="C114" s="699"/>
      <c r="D114" s="696"/>
      <c r="E114" s="696"/>
      <c r="F114" s="696"/>
      <c r="G114" s="696"/>
      <c r="H114" s="696"/>
      <c r="I114" s="696"/>
      <c r="J114" s="696"/>
      <c r="K114" s="696"/>
      <c r="L114" s="696"/>
      <c r="M114" s="696"/>
      <c r="N114" s="696"/>
      <c r="O114" s="696"/>
      <c r="P114" s="696"/>
      <c r="Q114" s="696"/>
      <c r="R114" s="697"/>
      <c r="S114" s="696"/>
      <c r="T114" s="696"/>
      <c r="U114" s="700" t="s">
        <v>503</v>
      </c>
      <c r="V114" s="701" t="s">
        <v>124</v>
      </c>
      <c r="W114" s="698" t="s">
        <v>499</v>
      </c>
      <c r="X114" s="958">
        <v>3.0630844339541041</v>
      </c>
      <c r="Y114" s="958">
        <v>7.2406239704856992</v>
      </c>
      <c r="Z114" s="958">
        <v>14.156100613246998</v>
      </c>
      <c r="AA114" s="958">
        <v>25.615424399527264</v>
      </c>
      <c r="AB114" s="958">
        <v>38.135761973003014</v>
      </c>
      <c r="AC114" s="958">
        <v>28.17901486133362</v>
      </c>
      <c r="AD114" s="958">
        <v>45.654146665336491</v>
      </c>
      <c r="AE114" s="958">
        <v>66.417252092985009</v>
      </c>
      <c r="AF114" s="958">
        <v>84.469048367457333</v>
      </c>
      <c r="AG114" s="958">
        <v>98.784051656877807</v>
      </c>
      <c r="AH114" s="958">
        <v>135.35925601322853</v>
      </c>
      <c r="AI114" s="958">
        <v>144.88531917894355</v>
      </c>
      <c r="AJ114" s="958">
        <v>150.35890738754227</v>
      </c>
      <c r="AK114" s="958">
        <v>151.95698727730684</v>
      </c>
      <c r="AL114" s="958">
        <v>150.62975101744541</v>
      </c>
      <c r="AM114" s="958">
        <v>149.5429260385344</v>
      </c>
      <c r="AN114" s="958">
        <v>148.4908794589486</v>
      </c>
      <c r="AO114" s="958">
        <v>147.47257977503071</v>
      </c>
      <c r="AP114" s="958">
        <v>146.48686568099822</v>
      </c>
      <c r="AQ114" s="958">
        <v>145.53584125902805</v>
      </c>
      <c r="AR114" s="958">
        <v>144.61533102368213</v>
      </c>
      <c r="AS114" s="958">
        <v>143.72427711586735</v>
      </c>
      <c r="AT114" s="958">
        <v>142.86173693310261</v>
      </c>
      <c r="AU114" s="958">
        <v>142.02687944130759</v>
      </c>
      <c r="AV114" s="958">
        <v>141.22188421030327</v>
      </c>
      <c r="AW114" s="958">
        <v>141.22188421030327</v>
      </c>
      <c r="AX114" s="958">
        <v>141.22188421030327</v>
      </c>
      <c r="AY114" s="958">
        <v>141.22188421030327</v>
      </c>
      <c r="AZ114" s="958">
        <v>141.22188421030327</v>
      </c>
      <c r="BA114" s="958">
        <v>141.22188421030327</v>
      </c>
      <c r="BB114" s="958">
        <v>141.22188421030327</v>
      </c>
      <c r="BC114" s="958">
        <v>141.22188421030327</v>
      </c>
      <c r="BD114" s="958">
        <v>141.22188421030327</v>
      </c>
      <c r="BE114" s="958">
        <v>141.22188421030327</v>
      </c>
      <c r="BF114" s="958">
        <v>141.22188421030327</v>
      </c>
      <c r="BG114" s="958">
        <v>141.22188421030327</v>
      </c>
      <c r="BH114" s="958">
        <v>141.22188421030327</v>
      </c>
      <c r="BI114" s="958">
        <v>141.22188421030327</v>
      </c>
      <c r="BJ114" s="958">
        <v>141.22188421030327</v>
      </c>
      <c r="BK114" s="958">
        <v>141.22188421030327</v>
      </c>
      <c r="BL114" s="958">
        <v>141.22188421030327</v>
      </c>
      <c r="BM114" s="958">
        <v>141.22188421030327</v>
      </c>
      <c r="BN114" s="958">
        <v>141.22188421030327</v>
      </c>
      <c r="BO114" s="958">
        <v>141.22188421030327</v>
      </c>
      <c r="BP114" s="958">
        <v>141.22188421030327</v>
      </c>
      <c r="BQ114" s="958">
        <v>141.22188421030327</v>
      </c>
      <c r="BR114" s="958">
        <v>141.22188421030327</v>
      </c>
      <c r="BS114" s="958">
        <v>141.22188421030327</v>
      </c>
      <c r="BT114" s="958">
        <v>141.22188421030327</v>
      </c>
      <c r="BU114" s="958">
        <v>141.22188421030327</v>
      </c>
      <c r="BV114" s="958">
        <v>141.22188421030327</v>
      </c>
      <c r="BW114" s="958">
        <v>141.22188421030327</v>
      </c>
      <c r="BX114" s="958">
        <v>141.22188421030327</v>
      </c>
      <c r="BY114" s="958">
        <v>141.22188421030327</v>
      </c>
      <c r="BZ114" s="958">
        <v>141.22188421030327</v>
      </c>
      <c r="CA114" s="958">
        <v>141.22188421030327</v>
      </c>
      <c r="CB114" s="958">
        <v>141.22188421030327</v>
      </c>
      <c r="CC114" s="958">
        <v>141.22188421030327</v>
      </c>
      <c r="CD114" s="958">
        <v>141.22188421030327</v>
      </c>
      <c r="CE114" s="959">
        <v>141.22188421030327</v>
      </c>
      <c r="CF114" s="959">
        <v>141.22188421030327</v>
      </c>
      <c r="CG114" s="959">
        <v>141.22188421030327</v>
      </c>
      <c r="CH114" s="959">
        <v>141.22188421030327</v>
      </c>
      <c r="CI114" s="959">
        <v>141.22188421030327</v>
      </c>
      <c r="CJ114" s="959">
        <v>141.22188421030327</v>
      </c>
      <c r="CK114" s="959">
        <v>141.22188421030327</v>
      </c>
      <c r="CL114" s="959">
        <v>141.22188421030327</v>
      </c>
      <c r="CM114" s="959">
        <v>141.22188421030327</v>
      </c>
      <c r="CN114" s="959">
        <v>141.22188421030327</v>
      </c>
      <c r="CO114" s="959">
        <v>141.22188421030327</v>
      </c>
      <c r="CP114" s="959">
        <v>141.22188421030327</v>
      </c>
      <c r="CQ114" s="959">
        <v>141.22188421030327</v>
      </c>
      <c r="CR114" s="959">
        <v>141.22188421030327</v>
      </c>
      <c r="CS114" s="959">
        <v>141.22188421030327</v>
      </c>
      <c r="CT114" s="959">
        <v>141.22188421030327</v>
      </c>
      <c r="CU114" s="959">
        <v>141.22188421030327</v>
      </c>
      <c r="CV114" s="959">
        <v>141.22188421030327</v>
      </c>
      <c r="CW114" s="959">
        <v>141.22188421030327</v>
      </c>
      <c r="CX114" s="959">
        <v>141.22188421030327</v>
      </c>
      <c r="CY114" s="960">
        <v>141.22188421030327</v>
      </c>
      <c r="CZ114" s="681">
        <v>0</v>
      </c>
      <c r="DA114" s="682">
        <v>0</v>
      </c>
      <c r="DB114" s="682">
        <v>0</v>
      </c>
      <c r="DC114" s="682">
        <v>0</v>
      </c>
      <c r="DD114" s="682">
        <v>0</v>
      </c>
      <c r="DE114" s="682">
        <v>0</v>
      </c>
      <c r="DF114" s="682">
        <v>0</v>
      </c>
      <c r="DG114" s="682">
        <v>0</v>
      </c>
      <c r="DH114" s="682">
        <v>0</v>
      </c>
      <c r="DI114" s="682">
        <v>0</v>
      </c>
      <c r="DJ114" s="682">
        <v>0</v>
      </c>
      <c r="DK114" s="682">
        <v>0</v>
      </c>
      <c r="DL114" s="682">
        <v>0</v>
      </c>
      <c r="DM114" s="682">
        <v>0</v>
      </c>
      <c r="DN114" s="682">
        <v>0</v>
      </c>
      <c r="DO114" s="682">
        <v>0</v>
      </c>
      <c r="DP114" s="682">
        <v>0</v>
      </c>
      <c r="DQ114" s="682">
        <v>0</v>
      </c>
      <c r="DR114" s="682">
        <v>0</v>
      </c>
      <c r="DS114" s="682">
        <v>0</v>
      </c>
      <c r="DT114" s="682">
        <v>0</v>
      </c>
      <c r="DU114" s="682">
        <v>0</v>
      </c>
      <c r="DV114" s="682">
        <v>0</v>
      </c>
      <c r="DW114" s="683">
        <v>0</v>
      </c>
    </row>
    <row r="115" spans="2:127" x14ac:dyDescent="0.2">
      <c r="B115" s="694"/>
      <c r="C115" s="699"/>
      <c r="D115" s="696"/>
      <c r="E115" s="696"/>
      <c r="F115" s="696"/>
      <c r="G115" s="696"/>
      <c r="H115" s="696"/>
      <c r="I115" s="696"/>
      <c r="J115" s="696"/>
      <c r="K115" s="696"/>
      <c r="L115" s="696"/>
      <c r="M115" s="696"/>
      <c r="N115" s="696"/>
      <c r="O115" s="696"/>
      <c r="P115" s="696"/>
      <c r="Q115" s="696"/>
      <c r="R115" s="697"/>
      <c r="S115" s="696"/>
      <c r="T115" s="696"/>
      <c r="U115" s="689" t="s">
        <v>504</v>
      </c>
      <c r="V115" s="678" t="s">
        <v>124</v>
      </c>
      <c r="W115" s="698" t="s">
        <v>499</v>
      </c>
      <c r="X115" s="958">
        <v>0</v>
      </c>
      <c r="Y115" s="958">
        <v>0</v>
      </c>
      <c r="Z115" s="958">
        <v>0</v>
      </c>
      <c r="AA115" s="958">
        <v>0</v>
      </c>
      <c r="AB115" s="958">
        <v>0</v>
      </c>
      <c r="AC115" s="958">
        <v>0</v>
      </c>
      <c r="AD115" s="958">
        <v>0</v>
      </c>
      <c r="AE115" s="958">
        <v>0</v>
      </c>
      <c r="AF115" s="958">
        <v>0</v>
      </c>
      <c r="AG115" s="958">
        <v>0</v>
      </c>
      <c r="AH115" s="958">
        <v>0</v>
      </c>
      <c r="AI115" s="958">
        <v>0</v>
      </c>
      <c r="AJ115" s="958">
        <v>0</v>
      </c>
      <c r="AK115" s="958">
        <v>0</v>
      </c>
      <c r="AL115" s="958">
        <v>0</v>
      </c>
      <c r="AM115" s="958">
        <v>0</v>
      </c>
      <c r="AN115" s="958">
        <v>0</v>
      </c>
      <c r="AO115" s="958">
        <v>0</v>
      </c>
      <c r="AP115" s="958">
        <v>0</v>
      </c>
      <c r="AQ115" s="958">
        <v>0</v>
      </c>
      <c r="AR115" s="958">
        <v>0</v>
      </c>
      <c r="AS115" s="958">
        <v>0</v>
      </c>
      <c r="AT115" s="958">
        <v>0</v>
      </c>
      <c r="AU115" s="958">
        <v>0</v>
      </c>
      <c r="AV115" s="958">
        <v>0</v>
      </c>
      <c r="AW115" s="958">
        <v>0</v>
      </c>
      <c r="AX115" s="958">
        <v>0</v>
      </c>
      <c r="AY115" s="958">
        <v>0</v>
      </c>
      <c r="AZ115" s="958">
        <v>0</v>
      </c>
      <c r="BA115" s="958">
        <v>0</v>
      </c>
      <c r="BB115" s="958">
        <v>0</v>
      </c>
      <c r="BC115" s="958">
        <v>0</v>
      </c>
      <c r="BD115" s="958">
        <v>0</v>
      </c>
      <c r="BE115" s="958">
        <v>0</v>
      </c>
      <c r="BF115" s="958">
        <v>0</v>
      </c>
      <c r="BG115" s="958">
        <v>0</v>
      </c>
      <c r="BH115" s="958">
        <v>0</v>
      </c>
      <c r="BI115" s="958">
        <v>0</v>
      </c>
      <c r="BJ115" s="958">
        <v>0</v>
      </c>
      <c r="BK115" s="958">
        <v>0</v>
      </c>
      <c r="BL115" s="958">
        <v>0</v>
      </c>
      <c r="BM115" s="958">
        <v>0</v>
      </c>
      <c r="BN115" s="958">
        <v>0</v>
      </c>
      <c r="BO115" s="958">
        <v>0</v>
      </c>
      <c r="BP115" s="958">
        <v>0</v>
      </c>
      <c r="BQ115" s="958">
        <v>0</v>
      </c>
      <c r="BR115" s="958">
        <v>0</v>
      </c>
      <c r="BS115" s="958">
        <v>0</v>
      </c>
      <c r="BT115" s="958">
        <v>0</v>
      </c>
      <c r="BU115" s="958">
        <v>0</v>
      </c>
      <c r="BV115" s="958">
        <v>0</v>
      </c>
      <c r="BW115" s="958">
        <v>0</v>
      </c>
      <c r="BX115" s="958">
        <v>0</v>
      </c>
      <c r="BY115" s="958">
        <v>0</v>
      </c>
      <c r="BZ115" s="958">
        <v>0</v>
      </c>
      <c r="CA115" s="958">
        <v>0</v>
      </c>
      <c r="CB115" s="958">
        <v>0</v>
      </c>
      <c r="CC115" s="958">
        <v>0</v>
      </c>
      <c r="CD115" s="958">
        <v>0</v>
      </c>
      <c r="CE115" s="959">
        <v>0</v>
      </c>
      <c r="CF115" s="959">
        <v>0</v>
      </c>
      <c r="CG115" s="959">
        <v>0</v>
      </c>
      <c r="CH115" s="959">
        <v>0</v>
      </c>
      <c r="CI115" s="959">
        <v>0</v>
      </c>
      <c r="CJ115" s="959">
        <v>0</v>
      </c>
      <c r="CK115" s="959">
        <v>0</v>
      </c>
      <c r="CL115" s="959">
        <v>0</v>
      </c>
      <c r="CM115" s="959">
        <v>0</v>
      </c>
      <c r="CN115" s="959">
        <v>0</v>
      </c>
      <c r="CO115" s="959">
        <v>0</v>
      </c>
      <c r="CP115" s="959">
        <v>0</v>
      </c>
      <c r="CQ115" s="959">
        <v>0</v>
      </c>
      <c r="CR115" s="959">
        <v>0</v>
      </c>
      <c r="CS115" s="959">
        <v>0</v>
      </c>
      <c r="CT115" s="959">
        <v>0</v>
      </c>
      <c r="CU115" s="959">
        <v>0</v>
      </c>
      <c r="CV115" s="959">
        <v>0</v>
      </c>
      <c r="CW115" s="959">
        <v>0</v>
      </c>
      <c r="CX115" s="959">
        <v>0</v>
      </c>
      <c r="CY115" s="960">
        <v>0</v>
      </c>
      <c r="CZ115" s="681">
        <v>0</v>
      </c>
      <c r="DA115" s="682">
        <v>0</v>
      </c>
      <c r="DB115" s="682">
        <v>0</v>
      </c>
      <c r="DC115" s="682">
        <v>0</v>
      </c>
      <c r="DD115" s="682">
        <v>0</v>
      </c>
      <c r="DE115" s="682">
        <v>0</v>
      </c>
      <c r="DF115" s="682">
        <v>0</v>
      </c>
      <c r="DG115" s="682">
        <v>0</v>
      </c>
      <c r="DH115" s="682">
        <v>0</v>
      </c>
      <c r="DI115" s="682">
        <v>0</v>
      </c>
      <c r="DJ115" s="682">
        <v>0</v>
      </c>
      <c r="DK115" s="682">
        <v>0</v>
      </c>
      <c r="DL115" s="682">
        <v>0</v>
      </c>
      <c r="DM115" s="682">
        <v>0</v>
      </c>
      <c r="DN115" s="682">
        <v>0</v>
      </c>
      <c r="DO115" s="682">
        <v>0</v>
      </c>
      <c r="DP115" s="682">
        <v>0</v>
      </c>
      <c r="DQ115" s="682">
        <v>0</v>
      </c>
      <c r="DR115" s="682">
        <v>0</v>
      </c>
      <c r="DS115" s="682">
        <v>0</v>
      </c>
      <c r="DT115" s="682">
        <v>0</v>
      </c>
      <c r="DU115" s="682">
        <v>0</v>
      </c>
      <c r="DV115" s="682">
        <v>0</v>
      </c>
      <c r="DW115" s="683">
        <v>0</v>
      </c>
    </row>
    <row r="116" spans="2:127" x14ac:dyDescent="0.2">
      <c r="B116" s="702"/>
      <c r="C116" s="699"/>
      <c r="D116" s="696"/>
      <c r="E116" s="696"/>
      <c r="F116" s="696"/>
      <c r="G116" s="696"/>
      <c r="H116" s="696"/>
      <c r="I116" s="696"/>
      <c r="J116" s="696"/>
      <c r="K116" s="696"/>
      <c r="L116" s="696"/>
      <c r="M116" s="696"/>
      <c r="N116" s="696"/>
      <c r="O116" s="696"/>
      <c r="P116" s="696"/>
      <c r="Q116" s="696"/>
      <c r="R116" s="697"/>
      <c r="S116" s="696"/>
      <c r="T116" s="696"/>
      <c r="U116" s="689" t="s">
        <v>505</v>
      </c>
      <c r="V116" s="678" t="s">
        <v>124</v>
      </c>
      <c r="W116" s="698" t="s">
        <v>499</v>
      </c>
      <c r="X116" s="958">
        <v>365.37094591783301</v>
      </c>
      <c r="Y116" s="958">
        <v>505.83217982753638</v>
      </c>
      <c r="Z116" s="958">
        <v>501.20135526043606</v>
      </c>
      <c r="AA116" s="958">
        <v>490.41145920602082</v>
      </c>
      <c r="AB116" s="958">
        <v>766.00157911152132</v>
      </c>
      <c r="AC116" s="958">
        <v>1837.1892943010857</v>
      </c>
      <c r="AD116" s="958">
        <v>1521.1239539351791</v>
      </c>
      <c r="AE116" s="958">
        <v>1730.486523353833</v>
      </c>
      <c r="AF116" s="958">
        <v>1851.3684509027926</v>
      </c>
      <c r="AG116" s="958">
        <v>2070.9453209545809</v>
      </c>
      <c r="AH116" s="958">
        <v>2663.6210439983229</v>
      </c>
      <c r="AI116" s="958">
        <v>1550.8500000267384</v>
      </c>
      <c r="AJ116" s="958">
        <v>1054.3669674550565</v>
      </c>
      <c r="AK116" s="958">
        <v>769.34637386897646</v>
      </c>
      <c r="AL116" s="958">
        <v>40.300124071192378</v>
      </c>
      <c r="AM116" s="958">
        <v>40.146545206027263</v>
      </c>
      <c r="AN116" s="958">
        <v>39.997880864547433</v>
      </c>
      <c r="AO116" s="958">
        <v>39.853985285324733</v>
      </c>
      <c r="AP116" s="958">
        <v>39.714694364637154</v>
      </c>
      <c r="AQ116" s="958">
        <v>39.58030542961577</v>
      </c>
      <c r="AR116" s="958">
        <v>182.15875712219983</v>
      </c>
      <c r="AS116" s="958">
        <v>236.33257231833872</v>
      </c>
      <c r="AT116" s="958">
        <v>233.54575885322518</v>
      </c>
      <c r="AU116" s="958">
        <v>228.2315612725441</v>
      </c>
      <c r="AV116" s="958">
        <v>335.03350380307478</v>
      </c>
      <c r="AW116" s="958">
        <v>755.61846100276182</v>
      </c>
      <c r="AX116" s="958">
        <v>630.28289303864426</v>
      </c>
      <c r="AY116" s="958">
        <v>710.58955250843928</v>
      </c>
      <c r="AZ116" s="958">
        <v>756.3814585417731</v>
      </c>
      <c r="BA116" s="958">
        <v>840.83797331024425</v>
      </c>
      <c r="BB116" s="958">
        <v>1070.0809870255216</v>
      </c>
      <c r="BC116" s="958">
        <v>632.35033837341484</v>
      </c>
      <c r="BD116" s="958">
        <v>436.84110777724987</v>
      </c>
      <c r="BE116" s="958">
        <v>324.77134784018239</v>
      </c>
      <c r="BF116" s="958">
        <v>38.97070163804846</v>
      </c>
      <c r="BG116" s="958">
        <v>38.97070163804846</v>
      </c>
      <c r="BH116" s="958">
        <v>38.97070163804846</v>
      </c>
      <c r="BI116" s="958">
        <v>38.97070163804846</v>
      </c>
      <c r="BJ116" s="958">
        <v>38.97070163804846</v>
      </c>
      <c r="BK116" s="958">
        <v>38.97070163804846</v>
      </c>
      <c r="BL116" s="958">
        <v>181.67923031640342</v>
      </c>
      <c r="BM116" s="958">
        <v>235.97896003476862</v>
      </c>
      <c r="BN116" s="958">
        <v>233.31403182717006</v>
      </c>
      <c r="BO116" s="958">
        <v>228.11780767243371</v>
      </c>
      <c r="BP116" s="958">
        <v>335.03350380307478</v>
      </c>
      <c r="BQ116" s="958">
        <v>755.61846100276182</v>
      </c>
      <c r="BR116" s="958">
        <v>630.28289303864426</v>
      </c>
      <c r="BS116" s="958">
        <v>710.58955250843928</v>
      </c>
      <c r="BT116" s="958">
        <v>756.3814585417731</v>
      </c>
      <c r="BU116" s="958">
        <v>840.83797331024425</v>
      </c>
      <c r="BV116" s="958">
        <v>1070.0809870255216</v>
      </c>
      <c r="BW116" s="958">
        <v>632.35033837341484</v>
      </c>
      <c r="BX116" s="958">
        <v>436.84110777724987</v>
      </c>
      <c r="BY116" s="958">
        <v>324.77134784018239</v>
      </c>
      <c r="BZ116" s="958">
        <v>38.97070163804846</v>
      </c>
      <c r="CA116" s="958">
        <v>38.97070163804846</v>
      </c>
      <c r="CB116" s="958">
        <v>38.97070163804846</v>
      </c>
      <c r="CC116" s="958">
        <v>38.97070163804846</v>
      </c>
      <c r="CD116" s="958">
        <v>38.97070163804846</v>
      </c>
      <c r="CE116" s="959">
        <v>38.97070163804846</v>
      </c>
      <c r="CF116" s="959">
        <v>181.67923031640342</v>
      </c>
      <c r="CG116" s="959">
        <v>235.97896003476862</v>
      </c>
      <c r="CH116" s="959">
        <v>233.31403182717006</v>
      </c>
      <c r="CI116" s="959">
        <v>228.11780767243371</v>
      </c>
      <c r="CJ116" s="959">
        <v>335.03350380307478</v>
      </c>
      <c r="CK116" s="959">
        <v>755.61846100276182</v>
      </c>
      <c r="CL116" s="959">
        <v>630.28289303864426</v>
      </c>
      <c r="CM116" s="959">
        <v>710.58955250843928</v>
      </c>
      <c r="CN116" s="959">
        <v>756.3814585417731</v>
      </c>
      <c r="CO116" s="959">
        <v>840.83797331024425</v>
      </c>
      <c r="CP116" s="959">
        <v>1070.0809870255216</v>
      </c>
      <c r="CQ116" s="959">
        <v>632.35033837341484</v>
      </c>
      <c r="CR116" s="959">
        <v>436.84110777724987</v>
      </c>
      <c r="CS116" s="959">
        <v>324.77134784018239</v>
      </c>
      <c r="CT116" s="959">
        <v>38.97070163804846</v>
      </c>
      <c r="CU116" s="959">
        <v>38.97070163804846</v>
      </c>
      <c r="CV116" s="959">
        <v>38.97070163804846</v>
      </c>
      <c r="CW116" s="959">
        <v>38.97070163804846</v>
      </c>
      <c r="CX116" s="959">
        <v>38.97070163804846</v>
      </c>
      <c r="CY116" s="960">
        <v>38.97070163804846</v>
      </c>
      <c r="CZ116" s="681">
        <v>0</v>
      </c>
      <c r="DA116" s="682">
        <v>0</v>
      </c>
      <c r="DB116" s="682">
        <v>0</v>
      </c>
      <c r="DC116" s="682">
        <v>0</v>
      </c>
      <c r="DD116" s="682">
        <v>0</v>
      </c>
      <c r="DE116" s="682">
        <v>0</v>
      </c>
      <c r="DF116" s="682">
        <v>0</v>
      </c>
      <c r="DG116" s="682">
        <v>0</v>
      </c>
      <c r="DH116" s="682">
        <v>0</v>
      </c>
      <c r="DI116" s="682">
        <v>0</v>
      </c>
      <c r="DJ116" s="682">
        <v>0</v>
      </c>
      <c r="DK116" s="682">
        <v>0</v>
      </c>
      <c r="DL116" s="682">
        <v>0</v>
      </c>
      <c r="DM116" s="682">
        <v>0</v>
      </c>
      <c r="DN116" s="682">
        <v>0</v>
      </c>
      <c r="DO116" s="682">
        <v>0</v>
      </c>
      <c r="DP116" s="682">
        <v>0</v>
      </c>
      <c r="DQ116" s="682">
        <v>0</v>
      </c>
      <c r="DR116" s="682">
        <v>0</v>
      </c>
      <c r="DS116" s="682">
        <v>0</v>
      </c>
      <c r="DT116" s="682">
        <v>0</v>
      </c>
      <c r="DU116" s="682">
        <v>0</v>
      </c>
      <c r="DV116" s="682">
        <v>0</v>
      </c>
      <c r="DW116" s="683">
        <v>0</v>
      </c>
    </row>
    <row r="117" spans="2:127" x14ac:dyDescent="0.2">
      <c r="B117" s="702"/>
      <c r="C117" s="699"/>
      <c r="D117" s="696"/>
      <c r="E117" s="696"/>
      <c r="F117" s="696"/>
      <c r="G117" s="696"/>
      <c r="H117" s="696"/>
      <c r="I117" s="696"/>
      <c r="J117" s="696"/>
      <c r="K117" s="696"/>
      <c r="L117" s="696"/>
      <c r="M117" s="696"/>
      <c r="N117" s="696"/>
      <c r="O117" s="696"/>
      <c r="P117" s="696"/>
      <c r="Q117" s="696"/>
      <c r="R117" s="697"/>
      <c r="S117" s="696"/>
      <c r="T117" s="696"/>
      <c r="U117" s="689" t="s">
        <v>506</v>
      </c>
      <c r="V117" s="678" t="s">
        <v>124</v>
      </c>
      <c r="W117" s="698" t="s">
        <v>499</v>
      </c>
      <c r="X117" s="958">
        <v>8.6436104675604977</v>
      </c>
      <c r="Y117" s="958">
        <v>11.579207523749332</v>
      </c>
      <c r="Z117" s="958">
        <v>11.828532156619048</v>
      </c>
      <c r="AA117" s="958">
        <v>12.384392670607287</v>
      </c>
      <c r="AB117" s="958">
        <v>20.883602821867182</v>
      </c>
      <c r="AC117" s="958">
        <v>67.813524697592044</v>
      </c>
      <c r="AD117" s="958">
        <v>46.441583907466381</v>
      </c>
      <c r="AE117" s="958">
        <v>51.217351961286923</v>
      </c>
      <c r="AF117" s="958">
        <v>52.435497696026943</v>
      </c>
      <c r="AG117" s="958">
        <v>66.749817207204075</v>
      </c>
      <c r="AH117" s="958">
        <v>63.759849057036668</v>
      </c>
      <c r="AI117" s="958">
        <v>39.208821070567964</v>
      </c>
      <c r="AJ117" s="958">
        <v>25.782280290952595</v>
      </c>
      <c r="AK117" s="958">
        <v>18.197991360434372</v>
      </c>
      <c r="AL117" s="958">
        <v>0.98936121217696371</v>
      </c>
      <c r="AM117" s="958">
        <v>0.95259202632290929</v>
      </c>
      <c r="AN117" s="958">
        <v>0.91728067697197746</v>
      </c>
      <c r="AO117" s="958">
        <v>0.88336421568225498</v>
      </c>
      <c r="AP117" s="958">
        <v>0.85078224306751404</v>
      </c>
      <c r="AQ117" s="958">
        <v>0.81948584839138805</v>
      </c>
      <c r="AR117" s="958">
        <v>1.8687598313853757</v>
      </c>
      <c r="AS117" s="958">
        <v>2.2001532938284503</v>
      </c>
      <c r="AT117" s="958">
        <v>2.2497252009535624</v>
      </c>
      <c r="AU117" s="958">
        <v>2.3692227057110697</v>
      </c>
      <c r="AV117" s="958">
        <v>3.7555289701398689</v>
      </c>
      <c r="AW117" s="958">
        <v>12.367890218497575</v>
      </c>
      <c r="AX117" s="958">
        <v>8.4345875825258769</v>
      </c>
      <c r="AY117" s="958">
        <v>9.2197428439444842</v>
      </c>
      <c r="AZ117" s="958">
        <v>9.3390724085862775</v>
      </c>
      <c r="BA117" s="958">
        <v>12.509616599449208</v>
      </c>
      <c r="BB117" s="958">
        <v>12.297122967088251</v>
      </c>
      <c r="BC117" s="958">
        <v>8.0541761805686516</v>
      </c>
      <c r="BD117" s="958">
        <v>5.4419208118450255</v>
      </c>
      <c r="BE117" s="958">
        <v>3.9601889580277465</v>
      </c>
      <c r="BF117" s="958">
        <v>0.56862671417491328</v>
      </c>
      <c r="BG117" s="958">
        <v>0.55206477104360518</v>
      </c>
      <c r="BH117" s="958">
        <v>0.53598521460544191</v>
      </c>
      <c r="BI117" s="958">
        <v>0.52037399476256496</v>
      </c>
      <c r="BJ117" s="958">
        <v>0.50521747064326705</v>
      </c>
      <c r="BK117" s="958">
        <v>0.49050239868278345</v>
      </c>
      <c r="BL117" s="958">
        <v>1.1346004652746642</v>
      </c>
      <c r="BM117" s="958">
        <v>1.3447687297422686</v>
      </c>
      <c r="BN117" s="958">
        <v>1.383230974329021</v>
      </c>
      <c r="BO117" s="958">
        <v>1.4651820485890827</v>
      </c>
      <c r="BP117" s="958">
        <v>2.3356169829839115</v>
      </c>
      <c r="BQ117" s="958">
        <v>7.7291058454481467</v>
      </c>
      <c r="BR117" s="958">
        <v>5.2966418829150017</v>
      </c>
      <c r="BS117" s="958">
        <v>5.8177987123739614</v>
      </c>
      <c r="BT117" s="958">
        <v>5.9217047616953913</v>
      </c>
      <c r="BU117" s="958">
        <v>7.9705838131058258</v>
      </c>
      <c r="BV117" s="958">
        <v>6.8086188331246902</v>
      </c>
      <c r="BW117" s="958">
        <v>4.4594020711259637</v>
      </c>
      <c r="BX117" s="958">
        <v>3.0130596097206066</v>
      </c>
      <c r="BY117" s="958">
        <v>2.1926606080564093</v>
      </c>
      <c r="BZ117" s="958">
        <v>0.3148348248212926</v>
      </c>
      <c r="CA117" s="958">
        <v>0.30566487846727441</v>
      </c>
      <c r="CB117" s="958">
        <v>0.29676201792939266</v>
      </c>
      <c r="CC117" s="958">
        <v>0.28811846400911911</v>
      </c>
      <c r="CD117" s="958">
        <v>0.27972666408652341</v>
      </c>
      <c r="CE117" s="959">
        <v>0.2715792855208965</v>
      </c>
      <c r="CF117" s="959">
        <v>0.62820076831111615</v>
      </c>
      <c r="CG117" s="959">
        <v>0.74456584064625031</v>
      </c>
      <c r="CH117" s="959">
        <v>0.76586145292552021</v>
      </c>
      <c r="CI117" s="959">
        <v>0.81123577577283945</v>
      </c>
      <c r="CJ117" s="959">
        <v>1.2931744945440296</v>
      </c>
      <c r="CK117" s="959">
        <v>4.2794185081645137</v>
      </c>
      <c r="CL117" s="959">
        <v>2.9326221891778932</v>
      </c>
      <c r="CM117" s="959">
        <v>3.221174089777942</v>
      </c>
      <c r="CN117" s="959">
        <v>3.2787043500005071</v>
      </c>
      <c r="CO117" s="959">
        <v>4.413119004026762</v>
      </c>
      <c r="CP117" s="959">
        <v>3.7697671673975974</v>
      </c>
      <c r="CQ117" s="959">
        <v>2.4690628049507719</v>
      </c>
      <c r="CR117" s="959">
        <v>1.6682580518204415</v>
      </c>
      <c r="CS117" s="959">
        <v>1.2140230158403003</v>
      </c>
      <c r="CT117" s="959">
        <v>0.1743164090770519</v>
      </c>
      <c r="CU117" s="959">
        <v>0.24378276282048145</v>
      </c>
      <c r="CV117" s="959">
        <v>0.23783684177607947</v>
      </c>
      <c r="CW117" s="959">
        <v>0.23203594319617515</v>
      </c>
      <c r="CX117" s="959">
        <v>0.22637652994748797</v>
      </c>
      <c r="CY117" s="960">
        <v>0.22085515116828089</v>
      </c>
      <c r="CZ117" s="681">
        <v>0</v>
      </c>
      <c r="DA117" s="682">
        <v>0</v>
      </c>
      <c r="DB117" s="682">
        <v>0</v>
      </c>
      <c r="DC117" s="682">
        <v>0</v>
      </c>
      <c r="DD117" s="682">
        <v>0</v>
      </c>
      <c r="DE117" s="682">
        <v>0</v>
      </c>
      <c r="DF117" s="682">
        <v>0</v>
      </c>
      <c r="DG117" s="682">
        <v>0</v>
      </c>
      <c r="DH117" s="682">
        <v>0</v>
      </c>
      <c r="DI117" s="682">
        <v>0</v>
      </c>
      <c r="DJ117" s="682">
        <v>0</v>
      </c>
      <c r="DK117" s="682">
        <v>0</v>
      </c>
      <c r="DL117" s="682">
        <v>0</v>
      </c>
      <c r="DM117" s="682">
        <v>0</v>
      </c>
      <c r="DN117" s="682">
        <v>0</v>
      </c>
      <c r="DO117" s="682">
        <v>0</v>
      </c>
      <c r="DP117" s="682">
        <v>0</v>
      </c>
      <c r="DQ117" s="682">
        <v>0</v>
      </c>
      <c r="DR117" s="682">
        <v>0</v>
      </c>
      <c r="DS117" s="682">
        <v>0</v>
      </c>
      <c r="DT117" s="682">
        <v>0</v>
      </c>
      <c r="DU117" s="682">
        <v>0</v>
      </c>
      <c r="DV117" s="682">
        <v>0</v>
      </c>
      <c r="DW117" s="683">
        <v>0</v>
      </c>
    </row>
    <row r="118" spans="2:127" x14ac:dyDescent="0.2">
      <c r="B118" s="702"/>
      <c r="C118" s="699"/>
      <c r="D118" s="696"/>
      <c r="E118" s="696"/>
      <c r="F118" s="696"/>
      <c r="G118" s="696"/>
      <c r="H118" s="696"/>
      <c r="I118" s="696"/>
      <c r="J118" s="696"/>
      <c r="K118" s="696"/>
      <c r="L118" s="696"/>
      <c r="M118" s="696"/>
      <c r="N118" s="696"/>
      <c r="O118" s="696"/>
      <c r="P118" s="696"/>
      <c r="Q118" s="696"/>
      <c r="R118" s="697"/>
      <c r="S118" s="696"/>
      <c r="T118" s="696"/>
      <c r="U118" s="689" t="s">
        <v>507</v>
      </c>
      <c r="V118" s="678" t="s">
        <v>124</v>
      </c>
      <c r="W118" s="698" t="s">
        <v>499</v>
      </c>
      <c r="X118" s="958">
        <v>0</v>
      </c>
      <c r="Y118" s="958">
        <v>0</v>
      </c>
      <c r="Z118" s="958">
        <v>0</v>
      </c>
      <c r="AA118" s="958">
        <v>0</v>
      </c>
      <c r="AB118" s="958">
        <v>0</v>
      </c>
      <c r="AC118" s="958">
        <v>0</v>
      </c>
      <c r="AD118" s="958">
        <v>0</v>
      </c>
      <c r="AE118" s="958">
        <v>0</v>
      </c>
      <c r="AF118" s="958">
        <v>0</v>
      </c>
      <c r="AG118" s="958">
        <v>0</v>
      </c>
      <c r="AH118" s="958">
        <v>0</v>
      </c>
      <c r="AI118" s="958">
        <v>0</v>
      </c>
      <c r="AJ118" s="958">
        <v>0</v>
      </c>
      <c r="AK118" s="958">
        <v>0</v>
      </c>
      <c r="AL118" s="958">
        <v>0</v>
      </c>
      <c r="AM118" s="958">
        <v>0</v>
      </c>
      <c r="AN118" s="958">
        <v>0</v>
      </c>
      <c r="AO118" s="958">
        <v>0</v>
      </c>
      <c r="AP118" s="958">
        <v>0</v>
      </c>
      <c r="AQ118" s="958">
        <v>0</v>
      </c>
      <c r="AR118" s="958">
        <v>0</v>
      </c>
      <c r="AS118" s="958">
        <v>0</v>
      </c>
      <c r="AT118" s="958">
        <v>0</v>
      </c>
      <c r="AU118" s="958">
        <v>0</v>
      </c>
      <c r="AV118" s="958">
        <v>0</v>
      </c>
      <c r="AW118" s="958">
        <v>0</v>
      </c>
      <c r="AX118" s="958">
        <v>0</v>
      </c>
      <c r="AY118" s="958">
        <v>0</v>
      </c>
      <c r="AZ118" s="958">
        <v>0</v>
      </c>
      <c r="BA118" s="958">
        <v>0</v>
      </c>
      <c r="BB118" s="958">
        <v>0</v>
      </c>
      <c r="BC118" s="958">
        <v>0</v>
      </c>
      <c r="BD118" s="958">
        <v>0</v>
      </c>
      <c r="BE118" s="958">
        <v>0</v>
      </c>
      <c r="BF118" s="958">
        <v>0</v>
      </c>
      <c r="BG118" s="958">
        <v>0</v>
      </c>
      <c r="BH118" s="958">
        <v>0</v>
      </c>
      <c r="BI118" s="958">
        <v>0</v>
      </c>
      <c r="BJ118" s="958">
        <v>0</v>
      </c>
      <c r="BK118" s="958">
        <v>0</v>
      </c>
      <c r="BL118" s="958">
        <v>0</v>
      </c>
      <c r="BM118" s="958">
        <v>0</v>
      </c>
      <c r="BN118" s="958">
        <v>0</v>
      </c>
      <c r="BO118" s="958">
        <v>0</v>
      </c>
      <c r="BP118" s="958">
        <v>0</v>
      </c>
      <c r="BQ118" s="958">
        <v>0</v>
      </c>
      <c r="BR118" s="958">
        <v>0</v>
      </c>
      <c r="BS118" s="958">
        <v>0</v>
      </c>
      <c r="BT118" s="958">
        <v>0</v>
      </c>
      <c r="BU118" s="958">
        <v>0</v>
      </c>
      <c r="BV118" s="958">
        <v>0</v>
      </c>
      <c r="BW118" s="958">
        <v>0</v>
      </c>
      <c r="BX118" s="958">
        <v>0</v>
      </c>
      <c r="BY118" s="958">
        <v>0</v>
      </c>
      <c r="BZ118" s="958">
        <v>0</v>
      </c>
      <c r="CA118" s="958">
        <v>0</v>
      </c>
      <c r="CB118" s="958">
        <v>0</v>
      </c>
      <c r="CC118" s="958">
        <v>0</v>
      </c>
      <c r="CD118" s="958">
        <v>0</v>
      </c>
      <c r="CE118" s="959">
        <v>0</v>
      </c>
      <c r="CF118" s="959">
        <v>0</v>
      </c>
      <c r="CG118" s="959">
        <v>0</v>
      </c>
      <c r="CH118" s="959">
        <v>0</v>
      </c>
      <c r="CI118" s="959">
        <v>0</v>
      </c>
      <c r="CJ118" s="959">
        <v>0</v>
      </c>
      <c r="CK118" s="959">
        <v>0</v>
      </c>
      <c r="CL118" s="959">
        <v>0</v>
      </c>
      <c r="CM118" s="959">
        <v>0</v>
      </c>
      <c r="CN118" s="959">
        <v>0</v>
      </c>
      <c r="CO118" s="959">
        <v>0</v>
      </c>
      <c r="CP118" s="959">
        <v>0</v>
      </c>
      <c r="CQ118" s="959">
        <v>0</v>
      </c>
      <c r="CR118" s="959">
        <v>0</v>
      </c>
      <c r="CS118" s="959">
        <v>0</v>
      </c>
      <c r="CT118" s="959">
        <v>0</v>
      </c>
      <c r="CU118" s="959">
        <v>0</v>
      </c>
      <c r="CV118" s="959">
        <v>0</v>
      </c>
      <c r="CW118" s="959">
        <v>0</v>
      </c>
      <c r="CX118" s="959">
        <v>0</v>
      </c>
      <c r="CY118" s="960">
        <v>0</v>
      </c>
      <c r="CZ118" s="681">
        <v>0</v>
      </c>
      <c r="DA118" s="682">
        <v>0</v>
      </c>
      <c r="DB118" s="682">
        <v>0</v>
      </c>
      <c r="DC118" s="682">
        <v>0</v>
      </c>
      <c r="DD118" s="682">
        <v>0</v>
      </c>
      <c r="DE118" s="682">
        <v>0</v>
      </c>
      <c r="DF118" s="682">
        <v>0</v>
      </c>
      <c r="DG118" s="682">
        <v>0</v>
      </c>
      <c r="DH118" s="682">
        <v>0</v>
      </c>
      <c r="DI118" s="682">
        <v>0</v>
      </c>
      <c r="DJ118" s="682">
        <v>0</v>
      </c>
      <c r="DK118" s="682">
        <v>0</v>
      </c>
      <c r="DL118" s="682">
        <v>0</v>
      </c>
      <c r="DM118" s="682">
        <v>0</v>
      </c>
      <c r="DN118" s="682">
        <v>0</v>
      </c>
      <c r="DO118" s="682">
        <v>0</v>
      </c>
      <c r="DP118" s="682">
        <v>0</v>
      </c>
      <c r="DQ118" s="682">
        <v>0</v>
      </c>
      <c r="DR118" s="682">
        <v>0</v>
      </c>
      <c r="DS118" s="682">
        <v>0</v>
      </c>
      <c r="DT118" s="682">
        <v>0</v>
      </c>
      <c r="DU118" s="682">
        <v>0</v>
      </c>
      <c r="DV118" s="682">
        <v>0</v>
      </c>
      <c r="DW118" s="683">
        <v>0</v>
      </c>
    </row>
    <row r="119" spans="2:127" x14ac:dyDescent="0.2">
      <c r="B119" s="702"/>
      <c r="C119" s="699"/>
      <c r="D119" s="696"/>
      <c r="E119" s="696"/>
      <c r="F119" s="696"/>
      <c r="G119" s="696"/>
      <c r="H119" s="696"/>
      <c r="I119" s="696"/>
      <c r="J119" s="696"/>
      <c r="K119" s="696"/>
      <c r="L119" s="696"/>
      <c r="M119" s="696"/>
      <c r="N119" s="696"/>
      <c r="O119" s="696"/>
      <c r="P119" s="696"/>
      <c r="Q119" s="696"/>
      <c r="R119" s="697"/>
      <c r="S119" s="696"/>
      <c r="T119" s="696"/>
      <c r="U119" s="703" t="s">
        <v>508</v>
      </c>
      <c r="V119" s="678" t="s">
        <v>124</v>
      </c>
      <c r="W119" s="698" t="s">
        <v>499</v>
      </c>
      <c r="X119" s="961">
        <v>0</v>
      </c>
      <c r="Y119" s="961">
        <v>0</v>
      </c>
      <c r="Z119" s="961">
        <v>0</v>
      </c>
      <c r="AA119" s="961">
        <v>0</v>
      </c>
      <c r="AB119" s="961">
        <v>0</v>
      </c>
      <c r="AC119" s="961">
        <v>0</v>
      </c>
      <c r="AD119" s="961">
        <v>0</v>
      </c>
      <c r="AE119" s="961">
        <v>0</v>
      </c>
      <c r="AF119" s="961">
        <v>0</v>
      </c>
      <c r="AG119" s="961">
        <v>0</v>
      </c>
      <c r="AH119" s="961">
        <v>0</v>
      </c>
      <c r="AI119" s="961">
        <v>0</v>
      </c>
      <c r="AJ119" s="961">
        <v>0</v>
      </c>
      <c r="AK119" s="961">
        <v>0</v>
      </c>
      <c r="AL119" s="961">
        <v>0</v>
      </c>
      <c r="AM119" s="961">
        <v>0</v>
      </c>
      <c r="AN119" s="961">
        <v>0</v>
      </c>
      <c r="AO119" s="961">
        <v>0</v>
      </c>
      <c r="AP119" s="961">
        <v>0</v>
      </c>
      <c r="AQ119" s="961">
        <v>0</v>
      </c>
      <c r="AR119" s="961">
        <v>0</v>
      </c>
      <c r="AS119" s="961">
        <v>0</v>
      </c>
      <c r="AT119" s="961">
        <v>0</v>
      </c>
      <c r="AU119" s="961">
        <v>0</v>
      </c>
      <c r="AV119" s="961">
        <v>0</v>
      </c>
      <c r="AW119" s="961">
        <v>0</v>
      </c>
      <c r="AX119" s="961">
        <v>0</v>
      </c>
      <c r="AY119" s="961">
        <v>0</v>
      </c>
      <c r="AZ119" s="961">
        <v>0</v>
      </c>
      <c r="BA119" s="961">
        <v>0</v>
      </c>
      <c r="BB119" s="961">
        <v>0</v>
      </c>
      <c r="BC119" s="961">
        <v>0</v>
      </c>
      <c r="BD119" s="961">
        <v>0</v>
      </c>
      <c r="BE119" s="961">
        <v>0</v>
      </c>
      <c r="BF119" s="961">
        <v>0</v>
      </c>
      <c r="BG119" s="961">
        <v>0</v>
      </c>
      <c r="BH119" s="961">
        <v>0</v>
      </c>
      <c r="BI119" s="961">
        <v>0</v>
      </c>
      <c r="BJ119" s="961">
        <v>0</v>
      </c>
      <c r="BK119" s="961">
        <v>0</v>
      </c>
      <c r="BL119" s="961">
        <v>0</v>
      </c>
      <c r="BM119" s="961">
        <v>0</v>
      </c>
      <c r="BN119" s="961">
        <v>0</v>
      </c>
      <c r="BO119" s="961">
        <v>0</v>
      </c>
      <c r="BP119" s="961">
        <v>0</v>
      </c>
      <c r="BQ119" s="961">
        <v>0</v>
      </c>
      <c r="BR119" s="961">
        <v>0</v>
      </c>
      <c r="BS119" s="961">
        <v>0</v>
      </c>
      <c r="BT119" s="961">
        <v>0</v>
      </c>
      <c r="BU119" s="961">
        <v>0</v>
      </c>
      <c r="BV119" s="961">
        <v>0</v>
      </c>
      <c r="BW119" s="961">
        <v>0</v>
      </c>
      <c r="BX119" s="961">
        <v>0</v>
      </c>
      <c r="BY119" s="961">
        <v>0</v>
      </c>
      <c r="BZ119" s="961">
        <v>0</v>
      </c>
      <c r="CA119" s="961">
        <v>0</v>
      </c>
      <c r="CB119" s="961">
        <v>0</v>
      </c>
      <c r="CC119" s="961">
        <v>0</v>
      </c>
      <c r="CD119" s="961">
        <v>0</v>
      </c>
      <c r="CE119" s="962">
        <v>0</v>
      </c>
      <c r="CF119" s="962">
        <v>0</v>
      </c>
      <c r="CG119" s="962">
        <v>0</v>
      </c>
      <c r="CH119" s="962">
        <v>0</v>
      </c>
      <c r="CI119" s="962">
        <v>0</v>
      </c>
      <c r="CJ119" s="962">
        <v>0</v>
      </c>
      <c r="CK119" s="962">
        <v>0</v>
      </c>
      <c r="CL119" s="962">
        <v>0</v>
      </c>
      <c r="CM119" s="962">
        <v>0</v>
      </c>
      <c r="CN119" s="962">
        <v>0</v>
      </c>
      <c r="CO119" s="962">
        <v>0</v>
      </c>
      <c r="CP119" s="962">
        <v>0</v>
      </c>
      <c r="CQ119" s="962">
        <v>0</v>
      </c>
      <c r="CR119" s="962">
        <v>0</v>
      </c>
      <c r="CS119" s="962">
        <v>0</v>
      </c>
      <c r="CT119" s="962">
        <v>0</v>
      </c>
      <c r="CU119" s="962">
        <v>0</v>
      </c>
      <c r="CV119" s="962">
        <v>0</v>
      </c>
      <c r="CW119" s="962">
        <v>0</v>
      </c>
      <c r="CX119" s="962">
        <v>0</v>
      </c>
      <c r="CY119" s="963">
        <v>0</v>
      </c>
      <c r="CZ119" s="681">
        <v>0</v>
      </c>
      <c r="DA119" s="682">
        <v>0</v>
      </c>
      <c r="DB119" s="682">
        <v>0</v>
      </c>
      <c r="DC119" s="682">
        <v>0</v>
      </c>
      <c r="DD119" s="682">
        <v>0</v>
      </c>
      <c r="DE119" s="682">
        <v>0</v>
      </c>
      <c r="DF119" s="682">
        <v>0</v>
      </c>
      <c r="DG119" s="682">
        <v>0</v>
      </c>
      <c r="DH119" s="682">
        <v>0</v>
      </c>
      <c r="DI119" s="682">
        <v>0</v>
      </c>
      <c r="DJ119" s="682">
        <v>0</v>
      </c>
      <c r="DK119" s="682">
        <v>0</v>
      </c>
      <c r="DL119" s="682">
        <v>0</v>
      </c>
      <c r="DM119" s="682">
        <v>0</v>
      </c>
      <c r="DN119" s="682">
        <v>0</v>
      </c>
      <c r="DO119" s="682">
        <v>0</v>
      </c>
      <c r="DP119" s="682">
        <v>0</v>
      </c>
      <c r="DQ119" s="682">
        <v>0</v>
      </c>
      <c r="DR119" s="682">
        <v>0</v>
      </c>
      <c r="DS119" s="682">
        <v>0</v>
      </c>
      <c r="DT119" s="682">
        <v>0</v>
      </c>
      <c r="DU119" s="682">
        <v>0</v>
      </c>
      <c r="DV119" s="682">
        <v>0</v>
      </c>
      <c r="DW119" s="683">
        <v>0</v>
      </c>
    </row>
    <row r="120" spans="2:127" ht="15.75" thickBot="1" x14ac:dyDescent="0.25">
      <c r="B120" s="704"/>
      <c r="C120" s="705"/>
      <c r="D120" s="706"/>
      <c r="E120" s="706"/>
      <c r="F120" s="706"/>
      <c r="G120" s="706"/>
      <c r="H120" s="706"/>
      <c r="I120" s="706"/>
      <c r="J120" s="706"/>
      <c r="K120" s="706"/>
      <c r="L120" s="706"/>
      <c r="M120" s="706"/>
      <c r="N120" s="706"/>
      <c r="O120" s="706"/>
      <c r="P120" s="706"/>
      <c r="Q120" s="706"/>
      <c r="R120" s="707"/>
      <c r="S120" s="706"/>
      <c r="T120" s="706"/>
      <c r="U120" s="708" t="s">
        <v>127</v>
      </c>
      <c r="V120" s="709" t="s">
        <v>509</v>
      </c>
      <c r="W120" s="710" t="s">
        <v>499</v>
      </c>
      <c r="X120" s="711">
        <f>SUM(X109:X119)</f>
        <v>843.77070945163189</v>
      </c>
      <c r="Y120" s="711">
        <f t="shared" ref="Y120:CJ120" si="97">SUM(Y109:Y119)</f>
        <v>1200.0856277386008</v>
      </c>
      <c r="Z120" s="711">
        <f t="shared" si="97"/>
        <v>1254.4552871799451</v>
      </c>
      <c r="AA120" s="711">
        <f t="shared" si="97"/>
        <v>1312.9620217030647</v>
      </c>
      <c r="AB120" s="711">
        <f t="shared" si="97"/>
        <v>2023.5407956554131</v>
      </c>
      <c r="AC120" s="711">
        <f t="shared" si="97"/>
        <v>4584.000285841591</v>
      </c>
      <c r="AD120" s="711">
        <f t="shared" si="97"/>
        <v>3927.8354887875435</v>
      </c>
      <c r="AE120" s="711">
        <f t="shared" si="97"/>
        <v>4546.2599805482487</v>
      </c>
      <c r="AF120" s="711">
        <f t="shared" si="97"/>
        <v>4971.0259951959088</v>
      </c>
      <c r="AG120" s="711">
        <f t="shared" si="97"/>
        <v>5609.1101036847258</v>
      </c>
      <c r="AH120" s="711">
        <f t="shared" si="97"/>
        <v>7187.5030807560379</v>
      </c>
      <c r="AI120" s="711">
        <f t="shared" si="97"/>
        <v>4815.4288444738222</v>
      </c>
      <c r="AJ120" s="711">
        <f t="shared" si="97"/>
        <v>3765.6791770323234</v>
      </c>
      <c r="AK120" s="711">
        <f t="shared" si="97"/>
        <v>3167.6934753459227</v>
      </c>
      <c r="AL120" s="711">
        <f t="shared" si="97"/>
        <v>1511.3133627379157</v>
      </c>
      <c r="AM120" s="711">
        <f t="shared" si="97"/>
        <v>1627.8436864256414</v>
      </c>
      <c r="AN120" s="711">
        <f t="shared" si="97"/>
        <v>1670.776882609347</v>
      </c>
      <c r="AO120" s="711">
        <f t="shared" si="97"/>
        <v>1670.3802349682712</v>
      </c>
      <c r="AP120" s="711">
        <f t="shared" si="97"/>
        <v>1670.648016751215</v>
      </c>
      <c r="AQ120" s="711">
        <f t="shared" si="97"/>
        <v>1763.0149582537929</v>
      </c>
      <c r="AR120" s="711">
        <f t="shared" si="97"/>
        <v>2521.3270009105763</v>
      </c>
      <c r="AS120" s="711">
        <f t="shared" si="97"/>
        <v>2544.804007415978</v>
      </c>
      <c r="AT120" s="711">
        <f t="shared" si="97"/>
        <v>2612.4470819407375</v>
      </c>
      <c r="AU120" s="711">
        <f t="shared" si="97"/>
        <v>2650.8205224639196</v>
      </c>
      <c r="AV120" s="711">
        <f t="shared" si="97"/>
        <v>3018.9169669300227</v>
      </c>
      <c r="AW120" s="711">
        <f t="shared" si="97"/>
        <v>4417.1792314071872</v>
      </c>
      <c r="AX120" s="711">
        <f t="shared" si="97"/>
        <v>3661.3947866457879</v>
      </c>
      <c r="AY120" s="711">
        <f t="shared" si="97"/>
        <v>3714.6320063450144</v>
      </c>
      <c r="AZ120" s="711">
        <f t="shared" si="97"/>
        <v>3746.7596513921935</v>
      </c>
      <c r="BA120" s="711">
        <f t="shared" si="97"/>
        <v>3722.6876437157607</v>
      </c>
      <c r="BB120" s="711">
        <f t="shared" si="97"/>
        <v>4489.3524646488295</v>
      </c>
      <c r="BC120" s="711">
        <f t="shared" si="97"/>
        <v>3322.6237349422013</v>
      </c>
      <c r="BD120" s="711">
        <f t="shared" si="97"/>
        <v>2774.7574694428445</v>
      </c>
      <c r="BE120" s="711">
        <f t="shared" si="97"/>
        <v>2462.1053476201323</v>
      </c>
      <c r="BF120" s="711">
        <f t="shared" si="97"/>
        <v>1753.4096759908459</v>
      </c>
      <c r="BG120" s="711">
        <f t="shared" si="97"/>
        <v>2123.2866804534451</v>
      </c>
      <c r="BH120" s="711">
        <f t="shared" si="97"/>
        <v>2000.1972688030583</v>
      </c>
      <c r="BI120" s="711">
        <f t="shared" si="97"/>
        <v>2068.4830170506029</v>
      </c>
      <c r="BJ120" s="711">
        <f t="shared" si="97"/>
        <v>2108.6721726943574</v>
      </c>
      <c r="BK120" s="711">
        <f t="shared" si="97"/>
        <v>2174.2794928064363</v>
      </c>
      <c r="BL120" s="711">
        <f t="shared" si="97"/>
        <v>2766.1671255657757</v>
      </c>
      <c r="BM120" s="711">
        <f t="shared" si="97"/>
        <v>2543.2760413916735</v>
      </c>
      <c r="BN120" s="711">
        <f t="shared" si="97"/>
        <v>2374.9603127221053</v>
      </c>
      <c r="BO120" s="711">
        <f t="shared" si="97"/>
        <v>2277.731895030458</v>
      </c>
      <c r="BP120" s="711">
        <f t="shared" si="97"/>
        <v>2333.631963357288</v>
      </c>
      <c r="BQ120" s="711">
        <f t="shared" si="97"/>
        <v>3645.72083956699</v>
      </c>
      <c r="BR120" s="711">
        <f t="shared" si="97"/>
        <v>3307.9393750996774</v>
      </c>
      <c r="BS120" s="711">
        <f t="shared" si="97"/>
        <v>3532.2746292756897</v>
      </c>
      <c r="BT120" s="711">
        <f t="shared" si="97"/>
        <v>3663.9949579233321</v>
      </c>
      <c r="BU120" s="711">
        <f t="shared" si="97"/>
        <v>3981.065761383913</v>
      </c>
      <c r="BV120" s="711">
        <f t="shared" si="97"/>
        <v>4997.7509034764616</v>
      </c>
      <c r="BW120" s="711">
        <f t="shared" si="97"/>
        <v>3664.5927969351037</v>
      </c>
      <c r="BX120" s="711">
        <f t="shared" si="97"/>
        <v>3184.3484448290174</v>
      </c>
      <c r="BY120" s="711">
        <f t="shared" si="97"/>
        <v>2910.1241729947105</v>
      </c>
      <c r="BZ120" s="711">
        <f t="shared" si="97"/>
        <v>2174.1038252325752</v>
      </c>
      <c r="CA120" s="711">
        <f t="shared" si="97"/>
        <v>2375.9729450664195</v>
      </c>
      <c r="CB120" s="711">
        <f t="shared" si="97"/>
        <v>2004.7116753505379</v>
      </c>
      <c r="CC120" s="711">
        <f t="shared" si="97"/>
        <v>1835.1863578693067</v>
      </c>
      <c r="CD120" s="711">
        <f t="shared" si="97"/>
        <v>1738.0076539852214</v>
      </c>
      <c r="CE120" s="711">
        <f t="shared" si="97"/>
        <v>1490.1954781076959</v>
      </c>
      <c r="CF120" s="711">
        <f t="shared" si="97"/>
        <v>1998.8411184016643</v>
      </c>
      <c r="CG120" s="711">
        <f t="shared" si="97"/>
        <v>2192.3583726560778</v>
      </c>
      <c r="CH120" s="711">
        <f t="shared" si="97"/>
        <v>2195.3875102629481</v>
      </c>
      <c r="CI120" s="711">
        <f t="shared" si="97"/>
        <v>2197.7306229356709</v>
      </c>
      <c r="CJ120" s="711">
        <f t="shared" si="97"/>
        <v>2595.5066713233441</v>
      </c>
      <c r="CK120" s="711">
        <f t="shared" ref="CK120:DW120" si="98">SUM(CK109:CK119)</f>
        <v>4156.1580951913038</v>
      </c>
      <c r="CL120" s="711">
        <f t="shared" si="98"/>
        <v>3651.1391915082841</v>
      </c>
      <c r="CM120" s="711">
        <f t="shared" si="98"/>
        <v>3941.6978412413905</v>
      </c>
      <c r="CN120" s="711">
        <f t="shared" si="98"/>
        <v>4111.1383112361864</v>
      </c>
      <c r="CO120" s="711">
        <f t="shared" si="98"/>
        <v>4398.4562377059174</v>
      </c>
      <c r="CP120" s="711">
        <f t="shared" si="98"/>
        <v>5247.6447163162866</v>
      </c>
      <c r="CQ120" s="711">
        <f t="shared" si="98"/>
        <v>3667.356087413084</v>
      </c>
      <c r="CR120" s="711">
        <f t="shared" si="98"/>
        <v>2949.939239620574</v>
      </c>
      <c r="CS120" s="711">
        <f t="shared" si="98"/>
        <v>2538.7065074999155</v>
      </c>
      <c r="CT120" s="711">
        <f t="shared" si="98"/>
        <v>1490.0982152312522</v>
      </c>
      <c r="CU120" s="711">
        <f t="shared" si="98"/>
        <v>1609.0914554836247</v>
      </c>
      <c r="CV120" s="711">
        <f t="shared" si="98"/>
        <v>1654.3352843278844</v>
      </c>
      <c r="CW120" s="711">
        <f t="shared" si="98"/>
        <v>1656.17484241074</v>
      </c>
      <c r="CX120" s="711">
        <f t="shared" si="98"/>
        <v>1658.6069780291118</v>
      </c>
      <c r="CY120" s="712">
        <f t="shared" si="98"/>
        <v>1753.0619044278392</v>
      </c>
      <c r="CZ120" s="713">
        <f t="shared" si="98"/>
        <v>0</v>
      </c>
      <c r="DA120" s="714">
        <f t="shared" si="98"/>
        <v>0</v>
      </c>
      <c r="DB120" s="714">
        <f t="shared" si="98"/>
        <v>0</v>
      </c>
      <c r="DC120" s="714">
        <f t="shared" si="98"/>
        <v>0</v>
      </c>
      <c r="DD120" s="714">
        <f t="shared" si="98"/>
        <v>0</v>
      </c>
      <c r="DE120" s="714">
        <f t="shared" si="98"/>
        <v>0</v>
      </c>
      <c r="DF120" s="714">
        <f t="shared" si="98"/>
        <v>0</v>
      </c>
      <c r="DG120" s="714">
        <f t="shared" si="98"/>
        <v>0</v>
      </c>
      <c r="DH120" s="714">
        <f t="shared" si="98"/>
        <v>0</v>
      </c>
      <c r="DI120" s="714">
        <f t="shared" si="98"/>
        <v>0</v>
      </c>
      <c r="DJ120" s="714">
        <f t="shared" si="98"/>
        <v>0</v>
      </c>
      <c r="DK120" s="714">
        <f t="shared" si="98"/>
        <v>0</v>
      </c>
      <c r="DL120" s="714">
        <f t="shared" si="98"/>
        <v>0</v>
      </c>
      <c r="DM120" s="714">
        <f t="shared" si="98"/>
        <v>0</v>
      </c>
      <c r="DN120" s="714">
        <f t="shared" si="98"/>
        <v>0</v>
      </c>
      <c r="DO120" s="714">
        <f t="shared" si="98"/>
        <v>0</v>
      </c>
      <c r="DP120" s="714">
        <f t="shared" si="98"/>
        <v>0</v>
      </c>
      <c r="DQ120" s="714">
        <f t="shared" si="98"/>
        <v>0</v>
      </c>
      <c r="DR120" s="714">
        <f t="shared" si="98"/>
        <v>0</v>
      </c>
      <c r="DS120" s="714">
        <f t="shared" si="98"/>
        <v>0</v>
      </c>
      <c r="DT120" s="714">
        <f t="shared" si="98"/>
        <v>0</v>
      </c>
      <c r="DU120" s="714">
        <f t="shared" si="98"/>
        <v>0</v>
      </c>
      <c r="DV120" s="714">
        <f t="shared" si="98"/>
        <v>0</v>
      </c>
      <c r="DW120" s="715">
        <f t="shared" si="98"/>
        <v>0</v>
      </c>
    </row>
    <row r="121" spans="2:127" x14ac:dyDescent="0.2">
      <c r="B121" s="732" t="s">
        <v>551</v>
      </c>
      <c r="C121" s="733" t="s">
        <v>552</v>
      </c>
      <c r="D121" s="734"/>
      <c r="E121" s="734"/>
      <c r="F121" s="734"/>
      <c r="G121" s="734"/>
      <c r="H121" s="734"/>
      <c r="I121" s="734"/>
      <c r="J121" s="734"/>
      <c r="K121" s="734"/>
      <c r="L121" s="734"/>
      <c r="M121" s="734"/>
      <c r="N121" s="734"/>
      <c r="O121" s="734"/>
      <c r="P121" s="734"/>
      <c r="Q121" s="734"/>
      <c r="R121" s="735"/>
      <c r="S121" s="736"/>
      <c r="T121" s="735"/>
      <c r="U121" s="736"/>
      <c r="V121" s="734"/>
      <c r="W121" s="734"/>
      <c r="X121" s="737">
        <f t="shared" ref="X121:BC121" si="99">SUMIF($C:$C,"61.10x",X:X)</f>
        <v>0</v>
      </c>
      <c r="Y121" s="737">
        <f t="shared" si="99"/>
        <v>0</v>
      </c>
      <c r="Z121" s="737">
        <f t="shared" si="99"/>
        <v>0</v>
      </c>
      <c r="AA121" s="737">
        <f t="shared" si="99"/>
        <v>0</v>
      </c>
      <c r="AB121" s="737">
        <f t="shared" si="99"/>
        <v>0</v>
      </c>
      <c r="AC121" s="737">
        <f t="shared" si="99"/>
        <v>0</v>
      </c>
      <c r="AD121" s="737">
        <f t="shared" si="99"/>
        <v>0</v>
      </c>
      <c r="AE121" s="737">
        <f t="shared" si="99"/>
        <v>0</v>
      </c>
      <c r="AF121" s="737">
        <f t="shared" si="99"/>
        <v>0</v>
      </c>
      <c r="AG121" s="737">
        <f t="shared" si="99"/>
        <v>0</v>
      </c>
      <c r="AH121" s="737">
        <f t="shared" si="99"/>
        <v>0</v>
      </c>
      <c r="AI121" s="737">
        <f t="shared" si="99"/>
        <v>0</v>
      </c>
      <c r="AJ121" s="737">
        <f t="shared" si="99"/>
        <v>0</v>
      </c>
      <c r="AK121" s="737">
        <f t="shared" si="99"/>
        <v>0</v>
      </c>
      <c r="AL121" s="737">
        <f t="shared" si="99"/>
        <v>0</v>
      </c>
      <c r="AM121" s="737">
        <f t="shared" si="99"/>
        <v>0</v>
      </c>
      <c r="AN121" s="737">
        <f t="shared" si="99"/>
        <v>0</v>
      </c>
      <c r="AO121" s="737">
        <f t="shared" si="99"/>
        <v>0</v>
      </c>
      <c r="AP121" s="737">
        <f t="shared" si="99"/>
        <v>0</v>
      </c>
      <c r="AQ121" s="737">
        <f t="shared" si="99"/>
        <v>0</v>
      </c>
      <c r="AR121" s="737">
        <f t="shared" si="99"/>
        <v>0</v>
      </c>
      <c r="AS121" s="737">
        <f t="shared" si="99"/>
        <v>0</v>
      </c>
      <c r="AT121" s="737">
        <f t="shared" si="99"/>
        <v>0</v>
      </c>
      <c r="AU121" s="737">
        <f t="shared" si="99"/>
        <v>0</v>
      </c>
      <c r="AV121" s="737">
        <f t="shared" si="99"/>
        <v>0</v>
      </c>
      <c r="AW121" s="737">
        <f t="shared" si="99"/>
        <v>0</v>
      </c>
      <c r="AX121" s="737">
        <f t="shared" si="99"/>
        <v>0</v>
      </c>
      <c r="AY121" s="737">
        <f t="shared" si="99"/>
        <v>0</v>
      </c>
      <c r="AZ121" s="737">
        <f t="shared" si="99"/>
        <v>0</v>
      </c>
      <c r="BA121" s="737">
        <f t="shared" si="99"/>
        <v>0</v>
      </c>
      <c r="BB121" s="737">
        <f t="shared" si="99"/>
        <v>0</v>
      </c>
      <c r="BC121" s="737">
        <f t="shared" si="99"/>
        <v>0</v>
      </c>
      <c r="BD121" s="737">
        <f t="shared" ref="BD121:CI121" si="100">SUMIF($C:$C,"61.10x",BD:BD)</f>
        <v>0</v>
      </c>
      <c r="BE121" s="737">
        <f t="shared" si="100"/>
        <v>0</v>
      </c>
      <c r="BF121" s="737">
        <f t="shared" si="100"/>
        <v>0</v>
      </c>
      <c r="BG121" s="737">
        <f t="shared" si="100"/>
        <v>0</v>
      </c>
      <c r="BH121" s="737">
        <f t="shared" si="100"/>
        <v>0</v>
      </c>
      <c r="BI121" s="737">
        <f t="shared" si="100"/>
        <v>0</v>
      </c>
      <c r="BJ121" s="737">
        <f t="shared" si="100"/>
        <v>0</v>
      </c>
      <c r="BK121" s="737">
        <f t="shared" si="100"/>
        <v>0</v>
      </c>
      <c r="BL121" s="737">
        <f t="shared" si="100"/>
        <v>0</v>
      </c>
      <c r="BM121" s="737">
        <f t="shared" si="100"/>
        <v>0</v>
      </c>
      <c r="BN121" s="737">
        <f t="shared" si="100"/>
        <v>0</v>
      </c>
      <c r="BO121" s="737">
        <f t="shared" si="100"/>
        <v>0</v>
      </c>
      <c r="BP121" s="737">
        <f t="shared" si="100"/>
        <v>0</v>
      </c>
      <c r="BQ121" s="737">
        <f t="shared" si="100"/>
        <v>0</v>
      </c>
      <c r="BR121" s="737">
        <f t="shared" si="100"/>
        <v>0</v>
      </c>
      <c r="BS121" s="737">
        <f t="shared" si="100"/>
        <v>0</v>
      </c>
      <c r="BT121" s="737">
        <f t="shared" si="100"/>
        <v>0</v>
      </c>
      <c r="BU121" s="737">
        <f t="shared" si="100"/>
        <v>0</v>
      </c>
      <c r="BV121" s="737">
        <f t="shared" si="100"/>
        <v>0</v>
      </c>
      <c r="BW121" s="737">
        <f t="shared" si="100"/>
        <v>0</v>
      </c>
      <c r="BX121" s="737">
        <f t="shared" si="100"/>
        <v>0</v>
      </c>
      <c r="BY121" s="737">
        <f t="shared" si="100"/>
        <v>0</v>
      </c>
      <c r="BZ121" s="737">
        <f t="shared" si="100"/>
        <v>0</v>
      </c>
      <c r="CA121" s="737">
        <f t="shared" si="100"/>
        <v>0</v>
      </c>
      <c r="CB121" s="737">
        <f t="shared" si="100"/>
        <v>0</v>
      </c>
      <c r="CC121" s="737">
        <f t="shared" si="100"/>
        <v>0</v>
      </c>
      <c r="CD121" s="737">
        <f t="shared" si="100"/>
        <v>0</v>
      </c>
      <c r="CE121" s="737">
        <f t="shared" si="100"/>
        <v>0</v>
      </c>
      <c r="CF121" s="737">
        <f t="shared" si="100"/>
        <v>0</v>
      </c>
      <c r="CG121" s="737">
        <f t="shared" si="100"/>
        <v>0</v>
      </c>
      <c r="CH121" s="737">
        <f t="shared" si="100"/>
        <v>0</v>
      </c>
      <c r="CI121" s="737">
        <f t="shared" si="100"/>
        <v>0</v>
      </c>
      <c r="CJ121" s="737">
        <f t="shared" ref="CJ121:DO121" si="101">SUMIF($C:$C,"61.10x",CJ:CJ)</f>
        <v>0</v>
      </c>
      <c r="CK121" s="737">
        <f t="shared" si="101"/>
        <v>0</v>
      </c>
      <c r="CL121" s="737">
        <f t="shared" si="101"/>
        <v>0</v>
      </c>
      <c r="CM121" s="737">
        <f t="shared" si="101"/>
        <v>0</v>
      </c>
      <c r="CN121" s="737">
        <f t="shared" si="101"/>
        <v>0</v>
      </c>
      <c r="CO121" s="737">
        <f t="shared" si="101"/>
        <v>0</v>
      </c>
      <c r="CP121" s="737">
        <f t="shared" si="101"/>
        <v>0</v>
      </c>
      <c r="CQ121" s="737">
        <f t="shared" si="101"/>
        <v>0</v>
      </c>
      <c r="CR121" s="737">
        <f t="shared" si="101"/>
        <v>0</v>
      </c>
      <c r="CS121" s="737">
        <f t="shared" si="101"/>
        <v>0</v>
      </c>
      <c r="CT121" s="737">
        <f t="shared" si="101"/>
        <v>0</v>
      </c>
      <c r="CU121" s="737">
        <f t="shared" si="101"/>
        <v>0</v>
      </c>
      <c r="CV121" s="737">
        <f t="shared" si="101"/>
        <v>0</v>
      </c>
      <c r="CW121" s="737">
        <f t="shared" si="101"/>
        <v>0</v>
      </c>
      <c r="CX121" s="737">
        <f t="shared" si="101"/>
        <v>0</v>
      </c>
      <c r="CY121" s="738">
        <f t="shared" si="101"/>
        <v>0</v>
      </c>
      <c r="CZ121" s="739">
        <f t="shared" si="101"/>
        <v>0</v>
      </c>
      <c r="DA121" s="739">
        <f t="shared" si="101"/>
        <v>0</v>
      </c>
      <c r="DB121" s="739">
        <f t="shared" si="101"/>
        <v>0</v>
      </c>
      <c r="DC121" s="739">
        <f t="shared" si="101"/>
        <v>0</v>
      </c>
      <c r="DD121" s="739">
        <f t="shared" si="101"/>
        <v>0</v>
      </c>
      <c r="DE121" s="739">
        <f t="shared" si="101"/>
        <v>0</v>
      </c>
      <c r="DF121" s="739">
        <f t="shared" si="101"/>
        <v>0</v>
      </c>
      <c r="DG121" s="739">
        <f t="shared" si="101"/>
        <v>0</v>
      </c>
      <c r="DH121" s="739">
        <f t="shared" si="101"/>
        <v>0</v>
      </c>
      <c r="DI121" s="739">
        <f t="shared" si="101"/>
        <v>0</v>
      </c>
      <c r="DJ121" s="739">
        <f t="shared" si="101"/>
        <v>0</v>
      </c>
      <c r="DK121" s="739">
        <f t="shared" si="101"/>
        <v>0</v>
      </c>
      <c r="DL121" s="739">
        <f t="shared" si="101"/>
        <v>0</v>
      </c>
      <c r="DM121" s="739">
        <f t="shared" si="101"/>
        <v>0</v>
      </c>
      <c r="DN121" s="739">
        <f t="shared" si="101"/>
        <v>0</v>
      </c>
      <c r="DO121" s="739">
        <f t="shared" si="101"/>
        <v>0</v>
      </c>
      <c r="DP121" s="739">
        <f t="shared" ref="DP121:DW121" si="102">SUMIF($C:$C,"61.10x",DP:DP)</f>
        <v>0</v>
      </c>
      <c r="DQ121" s="739">
        <f t="shared" si="102"/>
        <v>0</v>
      </c>
      <c r="DR121" s="739">
        <f t="shared" si="102"/>
        <v>0</v>
      </c>
      <c r="DS121" s="739">
        <f t="shared" si="102"/>
        <v>0</v>
      </c>
      <c r="DT121" s="739">
        <f t="shared" si="102"/>
        <v>0</v>
      </c>
      <c r="DU121" s="739">
        <f t="shared" si="102"/>
        <v>0</v>
      </c>
      <c r="DV121" s="739">
        <f t="shared" si="102"/>
        <v>0</v>
      </c>
      <c r="DW121" s="740">
        <f t="shared" si="102"/>
        <v>0</v>
      </c>
    </row>
    <row r="122" spans="2:127" x14ac:dyDescent="0.2">
      <c r="B122" s="741"/>
      <c r="C122" s="605"/>
      <c r="D122" s="605"/>
      <c r="E122" s="605"/>
      <c r="F122" s="605"/>
      <c r="G122" s="605"/>
      <c r="H122" s="605"/>
      <c r="I122" s="605"/>
      <c r="J122" s="605"/>
      <c r="K122" s="605"/>
      <c r="L122" s="605"/>
      <c r="M122" s="605"/>
      <c r="N122" s="605"/>
      <c r="O122" s="605"/>
      <c r="P122" s="605"/>
      <c r="Q122" s="605"/>
      <c r="R122" s="605"/>
      <c r="S122" s="605"/>
      <c r="T122" s="605"/>
      <c r="U122" s="605"/>
      <c r="V122" s="604"/>
      <c r="W122" s="604"/>
      <c r="X122" s="604"/>
      <c r="Y122" s="604"/>
      <c r="Z122" s="604"/>
      <c r="AA122" s="604"/>
      <c r="AB122" s="604"/>
      <c r="AC122" s="604"/>
      <c r="AD122" s="604"/>
      <c r="AE122" s="604"/>
      <c r="AF122" s="604"/>
      <c r="AG122" s="604"/>
      <c r="AH122" s="604"/>
      <c r="AI122" s="604"/>
      <c r="AJ122" s="604"/>
      <c r="AK122" s="604"/>
      <c r="AL122" s="604"/>
      <c r="AM122" s="604"/>
      <c r="AN122" s="604"/>
      <c r="AO122" s="604"/>
      <c r="AP122" s="604"/>
      <c r="AQ122" s="604"/>
      <c r="AR122" s="604"/>
      <c r="AS122" s="604"/>
      <c r="AT122" s="604"/>
      <c r="AU122" s="604"/>
      <c r="AV122" s="604"/>
      <c r="AW122" s="604"/>
      <c r="AX122" s="604"/>
      <c r="AY122" s="604"/>
      <c r="AZ122" s="604"/>
      <c r="BA122" s="604"/>
      <c r="BB122" s="604"/>
      <c r="BC122" s="604"/>
      <c r="BD122" s="604"/>
      <c r="BE122" s="604"/>
      <c r="BF122" s="604"/>
      <c r="BG122" s="604"/>
      <c r="BH122" s="604"/>
      <c r="BI122" s="604"/>
      <c r="BJ122" s="604"/>
      <c r="BK122" s="604"/>
      <c r="BL122" s="604"/>
      <c r="BM122" s="604"/>
      <c r="BN122" s="604"/>
      <c r="BO122" s="604"/>
      <c r="BP122" s="604"/>
      <c r="BQ122" s="604"/>
      <c r="BR122" s="604"/>
      <c r="BS122" s="604"/>
      <c r="BT122" s="604"/>
      <c r="BU122" s="604"/>
      <c r="BV122" s="604"/>
      <c r="BW122" s="604"/>
      <c r="BX122" s="604"/>
      <c r="BY122" s="604"/>
      <c r="BZ122" s="604"/>
      <c r="CA122" s="604"/>
      <c r="CB122" s="604"/>
      <c r="CC122" s="604"/>
      <c r="CD122" s="605"/>
      <c r="CE122" s="605"/>
      <c r="CF122" s="605"/>
      <c r="CG122" s="605"/>
      <c r="CH122" s="605"/>
      <c r="CI122" s="605"/>
      <c r="CJ122" s="605"/>
      <c r="CK122" s="605"/>
      <c r="CL122" s="605"/>
      <c r="CM122" s="605"/>
      <c r="CN122" s="605"/>
      <c r="CO122" s="605"/>
      <c r="CP122" s="605"/>
      <c r="CQ122" s="605"/>
      <c r="CR122" s="605"/>
      <c r="CS122" s="605"/>
      <c r="CT122" s="605"/>
      <c r="CU122" s="605"/>
      <c r="CV122" s="605"/>
      <c r="CW122" s="605"/>
      <c r="CX122" s="605"/>
      <c r="CY122" s="605"/>
      <c r="CZ122" s="605"/>
      <c r="DA122" s="605"/>
      <c r="DB122" s="605"/>
      <c r="DC122" s="605"/>
      <c r="DD122" s="605"/>
      <c r="DE122" s="605"/>
      <c r="DF122" s="605"/>
      <c r="DG122" s="605"/>
      <c r="DH122" s="605"/>
      <c r="DI122" s="605"/>
      <c r="DJ122" s="605"/>
      <c r="DK122" s="605"/>
      <c r="DL122" s="605"/>
      <c r="DM122" s="605"/>
      <c r="DN122" s="605"/>
      <c r="DO122" s="605"/>
      <c r="DP122" s="605"/>
      <c r="DQ122" s="605"/>
      <c r="DR122" s="605"/>
      <c r="DS122" s="605"/>
      <c r="DT122" s="605"/>
      <c r="DU122" s="605"/>
      <c r="DV122" s="605"/>
      <c r="DW122" s="605"/>
    </row>
    <row r="123" spans="2:127" x14ac:dyDescent="0.2">
      <c r="B123" s="741"/>
      <c r="C123" s="605"/>
      <c r="D123" s="605"/>
      <c r="E123" s="605"/>
      <c r="F123" s="742"/>
      <c r="G123" s="605"/>
      <c r="H123" s="605"/>
      <c r="I123" s="605"/>
      <c r="J123" s="605"/>
      <c r="K123" s="605"/>
      <c r="L123" s="605"/>
      <c r="M123" s="605"/>
      <c r="N123" s="605"/>
      <c r="O123" s="605"/>
      <c r="P123" s="605" t="s">
        <v>553</v>
      </c>
      <c r="Q123" s="605"/>
      <c r="R123" s="605"/>
      <c r="S123" s="605"/>
      <c r="T123" s="605"/>
      <c r="U123" s="605"/>
      <c r="V123" s="604"/>
      <c r="W123" s="604"/>
      <c r="X123" s="604"/>
      <c r="Y123" s="604"/>
      <c r="Z123" s="604"/>
      <c r="AA123" s="604"/>
      <c r="AB123" s="604"/>
      <c r="AC123" s="604"/>
      <c r="AD123" s="604"/>
      <c r="AE123" s="604"/>
      <c r="AF123" s="604"/>
      <c r="AG123" s="604"/>
      <c r="AH123" s="604"/>
      <c r="AI123" s="604"/>
      <c r="AJ123" s="604"/>
      <c r="AK123" s="604"/>
      <c r="AL123" s="604"/>
      <c r="AM123" s="604"/>
      <c r="AN123" s="604"/>
      <c r="AO123" s="604"/>
      <c r="AP123" s="604"/>
      <c r="AQ123" s="604"/>
      <c r="AR123" s="604"/>
      <c r="AS123" s="604"/>
      <c r="AT123" s="604"/>
      <c r="AU123" s="604"/>
      <c r="AV123" s="604"/>
      <c r="AW123" s="604"/>
      <c r="AX123" s="604"/>
      <c r="AY123" s="604"/>
      <c r="AZ123" s="604"/>
      <c r="BA123" s="604"/>
      <c r="BB123" s="604"/>
      <c r="BC123" s="604"/>
      <c r="BD123" s="604"/>
      <c r="BE123" s="604"/>
      <c r="BF123" s="604"/>
      <c r="BG123" s="604"/>
      <c r="BH123" s="604"/>
      <c r="BI123" s="604"/>
      <c r="BJ123" s="604"/>
      <c r="BK123" s="604"/>
      <c r="BL123" s="604"/>
      <c r="BM123" s="604"/>
      <c r="BN123" s="604"/>
      <c r="BO123" s="604"/>
      <c r="BP123" s="604"/>
      <c r="BQ123" s="604"/>
      <c r="BR123" s="604"/>
      <c r="BS123" s="604"/>
      <c r="BT123" s="604"/>
      <c r="BU123" s="604"/>
      <c r="BV123" s="604"/>
      <c r="BW123" s="604"/>
      <c r="BX123" s="604"/>
      <c r="BY123" s="604"/>
      <c r="BZ123" s="604"/>
      <c r="CA123" s="604"/>
      <c r="CB123" s="604"/>
      <c r="CC123" s="604"/>
      <c r="CD123" s="605"/>
      <c r="CE123" s="605"/>
      <c r="CF123" s="605"/>
      <c r="CG123" s="605"/>
      <c r="CH123" s="605"/>
      <c r="CI123" s="605"/>
      <c r="CJ123" s="605"/>
      <c r="CK123" s="605"/>
      <c r="CL123" s="605"/>
      <c r="CM123" s="605"/>
      <c r="CN123" s="605"/>
      <c r="CO123" s="605"/>
      <c r="CP123" s="605"/>
      <c r="CQ123" s="605"/>
      <c r="CR123" s="605"/>
      <c r="CS123" s="605"/>
      <c r="CT123" s="605"/>
      <c r="CU123" s="605"/>
      <c r="CV123" s="605"/>
      <c r="CW123" s="605"/>
      <c r="CX123" s="605"/>
      <c r="CY123" s="605"/>
      <c r="CZ123" s="605"/>
      <c r="DA123" s="605"/>
      <c r="DB123" s="605"/>
      <c r="DC123" s="605"/>
      <c r="DD123" s="605"/>
      <c r="DE123" s="605"/>
      <c r="DF123" s="605"/>
      <c r="DG123" s="605"/>
      <c r="DH123" s="605"/>
      <c r="DI123" s="605"/>
      <c r="DJ123" s="605"/>
      <c r="DK123" s="605"/>
      <c r="DL123" s="605"/>
      <c r="DM123" s="605"/>
      <c r="DN123" s="605"/>
      <c r="DO123" s="605"/>
      <c r="DP123" s="605"/>
      <c r="DQ123" s="605"/>
      <c r="DR123" s="605"/>
      <c r="DS123" s="605"/>
      <c r="DT123" s="605"/>
      <c r="DU123" s="605"/>
      <c r="DV123" s="605"/>
      <c r="DW123" s="605"/>
    </row>
    <row r="124" spans="2:127" x14ac:dyDescent="0.2">
      <c r="B124" s="741"/>
      <c r="C124" s="605"/>
      <c r="D124" s="605"/>
      <c r="E124" s="605"/>
      <c r="F124" s="605"/>
      <c r="G124" s="605"/>
      <c r="H124" s="605"/>
      <c r="I124" s="605"/>
      <c r="J124" s="605"/>
      <c r="K124" s="605"/>
      <c r="L124" s="605"/>
      <c r="M124" s="605"/>
      <c r="N124" s="605"/>
      <c r="O124" s="605"/>
      <c r="P124" s="605"/>
      <c r="Q124" s="605"/>
      <c r="R124" s="605"/>
      <c r="S124" s="605"/>
      <c r="T124" s="605"/>
      <c r="U124" s="605"/>
      <c r="V124" s="604"/>
      <c r="W124" s="604"/>
      <c r="X124" s="604"/>
      <c r="Y124" s="604"/>
      <c r="Z124" s="604"/>
      <c r="AA124" s="604"/>
      <c r="AB124" s="604"/>
      <c r="AC124" s="604"/>
      <c r="AD124" s="604"/>
      <c r="AE124" s="604"/>
      <c r="AF124" s="604"/>
      <c r="AG124" s="604"/>
      <c r="AH124" s="604"/>
      <c r="AI124" s="604"/>
      <c r="AJ124" s="604"/>
      <c r="AK124" s="604"/>
      <c r="AL124" s="604"/>
      <c r="AM124" s="604"/>
      <c r="AN124" s="604"/>
      <c r="AO124" s="604"/>
      <c r="AP124" s="604"/>
      <c r="AQ124" s="604"/>
      <c r="AR124" s="604"/>
      <c r="AS124" s="604"/>
      <c r="AT124" s="604"/>
      <c r="AU124" s="604"/>
      <c r="AV124" s="604"/>
      <c r="AW124" s="604"/>
      <c r="AX124" s="604"/>
      <c r="AY124" s="604"/>
      <c r="AZ124" s="604"/>
      <c r="BA124" s="604"/>
      <c r="BB124" s="604"/>
      <c r="BC124" s="604"/>
      <c r="BD124" s="604"/>
      <c r="BE124" s="604"/>
      <c r="BF124" s="604"/>
      <c r="BG124" s="604"/>
      <c r="BH124" s="604"/>
      <c r="BI124" s="604"/>
      <c r="BJ124" s="604"/>
      <c r="BK124" s="604"/>
      <c r="BL124" s="604"/>
      <c r="BM124" s="604"/>
      <c r="BN124" s="604"/>
      <c r="BO124" s="604"/>
      <c r="BP124" s="604"/>
      <c r="BQ124" s="604"/>
      <c r="BR124" s="604"/>
      <c r="BS124" s="604"/>
      <c r="BT124" s="604"/>
      <c r="BU124" s="604"/>
      <c r="BV124" s="604"/>
      <c r="BW124" s="604"/>
      <c r="BX124" s="604"/>
      <c r="BY124" s="604"/>
      <c r="BZ124" s="604"/>
      <c r="CA124" s="604"/>
      <c r="CB124" s="604"/>
      <c r="CC124" s="604"/>
      <c r="CD124" s="605"/>
      <c r="CE124" s="605"/>
      <c r="CF124" s="605"/>
      <c r="CG124" s="605"/>
      <c r="CH124" s="605"/>
      <c r="CI124" s="605"/>
      <c r="CJ124" s="605"/>
      <c r="CK124" s="605"/>
      <c r="CL124" s="605"/>
      <c r="CM124" s="605"/>
      <c r="CN124" s="605"/>
      <c r="CO124" s="605"/>
      <c r="CP124" s="605"/>
      <c r="CQ124" s="605"/>
      <c r="CR124" s="605"/>
      <c r="CS124" s="605"/>
      <c r="CT124" s="605"/>
      <c r="CU124" s="605"/>
      <c r="CV124" s="605"/>
      <c r="CW124" s="605"/>
      <c r="CX124" s="605"/>
      <c r="CY124" s="605"/>
      <c r="CZ124" s="605"/>
      <c r="DA124" s="605"/>
      <c r="DB124" s="605"/>
      <c r="DC124" s="605"/>
      <c r="DD124" s="605"/>
      <c r="DE124" s="605"/>
      <c r="DF124" s="605"/>
      <c r="DG124" s="605"/>
      <c r="DH124" s="605"/>
      <c r="DI124" s="605"/>
      <c r="DJ124" s="605"/>
      <c r="DK124" s="605"/>
      <c r="DL124" s="605"/>
      <c r="DM124" s="605"/>
      <c r="DN124" s="605"/>
      <c r="DO124" s="605"/>
      <c r="DP124" s="605"/>
      <c r="DQ124" s="605"/>
      <c r="DR124" s="605"/>
      <c r="DS124" s="605"/>
      <c r="DT124" s="605"/>
      <c r="DU124" s="605"/>
      <c r="DV124" s="605"/>
      <c r="DW124" s="605"/>
    </row>
    <row r="125" spans="2:127" x14ac:dyDescent="0.2">
      <c r="B125" s="741"/>
      <c r="C125" s="605"/>
      <c r="D125" s="605"/>
      <c r="E125" s="605"/>
      <c r="F125" s="605"/>
      <c r="G125" s="605"/>
      <c r="H125" s="605"/>
      <c r="I125" s="605"/>
      <c r="J125" s="605"/>
      <c r="K125" s="605"/>
      <c r="L125" s="605"/>
      <c r="M125" s="605"/>
      <c r="N125" s="605"/>
      <c r="O125" s="605"/>
      <c r="P125" s="605"/>
      <c r="Q125" s="605"/>
      <c r="R125" s="605"/>
      <c r="S125" s="605"/>
      <c r="T125" s="605"/>
      <c r="U125" s="605"/>
      <c r="V125" s="604"/>
      <c r="W125" s="604"/>
      <c r="X125" s="604"/>
      <c r="Y125" s="604"/>
      <c r="Z125" s="604"/>
      <c r="AA125" s="604"/>
      <c r="AB125" s="604"/>
      <c r="AC125" s="604"/>
      <c r="AD125" s="604"/>
      <c r="AE125" s="604"/>
      <c r="AF125" s="604"/>
      <c r="AG125" s="604"/>
      <c r="AH125" s="604"/>
      <c r="AI125" s="604"/>
      <c r="AJ125" s="604"/>
      <c r="AK125" s="604"/>
      <c r="AL125" s="604"/>
      <c r="AM125" s="604"/>
      <c r="AN125" s="604"/>
      <c r="AO125" s="604"/>
      <c r="AP125" s="604"/>
      <c r="AQ125" s="604"/>
      <c r="AR125" s="604"/>
      <c r="AS125" s="604"/>
      <c r="AT125" s="604"/>
      <c r="AU125" s="604"/>
      <c r="AV125" s="604"/>
      <c r="AW125" s="604"/>
      <c r="AX125" s="604"/>
      <c r="AY125" s="604"/>
      <c r="AZ125" s="604"/>
      <c r="BA125" s="604"/>
      <c r="BB125" s="604"/>
      <c r="BC125" s="604"/>
      <c r="BD125" s="604"/>
      <c r="BE125" s="604"/>
      <c r="BF125" s="604"/>
      <c r="BG125" s="604"/>
      <c r="BH125" s="604"/>
      <c r="BI125" s="604"/>
      <c r="BJ125" s="604"/>
      <c r="BK125" s="604"/>
      <c r="BL125" s="604"/>
      <c r="BM125" s="604"/>
      <c r="BN125" s="604"/>
      <c r="BO125" s="604"/>
      <c r="BP125" s="604"/>
      <c r="BQ125" s="604"/>
      <c r="BR125" s="604"/>
      <c r="BS125" s="604"/>
      <c r="BT125" s="604"/>
      <c r="BU125" s="604"/>
      <c r="BV125" s="604"/>
      <c r="BW125" s="604"/>
      <c r="BX125" s="604"/>
      <c r="BY125" s="604"/>
      <c r="BZ125" s="604"/>
      <c r="CA125" s="604"/>
      <c r="CB125" s="604"/>
      <c r="CC125" s="604"/>
      <c r="CD125" s="605"/>
      <c r="CE125" s="605"/>
      <c r="CF125" s="605"/>
      <c r="CG125" s="605"/>
      <c r="CH125" s="605"/>
      <c r="CI125" s="605"/>
      <c r="CJ125" s="605"/>
      <c r="CK125" s="605"/>
      <c r="CL125" s="605"/>
      <c r="CM125" s="605"/>
      <c r="CN125" s="605"/>
      <c r="CO125" s="605"/>
      <c r="CP125" s="605"/>
      <c r="CQ125" s="605"/>
      <c r="CR125" s="605"/>
      <c r="CS125" s="605"/>
      <c r="CT125" s="605"/>
      <c r="CU125" s="605"/>
      <c r="CV125" s="605"/>
      <c r="CW125" s="605"/>
      <c r="CX125" s="605"/>
      <c r="CY125" s="605"/>
      <c r="CZ125" s="605"/>
      <c r="DA125" s="605"/>
      <c r="DB125" s="605"/>
      <c r="DC125" s="605"/>
      <c r="DD125" s="605"/>
      <c r="DE125" s="605"/>
      <c r="DF125" s="605"/>
      <c r="DG125" s="605"/>
      <c r="DH125" s="605"/>
      <c r="DI125" s="605"/>
      <c r="DJ125" s="605"/>
      <c r="DK125" s="605"/>
      <c r="DL125" s="605"/>
      <c r="DM125" s="605"/>
      <c r="DN125" s="605"/>
      <c r="DO125" s="605"/>
      <c r="DP125" s="605"/>
      <c r="DQ125" s="605"/>
      <c r="DR125" s="605"/>
      <c r="DS125" s="605"/>
      <c r="DT125" s="605"/>
      <c r="DU125" s="605"/>
      <c r="DV125" s="605"/>
      <c r="DW125" s="605"/>
    </row>
    <row r="126" spans="2:127" x14ac:dyDescent="0.2">
      <c r="B126" s="741"/>
      <c r="C126" s="605"/>
      <c r="D126" s="605"/>
      <c r="E126" s="605"/>
      <c r="F126" s="605"/>
      <c r="G126" s="605"/>
      <c r="H126" s="605"/>
      <c r="I126" s="605"/>
      <c r="J126" s="605"/>
      <c r="K126" s="605"/>
      <c r="L126" s="605"/>
      <c r="M126" s="605"/>
      <c r="N126" s="605"/>
      <c r="O126" s="605"/>
      <c r="P126" s="605"/>
      <c r="Q126" s="605"/>
      <c r="R126" s="605"/>
      <c r="S126" s="605"/>
      <c r="T126" s="605"/>
      <c r="U126" s="605"/>
      <c r="V126" s="604"/>
      <c r="W126" s="604"/>
      <c r="X126" s="604"/>
      <c r="Y126" s="604"/>
      <c r="Z126" s="604"/>
      <c r="AA126" s="604"/>
      <c r="AB126" s="604"/>
      <c r="AC126" s="604"/>
      <c r="AD126" s="604"/>
      <c r="AE126" s="604"/>
      <c r="AF126" s="604"/>
      <c r="AG126" s="604"/>
      <c r="AH126" s="604"/>
      <c r="AI126" s="604"/>
      <c r="AJ126" s="604"/>
      <c r="AK126" s="604"/>
      <c r="AL126" s="604"/>
      <c r="AM126" s="604"/>
      <c r="AN126" s="604"/>
      <c r="AO126" s="604"/>
      <c r="AP126" s="604"/>
      <c r="AQ126" s="604"/>
      <c r="AR126" s="604"/>
      <c r="AS126" s="604"/>
      <c r="AT126" s="604"/>
      <c r="AU126" s="604"/>
      <c r="AV126" s="604"/>
      <c r="AW126" s="604"/>
      <c r="AX126" s="604"/>
      <c r="AY126" s="604"/>
      <c r="AZ126" s="604"/>
      <c r="BA126" s="604"/>
      <c r="BB126" s="604"/>
      <c r="BC126" s="604"/>
      <c r="BD126" s="604"/>
      <c r="BE126" s="604"/>
      <c r="BF126" s="604"/>
      <c r="BG126" s="604"/>
      <c r="BH126" s="604"/>
      <c r="BI126" s="604"/>
      <c r="BJ126" s="604"/>
      <c r="BK126" s="604"/>
      <c r="BL126" s="604"/>
      <c r="BM126" s="604"/>
      <c r="BN126" s="604"/>
      <c r="BO126" s="604"/>
      <c r="BP126" s="604"/>
      <c r="BQ126" s="604"/>
      <c r="BR126" s="604"/>
      <c r="BS126" s="604"/>
      <c r="BT126" s="604"/>
      <c r="BU126" s="604"/>
      <c r="BV126" s="604"/>
      <c r="BW126" s="604"/>
      <c r="BX126" s="604"/>
      <c r="BY126" s="604"/>
      <c r="BZ126" s="604"/>
      <c r="CA126" s="604"/>
      <c r="CB126" s="604"/>
      <c r="CC126" s="604"/>
      <c r="CD126" s="605"/>
      <c r="CE126" s="605"/>
      <c r="CF126" s="605"/>
      <c r="CG126" s="605"/>
      <c r="CH126" s="605"/>
      <c r="CI126" s="605"/>
      <c r="CJ126" s="605"/>
      <c r="CK126" s="605"/>
      <c r="CL126" s="605"/>
      <c r="CM126" s="605"/>
      <c r="CN126" s="605"/>
      <c r="CO126" s="605"/>
      <c r="CP126" s="605"/>
      <c r="CQ126" s="605"/>
      <c r="CR126" s="605"/>
      <c r="CS126" s="605"/>
      <c r="CT126" s="605"/>
      <c r="CU126" s="605"/>
      <c r="CV126" s="605"/>
      <c r="CW126" s="605"/>
      <c r="CX126" s="605"/>
      <c r="CY126" s="605"/>
      <c r="CZ126" s="605"/>
      <c r="DA126" s="605"/>
      <c r="DB126" s="605"/>
      <c r="DC126" s="605"/>
      <c r="DD126" s="605"/>
      <c r="DE126" s="605"/>
      <c r="DF126" s="605"/>
      <c r="DG126" s="605"/>
      <c r="DH126" s="605"/>
      <c r="DI126" s="605"/>
      <c r="DJ126" s="605"/>
      <c r="DK126" s="605"/>
      <c r="DL126" s="605"/>
      <c r="DM126" s="605"/>
      <c r="DN126" s="605"/>
      <c r="DO126" s="605"/>
      <c r="DP126" s="605"/>
      <c r="DQ126" s="605"/>
      <c r="DR126" s="605"/>
      <c r="DS126" s="605"/>
      <c r="DT126" s="605"/>
      <c r="DU126" s="605"/>
      <c r="DV126" s="605"/>
      <c r="DW126" s="605"/>
    </row>
    <row r="127" spans="2:127" x14ac:dyDescent="0.2">
      <c r="B127" s="741"/>
      <c r="C127" s="605"/>
      <c r="D127" s="605"/>
      <c r="E127" s="605"/>
      <c r="F127" s="605"/>
      <c r="G127" s="605"/>
      <c r="H127" s="605"/>
      <c r="I127" s="605"/>
      <c r="J127" s="605"/>
      <c r="K127" s="605"/>
      <c r="L127" s="605"/>
      <c r="M127" s="605"/>
      <c r="N127" s="605"/>
      <c r="O127" s="605"/>
      <c r="P127" s="605"/>
      <c r="Q127" s="605"/>
      <c r="R127" s="605"/>
      <c r="S127" s="605"/>
      <c r="T127" s="605"/>
      <c r="U127" s="605"/>
      <c r="V127" s="604"/>
      <c r="W127" s="604"/>
      <c r="X127" s="604"/>
      <c r="Y127" s="604"/>
      <c r="Z127" s="604"/>
      <c r="AA127" s="604"/>
      <c r="AB127" s="604"/>
      <c r="AC127" s="604"/>
      <c r="AD127" s="604"/>
      <c r="AE127" s="604"/>
      <c r="AF127" s="604"/>
      <c r="AG127" s="604"/>
      <c r="AH127" s="604"/>
      <c r="AI127" s="604"/>
      <c r="AJ127" s="604"/>
      <c r="AK127" s="604"/>
      <c r="AL127" s="604"/>
      <c r="AM127" s="604"/>
      <c r="AN127" s="604"/>
      <c r="AO127" s="604"/>
      <c r="AP127" s="604"/>
      <c r="AQ127" s="604"/>
      <c r="AR127" s="604"/>
      <c r="AS127" s="604"/>
      <c r="AT127" s="604"/>
      <c r="AU127" s="604"/>
      <c r="AV127" s="604"/>
      <c r="AW127" s="604"/>
      <c r="AX127" s="604"/>
      <c r="AY127" s="604"/>
      <c r="AZ127" s="604"/>
      <c r="BA127" s="604"/>
      <c r="BB127" s="604"/>
      <c r="BC127" s="604"/>
      <c r="BD127" s="604"/>
      <c r="BE127" s="604"/>
      <c r="BF127" s="604"/>
      <c r="BG127" s="604"/>
      <c r="BH127" s="604"/>
      <c r="BI127" s="604"/>
      <c r="BJ127" s="604"/>
      <c r="BK127" s="604"/>
      <c r="BL127" s="604"/>
      <c r="BM127" s="604"/>
      <c r="BN127" s="604"/>
      <c r="BO127" s="604"/>
      <c r="BP127" s="604"/>
      <c r="BQ127" s="604"/>
      <c r="BR127" s="604"/>
      <c r="BS127" s="604"/>
      <c r="BT127" s="604"/>
      <c r="BU127" s="604"/>
      <c r="BV127" s="604"/>
      <c r="BW127" s="604"/>
      <c r="BX127" s="604"/>
      <c r="BY127" s="604"/>
      <c r="BZ127" s="604"/>
      <c r="CA127" s="604"/>
      <c r="CB127" s="604"/>
      <c r="CC127" s="604"/>
      <c r="CD127" s="605"/>
      <c r="CE127" s="605"/>
      <c r="CF127" s="605"/>
      <c r="CG127" s="605"/>
      <c r="CH127" s="605"/>
      <c r="CI127" s="605"/>
      <c r="CJ127" s="605"/>
      <c r="CK127" s="605"/>
      <c r="CL127" s="605"/>
      <c r="CM127" s="605"/>
      <c r="CN127" s="605"/>
      <c r="CO127" s="605"/>
      <c r="CP127" s="605"/>
      <c r="CQ127" s="605"/>
      <c r="CR127" s="605"/>
      <c r="CS127" s="605"/>
      <c r="CT127" s="605"/>
      <c r="CU127" s="605"/>
      <c r="CV127" s="605"/>
      <c r="CW127" s="605"/>
      <c r="CX127" s="605"/>
      <c r="CY127" s="605"/>
      <c r="CZ127" s="605"/>
      <c r="DA127" s="605"/>
      <c r="DB127" s="605"/>
      <c r="DC127" s="605"/>
      <c r="DD127" s="605"/>
      <c r="DE127" s="605"/>
      <c r="DF127" s="605"/>
      <c r="DG127" s="605"/>
      <c r="DH127" s="605"/>
      <c r="DI127" s="605"/>
      <c r="DJ127" s="605"/>
      <c r="DK127" s="605"/>
      <c r="DL127" s="605"/>
      <c r="DM127" s="605"/>
      <c r="DN127" s="605"/>
      <c r="DO127" s="605"/>
      <c r="DP127" s="605"/>
      <c r="DQ127" s="605"/>
      <c r="DR127" s="605"/>
      <c r="DS127" s="605"/>
      <c r="DT127" s="605"/>
      <c r="DU127" s="605"/>
      <c r="DV127" s="605"/>
      <c r="DW127" s="605"/>
    </row>
    <row r="128" spans="2:127" x14ac:dyDescent="0.2">
      <c r="B128" s="741"/>
      <c r="C128" s="605"/>
      <c r="D128" s="605"/>
      <c r="E128" s="605"/>
      <c r="F128" s="605"/>
      <c r="G128" s="605"/>
      <c r="H128" s="605"/>
      <c r="I128" s="605"/>
      <c r="J128" s="605"/>
      <c r="K128" s="605"/>
      <c r="L128" s="605"/>
      <c r="M128" s="605"/>
      <c r="N128" s="605"/>
      <c r="O128" s="605"/>
      <c r="P128" s="605"/>
      <c r="Q128" s="605"/>
      <c r="R128" s="605"/>
      <c r="S128" s="605"/>
      <c r="T128" s="605"/>
      <c r="U128" s="605"/>
      <c r="V128" s="604"/>
      <c r="W128" s="604"/>
      <c r="X128" s="604"/>
      <c r="Y128" s="604"/>
      <c r="Z128" s="604"/>
      <c r="AA128" s="604"/>
      <c r="AB128" s="604"/>
      <c r="AC128" s="604"/>
      <c r="AD128" s="604"/>
      <c r="AE128" s="604"/>
      <c r="AF128" s="604"/>
      <c r="AG128" s="604"/>
      <c r="AH128" s="604"/>
      <c r="AI128" s="604"/>
      <c r="AJ128" s="604"/>
      <c r="AK128" s="604"/>
      <c r="AL128" s="604"/>
      <c r="AM128" s="604"/>
      <c r="AN128" s="604"/>
      <c r="AO128" s="604"/>
      <c r="AP128" s="604"/>
      <c r="AQ128" s="604"/>
      <c r="AR128" s="604"/>
      <c r="AS128" s="604"/>
      <c r="AT128" s="604"/>
      <c r="AU128" s="604"/>
      <c r="AV128" s="604"/>
      <c r="AW128" s="604"/>
      <c r="AX128" s="604"/>
      <c r="AY128" s="604"/>
      <c r="AZ128" s="604"/>
      <c r="BA128" s="604"/>
      <c r="BB128" s="604"/>
      <c r="BC128" s="604"/>
      <c r="BD128" s="604"/>
      <c r="BE128" s="604"/>
      <c r="BF128" s="604"/>
      <c r="BG128" s="604"/>
      <c r="BH128" s="604"/>
      <c r="BI128" s="604"/>
      <c r="BJ128" s="604"/>
      <c r="BK128" s="604"/>
      <c r="BL128" s="604"/>
      <c r="BM128" s="604"/>
      <c r="BN128" s="604"/>
      <c r="BO128" s="604"/>
      <c r="BP128" s="604"/>
      <c r="BQ128" s="604"/>
      <c r="BR128" s="604"/>
      <c r="BS128" s="604"/>
      <c r="BT128" s="604"/>
      <c r="BU128" s="604"/>
      <c r="BV128" s="604"/>
      <c r="BW128" s="604"/>
      <c r="BX128" s="604"/>
      <c r="BY128" s="604"/>
      <c r="BZ128" s="604"/>
      <c r="CA128" s="604"/>
      <c r="CB128" s="604"/>
      <c r="CC128" s="604"/>
      <c r="CD128" s="605"/>
      <c r="CE128" s="605"/>
      <c r="CF128" s="605"/>
      <c r="CG128" s="605"/>
      <c r="CH128" s="605"/>
      <c r="CI128" s="605"/>
      <c r="CJ128" s="605"/>
      <c r="CK128" s="605"/>
      <c r="CL128" s="605"/>
      <c r="CM128" s="605"/>
      <c r="CN128" s="605"/>
      <c r="CO128" s="605"/>
      <c r="CP128" s="605"/>
      <c r="CQ128" s="605"/>
      <c r="CR128" s="605"/>
      <c r="CS128" s="605"/>
      <c r="CT128" s="605"/>
      <c r="CU128" s="605"/>
      <c r="CV128" s="605"/>
      <c r="CW128" s="605"/>
      <c r="CX128" s="605"/>
      <c r="CY128" s="605"/>
      <c r="CZ128" s="605"/>
      <c r="DA128" s="605"/>
      <c r="DB128" s="605"/>
      <c r="DC128" s="605"/>
      <c r="DD128" s="605"/>
      <c r="DE128" s="605"/>
      <c r="DF128" s="605"/>
      <c r="DG128" s="605"/>
      <c r="DH128" s="605"/>
      <c r="DI128" s="605"/>
      <c r="DJ128" s="605"/>
      <c r="DK128" s="605"/>
      <c r="DL128" s="605"/>
      <c r="DM128" s="605"/>
      <c r="DN128" s="605"/>
      <c r="DO128" s="605"/>
      <c r="DP128" s="605"/>
      <c r="DQ128" s="605"/>
      <c r="DR128" s="605"/>
      <c r="DS128" s="605"/>
      <c r="DT128" s="605"/>
      <c r="DU128" s="605"/>
      <c r="DV128" s="605"/>
      <c r="DW128" s="605"/>
    </row>
    <row r="129" spans="2:127" x14ac:dyDescent="0.2">
      <c r="B129" s="741"/>
      <c r="C129" s="605"/>
      <c r="D129" s="605"/>
      <c r="E129" s="605"/>
      <c r="F129" s="605"/>
      <c r="G129" s="605"/>
      <c r="H129" s="605"/>
      <c r="I129" s="605"/>
      <c r="J129" s="605"/>
      <c r="K129" s="605"/>
      <c r="L129" s="605"/>
      <c r="M129" s="605"/>
      <c r="N129" s="605"/>
      <c r="O129" s="605"/>
      <c r="P129" s="605"/>
      <c r="Q129" s="605"/>
      <c r="R129" s="605"/>
      <c r="S129" s="605"/>
      <c r="T129" s="605"/>
      <c r="U129" s="605"/>
      <c r="V129" s="604"/>
      <c r="W129" s="604"/>
      <c r="X129" s="604"/>
      <c r="Y129" s="604"/>
      <c r="Z129" s="604"/>
      <c r="AA129" s="604"/>
      <c r="AB129" s="604"/>
      <c r="AC129" s="604"/>
      <c r="AD129" s="604"/>
      <c r="AE129" s="604"/>
      <c r="AF129" s="604"/>
      <c r="AG129" s="604"/>
      <c r="AH129" s="604"/>
      <c r="AI129" s="604"/>
      <c r="AJ129" s="604"/>
      <c r="AK129" s="604"/>
      <c r="AL129" s="604"/>
      <c r="AM129" s="604"/>
      <c r="AN129" s="604"/>
      <c r="AO129" s="604"/>
      <c r="AP129" s="604"/>
      <c r="AQ129" s="604"/>
      <c r="AR129" s="604"/>
      <c r="AS129" s="604"/>
      <c r="AT129" s="604"/>
      <c r="AU129" s="604"/>
      <c r="AV129" s="604"/>
      <c r="AW129" s="604"/>
      <c r="AX129" s="604"/>
      <c r="AY129" s="604"/>
      <c r="AZ129" s="604"/>
      <c r="BA129" s="604"/>
      <c r="BB129" s="604"/>
      <c r="BC129" s="604"/>
      <c r="BD129" s="604"/>
      <c r="BE129" s="604"/>
      <c r="BF129" s="604"/>
      <c r="BG129" s="604"/>
      <c r="BH129" s="604"/>
      <c r="BI129" s="604"/>
      <c r="BJ129" s="604"/>
      <c r="BK129" s="604"/>
      <c r="BL129" s="604"/>
      <c r="BM129" s="604"/>
      <c r="BN129" s="604"/>
      <c r="BO129" s="604"/>
      <c r="BP129" s="604"/>
      <c r="BQ129" s="604"/>
      <c r="BR129" s="604"/>
      <c r="BS129" s="604"/>
      <c r="BT129" s="604"/>
      <c r="BU129" s="604"/>
      <c r="BV129" s="604"/>
      <c r="BW129" s="604"/>
      <c r="BX129" s="604"/>
      <c r="BY129" s="604"/>
      <c r="BZ129" s="604"/>
      <c r="CA129" s="604"/>
      <c r="CB129" s="604"/>
      <c r="CC129" s="604"/>
      <c r="CD129" s="605"/>
      <c r="CE129" s="605"/>
      <c r="CF129" s="605"/>
      <c r="CG129" s="605"/>
      <c r="CH129" s="605"/>
      <c r="CI129" s="605"/>
      <c r="CJ129" s="605"/>
      <c r="CK129" s="605"/>
      <c r="CL129" s="605"/>
      <c r="CM129" s="605"/>
      <c r="CN129" s="605"/>
      <c r="CO129" s="605"/>
      <c r="CP129" s="605"/>
      <c r="CQ129" s="605"/>
      <c r="CR129" s="605"/>
      <c r="CS129" s="605"/>
      <c r="CT129" s="605"/>
      <c r="CU129" s="605"/>
      <c r="CV129" s="605"/>
      <c r="CW129" s="605"/>
      <c r="CX129" s="605"/>
      <c r="CY129" s="605"/>
      <c r="CZ129" s="605"/>
      <c r="DA129" s="605"/>
      <c r="DB129" s="605"/>
      <c r="DC129" s="605"/>
      <c r="DD129" s="605"/>
      <c r="DE129" s="605"/>
      <c r="DF129" s="605"/>
      <c r="DG129" s="605"/>
      <c r="DH129" s="605"/>
      <c r="DI129" s="605"/>
      <c r="DJ129" s="605"/>
      <c r="DK129" s="605"/>
      <c r="DL129" s="605"/>
      <c r="DM129" s="605"/>
      <c r="DN129" s="605"/>
      <c r="DO129" s="605"/>
      <c r="DP129" s="605"/>
      <c r="DQ129" s="605"/>
      <c r="DR129" s="605"/>
      <c r="DS129" s="605"/>
      <c r="DT129" s="605"/>
      <c r="DU129" s="605"/>
      <c r="DV129" s="605"/>
      <c r="DW129" s="605"/>
    </row>
    <row r="130" spans="2:127" x14ac:dyDescent="0.2">
      <c r="B130" s="741"/>
      <c r="C130" s="743" t="str">
        <f>'TITLE PAGE'!B9</f>
        <v>Company:</v>
      </c>
      <c r="D130" s="743" t="str">
        <f>'TITLE PAGE'!D9</f>
        <v>Severn Trent Water</v>
      </c>
      <c r="E130" s="605"/>
      <c r="F130" s="605"/>
      <c r="G130" s="605"/>
      <c r="H130" s="605"/>
      <c r="I130" s="605"/>
      <c r="J130" s="605"/>
      <c r="K130" s="605"/>
      <c r="L130" s="605"/>
      <c r="M130" s="605"/>
      <c r="N130" s="605"/>
      <c r="O130" s="605"/>
      <c r="P130" s="605"/>
      <c r="Q130" s="605"/>
      <c r="R130" s="605"/>
      <c r="S130" s="605"/>
      <c r="T130" s="605"/>
      <c r="U130" s="605"/>
      <c r="V130" s="605"/>
      <c r="W130" s="605"/>
      <c r="X130" s="605"/>
      <c r="Y130" s="605"/>
      <c r="Z130" s="605"/>
      <c r="AA130" s="605"/>
      <c r="AB130" s="605"/>
      <c r="AC130" s="605"/>
      <c r="AD130" s="605"/>
      <c r="AE130" s="605"/>
      <c r="AF130" s="605"/>
      <c r="AG130" s="605"/>
      <c r="AH130" s="605"/>
      <c r="AI130" s="605"/>
      <c r="AJ130" s="605"/>
      <c r="AK130" s="605"/>
      <c r="AL130" s="605"/>
      <c r="AM130" s="605"/>
      <c r="AN130" s="605"/>
      <c r="AO130" s="605"/>
      <c r="AP130" s="605"/>
      <c r="AQ130" s="605"/>
      <c r="AR130" s="605"/>
      <c r="AS130" s="605"/>
      <c r="AT130" s="605"/>
      <c r="AU130" s="605"/>
      <c r="AV130" s="605"/>
      <c r="AW130" s="605"/>
      <c r="AX130" s="605"/>
      <c r="AY130" s="605"/>
      <c r="AZ130" s="605"/>
      <c r="BA130" s="605"/>
      <c r="BB130" s="605"/>
      <c r="BC130" s="605"/>
      <c r="BD130" s="605"/>
      <c r="BE130" s="605"/>
      <c r="BF130" s="605"/>
      <c r="BG130" s="605"/>
      <c r="BH130" s="605"/>
      <c r="BI130" s="605"/>
      <c r="BJ130" s="605"/>
      <c r="BK130" s="605"/>
      <c r="BL130" s="605"/>
      <c r="BM130" s="605"/>
      <c r="BN130" s="605"/>
      <c r="BO130" s="605"/>
      <c r="BP130" s="605"/>
      <c r="BQ130" s="605"/>
      <c r="BR130" s="605"/>
      <c r="BS130" s="605"/>
      <c r="BT130" s="605"/>
      <c r="BU130" s="605"/>
      <c r="BV130" s="605"/>
      <c r="BW130" s="605"/>
      <c r="BX130" s="605"/>
      <c r="BY130" s="605"/>
      <c r="BZ130" s="605"/>
      <c r="CA130" s="605"/>
      <c r="CB130" s="605"/>
      <c r="CC130" s="605"/>
      <c r="CD130" s="605"/>
      <c r="CE130" s="605"/>
      <c r="CF130" s="605"/>
      <c r="CG130" s="605"/>
      <c r="CH130" s="605"/>
      <c r="CI130" s="605"/>
      <c r="CJ130" s="605"/>
      <c r="CK130" s="605"/>
      <c r="CL130" s="605"/>
      <c r="CM130" s="605"/>
      <c r="CN130" s="605"/>
      <c r="CO130" s="605"/>
      <c r="CP130" s="605"/>
      <c r="CQ130" s="605"/>
      <c r="CR130" s="605"/>
      <c r="CS130" s="605"/>
      <c r="CT130" s="605"/>
      <c r="CU130" s="605"/>
      <c r="CV130" s="605"/>
      <c r="CW130" s="605"/>
      <c r="CX130" s="605"/>
      <c r="CY130" s="605"/>
      <c r="CZ130" s="605"/>
      <c r="DA130" s="605"/>
      <c r="DB130" s="605"/>
      <c r="DC130" s="605"/>
      <c r="DD130" s="605"/>
      <c r="DE130" s="605"/>
      <c r="DF130" s="605"/>
      <c r="DG130" s="605"/>
      <c r="DH130" s="605"/>
      <c r="DI130" s="605"/>
      <c r="DJ130" s="605"/>
      <c r="DK130" s="605"/>
      <c r="DL130" s="605"/>
      <c r="DM130" s="605"/>
      <c r="DN130" s="605"/>
      <c r="DO130" s="605"/>
      <c r="DP130" s="605"/>
      <c r="DQ130" s="605"/>
      <c r="DR130" s="605"/>
      <c r="DS130" s="605"/>
      <c r="DT130" s="605"/>
      <c r="DU130" s="605"/>
      <c r="DV130" s="605"/>
      <c r="DW130" s="605"/>
    </row>
    <row r="131" spans="2:127" x14ac:dyDescent="0.2">
      <c r="B131" s="744"/>
      <c r="C131" s="743" t="str">
        <f>'TITLE PAGE'!B10</f>
        <v>Resource Zone Name:</v>
      </c>
      <c r="D131" s="743" t="str">
        <f>'TITLE PAGE'!D10</f>
        <v>Bishops Castle</v>
      </c>
      <c r="E131" s="604"/>
      <c r="F131" s="604"/>
      <c r="G131" s="604"/>
      <c r="H131" s="604"/>
      <c r="I131" s="604"/>
      <c r="J131" s="604"/>
      <c r="K131" s="604"/>
      <c r="L131" s="604"/>
      <c r="M131" s="604"/>
      <c r="N131" s="604"/>
      <c r="O131" s="604"/>
      <c r="P131" s="604"/>
      <c r="Q131" s="604"/>
      <c r="R131" s="604"/>
      <c r="S131" s="605"/>
      <c r="T131" s="605"/>
      <c r="U131" s="604"/>
      <c r="V131" s="604"/>
      <c r="W131" s="604"/>
      <c r="X131" s="604"/>
      <c r="Y131" s="604"/>
      <c r="Z131" s="604"/>
      <c r="AA131" s="604"/>
      <c r="AB131" s="604"/>
      <c r="AC131" s="604"/>
      <c r="AD131" s="604"/>
      <c r="AE131" s="604"/>
      <c r="AF131" s="604"/>
      <c r="AG131" s="604"/>
      <c r="AH131" s="604"/>
      <c r="AI131" s="604"/>
      <c r="AJ131" s="604"/>
      <c r="AK131" s="604"/>
      <c r="AL131" s="604"/>
      <c r="AM131" s="604"/>
      <c r="AN131" s="604"/>
      <c r="AO131" s="604"/>
      <c r="AP131" s="604"/>
      <c r="AQ131" s="604"/>
      <c r="AR131" s="604"/>
      <c r="AS131" s="604"/>
      <c r="AT131" s="604"/>
      <c r="AU131" s="604"/>
      <c r="AV131" s="604"/>
      <c r="AW131" s="604"/>
      <c r="AX131" s="604"/>
      <c r="AY131" s="604"/>
      <c r="AZ131" s="604"/>
      <c r="BA131" s="604"/>
      <c r="BB131" s="604"/>
      <c r="BC131" s="604"/>
      <c r="BD131" s="604"/>
      <c r="BE131" s="604"/>
      <c r="BF131" s="604"/>
      <c r="BG131" s="604"/>
      <c r="BH131" s="604"/>
      <c r="BI131" s="604"/>
      <c r="BJ131" s="604"/>
      <c r="BK131" s="604"/>
      <c r="BL131" s="604"/>
      <c r="BM131" s="604"/>
      <c r="BN131" s="604"/>
      <c r="BO131" s="604"/>
      <c r="BP131" s="604"/>
      <c r="BQ131" s="604"/>
      <c r="BR131" s="604"/>
      <c r="BS131" s="604"/>
      <c r="BT131" s="604"/>
      <c r="BU131" s="604"/>
      <c r="BV131" s="604"/>
      <c r="BW131" s="604"/>
      <c r="BX131" s="604"/>
      <c r="BY131" s="604"/>
      <c r="BZ131" s="604"/>
      <c r="CA131" s="604"/>
      <c r="CB131" s="604"/>
      <c r="CC131" s="604"/>
      <c r="CD131" s="605"/>
      <c r="CE131" s="605"/>
      <c r="CF131" s="605"/>
      <c r="CG131" s="605"/>
      <c r="CH131" s="605"/>
      <c r="CI131" s="605"/>
      <c r="CJ131" s="605"/>
      <c r="CK131" s="605"/>
      <c r="CL131" s="605"/>
      <c r="CM131" s="605"/>
      <c r="CN131" s="605"/>
      <c r="CO131" s="605"/>
      <c r="CP131" s="605"/>
      <c r="CQ131" s="605"/>
      <c r="CR131" s="605"/>
      <c r="CS131" s="605"/>
      <c r="CT131" s="605"/>
      <c r="CU131" s="605"/>
      <c r="CV131" s="605"/>
      <c r="CW131" s="605"/>
      <c r="CX131" s="605"/>
      <c r="CY131" s="605"/>
      <c r="CZ131" s="605"/>
      <c r="DA131" s="605"/>
      <c r="DB131" s="605"/>
      <c r="DC131" s="605"/>
      <c r="DD131" s="605"/>
      <c r="DE131" s="605"/>
      <c r="DF131" s="605"/>
      <c r="DG131" s="605"/>
      <c r="DH131" s="605"/>
      <c r="DI131" s="605"/>
      <c r="DJ131" s="605"/>
      <c r="DK131" s="605"/>
      <c r="DL131" s="605"/>
      <c r="DM131" s="605"/>
      <c r="DN131" s="605"/>
      <c r="DO131" s="605"/>
      <c r="DP131" s="605"/>
      <c r="DQ131" s="605"/>
      <c r="DR131" s="605"/>
      <c r="DS131" s="605"/>
      <c r="DT131" s="605"/>
      <c r="DU131" s="605"/>
      <c r="DV131" s="605"/>
      <c r="DW131" s="605"/>
    </row>
    <row r="132" spans="2:127" x14ac:dyDescent="0.2">
      <c r="B132" s="744"/>
      <c r="C132" s="743" t="str">
        <f>'TITLE PAGE'!B11</f>
        <v>Resource Zone Number:</v>
      </c>
      <c r="D132" s="754">
        <f>'TITLE PAGE'!D11</f>
        <v>1</v>
      </c>
      <c r="E132" s="604"/>
      <c r="F132" s="604"/>
      <c r="G132" s="604"/>
      <c r="H132" s="604"/>
      <c r="I132" s="604"/>
      <c r="J132" s="604"/>
      <c r="K132" s="604"/>
      <c r="L132" s="604"/>
      <c r="M132" s="604"/>
      <c r="N132" s="604"/>
      <c r="O132" s="604"/>
      <c r="P132" s="604"/>
      <c r="Q132" s="604"/>
      <c r="R132" s="604"/>
      <c r="S132" s="605"/>
      <c r="T132" s="605"/>
      <c r="U132" s="604"/>
      <c r="V132" s="604"/>
      <c r="W132" s="604"/>
      <c r="X132" s="604"/>
      <c r="Y132" s="604"/>
      <c r="Z132" s="604"/>
      <c r="AA132" s="604"/>
      <c r="AB132" s="604"/>
      <c r="AC132" s="604"/>
      <c r="AD132" s="604"/>
      <c r="AE132" s="604"/>
      <c r="AF132" s="604"/>
      <c r="AG132" s="604"/>
      <c r="AH132" s="604"/>
      <c r="AI132" s="604"/>
      <c r="AJ132" s="604"/>
      <c r="AK132" s="604"/>
      <c r="AL132" s="604"/>
      <c r="AM132" s="604"/>
      <c r="AN132" s="604"/>
      <c r="AO132" s="604"/>
      <c r="AP132" s="604"/>
      <c r="AQ132" s="604"/>
      <c r="AR132" s="604"/>
      <c r="AS132" s="604"/>
      <c r="AT132" s="604"/>
      <c r="AU132" s="604"/>
      <c r="AV132" s="604"/>
      <c r="AW132" s="604"/>
      <c r="AX132" s="604"/>
      <c r="AY132" s="604"/>
      <c r="AZ132" s="604"/>
      <c r="BA132" s="604"/>
      <c r="BB132" s="604"/>
      <c r="BC132" s="604"/>
      <c r="BD132" s="604"/>
      <c r="BE132" s="604"/>
      <c r="BF132" s="604"/>
      <c r="BG132" s="604"/>
      <c r="BH132" s="604"/>
      <c r="BI132" s="604"/>
      <c r="BJ132" s="604"/>
      <c r="BK132" s="604"/>
      <c r="BL132" s="604"/>
      <c r="BM132" s="604"/>
      <c r="BN132" s="604"/>
      <c r="BO132" s="604"/>
      <c r="BP132" s="604"/>
      <c r="BQ132" s="604"/>
      <c r="BR132" s="604"/>
      <c r="BS132" s="604"/>
      <c r="BT132" s="604"/>
      <c r="BU132" s="604"/>
      <c r="BV132" s="604"/>
      <c r="BW132" s="604"/>
      <c r="BX132" s="604"/>
      <c r="BY132" s="604"/>
      <c r="BZ132" s="604"/>
      <c r="CA132" s="604"/>
      <c r="CB132" s="604"/>
      <c r="CC132" s="604"/>
      <c r="CD132" s="605"/>
      <c r="CE132" s="605"/>
      <c r="CF132" s="605"/>
      <c r="CG132" s="605"/>
      <c r="CH132" s="605"/>
      <c r="CI132" s="605"/>
      <c r="CJ132" s="605"/>
      <c r="CK132" s="605"/>
      <c r="CL132" s="605"/>
      <c r="CM132" s="605"/>
      <c r="CN132" s="605"/>
      <c r="CO132" s="605"/>
      <c r="CP132" s="605"/>
      <c r="CQ132" s="605"/>
      <c r="CR132" s="605"/>
      <c r="CS132" s="605"/>
      <c r="CT132" s="605"/>
      <c r="CU132" s="605"/>
      <c r="CV132" s="605"/>
      <c r="CW132" s="605"/>
      <c r="CX132" s="605"/>
      <c r="CY132" s="605"/>
      <c r="CZ132" s="605"/>
      <c r="DA132" s="605"/>
      <c r="DB132" s="605"/>
      <c r="DC132" s="605"/>
      <c r="DD132" s="605"/>
      <c r="DE132" s="605"/>
      <c r="DF132" s="605"/>
      <c r="DG132" s="605"/>
      <c r="DH132" s="605"/>
      <c r="DI132" s="605"/>
      <c r="DJ132" s="605"/>
      <c r="DK132" s="605"/>
      <c r="DL132" s="605"/>
      <c r="DM132" s="605"/>
      <c r="DN132" s="605"/>
      <c r="DO132" s="605"/>
      <c r="DP132" s="605"/>
      <c r="DQ132" s="605"/>
      <c r="DR132" s="605"/>
      <c r="DS132" s="605"/>
      <c r="DT132" s="605"/>
      <c r="DU132" s="605"/>
      <c r="DV132" s="605"/>
      <c r="DW132" s="605"/>
    </row>
    <row r="133" spans="2:127" x14ac:dyDescent="0.2">
      <c r="B133" s="744"/>
      <c r="C133" s="743" t="str">
        <f>'TITLE PAGE'!B12</f>
        <v xml:space="preserve">Planning Scenario Name:                                                                     </v>
      </c>
      <c r="D133" s="743" t="str">
        <f>'TITLE PAGE'!D12</f>
        <v>Dry Year Annual Average</v>
      </c>
      <c r="E133" s="604"/>
      <c r="F133" s="604"/>
      <c r="G133" s="604"/>
      <c r="H133" s="604"/>
      <c r="I133" s="604"/>
      <c r="J133" s="604"/>
      <c r="K133" s="604"/>
      <c r="L133" s="604"/>
      <c r="M133" s="604"/>
      <c r="N133" s="604"/>
      <c r="O133" s="604"/>
      <c r="P133" s="604"/>
      <c r="Q133" s="604"/>
      <c r="R133" s="604"/>
      <c r="S133" s="605"/>
      <c r="T133" s="605"/>
      <c r="U133" s="604"/>
      <c r="V133" s="604"/>
      <c r="W133" s="604"/>
      <c r="X133" s="604"/>
      <c r="Y133" s="604"/>
      <c r="Z133" s="604"/>
      <c r="AA133" s="604"/>
      <c r="AB133" s="604"/>
      <c r="AC133" s="604"/>
      <c r="AD133" s="604"/>
      <c r="AE133" s="604"/>
      <c r="AF133" s="604"/>
      <c r="AG133" s="604"/>
      <c r="AH133" s="604"/>
      <c r="AI133" s="604"/>
      <c r="AJ133" s="604"/>
      <c r="AK133" s="604"/>
      <c r="AL133" s="604"/>
      <c r="AM133" s="604"/>
      <c r="AN133" s="604"/>
      <c r="AO133" s="604"/>
      <c r="AP133" s="604"/>
      <c r="AQ133" s="604"/>
      <c r="AR133" s="604"/>
      <c r="AS133" s="604"/>
      <c r="AT133" s="604"/>
      <c r="AU133" s="604"/>
      <c r="AV133" s="604"/>
      <c r="AW133" s="604"/>
      <c r="AX133" s="604"/>
      <c r="AY133" s="604"/>
      <c r="AZ133" s="604"/>
      <c r="BA133" s="604"/>
      <c r="BB133" s="604"/>
      <c r="BC133" s="604"/>
      <c r="BD133" s="604"/>
      <c r="BE133" s="604"/>
      <c r="BF133" s="604"/>
      <c r="BG133" s="604"/>
      <c r="BH133" s="604"/>
      <c r="BI133" s="604"/>
      <c r="BJ133" s="604"/>
      <c r="BK133" s="604"/>
      <c r="BL133" s="604"/>
      <c r="BM133" s="604"/>
      <c r="BN133" s="604"/>
      <c r="BO133" s="604"/>
      <c r="BP133" s="604"/>
      <c r="BQ133" s="604"/>
      <c r="BR133" s="604"/>
      <c r="BS133" s="604"/>
      <c r="BT133" s="604"/>
      <c r="BU133" s="604"/>
      <c r="BV133" s="604"/>
      <c r="BW133" s="604"/>
      <c r="BX133" s="604"/>
      <c r="BY133" s="604"/>
      <c r="BZ133" s="604"/>
      <c r="CA133" s="604"/>
      <c r="CB133" s="604"/>
      <c r="CC133" s="604"/>
      <c r="CD133" s="605"/>
      <c r="CE133" s="605"/>
      <c r="CF133" s="605"/>
      <c r="CG133" s="605"/>
      <c r="CH133" s="605"/>
      <c r="CI133" s="605"/>
      <c r="CJ133" s="605"/>
      <c r="CK133" s="605"/>
      <c r="CL133" s="605"/>
      <c r="CM133" s="605"/>
      <c r="CN133" s="605"/>
      <c r="CO133" s="605"/>
      <c r="CP133" s="605"/>
      <c r="CQ133" s="605"/>
      <c r="CR133" s="605"/>
      <c r="CS133" s="605"/>
      <c r="CT133" s="605"/>
      <c r="CU133" s="605"/>
      <c r="CV133" s="605"/>
      <c r="CW133" s="605"/>
      <c r="CX133" s="605"/>
      <c r="CY133" s="605"/>
      <c r="CZ133" s="605"/>
      <c r="DA133" s="605"/>
      <c r="DB133" s="605"/>
      <c r="DC133" s="605"/>
      <c r="DD133" s="605"/>
      <c r="DE133" s="605"/>
      <c r="DF133" s="605"/>
      <c r="DG133" s="605"/>
      <c r="DH133" s="605"/>
      <c r="DI133" s="605"/>
      <c r="DJ133" s="605"/>
      <c r="DK133" s="605"/>
      <c r="DL133" s="605"/>
      <c r="DM133" s="605"/>
      <c r="DN133" s="605"/>
      <c r="DO133" s="605"/>
      <c r="DP133" s="605"/>
      <c r="DQ133" s="605"/>
      <c r="DR133" s="605"/>
      <c r="DS133" s="605"/>
      <c r="DT133" s="605"/>
      <c r="DU133" s="605"/>
      <c r="DV133" s="605"/>
      <c r="DW133" s="605"/>
    </row>
    <row r="134" spans="2:127" x14ac:dyDescent="0.2">
      <c r="B134" s="744"/>
      <c r="C134" s="743" t="str">
        <f>'TITLE PAGE'!B13</f>
        <v xml:space="preserve">Chosen Level of Service:  </v>
      </c>
      <c r="D134" s="743" t="str">
        <f>'TITLE PAGE'!D13</f>
        <v>No more than 3 in 100 Temporary Use Bans</v>
      </c>
      <c r="E134" s="604"/>
      <c r="F134" s="604"/>
      <c r="G134" s="604"/>
      <c r="H134" s="604"/>
      <c r="I134" s="604"/>
      <c r="J134" s="604"/>
      <c r="K134" s="604"/>
      <c r="L134" s="604"/>
      <c r="M134" s="604"/>
      <c r="N134" s="604"/>
      <c r="O134" s="604"/>
      <c r="P134" s="604"/>
      <c r="Q134" s="604"/>
      <c r="R134" s="604"/>
      <c r="S134" s="605"/>
      <c r="T134" s="605"/>
      <c r="U134" s="604"/>
      <c r="V134" s="604"/>
      <c r="W134" s="604"/>
      <c r="X134" s="604"/>
      <c r="Y134" s="604"/>
      <c r="Z134" s="604"/>
      <c r="AA134" s="604"/>
      <c r="AB134" s="604"/>
      <c r="AC134" s="604"/>
      <c r="AD134" s="604"/>
      <c r="AE134" s="604"/>
      <c r="AF134" s="604"/>
      <c r="AG134" s="604"/>
      <c r="AH134" s="604"/>
      <c r="AI134" s="604"/>
      <c r="AJ134" s="604"/>
      <c r="AK134" s="604"/>
      <c r="AL134" s="604"/>
      <c r="AM134" s="604"/>
      <c r="AN134" s="604"/>
      <c r="AO134" s="604"/>
      <c r="AP134" s="604"/>
      <c r="AQ134" s="604"/>
      <c r="AR134" s="604"/>
      <c r="AS134" s="604"/>
      <c r="AT134" s="604"/>
      <c r="AU134" s="604"/>
      <c r="AV134" s="604"/>
      <c r="AW134" s="604"/>
      <c r="AX134" s="604"/>
      <c r="AY134" s="604"/>
      <c r="AZ134" s="604"/>
      <c r="BA134" s="604"/>
      <c r="BB134" s="604"/>
      <c r="BC134" s="604"/>
      <c r="BD134" s="604"/>
      <c r="BE134" s="604"/>
      <c r="BF134" s="604"/>
      <c r="BG134" s="604"/>
      <c r="BH134" s="604"/>
      <c r="BI134" s="604"/>
      <c r="BJ134" s="604"/>
      <c r="BK134" s="604"/>
      <c r="BL134" s="604"/>
      <c r="BM134" s="604"/>
      <c r="BN134" s="604"/>
      <c r="BO134" s="604"/>
      <c r="BP134" s="604"/>
      <c r="BQ134" s="604"/>
      <c r="BR134" s="604"/>
      <c r="BS134" s="604"/>
      <c r="BT134" s="604"/>
      <c r="BU134" s="604"/>
      <c r="BV134" s="604"/>
      <c r="BW134" s="604"/>
      <c r="BX134" s="604"/>
      <c r="BY134" s="604"/>
      <c r="BZ134" s="604"/>
      <c r="CA134" s="604"/>
      <c r="CB134" s="604"/>
      <c r="CC134" s="604"/>
      <c r="CD134" s="605"/>
      <c r="CE134" s="605"/>
      <c r="CF134" s="605"/>
      <c r="CG134" s="605"/>
      <c r="CH134" s="605"/>
      <c r="CI134" s="605"/>
      <c r="CJ134" s="605"/>
      <c r="CK134" s="605"/>
      <c r="CL134" s="605"/>
      <c r="CM134" s="605"/>
      <c r="CN134" s="605"/>
      <c r="CO134" s="605"/>
      <c r="CP134" s="605"/>
      <c r="CQ134" s="605"/>
      <c r="CR134" s="605"/>
      <c r="CS134" s="605"/>
      <c r="CT134" s="605"/>
      <c r="CU134" s="605"/>
      <c r="CV134" s="605"/>
      <c r="CW134" s="605"/>
      <c r="CX134" s="605"/>
      <c r="CY134" s="605"/>
      <c r="CZ134" s="605"/>
      <c r="DA134" s="605"/>
      <c r="DB134" s="605"/>
      <c r="DC134" s="605"/>
      <c r="DD134" s="605"/>
      <c r="DE134" s="605"/>
      <c r="DF134" s="605"/>
      <c r="DG134" s="605"/>
      <c r="DH134" s="605"/>
      <c r="DI134" s="605"/>
      <c r="DJ134" s="605"/>
      <c r="DK134" s="605"/>
      <c r="DL134" s="605"/>
      <c r="DM134" s="605"/>
      <c r="DN134" s="605"/>
      <c r="DO134" s="605"/>
      <c r="DP134" s="605"/>
      <c r="DQ134" s="605"/>
      <c r="DR134" s="605"/>
      <c r="DS134" s="605"/>
      <c r="DT134" s="605"/>
      <c r="DU134" s="605"/>
      <c r="DV134" s="605"/>
      <c r="DW134" s="605"/>
    </row>
    <row r="135" spans="2:127" x14ac:dyDescent="0.2">
      <c r="B135" s="744"/>
      <c r="C135" s="745"/>
      <c r="D135" s="746"/>
      <c r="E135" s="605"/>
      <c r="F135" s="605"/>
      <c r="G135" s="605"/>
      <c r="H135" s="605"/>
      <c r="I135" s="605"/>
      <c r="J135" s="605"/>
      <c r="K135" s="605"/>
      <c r="L135" s="605"/>
      <c r="M135" s="605"/>
      <c r="N135" s="605"/>
      <c r="O135" s="605"/>
      <c r="P135" s="605"/>
      <c r="Q135" s="605"/>
      <c r="R135" s="605"/>
      <c r="S135" s="605"/>
      <c r="T135" s="605"/>
      <c r="U135" s="605"/>
      <c r="V135" s="605"/>
      <c r="W135" s="605"/>
      <c r="X135" s="605"/>
      <c r="Y135" s="605"/>
      <c r="Z135" s="605"/>
      <c r="AA135" s="605"/>
      <c r="AB135" s="605"/>
      <c r="AC135" s="605"/>
      <c r="AD135" s="605"/>
      <c r="AE135" s="605"/>
      <c r="AF135" s="605"/>
      <c r="AG135" s="605"/>
      <c r="AH135" s="605"/>
      <c r="AI135" s="605"/>
      <c r="AJ135" s="605"/>
      <c r="AK135" s="605"/>
      <c r="AL135" s="605"/>
      <c r="AM135" s="605"/>
      <c r="AN135" s="605"/>
      <c r="AO135" s="605"/>
      <c r="AP135" s="605"/>
      <c r="AQ135" s="605"/>
      <c r="AR135" s="605"/>
      <c r="AS135" s="605"/>
      <c r="AT135" s="605"/>
      <c r="AU135" s="605"/>
      <c r="AV135" s="605"/>
      <c r="AW135" s="605"/>
      <c r="AX135" s="605"/>
      <c r="AY135" s="605"/>
      <c r="AZ135" s="605"/>
      <c r="BA135" s="605"/>
      <c r="BB135" s="605"/>
      <c r="BC135" s="605"/>
      <c r="BD135" s="605"/>
      <c r="BE135" s="605"/>
      <c r="BF135" s="605"/>
      <c r="BG135" s="605"/>
      <c r="BH135" s="605"/>
      <c r="BI135" s="605"/>
      <c r="BJ135" s="605"/>
      <c r="BK135" s="605"/>
      <c r="BL135" s="605"/>
      <c r="BM135" s="605"/>
      <c r="BN135" s="605"/>
      <c r="BO135" s="605"/>
      <c r="BP135" s="605"/>
      <c r="BQ135" s="605"/>
      <c r="BR135" s="605"/>
      <c r="BS135" s="605"/>
      <c r="BT135" s="605"/>
      <c r="BU135" s="605"/>
      <c r="BV135" s="605"/>
      <c r="BW135" s="605"/>
      <c r="BX135" s="605"/>
      <c r="BY135" s="605"/>
      <c r="BZ135" s="605"/>
      <c r="CA135" s="605"/>
      <c r="CB135" s="605"/>
      <c r="CC135" s="605"/>
      <c r="CD135" s="605"/>
      <c r="CE135" s="605"/>
      <c r="CF135" s="605"/>
      <c r="CG135" s="605"/>
      <c r="CH135" s="605"/>
      <c r="CI135" s="605"/>
      <c r="CJ135" s="605"/>
      <c r="CK135" s="605"/>
      <c r="CL135" s="605"/>
      <c r="CM135" s="605"/>
      <c r="CN135" s="605"/>
      <c r="CO135" s="605"/>
      <c r="CP135" s="605"/>
      <c r="CQ135" s="605"/>
      <c r="CR135" s="605"/>
      <c r="CS135" s="605"/>
      <c r="CT135" s="605"/>
      <c r="CU135" s="605"/>
      <c r="CV135" s="605"/>
      <c r="CW135" s="605"/>
      <c r="CX135" s="605"/>
      <c r="CY135" s="605"/>
      <c r="CZ135" s="605"/>
      <c r="DA135" s="605"/>
      <c r="DB135" s="605"/>
      <c r="DC135" s="605"/>
      <c r="DD135" s="605"/>
      <c r="DE135" s="605"/>
      <c r="DF135" s="605"/>
      <c r="DG135" s="605"/>
      <c r="DH135" s="605"/>
      <c r="DI135" s="605"/>
      <c r="DJ135" s="605"/>
      <c r="DK135" s="605"/>
      <c r="DL135" s="605"/>
      <c r="DM135" s="605"/>
      <c r="DN135" s="605"/>
      <c r="DO135" s="605"/>
      <c r="DP135" s="605"/>
      <c r="DQ135" s="605"/>
      <c r="DR135" s="605"/>
      <c r="DS135" s="605"/>
      <c r="DT135" s="605"/>
      <c r="DU135" s="605"/>
      <c r="DV135" s="605"/>
      <c r="DW135" s="605"/>
    </row>
    <row r="136" spans="2:127" x14ac:dyDescent="0.2">
      <c r="B136" s="744"/>
      <c r="C136" s="745"/>
      <c r="D136" s="746"/>
      <c r="E136" s="604"/>
      <c r="F136" s="604"/>
      <c r="G136" s="604"/>
      <c r="H136" s="604"/>
      <c r="I136" s="604"/>
      <c r="J136" s="604"/>
      <c r="K136" s="604"/>
      <c r="L136" s="604"/>
      <c r="M136" s="604"/>
      <c r="N136" s="604"/>
      <c r="O136" s="604"/>
      <c r="P136" s="604"/>
      <c r="Q136" s="604"/>
      <c r="R136" s="604"/>
      <c r="S136" s="605"/>
      <c r="T136" s="605"/>
      <c r="U136" s="604"/>
      <c r="V136" s="604"/>
      <c r="W136" s="604"/>
      <c r="X136" s="604"/>
      <c r="Y136" s="604"/>
      <c r="Z136" s="604"/>
      <c r="AA136" s="604"/>
      <c r="AB136" s="604"/>
      <c r="AC136" s="604"/>
      <c r="AD136" s="604"/>
      <c r="AE136" s="604"/>
      <c r="AF136" s="604"/>
      <c r="AG136" s="604"/>
      <c r="AH136" s="604"/>
      <c r="AI136" s="604"/>
      <c r="AJ136" s="604"/>
      <c r="AK136" s="604"/>
      <c r="AL136" s="604"/>
      <c r="AM136" s="604"/>
      <c r="AN136" s="604"/>
      <c r="AO136" s="604"/>
      <c r="AP136" s="604"/>
      <c r="AQ136" s="604"/>
      <c r="AR136" s="604"/>
      <c r="AS136" s="604"/>
      <c r="AT136" s="604"/>
      <c r="AU136" s="604"/>
      <c r="AV136" s="604"/>
      <c r="AW136" s="604"/>
      <c r="AX136" s="604"/>
      <c r="AY136" s="604"/>
      <c r="AZ136" s="604"/>
      <c r="BA136" s="604"/>
      <c r="BB136" s="604"/>
      <c r="BC136" s="604"/>
      <c r="BD136" s="604"/>
      <c r="BE136" s="604"/>
      <c r="BF136" s="604"/>
      <c r="BG136" s="604"/>
      <c r="BH136" s="604"/>
      <c r="BI136" s="604"/>
      <c r="BJ136" s="604"/>
      <c r="BK136" s="604"/>
      <c r="BL136" s="604"/>
      <c r="BM136" s="604"/>
      <c r="BN136" s="604"/>
      <c r="BO136" s="604"/>
      <c r="BP136" s="604"/>
      <c r="BQ136" s="604"/>
      <c r="BR136" s="604"/>
      <c r="BS136" s="604"/>
      <c r="BT136" s="604"/>
      <c r="BU136" s="604"/>
      <c r="BV136" s="604"/>
      <c r="BW136" s="604"/>
      <c r="BX136" s="604"/>
      <c r="BY136" s="604"/>
      <c r="BZ136" s="604"/>
      <c r="CA136" s="604"/>
      <c r="CB136" s="604"/>
      <c r="CC136" s="604"/>
      <c r="CD136" s="605"/>
      <c r="CE136" s="605"/>
      <c r="CF136" s="605"/>
      <c r="CG136" s="605"/>
      <c r="CH136" s="605"/>
      <c r="CI136" s="605"/>
      <c r="CJ136" s="605"/>
      <c r="CK136" s="605"/>
      <c r="CL136" s="605"/>
      <c r="CM136" s="605"/>
      <c r="CN136" s="605"/>
      <c r="CO136" s="605"/>
      <c r="CP136" s="605"/>
      <c r="CQ136" s="605"/>
      <c r="CR136" s="605"/>
      <c r="CS136" s="605"/>
      <c r="CT136" s="605"/>
      <c r="CU136" s="605"/>
      <c r="CV136" s="605"/>
      <c r="CW136" s="605"/>
      <c r="CX136" s="605"/>
      <c r="CY136" s="605"/>
      <c r="CZ136" s="605"/>
      <c r="DA136" s="605"/>
      <c r="DB136" s="605"/>
      <c r="DC136" s="605"/>
      <c r="DD136" s="605"/>
      <c r="DE136" s="605"/>
      <c r="DF136" s="605"/>
      <c r="DG136" s="605"/>
      <c r="DH136" s="605"/>
      <c r="DI136" s="605"/>
      <c r="DJ136" s="605"/>
      <c r="DK136" s="605"/>
      <c r="DL136" s="605"/>
      <c r="DM136" s="605"/>
      <c r="DN136" s="605"/>
      <c r="DO136" s="605"/>
      <c r="DP136" s="605"/>
      <c r="DQ136" s="605"/>
      <c r="DR136" s="605"/>
      <c r="DS136" s="605"/>
      <c r="DT136" s="605"/>
      <c r="DU136" s="605"/>
      <c r="DV136" s="605"/>
      <c r="DW136" s="605"/>
    </row>
    <row r="137" spans="2:127" x14ac:dyDescent="0.2">
      <c r="B137" s="747"/>
      <c r="C137" s="723"/>
      <c r="D137" s="723"/>
      <c r="E137" s="723"/>
      <c r="F137" s="723"/>
      <c r="G137" s="723"/>
      <c r="H137" s="723"/>
      <c r="I137" s="723"/>
      <c r="J137" s="723"/>
      <c r="K137" s="723"/>
      <c r="L137" s="723"/>
      <c r="M137" s="723"/>
      <c r="N137" s="723"/>
      <c r="O137" s="723"/>
      <c r="P137" s="723"/>
      <c r="Q137" s="723"/>
      <c r="R137" s="723"/>
      <c r="S137" s="723"/>
      <c r="T137" s="723"/>
      <c r="U137" s="723"/>
      <c r="V137" s="723"/>
      <c r="W137" s="723"/>
      <c r="X137" s="723"/>
      <c r="Y137" s="723"/>
      <c r="Z137" s="723"/>
      <c r="AA137" s="723"/>
      <c r="AB137" s="723"/>
      <c r="AC137" s="723"/>
      <c r="AD137" s="723"/>
      <c r="AE137" s="723"/>
      <c r="AF137" s="723"/>
      <c r="AG137" s="723"/>
      <c r="AH137" s="723"/>
      <c r="AI137" s="723"/>
      <c r="AJ137" s="723"/>
      <c r="AK137" s="723"/>
      <c r="AL137" s="723"/>
      <c r="AM137" s="723"/>
      <c r="AN137" s="723"/>
      <c r="AO137" s="723"/>
      <c r="AP137" s="723"/>
      <c r="AQ137" s="723"/>
      <c r="AR137" s="723"/>
      <c r="AS137" s="723"/>
      <c r="AT137" s="723"/>
      <c r="AU137" s="723"/>
      <c r="AV137" s="723"/>
      <c r="AW137" s="723"/>
      <c r="AX137" s="723"/>
      <c r="AY137" s="723"/>
      <c r="AZ137" s="723"/>
      <c r="BA137" s="723"/>
      <c r="BB137" s="723"/>
      <c r="BC137" s="723"/>
      <c r="BD137" s="723"/>
      <c r="BE137" s="723"/>
      <c r="BF137" s="723"/>
      <c r="BG137" s="723"/>
      <c r="BH137" s="723"/>
      <c r="BI137" s="723"/>
      <c r="BJ137" s="723"/>
      <c r="BK137" s="723"/>
      <c r="BL137" s="723"/>
      <c r="BM137" s="723"/>
      <c r="BN137" s="723"/>
      <c r="BO137" s="723"/>
      <c r="BP137" s="723"/>
      <c r="BQ137" s="723"/>
      <c r="BR137" s="723"/>
      <c r="BS137" s="723"/>
      <c r="BT137" s="723"/>
      <c r="BU137" s="723"/>
      <c r="BV137" s="723"/>
      <c r="BW137" s="723"/>
      <c r="BX137" s="723"/>
      <c r="BY137" s="723"/>
      <c r="BZ137" s="723"/>
      <c r="CA137" s="723"/>
      <c r="CB137" s="723"/>
      <c r="CC137" s="723"/>
      <c r="CD137" s="723"/>
      <c r="CE137" s="723"/>
      <c r="CF137" s="723"/>
      <c r="CG137" s="723"/>
      <c r="CH137" s="723"/>
      <c r="CI137" s="723"/>
      <c r="CJ137" s="723"/>
      <c r="CK137" s="723"/>
      <c r="CL137" s="723"/>
      <c r="CM137" s="723"/>
      <c r="CN137" s="723"/>
      <c r="CO137" s="723"/>
      <c r="CP137" s="723"/>
      <c r="CQ137" s="723"/>
      <c r="CR137" s="723"/>
      <c r="CS137" s="723"/>
      <c r="CT137" s="723"/>
      <c r="CU137" s="723"/>
      <c r="CV137" s="723"/>
      <c r="CW137" s="723"/>
      <c r="CX137" s="723"/>
      <c r="CY137" s="723"/>
      <c r="CZ137" s="723"/>
      <c r="DA137" s="723"/>
      <c r="DB137" s="723"/>
      <c r="DC137" s="723"/>
      <c r="DD137" s="723"/>
      <c r="DE137" s="723"/>
      <c r="DF137" s="723"/>
      <c r="DG137" s="723"/>
      <c r="DH137" s="723"/>
      <c r="DI137" s="723"/>
      <c r="DJ137" s="723"/>
      <c r="DK137" s="723"/>
      <c r="DL137" s="723"/>
      <c r="DM137" s="723"/>
      <c r="DN137" s="723"/>
      <c r="DO137" s="723"/>
      <c r="DP137" s="723"/>
      <c r="DQ137" s="723"/>
      <c r="DR137" s="723"/>
      <c r="DS137" s="723"/>
      <c r="DT137" s="723"/>
      <c r="DU137" s="723"/>
      <c r="DV137" s="723"/>
      <c r="DW137" s="723"/>
    </row>
    <row r="138" spans="2:127" x14ac:dyDescent="0.2">
      <c r="B138" s="747"/>
      <c r="C138" s="723"/>
      <c r="D138" s="723"/>
      <c r="E138" s="723"/>
      <c r="F138" s="723"/>
      <c r="G138" s="723"/>
      <c r="H138" s="723"/>
      <c r="I138" s="723"/>
      <c r="J138" s="723"/>
      <c r="K138" s="723"/>
      <c r="L138" s="723"/>
      <c r="M138" s="723"/>
      <c r="N138" s="723"/>
      <c r="O138" s="723"/>
      <c r="P138" s="723"/>
      <c r="Q138" s="723"/>
      <c r="R138" s="723"/>
      <c r="S138" s="723"/>
      <c r="T138" s="723"/>
      <c r="U138" s="723"/>
      <c r="V138" s="723"/>
      <c r="W138" s="723"/>
      <c r="X138" s="723"/>
      <c r="Y138" s="723"/>
      <c r="Z138" s="723"/>
      <c r="AA138" s="723"/>
      <c r="AB138" s="723"/>
      <c r="AC138" s="723"/>
      <c r="AD138" s="723"/>
      <c r="AE138" s="723"/>
      <c r="AF138" s="723"/>
      <c r="AG138" s="723"/>
      <c r="AH138" s="723"/>
      <c r="AI138" s="723"/>
      <c r="AJ138" s="723"/>
      <c r="AK138" s="723"/>
      <c r="AL138" s="723"/>
      <c r="AM138" s="723"/>
      <c r="AN138" s="723"/>
      <c r="AO138" s="723"/>
      <c r="AP138" s="723"/>
      <c r="AQ138" s="723"/>
      <c r="AR138" s="723"/>
      <c r="AS138" s="723"/>
      <c r="AT138" s="723"/>
      <c r="AU138" s="723"/>
      <c r="AV138" s="723"/>
      <c r="AW138" s="723"/>
      <c r="AX138" s="723"/>
      <c r="AY138" s="723"/>
      <c r="AZ138" s="723"/>
      <c r="BA138" s="723"/>
      <c r="BB138" s="723"/>
      <c r="BC138" s="723"/>
      <c r="BD138" s="723"/>
      <c r="BE138" s="723"/>
      <c r="BF138" s="723"/>
      <c r="BG138" s="723"/>
      <c r="BH138" s="723"/>
      <c r="BI138" s="723"/>
      <c r="BJ138" s="723"/>
      <c r="BK138" s="723"/>
      <c r="BL138" s="723"/>
      <c r="BM138" s="723"/>
      <c r="BN138" s="723"/>
      <c r="BO138" s="723"/>
      <c r="BP138" s="723"/>
      <c r="BQ138" s="723"/>
      <c r="BR138" s="723"/>
      <c r="BS138" s="723"/>
      <c r="BT138" s="723"/>
      <c r="BU138" s="723"/>
      <c r="BV138" s="723"/>
      <c r="BW138" s="723"/>
      <c r="BX138" s="723"/>
      <c r="BY138" s="723"/>
      <c r="BZ138" s="723"/>
      <c r="CA138" s="723"/>
      <c r="CB138" s="723"/>
      <c r="CC138" s="723"/>
      <c r="CD138" s="723"/>
      <c r="CE138" s="723"/>
      <c r="CF138" s="723"/>
      <c r="CG138" s="723"/>
      <c r="CH138" s="723"/>
      <c r="CI138" s="723"/>
      <c r="CJ138" s="723"/>
      <c r="CK138" s="723"/>
      <c r="CL138" s="723"/>
      <c r="CM138" s="723"/>
      <c r="CN138" s="723"/>
      <c r="CO138" s="723"/>
      <c r="CP138" s="723"/>
      <c r="CQ138" s="723"/>
      <c r="CR138" s="723"/>
      <c r="CS138" s="723"/>
      <c r="CT138" s="723"/>
      <c r="CU138" s="723"/>
      <c r="CV138" s="723"/>
      <c r="CW138" s="723"/>
      <c r="CX138" s="723"/>
      <c r="CY138" s="723"/>
      <c r="CZ138" s="723"/>
      <c r="DA138" s="723"/>
      <c r="DB138" s="723"/>
      <c r="DC138" s="723"/>
      <c r="DD138" s="723"/>
      <c r="DE138" s="723"/>
      <c r="DF138" s="723"/>
      <c r="DG138" s="723"/>
      <c r="DH138" s="723"/>
      <c r="DI138" s="723"/>
      <c r="DJ138" s="723"/>
      <c r="DK138" s="723"/>
      <c r="DL138" s="723"/>
      <c r="DM138" s="723"/>
      <c r="DN138" s="723"/>
      <c r="DO138" s="723"/>
      <c r="DP138" s="723"/>
      <c r="DQ138" s="723"/>
      <c r="DR138" s="723"/>
      <c r="DS138" s="723"/>
      <c r="DT138" s="723"/>
      <c r="DU138" s="723"/>
      <c r="DV138" s="723"/>
      <c r="DW138" s="723"/>
    </row>
    <row r="139" spans="2:127" x14ac:dyDescent="0.2">
      <c r="B139" s="747" t="s">
        <v>554</v>
      </c>
      <c r="C139" s="748" t="s">
        <v>555</v>
      </c>
      <c r="D139" s="723"/>
      <c r="E139" s="723"/>
      <c r="F139" s="723"/>
      <c r="G139" s="723"/>
      <c r="H139" s="723"/>
      <c r="I139" s="723"/>
      <c r="J139" s="723"/>
      <c r="K139" s="723"/>
      <c r="L139" s="723"/>
      <c r="M139" s="723"/>
      <c r="N139" s="723"/>
      <c r="O139" s="723"/>
      <c r="P139" s="723"/>
      <c r="Q139" s="723"/>
      <c r="R139" s="723"/>
      <c r="S139" s="723"/>
      <c r="T139" s="723"/>
      <c r="U139" s="723"/>
      <c r="V139" s="723"/>
      <c r="W139" s="723"/>
      <c r="X139" s="723"/>
      <c r="Y139" s="723"/>
      <c r="Z139" s="723"/>
      <c r="AA139" s="723"/>
      <c r="AB139" s="723"/>
      <c r="AC139" s="723"/>
      <c r="AD139" s="723"/>
      <c r="AE139" s="723"/>
      <c r="AF139" s="723"/>
      <c r="AG139" s="723"/>
      <c r="AH139" s="723"/>
      <c r="AI139" s="723"/>
      <c r="AJ139" s="723"/>
      <c r="AK139" s="723"/>
      <c r="AL139" s="723"/>
      <c r="AM139" s="723"/>
      <c r="AN139" s="723"/>
      <c r="AO139" s="723"/>
      <c r="AP139" s="723"/>
      <c r="AQ139" s="723"/>
      <c r="AR139" s="723"/>
      <c r="AS139" s="723"/>
      <c r="AT139" s="723"/>
      <c r="AU139" s="723"/>
      <c r="AV139" s="723"/>
      <c r="AW139" s="723"/>
      <c r="AX139" s="723"/>
      <c r="AY139" s="723"/>
      <c r="AZ139" s="723"/>
      <c r="BA139" s="723"/>
      <c r="BB139" s="723"/>
      <c r="BC139" s="723"/>
      <c r="BD139" s="723"/>
      <c r="BE139" s="723"/>
      <c r="BF139" s="723"/>
      <c r="BG139" s="723"/>
      <c r="BH139" s="723"/>
      <c r="BI139" s="723"/>
      <c r="BJ139" s="723"/>
      <c r="BK139" s="723"/>
      <c r="BL139" s="723"/>
      <c r="BM139" s="723"/>
      <c r="BN139" s="723"/>
      <c r="BO139" s="723"/>
      <c r="BP139" s="723"/>
      <c r="BQ139" s="723"/>
      <c r="BR139" s="723"/>
      <c r="BS139" s="723"/>
      <c r="BT139" s="723"/>
      <c r="BU139" s="723"/>
      <c r="BV139" s="723"/>
      <c r="BW139" s="723"/>
      <c r="BX139" s="723"/>
      <c r="BY139" s="723"/>
      <c r="BZ139" s="723"/>
      <c r="CA139" s="723"/>
      <c r="CB139" s="723"/>
      <c r="CC139" s="723"/>
      <c r="CD139" s="723"/>
      <c r="CE139" s="723"/>
      <c r="CF139" s="723"/>
      <c r="CG139" s="723"/>
      <c r="CH139" s="723"/>
      <c r="CI139" s="723"/>
      <c r="CJ139" s="723"/>
      <c r="CK139" s="723"/>
      <c r="CL139" s="723"/>
      <c r="CM139" s="723"/>
      <c r="CN139" s="723"/>
      <c r="CO139" s="723"/>
      <c r="CP139" s="723"/>
      <c r="CQ139" s="723"/>
      <c r="CR139" s="723"/>
      <c r="CS139" s="723"/>
      <c r="CT139" s="723"/>
      <c r="CU139" s="723"/>
      <c r="CV139" s="723"/>
      <c r="CW139" s="723"/>
      <c r="CX139" s="723"/>
      <c r="CY139" s="723"/>
      <c r="CZ139" s="723"/>
      <c r="DA139" s="723"/>
      <c r="DB139" s="723"/>
      <c r="DC139" s="723"/>
      <c r="DD139" s="723"/>
      <c r="DE139" s="723"/>
      <c r="DF139" s="723"/>
      <c r="DG139" s="723"/>
      <c r="DH139" s="723"/>
      <c r="DI139" s="723"/>
      <c r="DJ139" s="723"/>
      <c r="DK139" s="723"/>
      <c r="DL139" s="723"/>
      <c r="DM139" s="723"/>
      <c r="DN139" s="723"/>
      <c r="DO139" s="723"/>
      <c r="DP139" s="723"/>
      <c r="DQ139" s="723"/>
      <c r="DR139" s="723"/>
      <c r="DS139" s="723"/>
      <c r="DT139" s="723"/>
      <c r="DU139" s="723"/>
      <c r="DV139" s="723"/>
      <c r="DW139" s="723"/>
    </row>
    <row r="140" spans="2:127" x14ac:dyDescent="0.2">
      <c r="B140" s="749" t="s">
        <v>54</v>
      </c>
      <c r="C140" s="723" t="s">
        <v>556</v>
      </c>
      <c r="D140" s="723"/>
      <c r="E140" s="723"/>
      <c r="F140" s="723"/>
      <c r="G140" s="723"/>
      <c r="H140" s="723"/>
      <c r="I140" s="723"/>
      <c r="J140" s="723"/>
      <c r="K140" s="723"/>
      <c r="L140" s="723"/>
      <c r="M140" s="723"/>
      <c r="N140" s="723"/>
      <c r="O140" s="723"/>
      <c r="P140" s="723"/>
      <c r="Q140" s="723"/>
      <c r="R140" s="723"/>
      <c r="S140" s="723"/>
      <c r="T140" s="723"/>
      <c r="U140" s="723"/>
      <c r="V140" s="723"/>
      <c r="W140" s="723"/>
      <c r="X140" s="723"/>
      <c r="Y140" s="723"/>
      <c r="Z140" s="723"/>
      <c r="AA140" s="723"/>
      <c r="AB140" s="723"/>
      <c r="AC140" s="723"/>
      <c r="AD140" s="723"/>
      <c r="AE140" s="723"/>
      <c r="AF140" s="723"/>
      <c r="AG140" s="723"/>
      <c r="AH140" s="723"/>
      <c r="AI140" s="723"/>
      <c r="AJ140" s="723"/>
      <c r="AK140" s="723"/>
      <c r="AL140" s="723"/>
      <c r="AM140" s="723"/>
      <c r="AN140" s="723"/>
      <c r="AO140" s="723"/>
      <c r="AP140" s="723"/>
      <c r="AQ140" s="723"/>
      <c r="AR140" s="723"/>
      <c r="AS140" s="723"/>
      <c r="AT140" s="723"/>
      <c r="AU140" s="723"/>
      <c r="AV140" s="723"/>
      <c r="AW140" s="723"/>
      <c r="AX140" s="723"/>
      <c r="AY140" s="723"/>
      <c r="AZ140" s="723"/>
      <c r="BA140" s="723"/>
      <c r="BB140" s="723"/>
      <c r="BC140" s="723"/>
      <c r="BD140" s="723"/>
      <c r="BE140" s="723"/>
      <c r="BF140" s="723"/>
      <c r="BG140" s="723"/>
      <c r="BH140" s="723"/>
      <c r="BI140" s="723"/>
      <c r="BJ140" s="723"/>
      <c r="BK140" s="723"/>
      <c r="BL140" s="723"/>
      <c r="BM140" s="723"/>
      <c r="BN140" s="723"/>
      <c r="BO140" s="723"/>
      <c r="BP140" s="723"/>
      <c r="BQ140" s="723"/>
      <c r="BR140" s="723"/>
      <c r="BS140" s="723"/>
      <c r="BT140" s="723"/>
      <c r="BU140" s="723"/>
      <c r="BV140" s="723"/>
      <c r="BW140" s="723"/>
      <c r="BX140" s="723"/>
      <c r="BY140" s="723"/>
      <c r="BZ140" s="723"/>
      <c r="CA140" s="723"/>
      <c r="CB140" s="723"/>
      <c r="CC140" s="723"/>
      <c r="CD140" s="723"/>
      <c r="CE140" s="723"/>
      <c r="CF140" s="723"/>
      <c r="CG140" s="723"/>
      <c r="CH140" s="723"/>
      <c r="CI140" s="723"/>
      <c r="CJ140" s="723"/>
      <c r="CK140" s="723"/>
      <c r="CL140" s="723"/>
      <c r="CM140" s="723"/>
      <c r="CN140" s="723"/>
      <c r="CO140" s="723"/>
      <c r="CP140" s="723"/>
      <c r="CQ140" s="723"/>
      <c r="CR140" s="723"/>
      <c r="CS140" s="723"/>
      <c r="CT140" s="723"/>
      <c r="CU140" s="723"/>
      <c r="CV140" s="723"/>
      <c r="CW140" s="723"/>
      <c r="CX140" s="723"/>
      <c r="CY140" s="723"/>
      <c r="CZ140" s="723"/>
      <c r="DA140" s="723"/>
      <c r="DB140" s="723"/>
      <c r="DC140" s="723"/>
      <c r="DD140" s="723"/>
      <c r="DE140" s="723"/>
      <c r="DF140" s="723"/>
      <c r="DG140" s="723"/>
      <c r="DH140" s="723"/>
      <c r="DI140" s="723"/>
      <c r="DJ140" s="723"/>
      <c r="DK140" s="723"/>
      <c r="DL140" s="723"/>
      <c r="DM140" s="723"/>
      <c r="DN140" s="723"/>
      <c r="DO140" s="723"/>
      <c r="DP140" s="723"/>
      <c r="DQ140" s="723"/>
      <c r="DR140" s="723"/>
      <c r="DS140" s="723"/>
      <c r="DT140" s="723"/>
      <c r="DU140" s="723"/>
      <c r="DV140" s="723"/>
      <c r="DW140" s="723"/>
    </row>
    <row r="141" spans="2:127" x14ac:dyDescent="0.2">
      <c r="B141" s="749" t="s">
        <v>55</v>
      </c>
      <c r="C141" s="723" t="s">
        <v>557</v>
      </c>
      <c r="D141" s="723"/>
      <c r="E141" s="723"/>
      <c r="F141" s="723"/>
      <c r="G141" s="723"/>
      <c r="H141" s="723"/>
      <c r="I141" s="723"/>
      <c r="J141" s="723"/>
      <c r="K141" s="723"/>
      <c r="L141" s="723"/>
      <c r="M141" s="723"/>
      <c r="N141" s="723"/>
      <c r="O141" s="723"/>
      <c r="P141" s="723"/>
      <c r="Q141" s="723"/>
      <c r="R141" s="723"/>
      <c r="S141" s="723"/>
      <c r="T141" s="723"/>
      <c r="U141" s="723"/>
      <c r="V141" s="723"/>
      <c r="W141" s="723"/>
      <c r="X141" s="723"/>
      <c r="Y141" s="723"/>
      <c r="Z141" s="723"/>
      <c r="AA141" s="723"/>
      <c r="AB141" s="723"/>
      <c r="AC141" s="723"/>
      <c r="AD141" s="723"/>
      <c r="AE141" s="723"/>
      <c r="AF141" s="723"/>
      <c r="AG141" s="723"/>
      <c r="AH141" s="723"/>
      <c r="AI141" s="723"/>
      <c r="AJ141" s="723"/>
      <c r="AK141" s="723"/>
      <c r="AL141" s="723"/>
      <c r="AM141" s="723"/>
      <c r="AN141" s="723"/>
      <c r="AO141" s="723"/>
      <c r="AP141" s="723"/>
      <c r="AQ141" s="723"/>
      <c r="AR141" s="723"/>
      <c r="AS141" s="723"/>
      <c r="AT141" s="723"/>
      <c r="AU141" s="723"/>
      <c r="AV141" s="723"/>
      <c r="AW141" s="723"/>
      <c r="AX141" s="723"/>
      <c r="AY141" s="723"/>
      <c r="AZ141" s="723"/>
      <c r="BA141" s="723"/>
      <c r="BB141" s="723"/>
      <c r="BC141" s="723"/>
      <c r="BD141" s="723"/>
      <c r="BE141" s="723"/>
      <c r="BF141" s="723"/>
      <c r="BG141" s="723"/>
      <c r="BH141" s="723"/>
      <c r="BI141" s="723"/>
      <c r="BJ141" s="723"/>
      <c r="BK141" s="723"/>
      <c r="BL141" s="723"/>
      <c r="BM141" s="723"/>
      <c r="BN141" s="723"/>
      <c r="BO141" s="723"/>
      <c r="BP141" s="723"/>
      <c r="BQ141" s="723"/>
      <c r="BR141" s="723"/>
      <c r="BS141" s="723"/>
      <c r="BT141" s="723"/>
      <c r="BU141" s="723"/>
      <c r="BV141" s="723"/>
      <c r="BW141" s="723"/>
      <c r="BX141" s="723"/>
      <c r="BY141" s="723"/>
      <c r="BZ141" s="723"/>
      <c r="CA141" s="723"/>
      <c r="CB141" s="723"/>
      <c r="CC141" s="723"/>
      <c r="CD141" s="723"/>
      <c r="CE141" s="723"/>
      <c r="CF141" s="723"/>
      <c r="CG141" s="723"/>
      <c r="CH141" s="723"/>
      <c r="CI141" s="723"/>
      <c r="CJ141" s="723"/>
      <c r="CK141" s="723"/>
      <c r="CL141" s="723"/>
      <c r="CM141" s="723"/>
      <c r="CN141" s="723"/>
      <c r="CO141" s="723"/>
      <c r="CP141" s="723"/>
      <c r="CQ141" s="723"/>
      <c r="CR141" s="723"/>
      <c r="CS141" s="723"/>
      <c r="CT141" s="723"/>
      <c r="CU141" s="723"/>
      <c r="CV141" s="723"/>
      <c r="CW141" s="723"/>
      <c r="CX141" s="723"/>
      <c r="CY141" s="723"/>
      <c r="CZ141" s="723"/>
      <c r="DA141" s="723"/>
      <c r="DB141" s="723"/>
      <c r="DC141" s="723"/>
      <c r="DD141" s="723"/>
      <c r="DE141" s="723"/>
      <c r="DF141" s="723"/>
      <c r="DG141" s="723"/>
      <c r="DH141" s="723"/>
      <c r="DI141" s="723"/>
      <c r="DJ141" s="723"/>
      <c r="DK141" s="723"/>
      <c r="DL141" s="723"/>
      <c r="DM141" s="723"/>
      <c r="DN141" s="723"/>
      <c r="DO141" s="723"/>
      <c r="DP141" s="723"/>
      <c r="DQ141" s="723"/>
      <c r="DR141" s="723"/>
      <c r="DS141" s="723"/>
      <c r="DT141" s="723"/>
      <c r="DU141" s="723"/>
      <c r="DV141" s="723"/>
      <c r="DW141" s="723"/>
    </row>
    <row r="142" spans="2:127" x14ac:dyDescent="0.2">
      <c r="B142" s="749" t="s">
        <v>56</v>
      </c>
      <c r="C142" s="723" t="s">
        <v>558</v>
      </c>
      <c r="D142" s="723"/>
      <c r="E142" s="723"/>
      <c r="F142" s="723"/>
      <c r="G142" s="723"/>
      <c r="H142" s="723"/>
      <c r="I142" s="723"/>
      <c r="J142" s="723"/>
      <c r="K142" s="723"/>
      <c r="L142" s="723"/>
      <c r="M142" s="723"/>
      <c r="N142" s="723"/>
      <c r="O142" s="723"/>
      <c r="P142" s="723"/>
      <c r="Q142" s="723"/>
      <c r="R142" s="723"/>
      <c r="S142" s="723"/>
      <c r="T142" s="723"/>
      <c r="U142" s="723"/>
      <c r="V142" s="723"/>
      <c r="W142" s="723"/>
      <c r="X142" s="723"/>
      <c r="Y142" s="723"/>
      <c r="Z142" s="723"/>
      <c r="AA142" s="723"/>
      <c r="AB142" s="723"/>
      <c r="AC142" s="723"/>
      <c r="AD142" s="723"/>
      <c r="AE142" s="723"/>
      <c r="AF142" s="723"/>
      <c r="AG142" s="723"/>
      <c r="AH142" s="723"/>
      <c r="AI142" s="723"/>
      <c r="AJ142" s="723"/>
      <c r="AK142" s="723"/>
      <c r="AL142" s="723"/>
      <c r="AM142" s="723"/>
      <c r="AN142" s="723"/>
      <c r="AO142" s="723"/>
      <c r="AP142" s="723"/>
      <c r="AQ142" s="723"/>
      <c r="AR142" s="723"/>
      <c r="AS142" s="723"/>
      <c r="AT142" s="723"/>
      <c r="AU142" s="723"/>
      <c r="AV142" s="723"/>
      <c r="AW142" s="723"/>
      <c r="AX142" s="723"/>
      <c r="AY142" s="723"/>
      <c r="AZ142" s="723"/>
      <c r="BA142" s="723"/>
      <c r="BB142" s="723"/>
      <c r="BC142" s="723"/>
      <c r="BD142" s="723"/>
      <c r="BE142" s="723"/>
      <c r="BF142" s="723"/>
      <c r="BG142" s="723"/>
      <c r="BH142" s="723"/>
      <c r="BI142" s="723"/>
      <c r="BJ142" s="723"/>
      <c r="BK142" s="723"/>
      <c r="BL142" s="723"/>
      <c r="BM142" s="723"/>
      <c r="BN142" s="723"/>
      <c r="BO142" s="723"/>
      <c r="BP142" s="723"/>
      <c r="BQ142" s="723"/>
      <c r="BR142" s="723"/>
      <c r="BS142" s="723"/>
      <c r="BT142" s="723"/>
      <c r="BU142" s="723"/>
      <c r="BV142" s="723"/>
      <c r="BW142" s="723"/>
      <c r="BX142" s="723"/>
      <c r="BY142" s="723"/>
      <c r="BZ142" s="723"/>
      <c r="CA142" s="723"/>
      <c r="CB142" s="723"/>
      <c r="CC142" s="723"/>
      <c r="CD142" s="723"/>
      <c r="CE142" s="723"/>
      <c r="CF142" s="723"/>
      <c r="CG142" s="723"/>
      <c r="CH142" s="723"/>
      <c r="CI142" s="723"/>
      <c r="CJ142" s="723"/>
      <c r="CK142" s="723"/>
      <c r="CL142" s="723"/>
      <c r="CM142" s="723"/>
      <c r="CN142" s="723"/>
      <c r="CO142" s="723"/>
      <c r="CP142" s="723"/>
      <c r="CQ142" s="723"/>
      <c r="CR142" s="723"/>
      <c r="CS142" s="723"/>
      <c r="CT142" s="723"/>
      <c r="CU142" s="723"/>
      <c r="CV142" s="723"/>
      <c r="CW142" s="723"/>
      <c r="CX142" s="723"/>
      <c r="CY142" s="723"/>
      <c r="CZ142" s="723"/>
      <c r="DA142" s="723"/>
      <c r="DB142" s="723"/>
      <c r="DC142" s="723"/>
      <c r="DD142" s="723"/>
      <c r="DE142" s="723"/>
      <c r="DF142" s="723"/>
      <c r="DG142" s="723"/>
      <c r="DH142" s="723"/>
      <c r="DI142" s="723"/>
      <c r="DJ142" s="723"/>
      <c r="DK142" s="723"/>
      <c r="DL142" s="723"/>
      <c r="DM142" s="723"/>
      <c r="DN142" s="723"/>
      <c r="DO142" s="723"/>
      <c r="DP142" s="723"/>
      <c r="DQ142" s="723"/>
      <c r="DR142" s="723"/>
      <c r="DS142" s="723"/>
      <c r="DT142" s="723"/>
      <c r="DU142" s="723"/>
      <c r="DV142" s="723"/>
      <c r="DW142" s="723"/>
    </row>
    <row r="143" spans="2:127" x14ac:dyDescent="0.2">
      <c r="B143" s="749" t="s">
        <v>57</v>
      </c>
      <c r="C143" s="723" t="s">
        <v>559</v>
      </c>
      <c r="D143" s="723"/>
      <c r="E143" s="723"/>
      <c r="F143" s="723"/>
      <c r="G143" s="723"/>
      <c r="H143" s="723"/>
      <c r="I143" s="723"/>
      <c r="J143" s="723"/>
      <c r="K143" s="723"/>
      <c r="L143" s="723"/>
      <c r="M143" s="723"/>
      <c r="N143" s="723"/>
      <c r="O143" s="723"/>
      <c r="P143" s="723"/>
      <c r="Q143" s="723"/>
      <c r="R143" s="723"/>
      <c r="S143" s="723"/>
      <c r="T143" s="723"/>
      <c r="U143" s="723"/>
      <c r="V143" s="723"/>
      <c r="W143" s="723"/>
      <c r="X143" s="723"/>
      <c r="Y143" s="723"/>
      <c r="Z143" s="723"/>
      <c r="AA143" s="723"/>
      <c r="AB143" s="723"/>
      <c r="AC143" s="723"/>
      <c r="AD143" s="723"/>
      <c r="AE143" s="723"/>
      <c r="AF143" s="723"/>
      <c r="AG143" s="723"/>
      <c r="AH143" s="723"/>
      <c r="AI143" s="723"/>
      <c r="AJ143" s="723"/>
      <c r="AK143" s="723"/>
      <c r="AL143" s="723"/>
      <c r="AM143" s="723"/>
      <c r="AN143" s="723"/>
      <c r="AO143" s="723"/>
      <c r="AP143" s="723"/>
      <c r="AQ143" s="723"/>
      <c r="AR143" s="723"/>
      <c r="AS143" s="723"/>
      <c r="AT143" s="723"/>
      <c r="AU143" s="723"/>
      <c r="AV143" s="723"/>
      <c r="AW143" s="723"/>
      <c r="AX143" s="723"/>
      <c r="AY143" s="723"/>
      <c r="AZ143" s="723"/>
      <c r="BA143" s="723"/>
      <c r="BB143" s="723"/>
      <c r="BC143" s="723"/>
      <c r="BD143" s="723"/>
      <c r="BE143" s="723"/>
      <c r="BF143" s="723"/>
      <c r="BG143" s="723"/>
      <c r="BH143" s="723"/>
      <c r="BI143" s="723"/>
      <c r="BJ143" s="723"/>
      <c r="BK143" s="723"/>
      <c r="BL143" s="723"/>
      <c r="BM143" s="723"/>
      <c r="BN143" s="723"/>
      <c r="BO143" s="723"/>
      <c r="BP143" s="723"/>
      <c r="BQ143" s="723"/>
      <c r="BR143" s="723"/>
      <c r="BS143" s="723"/>
      <c r="BT143" s="723"/>
      <c r="BU143" s="723"/>
      <c r="BV143" s="723"/>
      <c r="BW143" s="723"/>
      <c r="BX143" s="723"/>
      <c r="BY143" s="723"/>
      <c r="BZ143" s="723"/>
      <c r="CA143" s="723"/>
      <c r="CB143" s="723"/>
      <c r="CC143" s="723"/>
      <c r="CD143" s="723"/>
      <c r="CE143" s="723"/>
      <c r="CF143" s="723"/>
      <c r="CG143" s="723"/>
      <c r="CH143" s="723"/>
      <c r="CI143" s="723"/>
      <c r="CJ143" s="723"/>
      <c r="CK143" s="723"/>
      <c r="CL143" s="723"/>
      <c r="CM143" s="723"/>
      <c r="CN143" s="723"/>
      <c r="CO143" s="723"/>
      <c r="CP143" s="723"/>
      <c r="CQ143" s="723"/>
      <c r="CR143" s="723"/>
      <c r="CS143" s="723"/>
      <c r="CT143" s="723"/>
      <c r="CU143" s="723"/>
      <c r="CV143" s="723"/>
      <c r="CW143" s="723"/>
      <c r="CX143" s="723"/>
      <c r="CY143" s="723"/>
      <c r="CZ143" s="723"/>
      <c r="DA143" s="723"/>
      <c r="DB143" s="723"/>
      <c r="DC143" s="723"/>
      <c r="DD143" s="723"/>
      <c r="DE143" s="723"/>
      <c r="DF143" s="723"/>
      <c r="DG143" s="723"/>
      <c r="DH143" s="723"/>
      <c r="DI143" s="723"/>
      <c r="DJ143" s="723"/>
      <c r="DK143" s="723"/>
      <c r="DL143" s="723"/>
      <c r="DM143" s="723"/>
      <c r="DN143" s="723"/>
      <c r="DO143" s="723"/>
      <c r="DP143" s="723"/>
      <c r="DQ143" s="723"/>
      <c r="DR143" s="723"/>
      <c r="DS143" s="723"/>
      <c r="DT143" s="723"/>
      <c r="DU143" s="723"/>
      <c r="DV143" s="723"/>
      <c r="DW143" s="723"/>
    </row>
    <row r="144" spans="2:127" x14ac:dyDescent="0.2">
      <c r="B144" s="749" t="s">
        <v>58</v>
      </c>
      <c r="C144" s="723" t="s">
        <v>560</v>
      </c>
      <c r="D144" s="723"/>
      <c r="E144" s="723"/>
      <c r="F144" s="723"/>
      <c r="G144" s="723"/>
      <c r="H144" s="723"/>
      <c r="I144" s="723"/>
      <c r="J144" s="723"/>
      <c r="K144" s="723"/>
      <c r="L144" s="723"/>
      <c r="M144" s="723"/>
      <c r="N144" s="723"/>
      <c r="O144" s="723"/>
      <c r="P144" s="723"/>
      <c r="Q144" s="723"/>
      <c r="R144" s="723"/>
      <c r="S144" s="723"/>
      <c r="T144" s="723"/>
      <c r="U144" s="723"/>
      <c r="V144" s="723"/>
      <c r="W144" s="723"/>
      <c r="X144" s="723"/>
      <c r="Y144" s="723"/>
      <c r="Z144" s="723"/>
      <c r="AA144" s="723"/>
      <c r="AB144" s="723"/>
      <c r="AC144" s="723"/>
      <c r="AD144" s="723"/>
      <c r="AE144" s="723"/>
      <c r="AF144" s="723"/>
      <c r="AG144" s="723"/>
      <c r="AH144" s="723"/>
      <c r="AI144" s="723"/>
      <c r="AJ144" s="723"/>
      <c r="AK144" s="723"/>
      <c r="AL144" s="723"/>
      <c r="AM144" s="723"/>
      <c r="AN144" s="723"/>
      <c r="AO144" s="723"/>
      <c r="AP144" s="723"/>
      <c r="AQ144" s="723"/>
      <c r="AR144" s="723"/>
      <c r="AS144" s="723"/>
      <c r="AT144" s="723"/>
      <c r="AU144" s="723"/>
      <c r="AV144" s="723"/>
      <c r="AW144" s="723"/>
      <c r="AX144" s="723"/>
      <c r="AY144" s="723"/>
      <c r="AZ144" s="723"/>
      <c r="BA144" s="723"/>
      <c r="BB144" s="723"/>
      <c r="BC144" s="723"/>
      <c r="BD144" s="723"/>
      <c r="BE144" s="723"/>
      <c r="BF144" s="723"/>
      <c r="BG144" s="723"/>
      <c r="BH144" s="723"/>
      <c r="BI144" s="723"/>
      <c r="BJ144" s="723"/>
      <c r="BK144" s="723"/>
      <c r="BL144" s="723"/>
      <c r="BM144" s="723"/>
      <c r="BN144" s="723"/>
      <c r="BO144" s="723"/>
      <c r="BP144" s="723"/>
      <c r="BQ144" s="723"/>
      <c r="BR144" s="723"/>
      <c r="BS144" s="723"/>
      <c r="BT144" s="723"/>
      <c r="BU144" s="723"/>
      <c r="BV144" s="723"/>
      <c r="BW144" s="723"/>
      <c r="BX144" s="723"/>
      <c r="BY144" s="723"/>
      <c r="BZ144" s="723"/>
      <c r="CA144" s="723"/>
      <c r="CB144" s="723"/>
      <c r="CC144" s="723"/>
      <c r="CD144" s="723"/>
      <c r="CE144" s="723"/>
      <c r="CF144" s="723"/>
      <c r="CG144" s="723"/>
      <c r="CH144" s="723"/>
      <c r="CI144" s="723"/>
      <c r="CJ144" s="723"/>
      <c r="CK144" s="723"/>
      <c r="CL144" s="723"/>
      <c r="CM144" s="723"/>
      <c r="CN144" s="723"/>
      <c r="CO144" s="723"/>
      <c r="CP144" s="723"/>
      <c r="CQ144" s="723"/>
      <c r="CR144" s="723"/>
      <c r="CS144" s="723"/>
      <c r="CT144" s="723"/>
      <c r="CU144" s="723"/>
      <c r="CV144" s="723"/>
      <c r="CW144" s="723"/>
      <c r="CX144" s="723"/>
      <c r="CY144" s="723"/>
      <c r="CZ144" s="723"/>
      <c r="DA144" s="723"/>
      <c r="DB144" s="723"/>
      <c r="DC144" s="723"/>
      <c r="DD144" s="723"/>
      <c r="DE144" s="723"/>
      <c r="DF144" s="723"/>
      <c r="DG144" s="723"/>
      <c r="DH144" s="723"/>
      <c r="DI144" s="723"/>
      <c r="DJ144" s="723"/>
      <c r="DK144" s="723"/>
      <c r="DL144" s="723"/>
      <c r="DM144" s="723"/>
      <c r="DN144" s="723"/>
      <c r="DO144" s="723"/>
      <c r="DP144" s="723"/>
      <c r="DQ144" s="723"/>
      <c r="DR144" s="723"/>
      <c r="DS144" s="723"/>
      <c r="DT144" s="723"/>
      <c r="DU144" s="723"/>
      <c r="DV144" s="723"/>
      <c r="DW144" s="723"/>
    </row>
    <row r="145" spans="2:127" x14ac:dyDescent="0.2">
      <c r="B145" s="749" t="s">
        <v>59</v>
      </c>
      <c r="C145" s="723" t="s">
        <v>561</v>
      </c>
      <c r="D145" s="723"/>
      <c r="E145" s="723"/>
      <c r="F145" s="723"/>
      <c r="G145" s="723"/>
      <c r="H145" s="723"/>
      <c r="I145" s="723"/>
      <c r="J145" s="723"/>
      <c r="K145" s="723"/>
      <c r="L145" s="723"/>
      <c r="M145" s="723"/>
      <c r="N145" s="723"/>
      <c r="O145" s="723"/>
      <c r="P145" s="723"/>
      <c r="Q145" s="723"/>
      <c r="R145" s="723"/>
      <c r="S145" s="723"/>
      <c r="T145" s="723"/>
      <c r="U145" s="723"/>
      <c r="V145" s="723"/>
      <c r="W145" s="723"/>
      <c r="X145" s="723"/>
      <c r="Y145" s="723"/>
      <c r="Z145" s="723"/>
      <c r="AA145" s="723"/>
      <c r="AB145" s="723"/>
      <c r="AC145" s="723"/>
      <c r="AD145" s="723"/>
      <c r="AE145" s="723"/>
      <c r="AF145" s="723"/>
      <c r="AG145" s="723"/>
      <c r="AH145" s="723"/>
      <c r="AI145" s="723"/>
      <c r="AJ145" s="723"/>
      <c r="AK145" s="723"/>
      <c r="AL145" s="723"/>
      <c r="AM145" s="723"/>
      <c r="AN145" s="723"/>
      <c r="AO145" s="723"/>
      <c r="AP145" s="723"/>
      <c r="AQ145" s="723"/>
      <c r="AR145" s="723"/>
      <c r="AS145" s="723"/>
      <c r="AT145" s="723"/>
      <c r="AU145" s="723"/>
      <c r="AV145" s="723"/>
      <c r="AW145" s="723"/>
      <c r="AX145" s="723"/>
      <c r="AY145" s="723"/>
      <c r="AZ145" s="723"/>
      <c r="BA145" s="723"/>
      <c r="BB145" s="723"/>
      <c r="BC145" s="723"/>
      <c r="BD145" s="723"/>
      <c r="BE145" s="723"/>
      <c r="BF145" s="723"/>
      <c r="BG145" s="723"/>
      <c r="BH145" s="723"/>
      <c r="BI145" s="723"/>
      <c r="BJ145" s="723"/>
      <c r="BK145" s="723"/>
      <c r="BL145" s="723"/>
      <c r="BM145" s="723"/>
      <c r="BN145" s="723"/>
      <c r="BO145" s="723"/>
      <c r="BP145" s="723"/>
      <c r="BQ145" s="723"/>
      <c r="BR145" s="723"/>
      <c r="BS145" s="723"/>
      <c r="BT145" s="723"/>
      <c r="BU145" s="723"/>
      <c r="BV145" s="723"/>
      <c r="BW145" s="723"/>
      <c r="BX145" s="723"/>
      <c r="BY145" s="723"/>
      <c r="BZ145" s="723"/>
      <c r="CA145" s="723"/>
      <c r="CB145" s="723"/>
      <c r="CC145" s="723"/>
      <c r="CD145" s="723"/>
      <c r="CE145" s="723"/>
      <c r="CF145" s="723"/>
      <c r="CG145" s="723"/>
      <c r="CH145" s="723"/>
      <c r="CI145" s="723"/>
      <c r="CJ145" s="723"/>
      <c r="CK145" s="723"/>
      <c r="CL145" s="723"/>
      <c r="CM145" s="723"/>
      <c r="CN145" s="723"/>
      <c r="CO145" s="723"/>
      <c r="CP145" s="723"/>
      <c r="CQ145" s="723"/>
      <c r="CR145" s="723"/>
      <c r="CS145" s="723"/>
      <c r="CT145" s="723"/>
      <c r="CU145" s="723"/>
      <c r="CV145" s="723"/>
      <c r="CW145" s="723"/>
      <c r="CX145" s="723"/>
      <c r="CY145" s="723"/>
      <c r="CZ145" s="723"/>
      <c r="DA145" s="723"/>
      <c r="DB145" s="723"/>
      <c r="DC145" s="723"/>
      <c r="DD145" s="723"/>
      <c r="DE145" s="723"/>
      <c r="DF145" s="723"/>
      <c r="DG145" s="723"/>
      <c r="DH145" s="723"/>
      <c r="DI145" s="723"/>
      <c r="DJ145" s="723"/>
      <c r="DK145" s="723"/>
      <c r="DL145" s="723"/>
      <c r="DM145" s="723"/>
      <c r="DN145" s="723"/>
      <c r="DO145" s="723"/>
      <c r="DP145" s="723"/>
      <c r="DQ145" s="723"/>
      <c r="DR145" s="723"/>
      <c r="DS145" s="723"/>
      <c r="DT145" s="723"/>
      <c r="DU145" s="723"/>
      <c r="DV145" s="723"/>
      <c r="DW145" s="723"/>
    </row>
    <row r="146" spans="2:127" x14ac:dyDescent="0.2">
      <c r="B146" s="749" t="s">
        <v>60</v>
      </c>
      <c r="C146" s="723" t="s">
        <v>562</v>
      </c>
      <c r="D146" s="723"/>
      <c r="E146" s="723"/>
      <c r="F146" s="723"/>
      <c r="G146" s="723"/>
      <c r="H146" s="723"/>
      <c r="I146" s="723"/>
      <c r="J146" s="723"/>
      <c r="K146" s="723"/>
      <c r="L146" s="723"/>
      <c r="M146" s="723"/>
      <c r="N146" s="723"/>
      <c r="O146" s="723"/>
      <c r="P146" s="723"/>
      <c r="Q146" s="723"/>
      <c r="R146" s="723"/>
      <c r="S146" s="723"/>
      <c r="T146" s="723"/>
      <c r="U146" s="723"/>
      <c r="V146" s="723"/>
      <c r="W146" s="723"/>
      <c r="X146" s="723"/>
      <c r="Y146" s="723"/>
      <c r="Z146" s="723"/>
      <c r="AA146" s="723"/>
      <c r="AB146" s="723"/>
      <c r="AC146" s="723"/>
      <c r="AD146" s="723"/>
      <c r="AE146" s="723"/>
      <c r="AF146" s="723"/>
      <c r="AG146" s="723"/>
      <c r="AH146" s="723"/>
      <c r="AI146" s="723"/>
      <c r="AJ146" s="723"/>
      <c r="AK146" s="723"/>
      <c r="AL146" s="723"/>
      <c r="AM146" s="723"/>
      <c r="AN146" s="723"/>
      <c r="AO146" s="723"/>
      <c r="AP146" s="723"/>
      <c r="AQ146" s="723"/>
      <c r="AR146" s="723"/>
      <c r="AS146" s="723"/>
      <c r="AT146" s="723"/>
      <c r="AU146" s="723"/>
      <c r="AV146" s="723"/>
      <c r="AW146" s="723"/>
      <c r="AX146" s="723"/>
      <c r="AY146" s="723"/>
      <c r="AZ146" s="723"/>
      <c r="BA146" s="723"/>
      <c r="BB146" s="723"/>
      <c r="BC146" s="723"/>
      <c r="BD146" s="723"/>
      <c r="BE146" s="723"/>
      <c r="BF146" s="723"/>
      <c r="BG146" s="723"/>
      <c r="BH146" s="723"/>
      <c r="BI146" s="723"/>
      <c r="BJ146" s="723"/>
      <c r="BK146" s="723"/>
      <c r="BL146" s="723"/>
      <c r="BM146" s="723"/>
      <c r="BN146" s="723"/>
      <c r="BO146" s="723"/>
      <c r="BP146" s="723"/>
      <c r="BQ146" s="723"/>
      <c r="BR146" s="723"/>
      <c r="BS146" s="723"/>
      <c r="BT146" s="723"/>
      <c r="BU146" s="723"/>
      <c r="BV146" s="723"/>
      <c r="BW146" s="723"/>
      <c r="BX146" s="723"/>
      <c r="BY146" s="723"/>
      <c r="BZ146" s="723"/>
      <c r="CA146" s="723"/>
      <c r="CB146" s="723"/>
      <c r="CC146" s="723"/>
      <c r="CD146" s="723"/>
      <c r="CE146" s="723"/>
      <c r="CF146" s="723"/>
      <c r="CG146" s="723"/>
      <c r="CH146" s="723"/>
      <c r="CI146" s="723"/>
      <c r="CJ146" s="723"/>
      <c r="CK146" s="723"/>
      <c r="CL146" s="723"/>
      <c r="CM146" s="723"/>
      <c r="CN146" s="723"/>
      <c r="CO146" s="723"/>
      <c r="CP146" s="723"/>
      <c r="CQ146" s="723"/>
      <c r="CR146" s="723"/>
      <c r="CS146" s="723"/>
      <c r="CT146" s="723"/>
      <c r="CU146" s="723"/>
      <c r="CV146" s="723"/>
      <c r="CW146" s="723"/>
      <c r="CX146" s="723"/>
      <c r="CY146" s="723"/>
      <c r="CZ146" s="723"/>
      <c r="DA146" s="723"/>
      <c r="DB146" s="723"/>
      <c r="DC146" s="723"/>
      <c r="DD146" s="723"/>
      <c r="DE146" s="723"/>
      <c r="DF146" s="723"/>
      <c r="DG146" s="723"/>
      <c r="DH146" s="723"/>
      <c r="DI146" s="723"/>
      <c r="DJ146" s="723"/>
      <c r="DK146" s="723"/>
      <c r="DL146" s="723"/>
      <c r="DM146" s="723"/>
      <c r="DN146" s="723"/>
      <c r="DO146" s="723"/>
      <c r="DP146" s="723"/>
      <c r="DQ146" s="723"/>
      <c r="DR146" s="723"/>
      <c r="DS146" s="723"/>
      <c r="DT146" s="723"/>
      <c r="DU146" s="723"/>
      <c r="DV146" s="723"/>
      <c r="DW146" s="723"/>
    </row>
    <row r="147" spans="2:127" x14ac:dyDescent="0.2">
      <c r="B147" s="749" t="s">
        <v>61</v>
      </c>
      <c r="C147" s="723" t="s">
        <v>563</v>
      </c>
      <c r="D147" s="723"/>
      <c r="E147" s="723"/>
      <c r="F147" s="723"/>
      <c r="G147" s="723"/>
      <c r="H147" s="723"/>
      <c r="I147" s="723"/>
      <c r="J147" s="723"/>
      <c r="K147" s="723"/>
      <c r="L147" s="723"/>
      <c r="M147" s="723"/>
      <c r="N147" s="723"/>
      <c r="O147" s="723"/>
      <c r="P147" s="723"/>
      <c r="Q147" s="723"/>
      <c r="R147" s="723"/>
      <c r="S147" s="723"/>
      <c r="T147" s="723"/>
      <c r="U147" s="723"/>
      <c r="V147" s="723"/>
      <c r="W147" s="723"/>
      <c r="X147" s="723"/>
      <c r="Y147" s="723"/>
      <c r="Z147" s="723"/>
      <c r="AA147" s="723"/>
      <c r="AB147" s="723"/>
      <c r="AC147" s="723"/>
      <c r="AD147" s="723"/>
      <c r="AE147" s="723"/>
      <c r="AF147" s="723"/>
      <c r="AG147" s="723"/>
      <c r="AH147" s="723"/>
      <c r="AI147" s="723"/>
      <c r="AJ147" s="723"/>
      <c r="AK147" s="723"/>
      <c r="AL147" s="723"/>
      <c r="AM147" s="723"/>
      <c r="AN147" s="723"/>
      <c r="AO147" s="723"/>
      <c r="AP147" s="723"/>
      <c r="AQ147" s="723"/>
      <c r="AR147" s="723"/>
      <c r="AS147" s="723"/>
      <c r="AT147" s="723"/>
      <c r="AU147" s="723"/>
      <c r="AV147" s="723"/>
      <c r="AW147" s="723"/>
      <c r="AX147" s="723"/>
      <c r="AY147" s="723"/>
      <c r="AZ147" s="723"/>
      <c r="BA147" s="723"/>
      <c r="BB147" s="723"/>
      <c r="BC147" s="723"/>
      <c r="BD147" s="723"/>
      <c r="BE147" s="723"/>
      <c r="BF147" s="723"/>
      <c r="BG147" s="723"/>
      <c r="BH147" s="723"/>
      <c r="BI147" s="723"/>
      <c r="BJ147" s="723"/>
      <c r="BK147" s="723"/>
      <c r="BL147" s="723"/>
      <c r="BM147" s="723"/>
      <c r="BN147" s="723"/>
      <c r="BO147" s="723"/>
      <c r="BP147" s="723"/>
      <c r="BQ147" s="723"/>
      <c r="BR147" s="723"/>
      <c r="BS147" s="723"/>
      <c r="BT147" s="723"/>
      <c r="BU147" s="723"/>
      <c r="BV147" s="723"/>
      <c r="BW147" s="723"/>
      <c r="BX147" s="723"/>
      <c r="BY147" s="723"/>
      <c r="BZ147" s="723"/>
      <c r="CA147" s="723"/>
      <c r="CB147" s="723"/>
      <c r="CC147" s="723"/>
      <c r="CD147" s="723"/>
      <c r="CE147" s="723"/>
      <c r="CF147" s="723"/>
      <c r="CG147" s="723"/>
      <c r="CH147" s="723"/>
      <c r="CI147" s="723"/>
      <c r="CJ147" s="723"/>
      <c r="CK147" s="723"/>
      <c r="CL147" s="723"/>
      <c r="CM147" s="723"/>
      <c r="CN147" s="723"/>
      <c r="CO147" s="723"/>
      <c r="CP147" s="723"/>
      <c r="CQ147" s="723"/>
      <c r="CR147" s="723"/>
      <c r="CS147" s="723"/>
      <c r="CT147" s="723"/>
      <c r="CU147" s="723"/>
      <c r="CV147" s="723"/>
      <c r="CW147" s="723"/>
      <c r="CX147" s="723"/>
      <c r="CY147" s="723"/>
      <c r="CZ147" s="723"/>
      <c r="DA147" s="723"/>
      <c r="DB147" s="723"/>
      <c r="DC147" s="723"/>
      <c r="DD147" s="723"/>
      <c r="DE147" s="723"/>
      <c r="DF147" s="723"/>
      <c r="DG147" s="723"/>
      <c r="DH147" s="723"/>
      <c r="DI147" s="723"/>
      <c r="DJ147" s="723"/>
      <c r="DK147" s="723"/>
      <c r="DL147" s="723"/>
      <c r="DM147" s="723"/>
      <c r="DN147" s="723"/>
      <c r="DO147" s="723"/>
      <c r="DP147" s="723"/>
      <c r="DQ147" s="723"/>
      <c r="DR147" s="723"/>
      <c r="DS147" s="723"/>
      <c r="DT147" s="723"/>
      <c r="DU147" s="723"/>
      <c r="DV147" s="723"/>
      <c r="DW147" s="723"/>
    </row>
    <row r="148" spans="2:127" x14ac:dyDescent="0.2">
      <c r="B148" s="749" t="s">
        <v>62</v>
      </c>
      <c r="C148" s="723" t="s">
        <v>564</v>
      </c>
      <c r="D148" s="723"/>
      <c r="E148" s="723"/>
      <c r="F148" s="723"/>
      <c r="G148" s="723"/>
      <c r="H148" s="723"/>
      <c r="I148" s="723"/>
      <c r="J148" s="723"/>
      <c r="K148" s="723"/>
      <c r="L148" s="723"/>
      <c r="M148" s="723"/>
      <c r="N148" s="723"/>
      <c r="O148" s="723"/>
      <c r="P148" s="723"/>
      <c r="Q148" s="723"/>
      <c r="R148" s="723"/>
      <c r="S148" s="723"/>
      <c r="T148" s="723"/>
      <c r="U148" s="723"/>
      <c r="V148" s="723"/>
      <c r="W148" s="723"/>
      <c r="X148" s="723"/>
      <c r="Y148" s="723"/>
      <c r="Z148" s="723"/>
      <c r="AA148" s="723"/>
      <c r="AB148" s="723"/>
      <c r="AC148" s="723"/>
      <c r="AD148" s="723"/>
      <c r="AE148" s="723"/>
      <c r="AF148" s="723"/>
      <c r="AG148" s="723"/>
      <c r="AH148" s="723"/>
      <c r="AI148" s="723"/>
      <c r="AJ148" s="723"/>
      <c r="AK148" s="723"/>
      <c r="AL148" s="723"/>
      <c r="AM148" s="723"/>
      <c r="AN148" s="723"/>
      <c r="AO148" s="723"/>
      <c r="AP148" s="723"/>
      <c r="AQ148" s="723"/>
      <c r="AR148" s="723"/>
      <c r="AS148" s="723"/>
      <c r="AT148" s="723"/>
      <c r="AU148" s="723"/>
      <c r="AV148" s="723"/>
      <c r="AW148" s="723"/>
      <c r="AX148" s="723"/>
      <c r="AY148" s="723"/>
      <c r="AZ148" s="723"/>
      <c r="BA148" s="723"/>
      <c r="BB148" s="723"/>
      <c r="BC148" s="723"/>
      <c r="BD148" s="723"/>
      <c r="BE148" s="723"/>
      <c r="BF148" s="723"/>
      <c r="BG148" s="723"/>
      <c r="BH148" s="723"/>
      <c r="BI148" s="723"/>
      <c r="BJ148" s="723"/>
      <c r="BK148" s="723"/>
      <c r="BL148" s="723"/>
      <c r="BM148" s="723"/>
      <c r="BN148" s="723"/>
      <c r="BO148" s="723"/>
      <c r="BP148" s="723"/>
      <c r="BQ148" s="723"/>
      <c r="BR148" s="723"/>
      <c r="BS148" s="723"/>
      <c r="BT148" s="723"/>
      <c r="BU148" s="723"/>
      <c r="BV148" s="723"/>
      <c r="BW148" s="723"/>
      <c r="BX148" s="723"/>
      <c r="BY148" s="723"/>
      <c r="BZ148" s="723"/>
      <c r="CA148" s="723"/>
      <c r="CB148" s="723"/>
      <c r="CC148" s="723"/>
      <c r="CD148" s="723"/>
      <c r="CE148" s="723"/>
      <c r="CF148" s="723"/>
      <c r="CG148" s="723"/>
      <c r="CH148" s="723"/>
      <c r="CI148" s="723"/>
      <c r="CJ148" s="723"/>
      <c r="CK148" s="723"/>
      <c r="CL148" s="723"/>
      <c r="CM148" s="723"/>
      <c r="CN148" s="723"/>
      <c r="CO148" s="723"/>
      <c r="CP148" s="723"/>
      <c r="CQ148" s="723"/>
      <c r="CR148" s="723"/>
      <c r="CS148" s="723"/>
      <c r="CT148" s="723"/>
      <c r="CU148" s="723"/>
      <c r="CV148" s="723"/>
      <c r="CW148" s="723"/>
      <c r="CX148" s="723"/>
      <c r="CY148" s="723"/>
      <c r="CZ148" s="723"/>
      <c r="DA148" s="723"/>
      <c r="DB148" s="723"/>
      <c r="DC148" s="723"/>
      <c r="DD148" s="723"/>
      <c r="DE148" s="723"/>
      <c r="DF148" s="723"/>
      <c r="DG148" s="723"/>
      <c r="DH148" s="723"/>
      <c r="DI148" s="723"/>
      <c r="DJ148" s="723"/>
      <c r="DK148" s="723"/>
      <c r="DL148" s="723"/>
      <c r="DM148" s="723"/>
      <c r="DN148" s="723"/>
      <c r="DO148" s="723"/>
      <c r="DP148" s="723"/>
      <c r="DQ148" s="723"/>
      <c r="DR148" s="723"/>
      <c r="DS148" s="723"/>
      <c r="DT148" s="723"/>
      <c r="DU148" s="723"/>
      <c r="DV148" s="723"/>
      <c r="DW148" s="723"/>
    </row>
    <row r="149" spans="2:127" x14ac:dyDescent="0.2">
      <c r="B149" s="749" t="s">
        <v>565</v>
      </c>
      <c r="C149" s="723" t="s">
        <v>566</v>
      </c>
      <c r="D149" s="723"/>
      <c r="E149" s="723"/>
      <c r="F149" s="723"/>
      <c r="G149" s="723"/>
      <c r="H149" s="723"/>
      <c r="I149" s="723"/>
      <c r="J149" s="723"/>
      <c r="K149" s="723"/>
      <c r="L149" s="723"/>
      <c r="M149" s="723"/>
      <c r="N149" s="723"/>
      <c r="O149" s="723"/>
      <c r="P149" s="723"/>
      <c r="Q149" s="723"/>
      <c r="R149" s="723"/>
      <c r="S149" s="723"/>
      <c r="T149" s="723"/>
      <c r="U149" s="723"/>
      <c r="V149" s="723"/>
      <c r="W149" s="723"/>
      <c r="X149" s="723"/>
      <c r="Y149" s="723"/>
      <c r="Z149" s="723"/>
      <c r="AA149" s="723"/>
      <c r="AB149" s="723"/>
      <c r="AC149" s="723"/>
      <c r="AD149" s="723"/>
      <c r="AE149" s="723"/>
      <c r="AF149" s="723"/>
      <c r="AG149" s="723"/>
      <c r="AH149" s="723"/>
      <c r="AI149" s="723"/>
      <c r="AJ149" s="723"/>
      <c r="AK149" s="723"/>
      <c r="AL149" s="723"/>
      <c r="AM149" s="723"/>
      <c r="AN149" s="723"/>
      <c r="AO149" s="723"/>
      <c r="AP149" s="723"/>
      <c r="AQ149" s="723"/>
      <c r="AR149" s="723"/>
      <c r="AS149" s="723"/>
      <c r="AT149" s="723"/>
      <c r="AU149" s="723"/>
      <c r="AV149" s="723"/>
      <c r="AW149" s="723"/>
      <c r="AX149" s="723"/>
      <c r="AY149" s="723"/>
      <c r="AZ149" s="723"/>
      <c r="BA149" s="723"/>
      <c r="BB149" s="723"/>
      <c r="BC149" s="723"/>
      <c r="BD149" s="723"/>
      <c r="BE149" s="723"/>
      <c r="BF149" s="723"/>
      <c r="BG149" s="723"/>
      <c r="BH149" s="723"/>
      <c r="BI149" s="723"/>
      <c r="BJ149" s="723"/>
      <c r="BK149" s="723"/>
      <c r="BL149" s="723"/>
      <c r="BM149" s="723"/>
      <c r="BN149" s="723"/>
      <c r="BO149" s="723"/>
      <c r="BP149" s="723"/>
      <c r="BQ149" s="723"/>
      <c r="BR149" s="723"/>
      <c r="BS149" s="723"/>
      <c r="BT149" s="723"/>
      <c r="BU149" s="723"/>
      <c r="BV149" s="723"/>
      <c r="BW149" s="723"/>
      <c r="BX149" s="723"/>
      <c r="BY149" s="723"/>
      <c r="BZ149" s="723"/>
      <c r="CA149" s="723"/>
      <c r="CB149" s="723"/>
      <c r="CC149" s="723"/>
      <c r="CD149" s="723"/>
      <c r="CE149" s="723"/>
      <c r="CF149" s="723"/>
      <c r="CG149" s="723"/>
      <c r="CH149" s="723"/>
      <c r="CI149" s="723"/>
      <c r="CJ149" s="723"/>
      <c r="CK149" s="723"/>
      <c r="CL149" s="723"/>
      <c r="CM149" s="723"/>
      <c r="CN149" s="723"/>
      <c r="CO149" s="723"/>
      <c r="CP149" s="723"/>
      <c r="CQ149" s="723"/>
      <c r="CR149" s="723"/>
      <c r="CS149" s="723"/>
      <c r="CT149" s="723"/>
      <c r="CU149" s="723"/>
      <c r="CV149" s="723"/>
      <c r="CW149" s="723"/>
      <c r="CX149" s="723"/>
      <c r="CY149" s="723"/>
      <c r="CZ149" s="723"/>
      <c r="DA149" s="723"/>
      <c r="DB149" s="723"/>
      <c r="DC149" s="723"/>
      <c r="DD149" s="723"/>
      <c r="DE149" s="723"/>
      <c r="DF149" s="723"/>
      <c r="DG149" s="723"/>
      <c r="DH149" s="723"/>
      <c r="DI149" s="723"/>
      <c r="DJ149" s="723"/>
      <c r="DK149" s="723"/>
      <c r="DL149" s="723"/>
      <c r="DM149" s="723"/>
      <c r="DN149" s="723"/>
      <c r="DO149" s="723"/>
      <c r="DP149" s="723"/>
      <c r="DQ149" s="723"/>
      <c r="DR149" s="723"/>
      <c r="DS149" s="723"/>
      <c r="DT149" s="723"/>
      <c r="DU149" s="723"/>
      <c r="DV149" s="723"/>
      <c r="DW149" s="723"/>
    </row>
    <row r="150" spans="2:127" x14ac:dyDescent="0.2">
      <c r="B150" s="749" t="s">
        <v>567</v>
      </c>
      <c r="C150" s="723" t="s">
        <v>568</v>
      </c>
      <c r="D150" s="723"/>
      <c r="E150" s="723"/>
      <c r="F150" s="723"/>
      <c r="G150" s="723"/>
      <c r="H150" s="723"/>
      <c r="I150" s="723"/>
      <c r="J150" s="723"/>
      <c r="K150" s="723"/>
      <c r="L150" s="723"/>
      <c r="M150" s="723"/>
      <c r="N150" s="723"/>
      <c r="O150" s="723"/>
      <c r="P150" s="723"/>
      <c r="Q150" s="723"/>
      <c r="R150" s="723"/>
      <c r="S150" s="723"/>
      <c r="T150" s="723"/>
      <c r="U150" s="723"/>
      <c r="V150" s="723"/>
      <c r="W150" s="723"/>
      <c r="X150" s="723"/>
      <c r="Y150" s="723"/>
      <c r="Z150" s="723"/>
      <c r="AA150" s="723"/>
      <c r="AB150" s="723"/>
      <c r="AC150" s="723"/>
      <c r="AD150" s="723"/>
      <c r="AE150" s="723"/>
      <c r="AF150" s="723"/>
      <c r="AG150" s="723"/>
      <c r="AH150" s="723"/>
      <c r="AI150" s="723"/>
      <c r="AJ150" s="723"/>
      <c r="AK150" s="723"/>
      <c r="AL150" s="723"/>
      <c r="AM150" s="723"/>
      <c r="AN150" s="723"/>
      <c r="AO150" s="723"/>
      <c r="AP150" s="723"/>
      <c r="AQ150" s="723"/>
      <c r="AR150" s="723"/>
      <c r="AS150" s="723"/>
      <c r="AT150" s="723"/>
      <c r="AU150" s="723"/>
      <c r="AV150" s="723"/>
      <c r="AW150" s="723"/>
      <c r="AX150" s="723"/>
      <c r="AY150" s="723"/>
      <c r="AZ150" s="723"/>
      <c r="BA150" s="723"/>
      <c r="BB150" s="723"/>
      <c r="BC150" s="723"/>
      <c r="BD150" s="723"/>
      <c r="BE150" s="723"/>
      <c r="BF150" s="723"/>
      <c r="BG150" s="723"/>
      <c r="BH150" s="723"/>
      <c r="BI150" s="723"/>
      <c r="BJ150" s="723"/>
      <c r="BK150" s="723"/>
      <c r="BL150" s="723"/>
      <c r="BM150" s="723"/>
      <c r="BN150" s="723"/>
      <c r="BO150" s="723"/>
      <c r="BP150" s="723"/>
      <c r="BQ150" s="723"/>
      <c r="BR150" s="723"/>
      <c r="BS150" s="723"/>
      <c r="BT150" s="723"/>
      <c r="BU150" s="723"/>
      <c r="BV150" s="723"/>
      <c r="BW150" s="723"/>
      <c r="BX150" s="723"/>
      <c r="BY150" s="723"/>
      <c r="BZ150" s="723"/>
      <c r="CA150" s="723"/>
      <c r="CB150" s="723"/>
      <c r="CC150" s="723"/>
      <c r="CD150" s="723"/>
      <c r="CE150" s="723"/>
      <c r="CF150" s="723"/>
      <c r="CG150" s="723"/>
      <c r="CH150" s="723"/>
      <c r="CI150" s="723"/>
      <c r="CJ150" s="723"/>
      <c r="CK150" s="723"/>
      <c r="CL150" s="723"/>
      <c r="CM150" s="723"/>
      <c r="CN150" s="723"/>
      <c r="CO150" s="723"/>
      <c r="CP150" s="723"/>
      <c r="CQ150" s="723"/>
      <c r="CR150" s="723"/>
      <c r="CS150" s="723"/>
      <c r="CT150" s="723"/>
      <c r="CU150" s="723"/>
      <c r="CV150" s="723"/>
      <c r="CW150" s="723"/>
      <c r="CX150" s="723"/>
      <c r="CY150" s="723"/>
      <c r="CZ150" s="723"/>
      <c r="DA150" s="723"/>
      <c r="DB150" s="723"/>
      <c r="DC150" s="723"/>
      <c r="DD150" s="723"/>
      <c r="DE150" s="723"/>
      <c r="DF150" s="723"/>
      <c r="DG150" s="723"/>
      <c r="DH150" s="723"/>
      <c r="DI150" s="723"/>
      <c r="DJ150" s="723"/>
      <c r="DK150" s="723"/>
      <c r="DL150" s="723"/>
      <c r="DM150" s="723"/>
      <c r="DN150" s="723"/>
      <c r="DO150" s="723"/>
      <c r="DP150" s="723"/>
      <c r="DQ150" s="723"/>
      <c r="DR150" s="723"/>
      <c r="DS150" s="723"/>
      <c r="DT150" s="723"/>
      <c r="DU150" s="723"/>
      <c r="DV150" s="723"/>
      <c r="DW150" s="723"/>
    </row>
    <row r="151" spans="2:127" x14ac:dyDescent="0.2">
      <c r="B151" s="749" t="s">
        <v>569</v>
      </c>
      <c r="C151" s="723"/>
      <c r="D151" s="723"/>
      <c r="E151" s="723"/>
      <c r="F151" s="723"/>
      <c r="G151" s="723"/>
      <c r="H151" s="723"/>
      <c r="I151" s="723"/>
      <c r="J151" s="723"/>
      <c r="K151" s="723"/>
      <c r="L151" s="723"/>
      <c r="M151" s="723"/>
      <c r="N151" s="723"/>
      <c r="O151" s="723"/>
      <c r="P151" s="723"/>
      <c r="Q151" s="723"/>
      <c r="R151" s="723"/>
      <c r="S151" s="723"/>
      <c r="T151" s="723"/>
      <c r="U151" s="723"/>
      <c r="V151" s="723"/>
      <c r="W151" s="723"/>
      <c r="X151" s="723"/>
      <c r="Y151" s="723"/>
      <c r="Z151" s="723"/>
      <c r="AA151" s="723"/>
      <c r="AB151" s="723"/>
      <c r="AC151" s="723"/>
      <c r="AD151" s="723"/>
      <c r="AE151" s="723"/>
      <c r="AF151" s="723"/>
      <c r="AG151" s="723"/>
      <c r="AH151" s="723"/>
      <c r="AI151" s="723"/>
      <c r="AJ151" s="723"/>
      <c r="AK151" s="723"/>
      <c r="AL151" s="723"/>
      <c r="AM151" s="723"/>
      <c r="AN151" s="723"/>
      <c r="AO151" s="723"/>
      <c r="AP151" s="723"/>
      <c r="AQ151" s="723"/>
      <c r="AR151" s="723"/>
      <c r="AS151" s="723"/>
      <c r="AT151" s="723"/>
      <c r="AU151" s="723"/>
      <c r="AV151" s="723"/>
      <c r="AW151" s="723"/>
      <c r="AX151" s="723"/>
      <c r="AY151" s="723"/>
      <c r="AZ151" s="723"/>
      <c r="BA151" s="723"/>
      <c r="BB151" s="723"/>
      <c r="BC151" s="723"/>
      <c r="BD151" s="723"/>
      <c r="BE151" s="723"/>
      <c r="BF151" s="723"/>
      <c r="BG151" s="723"/>
      <c r="BH151" s="723"/>
      <c r="BI151" s="723"/>
      <c r="BJ151" s="723"/>
      <c r="BK151" s="723"/>
      <c r="BL151" s="723"/>
      <c r="BM151" s="723"/>
      <c r="BN151" s="723"/>
      <c r="BO151" s="723"/>
      <c r="BP151" s="723"/>
      <c r="BQ151" s="723"/>
      <c r="BR151" s="723"/>
      <c r="BS151" s="723"/>
      <c r="BT151" s="723"/>
      <c r="BU151" s="723"/>
      <c r="BV151" s="723"/>
      <c r="BW151" s="723"/>
      <c r="BX151" s="723"/>
      <c r="BY151" s="723"/>
      <c r="BZ151" s="723"/>
      <c r="CA151" s="723"/>
      <c r="CB151" s="723"/>
      <c r="CC151" s="723"/>
      <c r="CD151" s="723"/>
      <c r="CE151" s="723"/>
      <c r="CF151" s="723"/>
      <c r="CG151" s="723"/>
      <c r="CH151" s="723"/>
      <c r="CI151" s="723"/>
      <c r="CJ151" s="723"/>
      <c r="CK151" s="723"/>
      <c r="CL151" s="723"/>
      <c r="CM151" s="723"/>
      <c r="CN151" s="723"/>
      <c r="CO151" s="723"/>
      <c r="CP151" s="723"/>
      <c r="CQ151" s="723"/>
      <c r="CR151" s="723"/>
      <c r="CS151" s="723"/>
      <c r="CT151" s="723"/>
      <c r="CU151" s="723"/>
      <c r="CV151" s="723"/>
      <c r="CW151" s="723"/>
      <c r="CX151" s="723"/>
      <c r="CY151" s="723"/>
      <c r="CZ151" s="723"/>
      <c r="DA151" s="723"/>
      <c r="DB151" s="723"/>
      <c r="DC151" s="723"/>
      <c r="DD151" s="723"/>
      <c r="DE151" s="723"/>
      <c r="DF151" s="723"/>
      <c r="DG151" s="723"/>
      <c r="DH151" s="723"/>
      <c r="DI151" s="723"/>
      <c r="DJ151" s="723"/>
      <c r="DK151" s="723"/>
      <c r="DL151" s="723"/>
      <c r="DM151" s="723"/>
      <c r="DN151" s="723"/>
      <c r="DO151" s="723"/>
      <c r="DP151" s="723"/>
      <c r="DQ151" s="723"/>
      <c r="DR151" s="723"/>
      <c r="DS151" s="723"/>
      <c r="DT151" s="723"/>
      <c r="DU151" s="723"/>
      <c r="DV151" s="723"/>
      <c r="DW151" s="723"/>
    </row>
    <row r="152" spans="2:127" x14ac:dyDescent="0.2">
      <c r="B152" s="749" t="s">
        <v>63</v>
      </c>
      <c r="C152" s="723"/>
      <c r="D152" s="723"/>
      <c r="E152" s="723"/>
      <c r="F152" s="723"/>
      <c r="G152" s="723"/>
      <c r="H152" s="723"/>
      <c r="I152" s="723"/>
      <c r="J152" s="723"/>
      <c r="K152" s="723"/>
      <c r="L152" s="723"/>
      <c r="M152" s="723"/>
      <c r="N152" s="723"/>
      <c r="O152" s="723"/>
      <c r="P152" s="723"/>
      <c r="Q152" s="723"/>
      <c r="R152" s="723"/>
      <c r="S152" s="723"/>
      <c r="T152" s="723"/>
      <c r="U152" s="723"/>
      <c r="V152" s="723"/>
      <c r="W152" s="723"/>
      <c r="X152" s="723"/>
      <c r="Y152" s="723"/>
      <c r="Z152" s="723"/>
      <c r="AA152" s="723"/>
      <c r="AB152" s="723"/>
      <c r="AC152" s="723"/>
      <c r="AD152" s="723"/>
      <c r="AE152" s="723"/>
      <c r="AF152" s="723"/>
      <c r="AG152" s="723"/>
      <c r="AH152" s="723"/>
      <c r="AI152" s="723"/>
      <c r="AJ152" s="723"/>
      <c r="AK152" s="723"/>
      <c r="AL152" s="723"/>
      <c r="AM152" s="723"/>
      <c r="AN152" s="723"/>
      <c r="AO152" s="723"/>
      <c r="AP152" s="723"/>
      <c r="AQ152" s="723"/>
      <c r="AR152" s="723"/>
      <c r="AS152" s="723"/>
      <c r="AT152" s="723"/>
      <c r="AU152" s="723"/>
      <c r="AV152" s="723"/>
      <c r="AW152" s="723"/>
      <c r="AX152" s="723"/>
      <c r="AY152" s="723"/>
      <c r="AZ152" s="723"/>
      <c r="BA152" s="723"/>
      <c r="BB152" s="723"/>
      <c r="BC152" s="723"/>
      <c r="BD152" s="723"/>
      <c r="BE152" s="723"/>
      <c r="BF152" s="723"/>
      <c r="BG152" s="723"/>
      <c r="BH152" s="723"/>
      <c r="BI152" s="723"/>
      <c r="BJ152" s="723"/>
      <c r="BK152" s="723"/>
      <c r="BL152" s="723"/>
      <c r="BM152" s="723"/>
      <c r="BN152" s="723"/>
      <c r="BO152" s="723"/>
      <c r="BP152" s="723"/>
      <c r="BQ152" s="723"/>
      <c r="BR152" s="723"/>
      <c r="BS152" s="723"/>
      <c r="BT152" s="723"/>
      <c r="BU152" s="723"/>
      <c r="BV152" s="723"/>
      <c r="BW152" s="723"/>
      <c r="BX152" s="723"/>
      <c r="BY152" s="723"/>
      <c r="BZ152" s="723"/>
      <c r="CA152" s="723"/>
      <c r="CB152" s="723"/>
      <c r="CC152" s="723"/>
      <c r="CD152" s="723"/>
      <c r="CE152" s="723"/>
      <c r="CF152" s="723"/>
      <c r="CG152" s="723"/>
      <c r="CH152" s="723"/>
      <c r="CI152" s="723"/>
      <c r="CJ152" s="723"/>
      <c r="CK152" s="723"/>
      <c r="CL152" s="723"/>
      <c r="CM152" s="723"/>
      <c r="CN152" s="723"/>
      <c r="CO152" s="723"/>
      <c r="CP152" s="723"/>
      <c r="CQ152" s="723"/>
      <c r="CR152" s="723"/>
      <c r="CS152" s="723"/>
      <c r="CT152" s="723"/>
      <c r="CU152" s="723"/>
      <c r="CV152" s="723"/>
      <c r="CW152" s="723"/>
      <c r="CX152" s="723"/>
      <c r="CY152" s="723"/>
      <c r="CZ152" s="723"/>
      <c r="DA152" s="723"/>
      <c r="DB152" s="723"/>
      <c r="DC152" s="723"/>
      <c r="DD152" s="723"/>
      <c r="DE152" s="723"/>
      <c r="DF152" s="723"/>
      <c r="DG152" s="723"/>
      <c r="DH152" s="723"/>
      <c r="DI152" s="723"/>
      <c r="DJ152" s="723"/>
      <c r="DK152" s="723"/>
      <c r="DL152" s="723"/>
      <c r="DM152" s="723"/>
      <c r="DN152" s="723"/>
      <c r="DO152" s="723"/>
      <c r="DP152" s="723"/>
      <c r="DQ152" s="723"/>
      <c r="DR152" s="723"/>
      <c r="DS152" s="723"/>
      <c r="DT152" s="723"/>
      <c r="DU152" s="723"/>
      <c r="DV152" s="723"/>
      <c r="DW152" s="723"/>
    </row>
    <row r="153" spans="2:127" x14ac:dyDescent="0.2">
      <c r="B153" s="749" t="s">
        <v>64</v>
      </c>
      <c r="C153" s="723" t="s">
        <v>570</v>
      </c>
      <c r="D153" s="723"/>
      <c r="E153" s="723"/>
      <c r="F153" s="723"/>
      <c r="G153" s="723"/>
      <c r="H153" s="723"/>
      <c r="I153" s="723"/>
      <c r="J153" s="723"/>
      <c r="K153" s="723"/>
      <c r="L153" s="723"/>
      <c r="M153" s="723"/>
      <c r="N153" s="723"/>
      <c r="O153" s="723"/>
      <c r="P153" s="723"/>
      <c r="Q153" s="723"/>
      <c r="R153" s="723"/>
      <c r="S153" s="723"/>
      <c r="T153" s="723"/>
      <c r="U153" s="723"/>
      <c r="V153" s="723"/>
      <c r="W153" s="723"/>
      <c r="X153" s="723"/>
      <c r="Y153" s="723"/>
      <c r="Z153" s="723"/>
      <c r="AA153" s="723"/>
      <c r="AB153" s="723"/>
      <c r="AC153" s="723"/>
      <c r="AD153" s="723"/>
      <c r="AE153" s="723"/>
      <c r="AF153" s="723"/>
      <c r="AG153" s="723"/>
      <c r="AH153" s="723"/>
      <c r="AI153" s="723"/>
      <c r="AJ153" s="723"/>
      <c r="AK153" s="723"/>
      <c r="AL153" s="723"/>
      <c r="AM153" s="723"/>
      <c r="AN153" s="723"/>
      <c r="AO153" s="723"/>
      <c r="AP153" s="723"/>
      <c r="AQ153" s="723"/>
      <c r="AR153" s="723"/>
      <c r="AS153" s="723"/>
      <c r="AT153" s="723"/>
      <c r="AU153" s="723"/>
      <c r="AV153" s="723"/>
      <c r="AW153" s="723"/>
      <c r="AX153" s="723"/>
      <c r="AY153" s="723"/>
      <c r="AZ153" s="723"/>
      <c r="BA153" s="723"/>
      <c r="BB153" s="723"/>
      <c r="BC153" s="723"/>
      <c r="BD153" s="723"/>
      <c r="BE153" s="723"/>
      <c r="BF153" s="723"/>
      <c r="BG153" s="723"/>
      <c r="BH153" s="723"/>
      <c r="BI153" s="723"/>
      <c r="BJ153" s="723"/>
      <c r="BK153" s="723"/>
      <c r="BL153" s="723"/>
      <c r="BM153" s="723"/>
      <c r="BN153" s="723"/>
      <c r="BO153" s="723"/>
      <c r="BP153" s="723"/>
      <c r="BQ153" s="723"/>
      <c r="BR153" s="723"/>
      <c r="BS153" s="723"/>
      <c r="BT153" s="723"/>
      <c r="BU153" s="723"/>
      <c r="BV153" s="723"/>
      <c r="BW153" s="723"/>
      <c r="BX153" s="723"/>
      <c r="BY153" s="723"/>
      <c r="BZ153" s="723"/>
      <c r="CA153" s="723"/>
      <c r="CB153" s="723"/>
      <c r="CC153" s="723"/>
      <c r="CD153" s="723"/>
      <c r="CE153" s="723"/>
      <c r="CF153" s="723"/>
      <c r="CG153" s="723"/>
      <c r="CH153" s="723"/>
      <c r="CI153" s="723"/>
      <c r="CJ153" s="723"/>
      <c r="CK153" s="723"/>
      <c r="CL153" s="723"/>
      <c r="CM153" s="723"/>
      <c r="CN153" s="723"/>
      <c r="CO153" s="723"/>
      <c r="CP153" s="723"/>
      <c r="CQ153" s="723"/>
      <c r="CR153" s="723"/>
      <c r="CS153" s="723"/>
      <c r="CT153" s="723"/>
      <c r="CU153" s="723"/>
      <c r="CV153" s="723"/>
      <c r="CW153" s="723"/>
      <c r="CX153" s="723"/>
      <c r="CY153" s="723"/>
      <c r="CZ153" s="723"/>
      <c r="DA153" s="723"/>
      <c r="DB153" s="723"/>
      <c r="DC153" s="723"/>
      <c r="DD153" s="723"/>
      <c r="DE153" s="723"/>
      <c r="DF153" s="723"/>
      <c r="DG153" s="723"/>
      <c r="DH153" s="723"/>
      <c r="DI153" s="723"/>
      <c r="DJ153" s="723"/>
      <c r="DK153" s="723"/>
      <c r="DL153" s="723"/>
      <c r="DM153" s="723"/>
      <c r="DN153" s="723"/>
      <c r="DO153" s="723"/>
      <c r="DP153" s="723"/>
      <c r="DQ153" s="723"/>
      <c r="DR153" s="723"/>
      <c r="DS153" s="723"/>
      <c r="DT153" s="723"/>
      <c r="DU153" s="723"/>
      <c r="DV153" s="723"/>
      <c r="DW153" s="723"/>
    </row>
    <row r="154" spans="2:127" x14ac:dyDescent="0.2">
      <c r="B154" s="749" t="s">
        <v>65</v>
      </c>
      <c r="C154" s="723" t="s">
        <v>495</v>
      </c>
      <c r="D154" s="723"/>
      <c r="E154" s="723"/>
      <c r="F154" s="723"/>
      <c r="G154" s="723"/>
      <c r="H154" s="723"/>
      <c r="I154" s="723"/>
      <c r="J154" s="723"/>
      <c r="K154" s="723"/>
      <c r="L154" s="723"/>
      <c r="M154" s="723"/>
      <c r="N154" s="723"/>
      <c r="O154" s="723"/>
      <c r="P154" s="723"/>
      <c r="Q154" s="723"/>
      <c r="R154" s="723"/>
      <c r="S154" s="723"/>
      <c r="T154" s="723"/>
      <c r="U154" s="723"/>
      <c r="V154" s="723"/>
      <c r="W154" s="723"/>
      <c r="X154" s="723"/>
      <c r="Y154" s="723"/>
      <c r="Z154" s="723"/>
      <c r="AA154" s="723"/>
      <c r="AB154" s="723"/>
      <c r="AC154" s="723"/>
      <c r="AD154" s="723"/>
      <c r="AE154" s="723"/>
      <c r="AF154" s="723"/>
      <c r="AG154" s="723"/>
      <c r="AH154" s="723"/>
      <c r="AI154" s="723"/>
      <c r="AJ154" s="723"/>
      <c r="AK154" s="723"/>
      <c r="AL154" s="723"/>
      <c r="AM154" s="723"/>
      <c r="AN154" s="723"/>
      <c r="AO154" s="723"/>
      <c r="AP154" s="723"/>
      <c r="AQ154" s="723"/>
      <c r="AR154" s="723"/>
      <c r="AS154" s="723"/>
      <c r="AT154" s="723"/>
      <c r="AU154" s="723"/>
      <c r="AV154" s="723"/>
      <c r="AW154" s="723"/>
      <c r="AX154" s="723"/>
      <c r="AY154" s="723"/>
      <c r="AZ154" s="723"/>
      <c r="BA154" s="723"/>
      <c r="BB154" s="723"/>
      <c r="BC154" s="723"/>
      <c r="BD154" s="723"/>
      <c r="BE154" s="723"/>
      <c r="BF154" s="723"/>
      <c r="BG154" s="723"/>
      <c r="BH154" s="723"/>
      <c r="BI154" s="723"/>
      <c r="BJ154" s="723"/>
      <c r="BK154" s="723"/>
      <c r="BL154" s="723"/>
      <c r="BM154" s="723"/>
      <c r="BN154" s="723"/>
      <c r="BO154" s="723"/>
      <c r="BP154" s="723"/>
      <c r="BQ154" s="723"/>
      <c r="BR154" s="723"/>
      <c r="BS154" s="723"/>
      <c r="BT154" s="723"/>
      <c r="BU154" s="723"/>
      <c r="BV154" s="723"/>
      <c r="BW154" s="723"/>
      <c r="BX154" s="723"/>
      <c r="BY154" s="723"/>
      <c r="BZ154" s="723"/>
      <c r="CA154" s="723"/>
      <c r="CB154" s="723"/>
      <c r="CC154" s="723"/>
      <c r="CD154" s="723"/>
      <c r="CE154" s="723"/>
      <c r="CF154" s="723"/>
      <c r="CG154" s="723"/>
      <c r="CH154" s="723"/>
      <c r="CI154" s="723"/>
      <c r="CJ154" s="723"/>
      <c r="CK154" s="723"/>
      <c r="CL154" s="723"/>
      <c r="CM154" s="723"/>
      <c r="CN154" s="723"/>
      <c r="CO154" s="723"/>
      <c r="CP154" s="723"/>
      <c r="CQ154" s="723"/>
      <c r="CR154" s="723"/>
      <c r="CS154" s="723"/>
      <c r="CT154" s="723"/>
      <c r="CU154" s="723"/>
      <c r="CV154" s="723"/>
      <c r="CW154" s="723"/>
      <c r="CX154" s="723"/>
      <c r="CY154" s="723"/>
      <c r="CZ154" s="723"/>
      <c r="DA154" s="723"/>
      <c r="DB154" s="723"/>
      <c r="DC154" s="723"/>
      <c r="DD154" s="723"/>
      <c r="DE154" s="723"/>
      <c r="DF154" s="723"/>
      <c r="DG154" s="723"/>
      <c r="DH154" s="723"/>
      <c r="DI154" s="723"/>
      <c r="DJ154" s="723"/>
      <c r="DK154" s="723"/>
      <c r="DL154" s="723"/>
      <c r="DM154" s="723"/>
      <c r="DN154" s="723"/>
      <c r="DO154" s="723"/>
      <c r="DP154" s="723"/>
      <c r="DQ154" s="723"/>
      <c r="DR154" s="723"/>
      <c r="DS154" s="723"/>
      <c r="DT154" s="723"/>
      <c r="DU154" s="723"/>
      <c r="DV154" s="723"/>
      <c r="DW154" s="723"/>
    </row>
    <row r="155" spans="2:127" x14ac:dyDescent="0.2">
      <c r="B155" s="749" t="s">
        <v>66</v>
      </c>
      <c r="C155" s="723" t="s">
        <v>571</v>
      </c>
      <c r="D155" s="723"/>
      <c r="E155" s="723"/>
      <c r="F155" s="723"/>
      <c r="G155" s="723"/>
      <c r="H155" s="723"/>
      <c r="I155" s="723"/>
      <c r="J155" s="723"/>
      <c r="K155" s="723"/>
      <c r="L155" s="723"/>
      <c r="M155" s="723"/>
      <c r="N155" s="723"/>
      <c r="O155" s="723"/>
      <c r="P155" s="723"/>
      <c r="Q155" s="723"/>
      <c r="R155" s="723"/>
      <c r="S155" s="723"/>
      <c r="T155" s="723"/>
      <c r="U155" s="723"/>
      <c r="V155" s="723"/>
      <c r="W155" s="723"/>
      <c r="X155" s="723"/>
      <c r="Y155" s="723"/>
      <c r="Z155" s="723"/>
      <c r="AA155" s="723"/>
      <c r="AB155" s="723"/>
      <c r="AC155" s="723"/>
      <c r="AD155" s="723"/>
      <c r="AE155" s="723"/>
      <c r="AF155" s="723"/>
      <c r="AG155" s="723"/>
      <c r="AH155" s="723"/>
      <c r="AI155" s="723"/>
      <c r="AJ155" s="723"/>
      <c r="AK155" s="723"/>
      <c r="AL155" s="723"/>
      <c r="AM155" s="723"/>
      <c r="AN155" s="723"/>
      <c r="AO155" s="723"/>
      <c r="AP155" s="723"/>
      <c r="AQ155" s="723"/>
      <c r="AR155" s="723"/>
      <c r="AS155" s="723"/>
      <c r="AT155" s="723"/>
      <c r="AU155" s="723"/>
      <c r="AV155" s="723"/>
      <c r="AW155" s="723"/>
      <c r="AX155" s="723"/>
      <c r="AY155" s="723"/>
      <c r="AZ155" s="723"/>
      <c r="BA155" s="723"/>
      <c r="BB155" s="723"/>
      <c r="BC155" s="723"/>
      <c r="BD155" s="723"/>
      <c r="BE155" s="723"/>
      <c r="BF155" s="723"/>
      <c r="BG155" s="723"/>
      <c r="BH155" s="723"/>
      <c r="BI155" s="723"/>
      <c r="BJ155" s="723"/>
      <c r="BK155" s="723"/>
      <c r="BL155" s="723"/>
      <c r="BM155" s="723"/>
      <c r="BN155" s="723"/>
      <c r="BO155" s="723"/>
      <c r="BP155" s="723"/>
      <c r="BQ155" s="723"/>
      <c r="BR155" s="723"/>
      <c r="BS155" s="723"/>
      <c r="BT155" s="723"/>
      <c r="BU155" s="723"/>
      <c r="BV155" s="723"/>
      <c r="BW155" s="723"/>
      <c r="BX155" s="723"/>
      <c r="BY155" s="723"/>
      <c r="BZ155" s="723"/>
      <c r="CA155" s="723"/>
      <c r="CB155" s="723"/>
      <c r="CC155" s="723"/>
      <c r="CD155" s="723"/>
      <c r="CE155" s="723"/>
      <c r="CF155" s="723"/>
      <c r="CG155" s="723"/>
      <c r="CH155" s="723"/>
      <c r="CI155" s="723"/>
      <c r="CJ155" s="723"/>
      <c r="CK155" s="723"/>
      <c r="CL155" s="723"/>
      <c r="CM155" s="723"/>
      <c r="CN155" s="723"/>
      <c r="CO155" s="723"/>
      <c r="CP155" s="723"/>
      <c r="CQ155" s="723"/>
      <c r="CR155" s="723"/>
      <c r="CS155" s="723"/>
      <c r="CT155" s="723"/>
      <c r="CU155" s="723"/>
      <c r="CV155" s="723"/>
      <c r="CW155" s="723"/>
      <c r="CX155" s="723"/>
      <c r="CY155" s="723"/>
      <c r="CZ155" s="723"/>
      <c r="DA155" s="723"/>
      <c r="DB155" s="723"/>
      <c r="DC155" s="723"/>
      <c r="DD155" s="723"/>
      <c r="DE155" s="723"/>
      <c r="DF155" s="723"/>
      <c r="DG155" s="723"/>
      <c r="DH155" s="723"/>
      <c r="DI155" s="723"/>
      <c r="DJ155" s="723"/>
      <c r="DK155" s="723"/>
      <c r="DL155" s="723"/>
      <c r="DM155" s="723"/>
      <c r="DN155" s="723"/>
      <c r="DO155" s="723"/>
      <c r="DP155" s="723"/>
      <c r="DQ155" s="723"/>
      <c r="DR155" s="723"/>
      <c r="DS155" s="723"/>
      <c r="DT155" s="723"/>
      <c r="DU155" s="723"/>
      <c r="DV155" s="723"/>
      <c r="DW155" s="723"/>
    </row>
    <row r="156" spans="2:127" x14ac:dyDescent="0.2">
      <c r="B156" s="749" t="s">
        <v>67</v>
      </c>
      <c r="C156" s="723" t="s">
        <v>572</v>
      </c>
      <c r="D156" s="723"/>
      <c r="E156" s="723"/>
      <c r="F156" s="723"/>
      <c r="G156" s="723"/>
      <c r="H156" s="723"/>
      <c r="I156" s="723"/>
      <c r="J156" s="723"/>
      <c r="K156" s="723"/>
      <c r="L156" s="723"/>
      <c r="M156" s="723"/>
      <c r="N156" s="723"/>
      <c r="O156" s="723"/>
      <c r="P156" s="723"/>
      <c r="Q156" s="723"/>
      <c r="R156" s="723"/>
      <c r="S156" s="723"/>
      <c r="T156" s="723"/>
      <c r="U156" s="723"/>
      <c r="V156" s="723"/>
      <c r="W156" s="723"/>
      <c r="X156" s="723"/>
      <c r="Y156" s="723"/>
      <c r="Z156" s="723"/>
      <c r="AA156" s="723"/>
      <c r="AB156" s="723"/>
      <c r="AC156" s="723"/>
      <c r="AD156" s="723"/>
      <c r="AE156" s="723"/>
      <c r="AF156" s="723"/>
      <c r="AG156" s="723"/>
      <c r="AH156" s="723"/>
      <c r="AI156" s="723"/>
      <c r="AJ156" s="723"/>
      <c r="AK156" s="723"/>
      <c r="AL156" s="723"/>
      <c r="AM156" s="723"/>
      <c r="AN156" s="723"/>
      <c r="AO156" s="723"/>
      <c r="AP156" s="723"/>
      <c r="AQ156" s="723"/>
      <c r="AR156" s="723"/>
      <c r="AS156" s="723"/>
      <c r="AT156" s="723"/>
      <c r="AU156" s="723"/>
      <c r="AV156" s="723"/>
      <c r="AW156" s="723"/>
      <c r="AX156" s="723"/>
      <c r="AY156" s="723"/>
      <c r="AZ156" s="723"/>
      <c r="BA156" s="723"/>
      <c r="BB156" s="723"/>
      <c r="BC156" s="723"/>
      <c r="BD156" s="723"/>
      <c r="BE156" s="723"/>
      <c r="BF156" s="723"/>
      <c r="BG156" s="723"/>
      <c r="BH156" s="723"/>
      <c r="BI156" s="723"/>
      <c r="BJ156" s="723"/>
      <c r="BK156" s="723"/>
      <c r="BL156" s="723"/>
      <c r="BM156" s="723"/>
      <c r="BN156" s="723"/>
      <c r="BO156" s="723"/>
      <c r="BP156" s="723"/>
      <c r="BQ156" s="723"/>
      <c r="BR156" s="723"/>
      <c r="BS156" s="723"/>
      <c r="BT156" s="723"/>
      <c r="BU156" s="723"/>
      <c r="BV156" s="723"/>
      <c r="BW156" s="723"/>
      <c r="BX156" s="723"/>
      <c r="BY156" s="723"/>
      <c r="BZ156" s="723"/>
      <c r="CA156" s="723"/>
      <c r="CB156" s="723"/>
      <c r="CC156" s="723"/>
      <c r="CD156" s="723"/>
      <c r="CE156" s="723"/>
      <c r="CF156" s="723"/>
      <c r="CG156" s="723"/>
      <c r="CH156" s="723"/>
      <c r="CI156" s="723"/>
      <c r="CJ156" s="723"/>
      <c r="CK156" s="723"/>
      <c r="CL156" s="723"/>
      <c r="CM156" s="723"/>
      <c r="CN156" s="723"/>
      <c r="CO156" s="723"/>
      <c r="CP156" s="723"/>
      <c r="CQ156" s="723"/>
      <c r="CR156" s="723"/>
      <c r="CS156" s="723"/>
      <c r="CT156" s="723"/>
      <c r="CU156" s="723"/>
      <c r="CV156" s="723"/>
      <c r="CW156" s="723"/>
      <c r="CX156" s="723"/>
      <c r="CY156" s="723"/>
      <c r="CZ156" s="723"/>
      <c r="DA156" s="723"/>
      <c r="DB156" s="723"/>
      <c r="DC156" s="723"/>
      <c r="DD156" s="723"/>
      <c r="DE156" s="723"/>
      <c r="DF156" s="723"/>
      <c r="DG156" s="723"/>
      <c r="DH156" s="723"/>
      <c r="DI156" s="723"/>
      <c r="DJ156" s="723"/>
      <c r="DK156" s="723"/>
      <c r="DL156" s="723"/>
      <c r="DM156" s="723"/>
      <c r="DN156" s="723"/>
      <c r="DO156" s="723"/>
      <c r="DP156" s="723"/>
      <c r="DQ156" s="723"/>
      <c r="DR156" s="723"/>
      <c r="DS156" s="723"/>
      <c r="DT156" s="723"/>
      <c r="DU156" s="723"/>
      <c r="DV156" s="723"/>
      <c r="DW156" s="723"/>
    </row>
    <row r="157" spans="2:127" x14ac:dyDescent="0.2">
      <c r="B157" s="749" t="s">
        <v>68</v>
      </c>
      <c r="C157" s="723" t="s">
        <v>573</v>
      </c>
      <c r="D157" s="723"/>
      <c r="E157" s="723"/>
      <c r="F157" s="723"/>
      <c r="G157" s="723"/>
      <c r="H157" s="723"/>
      <c r="I157" s="723"/>
      <c r="J157" s="723"/>
      <c r="K157" s="723"/>
      <c r="L157" s="723"/>
      <c r="M157" s="723"/>
      <c r="N157" s="723"/>
      <c r="O157" s="723"/>
      <c r="P157" s="723"/>
      <c r="Q157" s="723"/>
      <c r="R157" s="723"/>
      <c r="S157" s="723"/>
      <c r="T157" s="723"/>
      <c r="U157" s="723"/>
      <c r="V157" s="723"/>
      <c r="W157" s="723"/>
      <c r="X157" s="723"/>
      <c r="Y157" s="723"/>
      <c r="Z157" s="723"/>
      <c r="AA157" s="723"/>
      <c r="AB157" s="723"/>
      <c r="AC157" s="723"/>
      <c r="AD157" s="723"/>
      <c r="AE157" s="723"/>
      <c r="AF157" s="723"/>
      <c r="AG157" s="723"/>
      <c r="AH157" s="723"/>
      <c r="AI157" s="723"/>
      <c r="AJ157" s="723"/>
      <c r="AK157" s="723"/>
      <c r="AL157" s="723"/>
      <c r="AM157" s="723"/>
      <c r="AN157" s="723"/>
      <c r="AO157" s="723"/>
      <c r="AP157" s="723"/>
      <c r="AQ157" s="723"/>
      <c r="AR157" s="723"/>
      <c r="AS157" s="723"/>
      <c r="AT157" s="723"/>
      <c r="AU157" s="723"/>
      <c r="AV157" s="723"/>
      <c r="AW157" s="723"/>
      <c r="AX157" s="723"/>
      <c r="AY157" s="723"/>
      <c r="AZ157" s="723"/>
      <c r="BA157" s="723"/>
      <c r="BB157" s="723"/>
      <c r="BC157" s="723"/>
      <c r="BD157" s="723"/>
      <c r="BE157" s="723"/>
      <c r="BF157" s="723"/>
      <c r="BG157" s="723"/>
      <c r="BH157" s="723"/>
      <c r="BI157" s="723"/>
      <c r="BJ157" s="723"/>
      <c r="BK157" s="723"/>
      <c r="BL157" s="723"/>
      <c r="BM157" s="723"/>
      <c r="BN157" s="723"/>
      <c r="BO157" s="723"/>
      <c r="BP157" s="723"/>
      <c r="BQ157" s="723"/>
      <c r="BR157" s="723"/>
      <c r="BS157" s="723"/>
      <c r="BT157" s="723"/>
      <c r="BU157" s="723"/>
      <c r="BV157" s="723"/>
      <c r="BW157" s="723"/>
      <c r="BX157" s="723"/>
      <c r="BY157" s="723"/>
      <c r="BZ157" s="723"/>
      <c r="CA157" s="723"/>
      <c r="CB157" s="723"/>
      <c r="CC157" s="723"/>
      <c r="CD157" s="723"/>
      <c r="CE157" s="723"/>
      <c r="CF157" s="723"/>
      <c r="CG157" s="723"/>
      <c r="CH157" s="723"/>
      <c r="CI157" s="723"/>
      <c r="CJ157" s="723"/>
      <c r="CK157" s="723"/>
      <c r="CL157" s="723"/>
      <c r="CM157" s="723"/>
      <c r="CN157" s="723"/>
      <c r="CO157" s="723"/>
      <c r="CP157" s="723"/>
      <c r="CQ157" s="723"/>
      <c r="CR157" s="723"/>
      <c r="CS157" s="723"/>
      <c r="CT157" s="723"/>
      <c r="CU157" s="723"/>
      <c r="CV157" s="723"/>
      <c r="CW157" s="723"/>
      <c r="CX157" s="723"/>
      <c r="CY157" s="723"/>
      <c r="CZ157" s="723"/>
      <c r="DA157" s="723"/>
      <c r="DB157" s="723"/>
      <c r="DC157" s="723"/>
      <c r="DD157" s="723"/>
      <c r="DE157" s="723"/>
      <c r="DF157" s="723"/>
      <c r="DG157" s="723"/>
      <c r="DH157" s="723"/>
      <c r="DI157" s="723"/>
      <c r="DJ157" s="723"/>
      <c r="DK157" s="723"/>
      <c r="DL157" s="723"/>
      <c r="DM157" s="723"/>
      <c r="DN157" s="723"/>
      <c r="DO157" s="723"/>
      <c r="DP157" s="723"/>
      <c r="DQ157" s="723"/>
      <c r="DR157" s="723"/>
      <c r="DS157" s="723"/>
      <c r="DT157" s="723"/>
      <c r="DU157" s="723"/>
      <c r="DV157" s="723"/>
      <c r="DW157" s="723"/>
    </row>
    <row r="158" spans="2:127" x14ac:dyDescent="0.2">
      <c r="B158" s="749" t="s">
        <v>69</v>
      </c>
      <c r="C158" s="723" t="s">
        <v>574</v>
      </c>
      <c r="D158" s="723"/>
      <c r="E158" s="723"/>
      <c r="F158" s="723"/>
      <c r="G158" s="723"/>
      <c r="H158" s="723"/>
      <c r="I158" s="723"/>
      <c r="J158" s="723"/>
      <c r="K158" s="723"/>
      <c r="L158" s="723"/>
      <c r="M158" s="723"/>
      <c r="N158" s="723"/>
      <c r="O158" s="723"/>
      <c r="P158" s="723"/>
      <c r="Q158" s="723"/>
      <c r="R158" s="723"/>
      <c r="S158" s="723"/>
      <c r="T158" s="723"/>
      <c r="U158" s="723"/>
      <c r="V158" s="723"/>
      <c r="W158" s="723"/>
      <c r="X158" s="723"/>
      <c r="Y158" s="723"/>
      <c r="Z158" s="723"/>
      <c r="AA158" s="723"/>
      <c r="AB158" s="723"/>
      <c r="AC158" s="723"/>
      <c r="AD158" s="723"/>
      <c r="AE158" s="723"/>
      <c r="AF158" s="723"/>
      <c r="AG158" s="723"/>
      <c r="AH158" s="723"/>
      <c r="AI158" s="723"/>
      <c r="AJ158" s="723"/>
      <c r="AK158" s="723"/>
      <c r="AL158" s="723"/>
      <c r="AM158" s="723"/>
      <c r="AN158" s="723"/>
      <c r="AO158" s="723"/>
      <c r="AP158" s="723"/>
      <c r="AQ158" s="723"/>
      <c r="AR158" s="723"/>
      <c r="AS158" s="723"/>
      <c r="AT158" s="723"/>
      <c r="AU158" s="723"/>
      <c r="AV158" s="723"/>
      <c r="AW158" s="723"/>
      <c r="AX158" s="723"/>
      <c r="AY158" s="723"/>
      <c r="AZ158" s="723"/>
      <c r="BA158" s="723"/>
      <c r="BB158" s="723"/>
      <c r="BC158" s="723"/>
      <c r="BD158" s="723"/>
      <c r="BE158" s="723"/>
      <c r="BF158" s="723"/>
      <c r="BG158" s="723"/>
      <c r="BH158" s="723"/>
      <c r="BI158" s="723"/>
      <c r="BJ158" s="723"/>
      <c r="BK158" s="723"/>
      <c r="BL158" s="723"/>
      <c r="BM158" s="723"/>
      <c r="BN158" s="723"/>
      <c r="BO158" s="723"/>
      <c r="BP158" s="723"/>
      <c r="BQ158" s="723"/>
      <c r="BR158" s="723"/>
      <c r="BS158" s="723"/>
      <c r="BT158" s="723"/>
      <c r="BU158" s="723"/>
      <c r="BV158" s="723"/>
      <c r="BW158" s="723"/>
      <c r="BX158" s="723"/>
      <c r="BY158" s="723"/>
      <c r="BZ158" s="723"/>
      <c r="CA158" s="723"/>
      <c r="CB158" s="723"/>
      <c r="CC158" s="723"/>
      <c r="CD158" s="723"/>
      <c r="CE158" s="723"/>
      <c r="CF158" s="723"/>
      <c r="CG158" s="723"/>
      <c r="CH158" s="723"/>
      <c r="CI158" s="723"/>
      <c r="CJ158" s="723"/>
      <c r="CK158" s="723"/>
      <c r="CL158" s="723"/>
      <c r="CM158" s="723"/>
      <c r="CN158" s="723"/>
      <c r="CO158" s="723"/>
      <c r="CP158" s="723"/>
      <c r="CQ158" s="723"/>
      <c r="CR158" s="723"/>
      <c r="CS158" s="723"/>
      <c r="CT158" s="723"/>
      <c r="CU158" s="723"/>
      <c r="CV158" s="723"/>
      <c r="CW158" s="723"/>
      <c r="CX158" s="723"/>
      <c r="CY158" s="723"/>
      <c r="CZ158" s="723"/>
      <c r="DA158" s="723"/>
      <c r="DB158" s="723"/>
      <c r="DC158" s="723"/>
      <c r="DD158" s="723"/>
      <c r="DE158" s="723"/>
      <c r="DF158" s="723"/>
      <c r="DG158" s="723"/>
      <c r="DH158" s="723"/>
      <c r="DI158" s="723"/>
      <c r="DJ158" s="723"/>
      <c r="DK158" s="723"/>
      <c r="DL158" s="723"/>
      <c r="DM158" s="723"/>
      <c r="DN158" s="723"/>
      <c r="DO158" s="723"/>
      <c r="DP158" s="723"/>
      <c r="DQ158" s="723"/>
      <c r="DR158" s="723"/>
      <c r="DS158" s="723"/>
      <c r="DT158" s="723"/>
      <c r="DU158" s="723"/>
      <c r="DV158" s="723"/>
      <c r="DW158" s="723"/>
    </row>
    <row r="159" spans="2:127" x14ac:dyDescent="0.2">
      <c r="B159" s="749" t="s">
        <v>70</v>
      </c>
      <c r="C159" s="723" t="s">
        <v>575</v>
      </c>
      <c r="D159" s="723"/>
      <c r="E159" s="723"/>
      <c r="F159" s="723"/>
      <c r="G159" s="723"/>
      <c r="H159" s="723"/>
      <c r="I159" s="723"/>
      <c r="J159" s="723"/>
      <c r="K159" s="723"/>
      <c r="L159" s="723"/>
      <c r="M159" s="723"/>
      <c r="N159" s="723"/>
      <c r="O159" s="723"/>
      <c r="P159" s="723"/>
      <c r="Q159" s="723"/>
      <c r="R159" s="723"/>
      <c r="S159" s="723"/>
      <c r="T159" s="723"/>
      <c r="U159" s="723"/>
      <c r="V159" s="723"/>
      <c r="W159" s="723"/>
      <c r="X159" s="723"/>
      <c r="Y159" s="723"/>
      <c r="Z159" s="723"/>
      <c r="AA159" s="723"/>
      <c r="AB159" s="723"/>
      <c r="AC159" s="723"/>
      <c r="AD159" s="723"/>
      <c r="AE159" s="723"/>
      <c r="AF159" s="723"/>
      <c r="AG159" s="723"/>
      <c r="AH159" s="723"/>
      <c r="AI159" s="723"/>
      <c r="AJ159" s="723"/>
      <c r="AK159" s="723"/>
      <c r="AL159" s="723"/>
      <c r="AM159" s="723"/>
      <c r="AN159" s="723"/>
      <c r="AO159" s="723"/>
      <c r="AP159" s="723"/>
      <c r="AQ159" s="723"/>
      <c r="AR159" s="723"/>
      <c r="AS159" s="723"/>
      <c r="AT159" s="723"/>
      <c r="AU159" s="723"/>
      <c r="AV159" s="723"/>
      <c r="AW159" s="723"/>
      <c r="AX159" s="723"/>
      <c r="AY159" s="723"/>
      <c r="AZ159" s="723"/>
      <c r="BA159" s="723"/>
      <c r="BB159" s="723"/>
      <c r="BC159" s="723"/>
      <c r="BD159" s="723"/>
      <c r="BE159" s="723"/>
      <c r="BF159" s="723"/>
      <c r="BG159" s="723"/>
      <c r="BH159" s="723"/>
      <c r="BI159" s="723"/>
      <c r="BJ159" s="723"/>
      <c r="BK159" s="723"/>
      <c r="BL159" s="723"/>
      <c r="BM159" s="723"/>
      <c r="BN159" s="723"/>
      <c r="BO159" s="723"/>
      <c r="BP159" s="723"/>
      <c r="BQ159" s="723"/>
      <c r="BR159" s="723"/>
      <c r="BS159" s="723"/>
      <c r="BT159" s="723"/>
      <c r="BU159" s="723"/>
      <c r="BV159" s="723"/>
      <c r="BW159" s="723"/>
      <c r="BX159" s="723"/>
      <c r="BY159" s="723"/>
      <c r="BZ159" s="723"/>
      <c r="CA159" s="723"/>
      <c r="CB159" s="723"/>
      <c r="CC159" s="723"/>
      <c r="CD159" s="723"/>
      <c r="CE159" s="723"/>
      <c r="CF159" s="723"/>
      <c r="CG159" s="723"/>
      <c r="CH159" s="723"/>
      <c r="CI159" s="723"/>
      <c r="CJ159" s="723"/>
      <c r="CK159" s="723"/>
      <c r="CL159" s="723"/>
      <c r="CM159" s="723"/>
      <c r="CN159" s="723"/>
      <c r="CO159" s="723"/>
      <c r="CP159" s="723"/>
      <c r="CQ159" s="723"/>
      <c r="CR159" s="723"/>
      <c r="CS159" s="723"/>
      <c r="CT159" s="723"/>
      <c r="CU159" s="723"/>
      <c r="CV159" s="723"/>
      <c r="CW159" s="723"/>
      <c r="CX159" s="723"/>
      <c r="CY159" s="723"/>
      <c r="CZ159" s="723"/>
      <c r="DA159" s="723"/>
      <c r="DB159" s="723"/>
      <c r="DC159" s="723"/>
      <c r="DD159" s="723"/>
      <c r="DE159" s="723"/>
      <c r="DF159" s="723"/>
      <c r="DG159" s="723"/>
      <c r="DH159" s="723"/>
      <c r="DI159" s="723"/>
      <c r="DJ159" s="723"/>
      <c r="DK159" s="723"/>
      <c r="DL159" s="723"/>
      <c r="DM159" s="723"/>
      <c r="DN159" s="723"/>
      <c r="DO159" s="723"/>
      <c r="DP159" s="723"/>
      <c r="DQ159" s="723"/>
      <c r="DR159" s="723"/>
      <c r="DS159" s="723"/>
      <c r="DT159" s="723"/>
      <c r="DU159" s="723"/>
      <c r="DV159" s="723"/>
      <c r="DW159" s="723"/>
    </row>
    <row r="160" spans="2:127" x14ac:dyDescent="0.2">
      <c r="B160" s="749" t="s">
        <v>71</v>
      </c>
      <c r="C160" s="723" t="s">
        <v>576</v>
      </c>
      <c r="D160" s="723"/>
      <c r="E160" s="723"/>
      <c r="F160" s="723"/>
      <c r="G160" s="723"/>
      <c r="H160" s="723"/>
      <c r="I160" s="723"/>
      <c r="J160" s="723"/>
      <c r="K160" s="723"/>
      <c r="L160" s="723"/>
      <c r="M160" s="723"/>
      <c r="N160" s="723"/>
      <c r="O160" s="723"/>
      <c r="P160" s="723"/>
      <c r="Q160" s="723"/>
      <c r="R160" s="723"/>
      <c r="S160" s="723"/>
      <c r="T160" s="723"/>
      <c r="U160" s="723"/>
      <c r="V160" s="723"/>
      <c r="W160" s="723"/>
      <c r="X160" s="723"/>
      <c r="Y160" s="723"/>
      <c r="Z160" s="723"/>
      <c r="AA160" s="723"/>
      <c r="AB160" s="723"/>
      <c r="AC160" s="723"/>
      <c r="AD160" s="723"/>
      <c r="AE160" s="723"/>
      <c r="AF160" s="723"/>
      <c r="AG160" s="723"/>
      <c r="AH160" s="723"/>
      <c r="AI160" s="723"/>
      <c r="AJ160" s="723"/>
      <c r="AK160" s="723"/>
      <c r="AL160" s="723"/>
      <c r="AM160" s="723"/>
      <c r="AN160" s="723"/>
      <c r="AO160" s="723"/>
      <c r="AP160" s="723"/>
      <c r="AQ160" s="723"/>
      <c r="AR160" s="723"/>
      <c r="AS160" s="723"/>
      <c r="AT160" s="723"/>
      <c r="AU160" s="723"/>
      <c r="AV160" s="723"/>
      <c r="AW160" s="723"/>
      <c r="AX160" s="723"/>
      <c r="AY160" s="723"/>
      <c r="AZ160" s="723"/>
      <c r="BA160" s="723"/>
      <c r="BB160" s="723"/>
      <c r="BC160" s="723"/>
      <c r="BD160" s="723"/>
      <c r="BE160" s="723"/>
      <c r="BF160" s="723"/>
      <c r="BG160" s="723"/>
      <c r="BH160" s="723"/>
      <c r="BI160" s="723"/>
      <c r="BJ160" s="723"/>
      <c r="BK160" s="723"/>
      <c r="BL160" s="723"/>
      <c r="BM160" s="723"/>
      <c r="BN160" s="723"/>
      <c r="BO160" s="723"/>
      <c r="BP160" s="723"/>
      <c r="BQ160" s="723"/>
      <c r="BR160" s="723"/>
      <c r="BS160" s="723"/>
      <c r="BT160" s="723"/>
      <c r="BU160" s="723"/>
      <c r="BV160" s="723"/>
      <c r="BW160" s="723"/>
      <c r="BX160" s="723"/>
      <c r="BY160" s="723"/>
      <c r="BZ160" s="723"/>
      <c r="CA160" s="723"/>
      <c r="CB160" s="723"/>
      <c r="CC160" s="723"/>
      <c r="CD160" s="723"/>
      <c r="CE160" s="723"/>
      <c r="CF160" s="723"/>
      <c r="CG160" s="723"/>
      <c r="CH160" s="723"/>
      <c r="CI160" s="723"/>
      <c r="CJ160" s="723"/>
      <c r="CK160" s="723"/>
      <c r="CL160" s="723"/>
      <c r="CM160" s="723"/>
      <c r="CN160" s="723"/>
      <c r="CO160" s="723"/>
      <c r="CP160" s="723"/>
      <c r="CQ160" s="723"/>
      <c r="CR160" s="723"/>
      <c r="CS160" s="723"/>
      <c r="CT160" s="723"/>
      <c r="CU160" s="723"/>
      <c r="CV160" s="723"/>
      <c r="CW160" s="723"/>
      <c r="CX160" s="723"/>
      <c r="CY160" s="723"/>
      <c r="CZ160" s="723"/>
      <c r="DA160" s="723"/>
      <c r="DB160" s="723"/>
      <c r="DC160" s="723"/>
      <c r="DD160" s="723"/>
      <c r="DE160" s="723"/>
      <c r="DF160" s="723"/>
      <c r="DG160" s="723"/>
      <c r="DH160" s="723"/>
      <c r="DI160" s="723"/>
      <c r="DJ160" s="723"/>
      <c r="DK160" s="723"/>
      <c r="DL160" s="723"/>
      <c r="DM160" s="723"/>
      <c r="DN160" s="723"/>
      <c r="DO160" s="723"/>
      <c r="DP160" s="723"/>
      <c r="DQ160" s="723"/>
      <c r="DR160" s="723"/>
      <c r="DS160" s="723"/>
      <c r="DT160" s="723"/>
      <c r="DU160" s="723"/>
      <c r="DV160" s="723"/>
      <c r="DW160" s="723"/>
    </row>
    <row r="161" spans="2:127" x14ac:dyDescent="0.2">
      <c r="B161" s="749" t="s">
        <v>103</v>
      </c>
      <c r="C161" s="723"/>
      <c r="D161" s="723"/>
      <c r="E161" s="723"/>
      <c r="F161" s="723"/>
      <c r="G161" s="723"/>
      <c r="H161" s="723"/>
      <c r="I161" s="723"/>
      <c r="J161" s="723"/>
      <c r="K161" s="723"/>
      <c r="L161" s="723"/>
      <c r="M161" s="723"/>
      <c r="N161" s="723"/>
      <c r="O161" s="723"/>
      <c r="P161" s="723"/>
      <c r="Q161" s="723"/>
      <c r="R161" s="723"/>
      <c r="S161" s="723"/>
      <c r="T161" s="723"/>
      <c r="U161" s="723"/>
      <c r="V161" s="723"/>
      <c r="W161" s="723"/>
      <c r="X161" s="723"/>
      <c r="Y161" s="723"/>
      <c r="Z161" s="723"/>
      <c r="AA161" s="723"/>
      <c r="AB161" s="723"/>
      <c r="AC161" s="723"/>
      <c r="AD161" s="723"/>
      <c r="AE161" s="723"/>
      <c r="AF161" s="723"/>
      <c r="AG161" s="723"/>
      <c r="AH161" s="723"/>
      <c r="AI161" s="723"/>
      <c r="AJ161" s="723"/>
      <c r="AK161" s="723"/>
      <c r="AL161" s="723"/>
      <c r="AM161" s="723"/>
      <c r="AN161" s="723"/>
      <c r="AO161" s="723"/>
      <c r="AP161" s="723"/>
      <c r="AQ161" s="723"/>
      <c r="AR161" s="723"/>
      <c r="AS161" s="723"/>
      <c r="AT161" s="723"/>
      <c r="AU161" s="723"/>
      <c r="AV161" s="723"/>
      <c r="AW161" s="723"/>
      <c r="AX161" s="723"/>
      <c r="AY161" s="723"/>
      <c r="AZ161" s="723"/>
      <c r="BA161" s="723"/>
      <c r="BB161" s="723"/>
      <c r="BC161" s="723"/>
      <c r="BD161" s="723"/>
      <c r="BE161" s="723"/>
      <c r="BF161" s="723"/>
      <c r="BG161" s="723"/>
      <c r="BH161" s="723"/>
      <c r="BI161" s="723"/>
      <c r="BJ161" s="723"/>
      <c r="BK161" s="723"/>
      <c r="BL161" s="723"/>
      <c r="BM161" s="723"/>
      <c r="BN161" s="723"/>
      <c r="BO161" s="723"/>
      <c r="BP161" s="723"/>
      <c r="BQ161" s="723"/>
      <c r="BR161" s="723"/>
      <c r="BS161" s="723"/>
      <c r="BT161" s="723"/>
      <c r="BU161" s="723"/>
      <c r="BV161" s="723"/>
      <c r="BW161" s="723"/>
      <c r="BX161" s="723"/>
      <c r="BY161" s="723"/>
      <c r="BZ161" s="723"/>
      <c r="CA161" s="723"/>
      <c r="CB161" s="723"/>
      <c r="CC161" s="723"/>
      <c r="CD161" s="723"/>
      <c r="CE161" s="723"/>
      <c r="CF161" s="723"/>
      <c r="CG161" s="723"/>
      <c r="CH161" s="723"/>
      <c r="CI161" s="723"/>
      <c r="CJ161" s="723"/>
      <c r="CK161" s="723"/>
      <c r="CL161" s="723"/>
      <c r="CM161" s="723"/>
      <c r="CN161" s="723"/>
      <c r="CO161" s="723"/>
      <c r="CP161" s="723"/>
      <c r="CQ161" s="723"/>
      <c r="CR161" s="723"/>
      <c r="CS161" s="723"/>
      <c r="CT161" s="723"/>
      <c r="CU161" s="723"/>
      <c r="CV161" s="723"/>
      <c r="CW161" s="723"/>
      <c r="CX161" s="723"/>
      <c r="CY161" s="723"/>
      <c r="CZ161" s="723"/>
      <c r="DA161" s="723"/>
      <c r="DB161" s="723"/>
      <c r="DC161" s="723"/>
      <c r="DD161" s="723"/>
      <c r="DE161" s="723"/>
      <c r="DF161" s="723"/>
      <c r="DG161" s="723"/>
      <c r="DH161" s="723"/>
      <c r="DI161" s="723"/>
      <c r="DJ161" s="723"/>
      <c r="DK161" s="723"/>
      <c r="DL161" s="723"/>
      <c r="DM161" s="723"/>
      <c r="DN161" s="723"/>
      <c r="DO161" s="723"/>
      <c r="DP161" s="723"/>
      <c r="DQ161" s="723"/>
      <c r="DR161" s="723"/>
      <c r="DS161" s="723"/>
      <c r="DT161" s="723"/>
      <c r="DU161" s="723"/>
      <c r="DV161" s="723"/>
      <c r="DW161" s="723"/>
    </row>
    <row r="162" spans="2:127" x14ac:dyDescent="0.2">
      <c r="B162" s="749" t="s">
        <v>104</v>
      </c>
      <c r="C162" s="723"/>
      <c r="D162" s="723"/>
      <c r="E162" s="723"/>
      <c r="F162" s="723"/>
      <c r="G162" s="723"/>
      <c r="H162" s="723"/>
      <c r="I162" s="723"/>
      <c r="J162" s="723"/>
      <c r="K162" s="723"/>
      <c r="L162" s="723"/>
      <c r="M162" s="723"/>
      <c r="N162" s="723"/>
      <c r="O162" s="723"/>
      <c r="P162" s="723"/>
      <c r="Q162" s="723"/>
      <c r="R162" s="723"/>
      <c r="S162" s="723"/>
      <c r="T162" s="723"/>
      <c r="U162" s="723"/>
      <c r="V162" s="723"/>
      <c r="W162" s="723"/>
      <c r="X162" s="723"/>
      <c r="Y162" s="723"/>
      <c r="Z162" s="723"/>
      <c r="AA162" s="723"/>
      <c r="AB162" s="723"/>
      <c r="AC162" s="723"/>
      <c r="AD162" s="723"/>
      <c r="AE162" s="723"/>
      <c r="AF162" s="723"/>
      <c r="AG162" s="723"/>
      <c r="AH162" s="723"/>
      <c r="AI162" s="723"/>
      <c r="AJ162" s="723"/>
      <c r="AK162" s="723"/>
      <c r="AL162" s="723"/>
      <c r="AM162" s="723"/>
      <c r="AN162" s="723"/>
      <c r="AO162" s="723"/>
      <c r="AP162" s="723"/>
      <c r="AQ162" s="723"/>
      <c r="AR162" s="723"/>
      <c r="AS162" s="723"/>
      <c r="AT162" s="723"/>
      <c r="AU162" s="723"/>
      <c r="AV162" s="723"/>
      <c r="AW162" s="723"/>
      <c r="AX162" s="723"/>
      <c r="AY162" s="723"/>
      <c r="AZ162" s="723"/>
      <c r="BA162" s="723"/>
      <c r="BB162" s="723"/>
      <c r="BC162" s="723"/>
      <c r="BD162" s="723"/>
      <c r="BE162" s="723"/>
      <c r="BF162" s="723"/>
      <c r="BG162" s="723"/>
      <c r="BH162" s="723"/>
      <c r="BI162" s="723"/>
      <c r="BJ162" s="723"/>
      <c r="BK162" s="723"/>
      <c r="BL162" s="723"/>
      <c r="BM162" s="723"/>
      <c r="BN162" s="723"/>
      <c r="BO162" s="723"/>
      <c r="BP162" s="723"/>
      <c r="BQ162" s="723"/>
      <c r="BR162" s="723"/>
      <c r="BS162" s="723"/>
      <c r="BT162" s="723"/>
      <c r="BU162" s="723"/>
      <c r="BV162" s="723"/>
      <c r="BW162" s="723"/>
      <c r="BX162" s="723"/>
      <c r="BY162" s="723"/>
      <c r="BZ162" s="723"/>
      <c r="CA162" s="723"/>
      <c r="CB162" s="723"/>
      <c r="CC162" s="723"/>
      <c r="CD162" s="723"/>
      <c r="CE162" s="723"/>
      <c r="CF162" s="723"/>
      <c r="CG162" s="723"/>
      <c r="CH162" s="723"/>
      <c r="CI162" s="723"/>
      <c r="CJ162" s="723"/>
      <c r="CK162" s="723"/>
      <c r="CL162" s="723"/>
      <c r="CM162" s="723"/>
      <c r="CN162" s="723"/>
      <c r="CO162" s="723"/>
      <c r="CP162" s="723"/>
      <c r="CQ162" s="723"/>
      <c r="CR162" s="723"/>
      <c r="CS162" s="723"/>
      <c r="CT162" s="723"/>
      <c r="CU162" s="723"/>
      <c r="CV162" s="723"/>
      <c r="CW162" s="723"/>
      <c r="CX162" s="723"/>
      <c r="CY162" s="723"/>
      <c r="CZ162" s="723"/>
      <c r="DA162" s="723"/>
      <c r="DB162" s="723"/>
      <c r="DC162" s="723"/>
      <c r="DD162" s="723"/>
      <c r="DE162" s="723"/>
      <c r="DF162" s="723"/>
      <c r="DG162" s="723"/>
      <c r="DH162" s="723"/>
      <c r="DI162" s="723"/>
      <c r="DJ162" s="723"/>
      <c r="DK162" s="723"/>
      <c r="DL162" s="723"/>
      <c r="DM162" s="723"/>
      <c r="DN162" s="723"/>
      <c r="DO162" s="723"/>
      <c r="DP162" s="723"/>
      <c r="DQ162" s="723"/>
      <c r="DR162" s="723"/>
      <c r="DS162" s="723"/>
      <c r="DT162" s="723"/>
      <c r="DU162" s="723"/>
      <c r="DV162" s="723"/>
      <c r="DW162" s="723"/>
    </row>
    <row r="163" spans="2:127" x14ac:dyDescent="0.2">
      <c r="B163" s="749" t="s">
        <v>105</v>
      </c>
      <c r="C163" s="723" t="s">
        <v>577</v>
      </c>
      <c r="D163" s="723"/>
      <c r="E163" s="723"/>
      <c r="F163" s="723"/>
      <c r="G163" s="723"/>
      <c r="H163" s="723"/>
      <c r="I163" s="723"/>
      <c r="J163" s="723"/>
      <c r="K163" s="723"/>
      <c r="L163" s="723"/>
      <c r="M163" s="723"/>
      <c r="N163" s="723"/>
      <c r="O163" s="723"/>
      <c r="P163" s="723"/>
      <c r="Q163" s="723"/>
      <c r="R163" s="723"/>
      <c r="S163" s="723"/>
      <c r="T163" s="723"/>
      <c r="U163" s="723"/>
      <c r="V163" s="723"/>
      <c r="W163" s="723"/>
      <c r="X163" s="723"/>
      <c r="Y163" s="723"/>
      <c r="Z163" s="723"/>
      <c r="AA163" s="723"/>
      <c r="AB163" s="723"/>
      <c r="AC163" s="723"/>
      <c r="AD163" s="723"/>
      <c r="AE163" s="723"/>
      <c r="AF163" s="723"/>
      <c r="AG163" s="723"/>
      <c r="AH163" s="723"/>
      <c r="AI163" s="723"/>
      <c r="AJ163" s="723"/>
      <c r="AK163" s="723"/>
      <c r="AL163" s="723"/>
      <c r="AM163" s="723"/>
      <c r="AN163" s="723"/>
      <c r="AO163" s="723"/>
      <c r="AP163" s="723"/>
      <c r="AQ163" s="723"/>
      <c r="AR163" s="723"/>
      <c r="AS163" s="723"/>
      <c r="AT163" s="723"/>
      <c r="AU163" s="723"/>
      <c r="AV163" s="723"/>
      <c r="AW163" s="723"/>
      <c r="AX163" s="723"/>
      <c r="AY163" s="723"/>
      <c r="AZ163" s="723"/>
      <c r="BA163" s="723"/>
      <c r="BB163" s="723"/>
      <c r="BC163" s="723"/>
      <c r="BD163" s="723"/>
      <c r="BE163" s="723"/>
      <c r="BF163" s="723"/>
      <c r="BG163" s="723"/>
      <c r="BH163" s="723"/>
      <c r="BI163" s="723"/>
      <c r="BJ163" s="723"/>
      <c r="BK163" s="723"/>
      <c r="BL163" s="723"/>
      <c r="BM163" s="723"/>
      <c r="BN163" s="723"/>
      <c r="BO163" s="723"/>
      <c r="BP163" s="723"/>
      <c r="BQ163" s="723"/>
      <c r="BR163" s="723"/>
      <c r="BS163" s="723"/>
      <c r="BT163" s="723"/>
      <c r="BU163" s="723"/>
      <c r="BV163" s="723"/>
      <c r="BW163" s="723"/>
      <c r="BX163" s="723"/>
      <c r="BY163" s="723"/>
      <c r="BZ163" s="723"/>
      <c r="CA163" s="723"/>
      <c r="CB163" s="723"/>
      <c r="CC163" s="723"/>
      <c r="CD163" s="723"/>
      <c r="CE163" s="723"/>
      <c r="CF163" s="723"/>
      <c r="CG163" s="723"/>
      <c r="CH163" s="723"/>
      <c r="CI163" s="723"/>
      <c r="CJ163" s="723"/>
      <c r="CK163" s="723"/>
      <c r="CL163" s="723"/>
      <c r="CM163" s="723"/>
      <c r="CN163" s="723"/>
      <c r="CO163" s="723"/>
      <c r="CP163" s="723"/>
      <c r="CQ163" s="723"/>
      <c r="CR163" s="723"/>
      <c r="CS163" s="723"/>
      <c r="CT163" s="723"/>
      <c r="CU163" s="723"/>
      <c r="CV163" s="723"/>
      <c r="CW163" s="723"/>
      <c r="CX163" s="723"/>
      <c r="CY163" s="723"/>
      <c r="CZ163" s="723"/>
      <c r="DA163" s="723"/>
      <c r="DB163" s="723"/>
      <c r="DC163" s="723"/>
      <c r="DD163" s="723"/>
      <c r="DE163" s="723"/>
      <c r="DF163" s="723"/>
      <c r="DG163" s="723"/>
      <c r="DH163" s="723"/>
      <c r="DI163" s="723"/>
      <c r="DJ163" s="723"/>
      <c r="DK163" s="723"/>
      <c r="DL163" s="723"/>
      <c r="DM163" s="723"/>
      <c r="DN163" s="723"/>
      <c r="DO163" s="723"/>
      <c r="DP163" s="723"/>
      <c r="DQ163" s="723"/>
      <c r="DR163" s="723"/>
      <c r="DS163" s="723"/>
      <c r="DT163" s="723"/>
      <c r="DU163" s="723"/>
      <c r="DV163" s="723"/>
      <c r="DW163" s="723"/>
    </row>
    <row r="164" spans="2:127" x14ac:dyDescent="0.2">
      <c r="B164" s="749" t="s">
        <v>106</v>
      </c>
      <c r="C164" s="723" t="s">
        <v>578</v>
      </c>
      <c r="D164" s="723"/>
      <c r="E164" s="723"/>
      <c r="F164" s="723"/>
      <c r="G164" s="723"/>
      <c r="H164" s="723"/>
      <c r="I164" s="723"/>
      <c r="J164" s="723"/>
      <c r="K164" s="723"/>
      <c r="L164" s="723"/>
      <c r="M164" s="723"/>
      <c r="N164" s="723"/>
      <c r="O164" s="723"/>
      <c r="P164" s="723"/>
      <c r="Q164" s="723"/>
      <c r="R164" s="723"/>
      <c r="S164" s="723"/>
      <c r="T164" s="723"/>
      <c r="U164" s="723"/>
      <c r="V164" s="723"/>
      <c r="W164" s="723"/>
      <c r="X164" s="723"/>
      <c r="Y164" s="723"/>
      <c r="Z164" s="723"/>
      <c r="AA164" s="723"/>
      <c r="AB164" s="723"/>
      <c r="AC164" s="723"/>
      <c r="AD164" s="723"/>
      <c r="AE164" s="723"/>
      <c r="AF164" s="723"/>
      <c r="AG164" s="723"/>
      <c r="AH164" s="723"/>
      <c r="AI164" s="723"/>
      <c r="AJ164" s="723"/>
      <c r="AK164" s="723"/>
      <c r="AL164" s="723"/>
      <c r="AM164" s="723"/>
      <c r="AN164" s="723"/>
      <c r="AO164" s="723"/>
      <c r="AP164" s="723"/>
      <c r="AQ164" s="723"/>
      <c r="AR164" s="723"/>
      <c r="AS164" s="723"/>
      <c r="AT164" s="723"/>
      <c r="AU164" s="723"/>
      <c r="AV164" s="723"/>
      <c r="AW164" s="723"/>
      <c r="AX164" s="723"/>
      <c r="AY164" s="723"/>
      <c r="AZ164" s="723"/>
      <c r="BA164" s="723"/>
      <c r="BB164" s="723"/>
      <c r="BC164" s="723"/>
      <c r="BD164" s="723"/>
      <c r="BE164" s="723"/>
      <c r="BF164" s="723"/>
      <c r="BG164" s="723"/>
      <c r="BH164" s="723"/>
      <c r="BI164" s="723"/>
      <c r="BJ164" s="723"/>
      <c r="BK164" s="723"/>
      <c r="BL164" s="723"/>
      <c r="BM164" s="723"/>
      <c r="BN164" s="723"/>
      <c r="BO164" s="723"/>
      <c r="BP164" s="723"/>
      <c r="BQ164" s="723"/>
      <c r="BR164" s="723"/>
      <c r="BS164" s="723"/>
      <c r="BT164" s="723"/>
      <c r="BU164" s="723"/>
      <c r="BV164" s="723"/>
      <c r="BW164" s="723"/>
      <c r="BX164" s="723"/>
      <c r="BY164" s="723"/>
      <c r="BZ164" s="723"/>
      <c r="CA164" s="723"/>
      <c r="CB164" s="723"/>
      <c r="CC164" s="723"/>
      <c r="CD164" s="723"/>
      <c r="CE164" s="723"/>
      <c r="CF164" s="723"/>
      <c r="CG164" s="723"/>
      <c r="CH164" s="723"/>
      <c r="CI164" s="723"/>
      <c r="CJ164" s="723"/>
      <c r="CK164" s="723"/>
      <c r="CL164" s="723"/>
      <c r="CM164" s="723"/>
      <c r="CN164" s="723"/>
      <c r="CO164" s="723"/>
      <c r="CP164" s="723"/>
      <c r="CQ164" s="723"/>
      <c r="CR164" s="723"/>
      <c r="CS164" s="723"/>
      <c r="CT164" s="723"/>
      <c r="CU164" s="723"/>
      <c r="CV164" s="723"/>
      <c r="CW164" s="723"/>
      <c r="CX164" s="723"/>
      <c r="CY164" s="723"/>
      <c r="CZ164" s="723"/>
      <c r="DA164" s="723"/>
      <c r="DB164" s="723"/>
      <c r="DC164" s="723"/>
      <c r="DD164" s="723"/>
      <c r="DE164" s="723"/>
      <c r="DF164" s="723"/>
      <c r="DG164" s="723"/>
      <c r="DH164" s="723"/>
      <c r="DI164" s="723"/>
      <c r="DJ164" s="723"/>
      <c r="DK164" s="723"/>
      <c r="DL164" s="723"/>
      <c r="DM164" s="723"/>
      <c r="DN164" s="723"/>
      <c r="DO164" s="723"/>
      <c r="DP164" s="723"/>
      <c r="DQ164" s="723"/>
      <c r="DR164" s="723"/>
      <c r="DS164" s="723"/>
      <c r="DT164" s="723"/>
      <c r="DU164" s="723"/>
      <c r="DV164" s="723"/>
      <c r="DW164" s="723"/>
    </row>
    <row r="165" spans="2:127" x14ac:dyDescent="0.2">
      <c r="B165" s="749"/>
      <c r="C165" s="723"/>
      <c r="D165" s="723"/>
      <c r="E165" s="723"/>
      <c r="F165" s="723"/>
      <c r="G165" s="723"/>
      <c r="H165" s="723"/>
      <c r="I165" s="723"/>
      <c r="J165" s="723"/>
      <c r="K165" s="723"/>
      <c r="L165" s="723"/>
      <c r="M165" s="723"/>
      <c r="N165" s="723"/>
      <c r="O165" s="723"/>
      <c r="P165" s="723"/>
      <c r="Q165" s="723"/>
      <c r="R165" s="723"/>
      <c r="S165" s="723"/>
      <c r="T165" s="723"/>
      <c r="U165" s="723"/>
      <c r="V165" s="723"/>
      <c r="W165" s="723"/>
      <c r="X165" s="723"/>
      <c r="Y165" s="723"/>
      <c r="Z165" s="723"/>
      <c r="AA165" s="723"/>
      <c r="AB165" s="723"/>
      <c r="AC165" s="723"/>
      <c r="AD165" s="723"/>
      <c r="AE165" s="723"/>
      <c r="AF165" s="723"/>
      <c r="AG165" s="723"/>
      <c r="AH165" s="723"/>
      <c r="AI165" s="723"/>
      <c r="AJ165" s="723"/>
      <c r="AK165" s="723"/>
      <c r="AL165" s="723"/>
      <c r="AM165" s="723"/>
      <c r="AN165" s="723"/>
      <c r="AO165" s="723"/>
      <c r="AP165" s="723"/>
      <c r="AQ165" s="723"/>
      <c r="AR165" s="723"/>
      <c r="AS165" s="723"/>
      <c r="AT165" s="723"/>
      <c r="AU165" s="723"/>
      <c r="AV165" s="723"/>
      <c r="AW165" s="723"/>
      <c r="AX165" s="723"/>
      <c r="AY165" s="723"/>
      <c r="AZ165" s="723"/>
      <c r="BA165" s="723"/>
      <c r="BB165" s="723"/>
      <c r="BC165" s="723"/>
      <c r="BD165" s="723"/>
      <c r="BE165" s="723"/>
      <c r="BF165" s="723"/>
      <c r="BG165" s="723"/>
      <c r="BH165" s="723"/>
      <c r="BI165" s="723"/>
      <c r="BJ165" s="723"/>
      <c r="BK165" s="723"/>
      <c r="BL165" s="723"/>
      <c r="BM165" s="723"/>
      <c r="BN165" s="723"/>
      <c r="BO165" s="723"/>
      <c r="BP165" s="723"/>
      <c r="BQ165" s="723"/>
      <c r="BR165" s="723"/>
      <c r="BS165" s="723"/>
      <c r="BT165" s="723"/>
      <c r="BU165" s="723"/>
      <c r="BV165" s="723"/>
      <c r="BW165" s="723"/>
      <c r="BX165" s="723"/>
      <c r="BY165" s="723"/>
      <c r="BZ165" s="723"/>
      <c r="CA165" s="723"/>
      <c r="CB165" s="723"/>
      <c r="CC165" s="723"/>
      <c r="CD165" s="723"/>
      <c r="CE165" s="723"/>
      <c r="CF165" s="723"/>
      <c r="CG165" s="723"/>
      <c r="CH165" s="723"/>
      <c r="CI165" s="723"/>
      <c r="CJ165" s="723"/>
      <c r="CK165" s="723"/>
      <c r="CL165" s="723"/>
      <c r="CM165" s="723"/>
      <c r="CN165" s="723"/>
      <c r="CO165" s="723"/>
      <c r="CP165" s="723"/>
      <c r="CQ165" s="723"/>
      <c r="CR165" s="723"/>
      <c r="CS165" s="723"/>
      <c r="CT165" s="723"/>
      <c r="CU165" s="723"/>
      <c r="CV165" s="723"/>
      <c r="CW165" s="723"/>
      <c r="CX165" s="723"/>
      <c r="CY165" s="723"/>
      <c r="CZ165" s="723"/>
      <c r="DA165" s="723"/>
      <c r="DB165" s="723"/>
      <c r="DC165" s="723"/>
      <c r="DD165" s="723"/>
      <c r="DE165" s="723"/>
      <c r="DF165" s="723"/>
      <c r="DG165" s="723"/>
      <c r="DH165" s="723"/>
      <c r="DI165" s="723"/>
      <c r="DJ165" s="723"/>
      <c r="DK165" s="723"/>
      <c r="DL165" s="723"/>
      <c r="DM165" s="723"/>
      <c r="DN165" s="723"/>
      <c r="DO165" s="723"/>
      <c r="DP165" s="723"/>
      <c r="DQ165" s="723"/>
      <c r="DR165" s="723"/>
      <c r="DS165" s="723"/>
      <c r="DT165" s="723"/>
      <c r="DU165" s="723"/>
      <c r="DV165" s="723"/>
      <c r="DW165" s="723"/>
    </row>
    <row r="166" spans="2:127" x14ac:dyDescent="0.2">
      <c r="B166" s="749"/>
      <c r="C166" s="723"/>
      <c r="D166" s="723"/>
      <c r="E166" s="723"/>
      <c r="F166" s="723"/>
      <c r="G166" s="723"/>
      <c r="H166" s="723"/>
      <c r="I166" s="723"/>
      <c r="J166" s="723"/>
      <c r="K166" s="723"/>
      <c r="L166" s="723"/>
      <c r="M166" s="723"/>
      <c r="N166" s="723"/>
      <c r="O166" s="723"/>
      <c r="P166" s="723"/>
      <c r="Q166" s="723"/>
      <c r="R166" s="723"/>
      <c r="S166" s="723"/>
      <c r="T166" s="723"/>
      <c r="U166" s="723"/>
      <c r="V166" s="723"/>
      <c r="W166" s="723"/>
      <c r="X166" s="723"/>
      <c r="Y166" s="723"/>
      <c r="Z166" s="723"/>
      <c r="AA166" s="723"/>
      <c r="AB166" s="723"/>
      <c r="AC166" s="723"/>
      <c r="AD166" s="723"/>
      <c r="AE166" s="723"/>
      <c r="AF166" s="723"/>
      <c r="AG166" s="723"/>
      <c r="AH166" s="723"/>
      <c r="AI166" s="723"/>
      <c r="AJ166" s="723"/>
      <c r="AK166" s="723"/>
      <c r="AL166" s="723"/>
      <c r="AM166" s="723"/>
      <c r="AN166" s="723"/>
      <c r="AO166" s="723"/>
      <c r="AP166" s="723"/>
      <c r="AQ166" s="723"/>
      <c r="AR166" s="723"/>
      <c r="AS166" s="723"/>
      <c r="AT166" s="723"/>
      <c r="AU166" s="723"/>
      <c r="AV166" s="723"/>
      <c r="AW166" s="723"/>
      <c r="AX166" s="723"/>
      <c r="AY166" s="723"/>
      <c r="AZ166" s="723"/>
      <c r="BA166" s="723"/>
      <c r="BB166" s="723"/>
      <c r="BC166" s="723"/>
      <c r="BD166" s="723"/>
      <c r="BE166" s="723"/>
      <c r="BF166" s="723"/>
      <c r="BG166" s="723"/>
      <c r="BH166" s="723"/>
      <c r="BI166" s="723"/>
      <c r="BJ166" s="723"/>
      <c r="BK166" s="723"/>
      <c r="BL166" s="723"/>
      <c r="BM166" s="723"/>
      <c r="BN166" s="723"/>
      <c r="BO166" s="723"/>
      <c r="BP166" s="723"/>
      <c r="BQ166" s="723"/>
      <c r="BR166" s="723"/>
      <c r="BS166" s="723"/>
      <c r="BT166" s="723"/>
      <c r="BU166" s="723"/>
      <c r="BV166" s="723"/>
      <c r="BW166" s="723"/>
      <c r="BX166" s="723"/>
      <c r="BY166" s="723"/>
      <c r="BZ166" s="723"/>
      <c r="CA166" s="723"/>
      <c r="CB166" s="723"/>
      <c r="CC166" s="723"/>
      <c r="CD166" s="723"/>
      <c r="CE166" s="723"/>
      <c r="CF166" s="723"/>
      <c r="CG166" s="723"/>
      <c r="CH166" s="723"/>
      <c r="CI166" s="723"/>
      <c r="CJ166" s="723"/>
      <c r="CK166" s="723"/>
      <c r="CL166" s="723"/>
      <c r="CM166" s="723"/>
      <c r="CN166" s="723"/>
      <c r="CO166" s="723"/>
      <c r="CP166" s="723"/>
      <c r="CQ166" s="723"/>
      <c r="CR166" s="723"/>
      <c r="CS166" s="723"/>
      <c r="CT166" s="723"/>
      <c r="CU166" s="723"/>
      <c r="CV166" s="723"/>
      <c r="CW166" s="723"/>
      <c r="CX166" s="723"/>
      <c r="CY166" s="723"/>
      <c r="CZ166" s="723"/>
      <c r="DA166" s="723"/>
      <c r="DB166" s="723"/>
      <c r="DC166" s="723"/>
      <c r="DD166" s="723"/>
      <c r="DE166" s="723"/>
      <c r="DF166" s="723"/>
      <c r="DG166" s="723"/>
      <c r="DH166" s="723"/>
      <c r="DI166" s="723"/>
      <c r="DJ166" s="723"/>
      <c r="DK166" s="723"/>
      <c r="DL166" s="723"/>
      <c r="DM166" s="723"/>
      <c r="DN166" s="723"/>
      <c r="DO166" s="723"/>
      <c r="DP166" s="723"/>
      <c r="DQ166" s="723"/>
      <c r="DR166" s="723"/>
      <c r="DS166" s="723"/>
      <c r="DT166" s="723"/>
      <c r="DU166" s="723"/>
      <c r="DV166" s="723"/>
      <c r="DW166" s="723"/>
    </row>
    <row r="167" spans="2:127" x14ac:dyDescent="0.2">
      <c r="B167" s="749"/>
      <c r="C167" s="723" t="s">
        <v>579</v>
      </c>
      <c r="D167" s="723"/>
      <c r="E167" s="723"/>
      <c r="F167" s="723"/>
      <c r="G167" s="723"/>
      <c r="H167" s="723"/>
      <c r="I167" s="723"/>
      <c r="J167" s="723"/>
      <c r="K167" s="723"/>
      <c r="L167" s="723"/>
      <c r="M167" s="723"/>
      <c r="N167" s="723"/>
      <c r="O167" s="723"/>
      <c r="P167" s="723"/>
      <c r="Q167" s="723"/>
      <c r="R167" s="723"/>
      <c r="S167" s="723"/>
      <c r="T167" s="723"/>
      <c r="U167" s="723"/>
      <c r="V167" s="723"/>
      <c r="W167" s="723"/>
      <c r="X167" s="723"/>
      <c r="Y167" s="723"/>
      <c r="Z167" s="723"/>
      <c r="AA167" s="723"/>
      <c r="AB167" s="723"/>
      <c r="AC167" s="723"/>
      <c r="AD167" s="723"/>
      <c r="AE167" s="723"/>
      <c r="AF167" s="723"/>
      <c r="AG167" s="723"/>
      <c r="AH167" s="723"/>
      <c r="AI167" s="723"/>
      <c r="AJ167" s="723"/>
      <c r="AK167" s="723"/>
      <c r="AL167" s="723"/>
      <c r="AM167" s="723"/>
      <c r="AN167" s="723"/>
      <c r="AO167" s="723"/>
      <c r="AP167" s="723"/>
      <c r="AQ167" s="723"/>
      <c r="AR167" s="723"/>
      <c r="AS167" s="723"/>
      <c r="AT167" s="723"/>
      <c r="AU167" s="723"/>
      <c r="AV167" s="723"/>
      <c r="AW167" s="723"/>
      <c r="AX167" s="723"/>
      <c r="AY167" s="723"/>
      <c r="AZ167" s="723"/>
      <c r="BA167" s="723"/>
      <c r="BB167" s="723"/>
      <c r="BC167" s="723"/>
      <c r="BD167" s="723"/>
      <c r="BE167" s="723"/>
      <c r="BF167" s="723"/>
      <c r="BG167" s="723"/>
      <c r="BH167" s="723"/>
      <c r="BI167" s="723"/>
      <c r="BJ167" s="723"/>
      <c r="BK167" s="723"/>
      <c r="BL167" s="723"/>
      <c r="BM167" s="723"/>
      <c r="BN167" s="723"/>
      <c r="BO167" s="723"/>
      <c r="BP167" s="723"/>
      <c r="BQ167" s="723"/>
      <c r="BR167" s="723"/>
      <c r="BS167" s="723"/>
      <c r="BT167" s="723"/>
      <c r="BU167" s="723"/>
      <c r="BV167" s="723"/>
      <c r="BW167" s="723"/>
      <c r="BX167" s="723"/>
      <c r="BY167" s="723"/>
      <c r="BZ167" s="723"/>
      <c r="CA167" s="723"/>
      <c r="CB167" s="723"/>
      <c r="CC167" s="723"/>
      <c r="CD167" s="723"/>
      <c r="CE167" s="723"/>
      <c r="CF167" s="723"/>
      <c r="CG167" s="723"/>
      <c r="CH167" s="723"/>
      <c r="CI167" s="723"/>
      <c r="CJ167" s="723"/>
      <c r="CK167" s="723"/>
      <c r="CL167" s="723"/>
      <c r="CM167" s="723"/>
      <c r="CN167" s="723"/>
      <c r="CO167" s="723"/>
      <c r="CP167" s="723"/>
      <c r="CQ167" s="723"/>
      <c r="CR167" s="723"/>
      <c r="CS167" s="723"/>
      <c r="CT167" s="723"/>
      <c r="CU167" s="723"/>
      <c r="CV167" s="723"/>
      <c r="CW167" s="723"/>
      <c r="CX167" s="723"/>
      <c r="CY167" s="723"/>
      <c r="CZ167" s="723"/>
      <c r="DA167" s="723"/>
      <c r="DB167" s="723"/>
      <c r="DC167" s="723"/>
      <c r="DD167" s="723"/>
      <c r="DE167" s="723"/>
      <c r="DF167" s="723"/>
      <c r="DG167" s="723"/>
      <c r="DH167" s="723"/>
      <c r="DI167" s="723"/>
      <c r="DJ167" s="723"/>
      <c r="DK167" s="723"/>
      <c r="DL167" s="723"/>
      <c r="DM167" s="723"/>
      <c r="DN167" s="723"/>
      <c r="DO167" s="723"/>
      <c r="DP167" s="723"/>
      <c r="DQ167" s="723"/>
      <c r="DR167" s="723"/>
      <c r="DS167" s="723"/>
      <c r="DT167" s="723"/>
      <c r="DU167" s="723"/>
      <c r="DV167" s="723"/>
      <c r="DW167" s="723"/>
    </row>
    <row r="168" spans="2:127" x14ac:dyDescent="0.2">
      <c r="B168" s="749"/>
      <c r="C168" s="723" t="s">
        <v>580</v>
      </c>
      <c r="D168" s="723"/>
      <c r="E168" s="723"/>
      <c r="F168" s="723"/>
      <c r="G168" s="723"/>
      <c r="H168" s="723"/>
      <c r="I168" s="723"/>
      <c r="J168" s="723"/>
      <c r="K168" s="723"/>
      <c r="L168" s="723"/>
      <c r="M168" s="723"/>
      <c r="N168" s="723"/>
      <c r="O168" s="723"/>
      <c r="P168" s="723"/>
      <c r="Q168" s="723"/>
      <c r="R168" s="723"/>
      <c r="S168" s="723"/>
      <c r="T168" s="723"/>
      <c r="U168" s="723"/>
      <c r="V168" s="723"/>
      <c r="W168" s="723"/>
      <c r="X168" s="723"/>
      <c r="Y168" s="723"/>
      <c r="Z168" s="723"/>
      <c r="AA168" s="723"/>
      <c r="AB168" s="723"/>
      <c r="AC168" s="723"/>
      <c r="AD168" s="723"/>
      <c r="AE168" s="723"/>
      <c r="AF168" s="723"/>
      <c r="AG168" s="723"/>
      <c r="AH168" s="723"/>
      <c r="AI168" s="723"/>
      <c r="AJ168" s="723"/>
      <c r="AK168" s="723"/>
      <c r="AL168" s="723"/>
      <c r="AM168" s="723"/>
      <c r="AN168" s="723"/>
      <c r="AO168" s="723"/>
      <c r="AP168" s="723"/>
      <c r="AQ168" s="723"/>
      <c r="AR168" s="723"/>
      <c r="AS168" s="723"/>
      <c r="AT168" s="723"/>
      <c r="AU168" s="723"/>
      <c r="AV168" s="723"/>
      <c r="AW168" s="723"/>
      <c r="AX168" s="723"/>
      <c r="AY168" s="723"/>
      <c r="AZ168" s="723"/>
      <c r="BA168" s="723"/>
      <c r="BB168" s="723"/>
      <c r="BC168" s="723"/>
      <c r="BD168" s="723"/>
      <c r="BE168" s="723"/>
      <c r="BF168" s="723"/>
      <c r="BG168" s="723"/>
      <c r="BH168" s="723"/>
      <c r="BI168" s="723"/>
      <c r="BJ168" s="723"/>
      <c r="BK168" s="723"/>
      <c r="BL168" s="723"/>
      <c r="BM168" s="723"/>
      <c r="BN168" s="723"/>
      <c r="BO168" s="723"/>
      <c r="BP168" s="723"/>
      <c r="BQ168" s="723"/>
      <c r="BR168" s="723"/>
      <c r="BS168" s="723"/>
      <c r="BT168" s="723"/>
      <c r="BU168" s="723"/>
      <c r="BV168" s="723"/>
      <c r="BW168" s="723"/>
      <c r="BX168" s="723"/>
      <c r="BY168" s="723"/>
      <c r="BZ168" s="723"/>
      <c r="CA168" s="723"/>
      <c r="CB168" s="723"/>
      <c r="CC168" s="723"/>
      <c r="CD168" s="723"/>
      <c r="CE168" s="723"/>
      <c r="CF168" s="723"/>
      <c r="CG168" s="723"/>
      <c r="CH168" s="723"/>
      <c r="CI168" s="723"/>
      <c r="CJ168" s="723"/>
      <c r="CK168" s="723"/>
      <c r="CL168" s="723"/>
      <c r="CM168" s="723"/>
      <c r="CN168" s="723"/>
      <c r="CO168" s="723"/>
      <c r="CP168" s="723"/>
      <c r="CQ168" s="723"/>
      <c r="CR168" s="723"/>
      <c r="CS168" s="723"/>
      <c r="CT168" s="723"/>
      <c r="CU168" s="723"/>
      <c r="CV168" s="723"/>
      <c r="CW168" s="723"/>
      <c r="CX168" s="723"/>
      <c r="CY168" s="723"/>
      <c r="CZ168" s="723"/>
      <c r="DA168" s="723"/>
      <c r="DB168" s="723"/>
      <c r="DC168" s="723"/>
      <c r="DD168" s="723"/>
      <c r="DE168" s="723"/>
      <c r="DF168" s="723"/>
      <c r="DG168" s="723"/>
      <c r="DH168" s="723"/>
      <c r="DI168" s="723"/>
      <c r="DJ168" s="723"/>
      <c r="DK168" s="723"/>
      <c r="DL168" s="723"/>
      <c r="DM168" s="723"/>
      <c r="DN168" s="723"/>
      <c r="DO168" s="723"/>
      <c r="DP168" s="723"/>
      <c r="DQ168" s="723"/>
      <c r="DR168" s="723"/>
      <c r="DS168" s="723"/>
      <c r="DT168" s="723"/>
      <c r="DU168" s="723"/>
      <c r="DV168" s="723"/>
      <c r="DW168" s="723"/>
    </row>
    <row r="169" spans="2:127" x14ac:dyDescent="0.2">
      <c r="B169" s="749"/>
      <c r="C169" s="723" t="s">
        <v>581</v>
      </c>
      <c r="D169" s="723"/>
      <c r="E169" s="723"/>
      <c r="F169" s="723"/>
      <c r="G169" s="723"/>
      <c r="H169" s="723"/>
      <c r="I169" s="723"/>
      <c r="J169" s="723"/>
      <c r="K169" s="723"/>
      <c r="L169" s="723"/>
      <c r="M169" s="723"/>
      <c r="N169" s="723"/>
      <c r="O169" s="723"/>
      <c r="P169" s="723"/>
      <c r="Q169" s="723"/>
      <c r="R169" s="723"/>
      <c r="S169" s="723"/>
      <c r="T169" s="723"/>
      <c r="U169" s="723"/>
      <c r="V169" s="723"/>
      <c r="W169" s="723"/>
      <c r="X169" s="723"/>
      <c r="Y169" s="723"/>
      <c r="Z169" s="723"/>
      <c r="AA169" s="723"/>
      <c r="AB169" s="723"/>
      <c r="AC169" s="723"/>
      <c r="AD169" s="723"/>
      <c r="AE169" s="723"/>
      <c r="AF169" s="723"/>
      <c r="AG169" s="723"/>
      <c r="AH169" s="723"/>
      <c r="AI169" s="723"/>
      <c r="AJ169" s="723"/>
      <c r="AK169" s="723"/>
      <c r="AL169" s="723"/>
      <c r="AM169" s="723"/>
      <c r="AN169" s="723"/>
      <c r="AO169" s="723"/>
      <c r="AP169" s="723"/>
      <c r="AQ169" s="723"/>
      <c r="AR169" s="723"/>
      <c r="AS169" s="723"/>
      <c r="AT169" s="723"/>
      <c r="AU169" s="723"/>
      <c r="AV169" s="723"/>
      <c r="AW169" s="723"/>
      <c r="AX169" s="723"/>
      <c r="AY169" s="723"/>
      <c r="AZ169" s="723"/>
      <c r="BA169" s="723"/>
      <c r="BB169" s="723"/>
      <c r="BC169" s="723"/>
      <c r="BD169" s="723"/>
      <c r="BE169" s="723"/>
      <c r="BF169" s="723"/>
      <c r="BG169" s="723"/>
      <c r="BH169" s="723"/>
      <c r="BI169" s="723"/>
      <c r="BJ169" s="723"/>
      <c r="BK169" s="723"/>
      <c r="BL169" s="723"/>
      <c r="BM169" s="723"/>
      <c r="BN169" s="723"/>
      <c r="BO169" s="723"/>
      <c r="BP169" s="723"/>
      <c r="BQ169" s="723"/>
      <c r="BR169" s="723"/>
      <c r="BS169" s="723"/>
      <c r="BT169" s="723"/>
      <c r="BU169" s="723"/>
      <c r="BV169" s="723"/>
      <c r="BW169" s="723"/>
      <c r="BX169" s="723"/>
      <c r="BY169" s="723"/>
      <c r="BZ169" s="723"/>
      <c r="CA169" s="723"/>
      <c r="CB169" s="723"/>
      <c r="CC169" s="723"/>
      <c r="CD169" s="723"/>
      <c r="CE169" s="723"/>
      <c r="CF169" s="723"/>
      <c r="CG169" s="723"/>
      <c r="CH169" s="723"/>
      <c r="CI169" s="723"/>
      <c r="CJ169" s="723"/>
      <c r="CK169" s="723"/>
      <c r="CL169" s="723"/>
      <c r="CM169" s="723"/>
      <c r="CN169" s="723"/>
      <c r="CO169" s="723"/>
      <c r="CP169" s="723"/>
      <c r="CQ169" s="723"/>
      <c r="CR169" s="723"/>
      <c r="CS169" s="723"/>
      <c r="CT169" s="723"/>
      <c r="CU169" s="723"/>
      <c r="CV169" s="723"/>
      <c r="CW169" s="723"/>
      <c r="CX169" s="723"/>
      <c r="CY169" s="723"/>
      <c r="CZ169" s="723"/>
      <c r="DA169" s="723"/>
      <c r="DB169" s="723"/>
      <c r="DC169" s="723"/>
      <c r="DD169" s="723"/>
      <c r="DE169" s="723"/>
      <c r="DF169" s="723"/>
      <c r="DG169" s="723"/>
      <c r="DH169" s="723"/>
      <c r="DI169" s="723"/>
      <c r="DJ169" s="723"/>
      <c r="DK169" s="723"/>
      <c r="DL169" s="723"/>
      <c r="DM169" s="723"/>
      <c r="DN169" s="723"/>
      <c r="DO169" s="723"/>
      <c r="DP169" s="723"/>
      <c r="DQ169" s="723"/>
      <c r="DR169" s="723"/>
      <c r="DS169" s="723"/>
      <c r="DT169" s="723"/>
      <c r="DU169" s="723"/>
      <c r="DV169" s="723"/>
      <c r="DW169" s="723"/>
    </row>
    <row r="170" spans="2:127" x14ac:dyDescent="0.2">
      <c r="B170" s="749"/>
      <c r="C170" s="723" t="s">
        <v>582</v>
      </c>
      <c r="D170" s="723"/>
      <c r="E170" s="723"/>
      <c r="F170" s="723"/>
      <c r="G170" s="723"/>
      <c r="H170" s="723"/>
      <c r="I170" s="723"/>
      <c r="J170" s="723"/>
      <c r="K170" s="723"/>
      <c r="L170" s="723"/>
      <c r="M170" s="723"/>
      <c r="N170" s="723"/>
      <c r="O170" s="723"/>
      <c r="P170" s="723"/>
      <c r="Q170" s="723"/>
      <c r="R170" s="723"/>
      <c r="S170" s="723"/>
      <c r="T170" s="723"/>
      <c r="U170" s="723"/>
      <c r="V170" s="723"/>
      <c r="W170" s="723"/>
      <c r="X170" s="723"/>
      <c r="Y170" s="723"/>
      <c r="Z170" s="723"/>
      <c r="AA170" s="723"/>
      <c r="AB170" s="723"/>
      <c r="AC170" s="723"/>
      <c r="AD170" s="723"/>
      <c r="AE170" s="723"/>
      <c r="AF170" s="723"/>
      <c r="AG170" s="723"/>
      <c r="AH170" s="723"/>
      <c r="AI170" s="723"/>
      <c r="AJ170" s="723"/>
      <c r="AK170" s="723"/>
      <c r="AL170" s="723"/>
      <c r="AM170" s="723"/>
      <c r="AN170" s="723"/>
      <c r="AO170" s="723"/>
      <c r="AP170" s="723"/>
      <c r="AQ170" s="723"/>
      <c r="AR170" s="723"/>
      <c r="AS170" s="723"/>
      <c r="AT170" s="723"/>
      <c r="AU170" s="723"/>
      <c r="AV170" s="723"/>
      <c r="AW170" s="723"/>
      <c r="AX170" s="723"/>
      <c r="AY170" s="723"/>
      <c r="AZ170" s="723"/>
      <c r="BA170" s="723"/>
      <c r="BB170" s="723"/>
      <c r="BC170" s="723"/>
      <c r="BD170" s="723"/>
      <c r="BE170" s="723"/>
      <c r="BF170" s="723"/>
      <c r="BG170" s="723"/>
      <c r="BH170" s="723"/>
      <c r="BI170" s="723"/>
      <c r="BJ170" s="723"/>
      <c r="BK170" s="723"/>
      <c r="BL170" s="723"/>
      <c r="BM170" s="723"/>
      <c r="BN170" s="723"/>
      <c r="BO170" s="723"/>
      <c r="BP170" s="723"/>
      <c r="BQ170" s="723"/>
      <c r="BR170" s="723"/>
      <c r="BS170" s="723"/>
      <c r="BT170" s="723"/>
      <c r="BU170" s="723"/>
      <c r="BV170" s="723"/>
      <c r="BW170" s="723"/>
      <c r="BX170" s="723"/>
      <c r="BY170" s="723"/>
      <c r="BZ170" s="723"/>
      <c r="CA170" s="723"/>
      <c r="CB170" s="723"/>
      <c r="CC170" s="723"/>
      <c r="CD170" s="723"/>
      <c r="CE170" s="723"/>
      <c r="CF170" s="723"/>
      <c r="CG170" s="723"/>
      <c r="CH170" s="723"/>
      <c r="CI170" s="723"/>
      <c r="CJ170" s="723"/>
      <c r="CK170" s="723"/>
      <c r="CL170" s="723"/>
      <c r="CM170" s="723"/>
      <c r="CN170" s="723"/>
      <c r="CO170" s="723"/>
      <c r="CP170" s="723"/>
      <c r="CQ170" s="723"/>
      <c r="CR170" s="723"/>
      <c r="CS170" s="723"/>
      <c r="CT170" s="723"/>
      <c r="CU170" s="723"/>
      <c r="CV170" s="723"/>
      <c r="CW170" s="723"/>
      <c r="CX170" s="723"/>
      <c r="CY170" s="723"/>
      <c r="CZ170" s="723"/>
      <c r="DA170" s="723"/>
      <c r="DB170" s="723"/>
      <c r="DC170" s="723"/>
      <c r="DD170" s="723"/>
      <c r="DE170" s="723"/>
      <c r="DF170" s="723"/>
      <c r="DG170" s="723"/>
      <c r="DH170" s="723"/>
      <c r="DI170" s="723"/>
      <c r="DJ170" s="723"/>
      <c r="DK170" s="723"/>
      <c r="DL170" s="723"/>
      <c r="DM170" s="723"/>
      <c r="DN170" s="723"/>
      <c r="DO170" s="723"/>
      <c r="DP170" s="723"/>
      <c r="DQ170" s="723"/>
      <c r="DR170" s="723"/>
      <c r="DS170" s="723"/>
      <c r="DT170" s="723"/>
      <c r="DU170" s="723"/>
      <c r="DV170" s="723"/>
      <c r="DW170" s="723"/>
    </row>
    <row r="171" spans="2:127" x14ac:dyDescent="0.2">
      <c r="B171" s="749"/>
      <c r="C171" s="723" t="s">
        <v>583</v>
      </c>
      <c r="D171" s="723"/>
      <c r="E171" s="723"/>
      <c r="F171" s="723"/>
      <c r="G171" s="723"/>
      <c r="H171" s="723"/>
      <c r="I171" s="723"/>
      <c r="J171" s="723"/>
      <c r="K171" s="723"/>
      <c r="L171" s="723"/>
      <c r="M171" s="723"/>
      <c r="N171" s="723"/>
      <c r="O171" s="723"/>
      <c r="P171" s="723"/>
      <c r="Q171" s="723"/>
      <c r="R171" s="723"/>
      <c r="S171" s="723"/>
      <c r="T171" s="723"/>
      <c r="U171" s="723"/>
      <c r="V171" s="723"/>
      <c r="W171" s="723"/>
      <c r="X171" s="723"/>
      <c r="Y171" s="723"/>
      <c r="Z171" s="723"/>
      <c r="AA171" s="723"/>
      <c r="AB171" s="723"/>
      <c r="AC171" s="723"/>
      <c r="AD171" s="723"/>
      <c r="AE171" s="723"/>
      <c r="AF171" s="723"/>
      <c r="AG171" s="723"/>
      <c r="AH171" s="723"/>
      <c r="AI171" s="723"/>
      <c r="AJ171" s="723"/>
      <c r="AK171" s="723"/>
      <c r="AL171" s="723"/>
      <c r="AM171" s="723"/>
      <c r="AN171" s="723"/>
      <c r="AO171" s="723"/>
      <c r="AP171" s="723"/>
      <c r="AQ171" s="723"/>
      <c r="AR171" s="723"/>
      <c r="AS171" s="723"/>
      <c r="AT171" s="723"/>
      <c r="AU171" s="723"/>
      <c r="AV171" s="723"/>
      <c r="AW171" s="723"/>
      <c r="AX171" s="723"/>
      <c r="AY171" s="723"/>
      <c r="AZ171" s="723"/>
      <c r="BA171" s="723"/>
      <c r="BB171" s="723"/>
      <c r="BC171" s="723"/>
      <c r="BD171" s="723"/>
      <c r="BE171" s="723"/>
      <c r="BF171" s="723"/>
      <c r="BG171" s="723"/>
      <c r="BH171" s="723"/>
      <c r="BI171" s="723"/>
      <c r="BJ171" s="723"/>
      <c r="BK171" s="723"/>
      <c r="BL171" s="723"/>
      <c r="BM171" s="723"/>
      <c r="BN171" s="723"/>
      <c r="BO171" s="723"/>
      <c r="BP171" s="723"/>
      <c r="BQ171" s="723"/>
      <c r="BR171" s="723"/>
      <c r="BS171" s="723"/>
      <c r="BT171" s="723"/>
      <c r="BU171" s="723"/>
      <c r="BV171" s="723"/>
      <c r="BW171" s="723"/>
      <c r="BX171" s="723"/>
      <c r="BY171" s="723"/>
      <c r="BZ171" s="723"/>
      <c r="CA171" s="723"/>
      <c r="CB171" s="723"/>
      <c r="CC171" s="723"/>
      <c r="CD171" s="723"/>
      <c r="CE171" s="723"/>
      <c r="CF171" s="723"/>
      <c r="CG171" s="723"/>
      <c r="CH171" s="723"/>
      <c r="CI171" s="723"/>
      <c r="CJ171" s="723"/>
      <c r="CK171" s="723"/>
      <c r="CL171" s="723"/>
      <c r="CM171" s="723"/>
      <c r="CN171" s="723"/>
      <c r="CO171" s="723"/>
      <c r="CP171" s="723"/>
      <c r="CQ171" s="723"/>
      <c r="CR171" s="723"/>
      <c r="CS171" s="723"/>
      <c r="CT171" s="723"/>
      <c r="CU171" s="723"/>
      <c r="CV171" s="723"/>
      <c r="CW171" s="723"/>
      <c r="CX171" s="723"/>
      <c r="CY171" s="723"/>
      <c r="CZ171" s="723"/>
      <c r="DA171" s="723"/>
      <c r="DB171" s="723"/>
      <c r="DC171" s="723"/>
      <c r="DD171" s="723"/>
      <c r="DE171" s="723"/>
      <c r="DF171" s="723"/>
      <c r="DG171" s="723"/>
      <c r="DH171" s="723"/>
      <c r="DI171" s="723"/>
      <c r="DJ171" s="723"/>
      <c r="DK171" s="723"/>
      <c r="DL171" s="723"/>
      <c r="DM171" s="723"/>
      <c r="DN171" s="723"/>
      <c r="DO171" s="723"/>
      <c r="DP171" s="723"/>
      <c r="DQ171" s="723"/>
      <c r="DR171" s="723"/>
      <c r="DS171" s="723"/>
      <c r="DT171" s="723"/>
      <c r="DU171" s="723"/>
      <c r="DV171" s="723"/>
      <c r="DW171" s="723"/>
    </row>
    <row r="172" spans="2:127" x14ac:dyDescent="0.2">
      <c r="B172" s="749"/>
      <c r="C172" s="723" t="s">
        <v>584</v>
      </c>
      <c r="D172" s="723"/>
      <c r="E172" s="723"/>
      <c r="F172" s="723"/>
      <c r="G172" s="723"/>
      <c r="H172" s="723"/>
      <c r="I172" s="723"/>
      <c r="J172" s="723"/>
      <c r="K172" s="723"/>
      <c r="L172" s="723"/>
      <c r="M172" s="723"/>
      <c r="N172" s="723"/>
      <c r="O172" s="723"/>
      <c r="P172" s="723"/>
      <c r="Q172" s="723"/>
      <c r="R172" s="723"/>
      <c r="S172" s="723"/>
      <c r="T172" s="723"/>
      <c r="U172" s="723"/>
      <c r="V172" s="723"/>
      <c r="W172" s="723"/>
      <c r="X172" s="723"/>
      <c r="Y172" s="723"/>
      <c r="Z172" s="723"/>
      <c r="AA172" s="723"/>
      <c r="AB172" s="723"/>
      <c r="AC172" s="723"/>
      <c r="AD172" s="723"/>
      <c r="AE172" s="723"/>
      <c r="AF172" s="723"/>
      <c r="AG172" s="723"/>
      <c r="AH172" s="723"/>
      <c r="AI172" s="723"/>
      <c r="AJ172" s="723"/>
      <c r="AK172" s="723"/>
      <c r="AL172" s="723"/>
      <c r="AM172" s="723"/>
      <c r="AN172" s="723"/>
      <c r="AO172" s="723"/>
      <c r="AP172" s="723"/>
      <c r="AQ172" s="723"/>
      <c r="AR172" s="723"/>
      <c r="AS172" s="723"/>
      <c r="AT172" s="723"/>
      <c r="AU172" s="723"/>
      <c r="AV172" s="723"/>
      <c r="AW172" s="723"/>
      <c r="AX172" s="723"/>
      <c r="AY172" s="723"/>
      <c r="AZ172" s="723"/>
      <c r="BA172" s="723"/>
      <c r="BB172" s="723"/>
      <c r="BC172" s="723"/>
      <c r="BD172" s="723"/>
      <c r="BE172" s="723"/>
      <c r="BF172" s="723"/>
      <c r="BG172" s="723"/>
      <c r="BH172" s="723"/>
      <c r="BI172" s="723"/>
      <c r="BJ172" s="723"/>
      <c r="BK172" s="723"/>
      <c r="BL172" s="723"/>
      <c r="BM172" s="723"/>
      <c r="BN172" s="723"/>
      <c r="BO172" s="723"/>
      <c r="BP172" s="723"/>
      <c r="BQ172" s="723"/>
      <c r="BR172" s="723"/>
      <c r="BS172" s="723"/>
      <c r="BT172" s="723"/>
      <c r="BU172" s="723"/>
      <c r="BV172" s="723"/>
      <c r="BW172" s="723"/>
      <c r="BX172" s="723"/>
      <c r="BY172" s="723"/>
      <c r="BZ172" s="723"/>
      <c r="CA172" s="723"/>
      <c r="CB172" s="723"/>
      <c r="CC172" s="723"/>
      <c r="CD172" s="723"/>
      <c r="CE172" s="723"/>
      <c r="CF172" s="723"/>
      <c r="CG172" s="723"/>
      <c r="CH172" s="723"/>
      <c r="CI172" s="723"/>
      <c r="CJ172" s="723"/>
      <c r="CK172" s="723"/>
      <c r="CL172" s="723"/>
      <c r="CM172" s="723"/>
      <c r="CN172" s="723"/>
      <c r="CO172" s="723"/>
      <c r="CP172" s="723"/>
      <c r="CQ172" s="723"/>
      <c r="CR172" s="723"/>
      <c r="CS172" s="723"/>
      <c r="CT172" s="723"/>
      <c r="CU172" s="723"/>
      <c r="CV172" s="723"/>
      <c r="CW172" s="723"/>
      <c r="CX172" s="723"/>
      <c r="CY172" s="723"/>
      <c r="CZ172" s="723"/>
      <c r="DA172" s="723"/>
      <c r="DB172" s="723"/>
      <c r="DC172" s="723"/>
      <c r="DD172" s="723"/>
      <c r="DE172" s="723"/>
      <c r="DF172" s="723"/>
      <c r="DG172" s="723"/>
      <c r="DH172" s="723"/>
      <c r="DI172" s="723"/>
      <c r="DJ172" s="723"/>
      <c r="DK172" s="723"/>
      <c r="DL172" s="723"/>
      <c r="DM172" s="723"/>
      <c r="DN172" s="723"/>
      <c r="DO172" s="723"/>
      <c r="DP172" s="723"/>
      <c r="DQ172" s="723"/>
      <c r="DR172" s="723"/>
      <c r="DS172" s="723"/>
      <c r="DT172" s="723"/>
      <c r="DU172" s="723"/>
      <c r="DV172" s="723"/>
      <c r="DW172" s="723"/>
    </row>
    <row r="173" spans="2:127" x14ac:dyDescent="0.2">
      <c r="B173" s="749"/>
      <c r="C173" s="723" t="s">
        <v>585</v>
      </c>
      <c r="D173" s="723"/>
      <c r="E173" s="723"/>
      <c r="F173" s="723"/>
      <c r="G173" s="723"/>
      <c r="H173" s="723"/>
      <c r="I173" s="723"/>
      <c r="J173" s="723"/>
      <c r="K173" s="723"/>
      <c r="L173" s="723"/>
      <c r="M173" s="723"/>
      <c r="N173" s="723"/>
      <c r="O173" s="723"/>
      <c r="P173" s="723"/>
      <c r="Q173" s="723"/>
      <c r="R173" s="723"/>
      <c r="S173" s="723"/>
      <c r="T173" s="723"/>
      <c r="U173" s="723"/>
      <c r="V173" s="723"/>
      <c r="W173" s="723"/>
      <c r="X173" s="723"/>
      <c r="Y173" s="723"/>
      <c r="Z173" s="723"/>
      <c r="AA173" s="723"/>
      <c r="AB173" s="723"/>
      <c r="AC173" s="723"/>
      <c r="AD173" s="723"/>
      <c r="AE173" s="723"/>
      <c r="AF173" s="723"/>
      <c r="AG173" s="723"/>
      <c r="AH173" s="723"/>
      <c r="AI173" s="723"/>
      <c r="AJ173" s="723"/>
      <c r="AK173" s="723"/>
      <c r="AL173" s="723"/>
      <c r="AM173" s="723"/>
      <c r="AN173" s="723"/>
      <c r="AO173" s="723"/>
      <c r="AP173" s="723"/>
      <c r="AQ173" s="723"/>
      <c r="AR173" s="723"/>
      <c r="AS173" s="723"/>
      <c r="AT173" s="723"/>
      <c r="AU173" s="723"/>
      <c r="AV173" s="723"/>
      <c r="AW173" s="723"/>
      <c r="AX173" s="723"/>
      <c r="AY173" s="723"/>
      <c r="AZ173" s="723"/>
      <c r="BA173" s="723"/>
      <c r="BB173" s="723"/>
      <c r="BC173" s="723"/>
      <c r="BD173" s="723"/>
      <c r="BE173" s="723"/>
      <c r="BF173" s="723"/>
      <c r="BG173" s="723"/>
      <c r="BH173" s="723"/>
      <c r="BI173" s="723"/>
      <c r="BJ173" s="723"/>
      <c r="BK173" s="723"/>
      <c r="BL173" s="723"/>
      <c r="BM173" s="723"/>
      <c r="BN173" s="723"/>
      <c r="BO173" s="723"/>
      <c r="BP173" s="723"/>
      <c r="BQ173" s="723"/>
      <c r="BR173" s="723"/>
      <c r="BS173" s="723"/>
      <c r="BT173" s="723"/>
      <c r="BU173" s="723"/>
      <c r="BV173" s="723"/>
      <c r="BW173" s="723"/>
      <c r="BX173" s="723"/>
      <c r="BY173" s="723"/>
      <c r="BZ173" s="723"/>
      <c r="CA173" s="723"/>
      <c r="CB173" s="723"/>
      <c r="CC173" s="723"/>
      <c r="CD173" s="723"/>
      <c r="CE173" s="723"/>
      <c r="CF173" s="723"/>
      <c r="CG173" s="723"/>
      <c r="CH173" s="723"/>
      <c r="CI173" s="723"/>
      <c r="CJ173" s="723"/>
      <c r="CK173" s="723"/>
      <c r="CL173" s="723"/>
      <c r="CM173" s="723"/>
      <c r="CN173" s="723"/>
      <c r="CO173" s="723"/>
      <c r="CP173" s="723"/>
      <c r="CQ173" s="723"/>
      <c r="CR173" s="723"/>
      <c r="CS173" s="723"/>
      <c r="CT173" s="723"/>
      <c r="CU173" s="723"/>
      <c r="CV173" s="723"/>
      <c r="CW173" s="723"/>
      <c r="CX173" s="723"/>
      <c r="CY173" s="723"/>
      <c r="CZ173" s="723"/>
      <c r="DA173" s="723"/>
      <c r="DB173" s="723"/>
      <c r="DC173" s="723"/>
      <c r="DD173" s="723"/>
      <c r="DE173" s="723"/>
      <c r="DF173" s="723"/>
      <c r="DG173" s="723"/>
      <c r="DH173" s="723"/>
      <c r="DI173" s="723"/>
      <c r="DJ173" s="723"/>
      <c r="DK173" s="723"/>
      <c r="DL173" s="723"/>
      <c r="DM173" s="723"/>
      <c r="DN173" s="723"/>
      <c r="DO173" s="723"/>
      <c r="DP173" s="723"/>
      <c r="DQ173" s="723"/>
      <c r="DR173" s="723"/>
      <c r="DS173" s="723"/>
      <c r="DT173" s="723"/>
      <c r="DU173" s="723"/>
      <c r="DV173" s="723"/>
      <c r="DW173" s="723"/>
    </row>
    <row r="174" spans="2:127" x14ac:dyDescent="0.2">
      <c r="B174" s="749"/>
      <c r="C174" s="723" t="s">
        <v>586</v>
      </c>
      <c r="D174" s="723"/>
      <c r="E174" s="723"/>
      <c r="F174" s="723"/>
      <c r="G174" s="723"/>
      <c r="H174" s="723"/>
      <c r="I174" s="723"/>
      <c r="J174" s="723"/>
      <c r="K174" s="723"/>
      <c r="L174" s="723"/>
      <c r="M174" s="723"/>
      <c r="N174" s="723"/>
      <c r="O174" s="723"/>
      <c r="P174" s="723"/>
      <c r="Q174" s="723"/>
      <c r="R174" s="723"/>
      <c r="S174" s="723"/>
      <c r="T174" s="723"/>
      <c r="U174" s="723"/>
      <c r="V174" s="723"/>
      <c r="W174" s="723"/>
      <c r="X174" s="723"/>
      <c r="Y174" s="723"/>
      <c r="Z174" s="723"/>
      <c r="AA174" s="723"/>
      <c r="AB174" s="723"/>
      <c r="AC174" s="723"/>
      <c r="AD174" s="723"/>
      <c r="AE174" s="723"/>
      <c r="AF174" s="723"/>
      <c r="AG174" s="723"/>
      <c r="AH174" s="723"/>
      <c r="AI174" s="723"/>
      <c r="AJ174" s="723"/>
      <c r="AK174" s="723"/>
      <c r="AL174" s="723"/>
      <c r="AM174" s="723"/>
      <c r="AN174" s="723"/>
      <c r="AO174" s="723"/>
      <c r="AP174" s="723"/>
      <c r="AQ174" s="723"/>
      <c r="AR174" s="723"/>
      <c r="AS174" s="723"/>
      <c r="AT174" s="723"/>
      <c r="AU174" s="723"/>
      <c r="AV174" s="723"/>
      <c r="AW174" s="723"/>
      <c r="AX174" s="723"/>
      <c r="AY174" s="723"/>
      <c r="AZ174" s="723"/>
      <c r="BA174" s="723"/>
      <c r="BB174" s="723"/>
      <c r="BC174" s="723"/>
      <c r="BD174" s="723"/>
      <c r="BE174" s="723"/>
      <c r="BF174" s="723"/>
      <c r="BG174" s="723"/>
      <c r="BH174" s="723"/>
      <c r="BI174" s="723"/>
      <c r="BJ174" s="723"/>
      <c r="BK174" s="723"/>
      <c r="BL174" s="723"/>
      <c r="BM174" s="723"/>
      <c r="BN174" s="723"/>
      <c r="BO174" s="723"/>
      <c r="BP174" s="723"/>
      <c r="BQ174" s="723"/>
      <c r="BR174" s="723"/>
      <c r="BS174" s="723"/>
      <c r="BT174" s="723"/>
      <c r="BU174" s="723"/>
      <c r="BV174" s="723"/>
      <c r="BW174" s="723"/>
      <c r="BX174" s="723"/>
      <c r="BY174" s="723"/>
      <c r="BZ174" s="723"/>
      <c r="CA174" s="723"/>
      <c r="CB174" s="723"/>
      <c r="CC174" s="723"/>
      <c r="CD174" s="723"/>
      <c r="CE174" s="723"/>
      <c r="CF174" s="723"/>
      <c r="CG174" s="723"/>
      <c r="CH174" s="723"/>
      <c r="CI174" s="723"/>
      <c r="CJ174" s="723"/>
      <c r="CK174" s="723"/>
      <c r="CL174" s="723"/>
      <c r="CM174" s="723"/>
      <c r="CN174" s="723"/>
      <c r="CO174" s="723"/>
      <c r="CP174" s="723"/>
      <c r="CQ174" s="723"/>
      <c r="CR174" s="723"/>
      <c r="CS174" s="723"/>
      <c r="CT174" s="723"/>
      <c r="CU174" s="723"/>
      <c r="CV174" s="723"/>
      <c r="CW174" s="723"/>
      <c r="CX174" s="723"/>
      <c r="CY174" s="723"/>
      <c r="CZ174" s="723"/>
      <c r="DA174" s="723"/>
      <c r="DB174" s="723"/>
      <c r="DC174" s="723"/>
      <c r="DD174" s="723"/>
      <c r="DE174" s="723"/>
      <c r="DF174" s="723"/>
      <c r="DG174" s="723"/>
      <c r="DH174" s="723"/>
      <c r="DI174" s="723"/>
      <c r="DJ174" s="723"/>
      <c r="DK174" s="723"/>
      <c r="DL174" s="723"/>
      <c r="DM174" s="723"/>
      <c r="DN174" s="723"/>
      <c r="DO174" s="723"/>
      <c r="DP174" s="723"/>
      <c r="DQ174" s="723"/>
      <c r="DR174" s="723"/>
      <c r="DS174" s="723"/>
      <c r="DT174" s="723"/>
      <c r="DU174" s="723"/>
      <c r="DV174" s="723"/>
      <c r="DW174" s="723"/>
    </row>
    <row r="175" spans="2:127" x14ac:dyDescent="0.2">
      <c r="B175" s="749"/>
      <c r="C175" s="723" t="s">
        <v>587</v>
      </c>
      <c r="D175" s="723"/>
      <c r="E175" s="723"/>
      <c r="F175" s="723"/>
      <c r="G175" s="723"/>
      <c r="H175" s="723"/>
      <c r="I175" s="723"/>
      <c r="J175" s="723"/>
      <c r="K175" s="723"/>
      <c r="L175" s="723"/>
      <c r="M175" s="723"/>
      <c r="N175" s="723"/>
      <c r="O175" s="723"/>
      <c r="P175" s="723"/>
      <c r="Q175" s="723"/>
      <c r="R175" s="723"/>
      <c r="S175" s="723"/>
      <c r="T175" s="723"/>
      <c r="U175" s="723"/>
      <c r="V175" s="723"/>
      <c r="W175" s="723"/>
      <c r="X175" s="723"/>
      <c r="Y175" s="723"/>
      <c r="Z175" s="723"/>
      <c r="AA175" s="723"/>
      <c r="AB175" s="723"/>
      <c r="AC175" s="723"/>
      <c r="AD175" s="723"/>
      <c r="AE175" s="723"/>
      <c r="AF175" s="723"/>
      <c r="AG175" s="723"/>
      <c r="AH175" s="723"/>
      <c r="AI175" s="723"/>
      <c r="AJ175" s="723"/>
      <c r="AK175" s="723"/>
      <c r="AL175" s="723"/>
      <c r="AM175" s="723"/>
      <c r="AN175" s="723"/>
      <c r="AO175" s="723"/>
      <c r="AP175" s="723"/>
      <c r="AQ175" s="723"/>
      <c r="AR175" s="723"/>
      <c r="AS175" s="723"/>
      <c r="AT175" s="723"/>
      <c r="AU175" s="723"/>
      <c r="AV175" s="723"/>
      <c r="AW175" s="723"/>
      <c r="AX175" s="723"/>
      <c r="AY175" s="723"/>
      <c r="AZ175" s="723"/>
      <c r="BA175" s="723"/>
      <c r="BB175" s="723"/>
      <c r="BC175" s="723"/>
      <c r="BD175" s="723"/>
      <c r="BE175" s="723"/>
      <c r="BF175" s="723"/>
      <c r="BG175" s="723"/>
      <c r="BH175" s="723"/>
      <c r="BI175" s="723"/>
      <c r="BJ175" s="723"/>
      <c r="BK175" s="723"/>
      <c r="BL175" s="723"/>
      <c r="BM175" s="723"/>
      <c r="BN175" s="723"/>
      <c r="BO175" s="723"/>
      <c r="BP175" s="723"/>
      <c r="BQ175" s="723"/>
      <c r="BR175" s="723"/>
      <c r="BS175" s="723"/>
      <c r="BT175" s="723"/>
      <c r="BU175" s="723"/>
      <c r="BV175" s="723"/>
      <c r="BW175" s="723"/>
      <c r="BX175" s="723"/>
      <c r="BY175" s="723"/>
      <c r="BZ175" s="723"/>
      <c r="CA175" s="723"/>
      <c r="CB175" s="723"/>
      <c r="CC175" s="723"/>
      <c r="CD175" s="723"/>
      <c r="CE175" s="723"/>
      <c r="CF175" s="723"/>
      <c r="CG175" s="723"/>
      <c r="CH175" s="723"/>
      <c r="CI175" s="723"/>
      <c r="CJ175" s="723"/>
      <c r="CK175" s="723"/>
      <c r="CL175" s="723"/>
      <c r="CM175" s="723"/>
      <c r="CN175" s="723"/>
      <c r="CO175" s="723"/>
      <c r="CP175" s="723"/>
      <c r="CQ175" s="723"/>
      <c r="CR175" s="723"/>
      <c r="CS175" s="723"/>
      <c r="CT175" s="723"/>
      <c r="CU175" s="723"/>
      <c r="CV175" s="723"/>
      <c r="CW175" s="723"/>
      <c r="CX175" s="723"/>
      <c r="CY175" s="723"/>
      <c r="CZ175" s="723"/>
      <c r="DA175" s="723"/>
      <c r="DB175" s="723"/>
      <c r="DC175" s="723"/>
      <c r="DD175" s="723"/>
      <c r="DE175" s="723"/>
      <c r="DF175" s="723"/>
      <c r="DG175" s="723"/>
      <c r="DH175" s="723"/>
      <c r="DI175" s="723"/>
      <c r="DJ175" s="723"/>
      <c r="DK175" s="723"/>
      <c r="DL175" s="723"/>
      <c r="DM175" s="723"/>
      <c r="DN175" s="723"/>
      <c r="DO175" s="723"/>
      <c r="DP175" s="723"/>
      <c r="DQ175" s="723"/>
      <c r="DR175" s="723"/>
      <c r="DS175" s="723"/>
      <c r="DT175" s="723"/>
      <c r="DU175" s="723"/>
      <c r="DV175" s="723"/>
      <c r="DW175" s="723"/>
    </row>
    <row r="176" spans="2:127" x14ac:dyDescent="0.2">
      <c r="B176" s="749"/>
      <c r="C176" s="723" t="s">
        <v>588</v>
      </c>
      <c r="D176" s="723"/>
      <c r="E176" s="723"/>
      <c r="F176" s="723"/>
      <c r="G176" s="723"/>
      <c r="H176" s="723"/>
      <c r="I176" s="723"/>
      <c r="J176" s="723"/>
      <c r="K176" s="723"/>
      <c r="L176" s="723"/>
      <c r="M176" s="723"/>
      <c r="N176" s="723"/>
      <c r="O176" s="723"/>
      <c r="P176" s="723"/>
      <c r="Q176" s="723"/>
      <c r="R176" s="723"/>
      <c r="S176" s="723"/>
      <c r="T176" s="723"/>
      <c r="U176" s="723"/>
      <c r="V176" s="723"/>
      <c r="W176" s="723"/>
      <c r="X176" s="723"/>
      <c r="Y176" s="723"/>
      <c r="Z176" s="723"/>
      <c r="AA176" s="723"/>
      <c r="AB176" s="723"/>
      <c r="AC176" s="723"/>
      <c r="AD176" s="723"/>
      <c r="AE176" s="723"/>
      <c r="AF176" s="723"/>
      <c r="AG176" s="723"/>
      <c r="AH176" s="723"/>
      <c r="AI176" s="723"/>
      <c r="AJ176" s="723"/>
      <c r="AK176" s="723"/>
      <c r="AL176" s="723"/>
      <c r="AM176" s="723"/>
      <c r="AN176" s="723"/>
      <c r="AO176" s="723"/>
      <c r="AP176" s="723"/>
      <c r="AQ176" s="723"/>
      <c r="AR176" s="723"/>
      <c r="AS176" s="723"/>
      <c r="AT176" s="723"/>
      <c r="AU176" s="723"/>
      <c r="AV176" s="723"/>
      <c r="AW176" s="723"/>
      <c r="AX176" s="723"/>
      <c r="AY176" s="723"/>
      <c r="AZ176" s="723"/>
      <c r="BA176" s="723"/>
      <c r="BB176" s="723"/>
      <c r="BC176" s="723"/>
      <c r="BD176" s="723"/>
      <c r="BE176" s="723"/>
      <c r="BF176" s="723"/>
      <c r="BG176" s="723"/>
      <c r="BH176" s="723"/>
      <c r="BI176" s="723"/>
      <c r="BJ176" s="723"/>
      <c r="BK176" s="723"/>
      <c r="BL176" s="723"/>
      <c r="BM176" s="723"/>
      <c r="BN176" s="723"/>
      <c r="BO176" s="723"/>
      <c r="BP176" s="723"/>
      <c r="BQ176" s="723"/>
      <c r="BR176" s="723"/>
      <c r="BS176" s="723"/>
      <c r="BT176" s="723"/>
      <c r="BU176" s="723"/>
      <c r="BV176" s="723"/>
      <c r="BW176" s="723"/>
      <c r="BX176" s="723"/>
      <c r="BY176" s="723"/>
      <c r="BZ176" s="723"/>
      <c r="CA176" s="723"/>
      <c r="CB176" s="723"/>
      <c r="CC176" s="723"/>
      <c r="CD176" s="723"/>
      <c r="CE176" s="723"/>
      <c r="CF176" s="723"/>
      <c r="CG176" s="723"/>
      <c r="CH176" s="723"/>
      <c r="CI176" s="723"/>
      <c r="CJ176" s="723"/>
      <c r="CK176" s="723"/>
      <c r="CL176" s="723"/>
      <c r="CM176" s="723"/>
      <c r="CN176" s="723"/>
      <c r="CO176" s="723"/>
      <c r="CP176" s="723"/>
      <c r="CQ176" s="723"/>
      <c r="CR176" s="723"/>
      <c r="CS176" s="723"/>
      <c r="CT176" s="723"/>
      <c r="CU176" s="723"/>
      <c r="CV176" s="723"/>
      <c r="CW176" s="723"/>
      <c r="CX176" s="723"/>
      <c r="CY176" s="723"/>
      <c r="CZ176" s="723"/>
      <c r="DA176" s="723"/>
      <c r="DB176" s="723"/>
      <c r="DC176" s="723"/>
      <c r="DD176" s="723"/>
      <c r="DE176" s="723"/>
      <c r="DF176" s="723"/>
      <c r="DG176" s="723"/>
      <c r="DH176" s="723"/>
      <c r="DI176" s="723"/>
      <c r="DJ176" s="723"/>
      <c r="DK176" s="723"/>
      <c r="DL176" s="723"/>
      <c r="DM176" s="723"/>
      <c r="DN176" s="723"/>
      <c r="DO176" s="723"/>
      <c r="DP176" s="723"/>
      <c r="DQ176" s="723"/>
      <c r="DR176" s="723"/>
      <c r="DS176" s="723"/>
      <c r="DT176" s="723"/>
      <c r="DU176" s="723"/>
      <c r="DV176" s="723"/>
      <c r="DW176" s="723"/>
    </row>
    <row r="177" spans="2:127" x14ac:dyDescent="0.2">
      <c r="B177" s="749"/>
      <c r="C177" s="723" t="s">
        <v>589</v>
      </c>
      <c r="D177" s="723"/>
      <c r="E177" s="723"/>
      <c r="F177" s="723"/>
      <c r="G177" s="723"/>
      <c r="H177" s="723"/>
      <c r="I177" s="723"/>
      <c r="J177" s="723"/>
      <c r="K177" s="723"/>
      <c r="L177" s="723"/>
      <c r="M177" s="723"/>
      <c r="N177" s="723"/>
      <c r="O177" s="723"/>
      <c r="P177" s="723"/>
      <c r="Q177" s="723"/>
      <c r="R177" s="723"/>
      <c r="S177" s="723"/>
      <c r="T177" s="723"/>
      <c r="U177" s="723"/>
      <c r="V177" s="723"/>
      <c r="W177" s="723"/>
      <c r="X177" s="723"/>
      <c r="Y177" s="723"/>
      <c r="Z177" s="723"/>
      <c r="AA177" s="723"/>
      <c r="AB177" s="723"/>
      <c r="AC177" s="723"/>
      <c r="AD177" s="723"/>
      <c r="AE177" s="723"/>
      <c r="AF177" s="723"/>
      <c r="AG177" s="723"/>
      <c r="AH177" s="723"/>
      <c r="AI177" s="723"/>
      <c r="AJ177" s="723"/>
      <c r="AK177" s="723"/>
      <c r="AL177" s="723"/>
      <c r="AM177" s="723"/>
      <c r="AN177" s="723"/>
      <c r="AO177" s="723"/>
      <c r="AP177" s="723"/>
      <c r="AQ177" s="723"/>
      <c r="AR177" s="723"/>
      <c r="AS177" s="723"/>
      <c r="AT177" s="723"/>
      <c r="AU177" s="723"/>
      <c r="AV177" s="723"/>
      <c r="AW177" s="723"/>
      <c r="AX177" s="723"/>
      <c r="AY177" s="723"/>
      <c r="AZ177" s="723"/>
      <c r="BA177" s="723"/>
      <c r="BB177" s="723"/>
      <c r="BC177" s="723"/>
      <c r="BD177" s="723"/>
      <c r="BE177" s="723"/>
      <c r="BF177" s="723"/>
      <c r="BG177" s="723"/>
      <c r="BH177" s="723"/>
      <c r="BI177" s="723"/>
      <c r="BJ177" s="723"/>
      <c r="BK177" s="723"/>
      <c r="BL177" s="723"/>
      <c r="BM177" s="723"/>
      <c r="BN177" s="723"/>
      <c r="BO177" s="723"/>
      <c r="BP177" s="723"/>
      <c r="BQ177" s="723"/>
      <c r="BR177" s="723"/>
      <c r="BS177" s="723"/>
      <c r="BT177" s="723"/>
      <c r="BU177" s="723"/>
      <c r="BV177" s="723"/>
      <c r="BW177" s="723"/>
      <c r="BX177" s="723"/>
      <c r="BY177" s="723"/>
      <c r="BZ177" s="723"/>
      <c r="CA177" s="723"/>
      <c r="CB177" s="723"/>
      <c r="CC177" s="723"/>
      <c r="CD177" s="723"/>
      <c r="CE177" s="723"/>
      <c r="CF177" s="723"/>
      <c r="CG177" s="723"/>
      <c r="CH177" s="723"/>
      <c r="CI177" s="723"/>
      <c r="CJ177" s="723"/>
      <c r="CK177" s="723"/>
      <c r="CL177" s="723"/>
      <c r="CM177" s="723"/>
      <c r="CN177" s="723"/>
      <c r="CO177" s="723"/>
      <c r="CP177" s="723"/>
      <c r="CQ177" s="723"/>
      <c r="CR177" s="723"/>
      <c r="CS177" s="723"/>
      <c r="CT177" s="723"/>
      <c r="CU177" s="723"/>
      <c r="CV177" s="723"/>
      <c r="CW177" s="723"/>
      <c r="CX177" s="723"/>
      <c r="CY177" s="723"/>
      <c r="CZ177" s="723"/>
      <c r="DA177" s="723"/>
      <c r="DB177" s="723"/>
      <c r="DC177" s="723"/>
      <c r="DD177" s="723"/>
      <c r="DE177" s="723"/>
      <c r="DF177" s="723"/>
      <c r="DG177" s="723"/>
      <c r="DH177" s="723"/>
      <c r="DI177" s="723"/>
      <c r="DJ177" s="723"/>
      <c r="DK177" s="723"/>
      <c r="DL177" s="723"/>
      <c r="DM177" s="723"/>
      <c r="DN177" s="723"/>
      <c r="DO177" s="723"/>
      <c r="DP177" s="723"/>
      <c r="DQ177" s="723"/>
      <c r="DR177" s="723"/>
      <c r="DS177" s="723"/>
      <c r="DT177" s="723"/>
      <c r="DU177" s="723"/>
      <c r="DV177" s="723"/>
      <c r="DW177" s="723"/>
    </row>
    <row r="178" spans="2:127" x14ac:dyDescent="0.2">
      <c r="B178" s="749"/>
      <c r="C178" s="723" t="s">
        <v>590</v>
      </c>
      <c r="D178" s="723"/>
      <c r="E178" s="723"/>
      <c r="F178" s="723"/>
      <c r="G178" s="723"/>
      <c r="H178" s="723"/>
      <c r="I178" s="723"/>
      <c r="J178" s="723"/>
      <c r="K178" s="723"/>
      <c r="L178" s="723"/>
      <c r="M178" s="723"/>
      <c r="N178" s="723"/>
      <c r="O178" s="723"/>
      <c r="P178" s="723"/>
      <c r="Q178" s="723"/>
      <c r="R178" s="723"/>
      <c r="S178" s="723"/>
      <c r="T178" s="723"/>
      <c r="U178" s="723"/>
      <c r="V178" s="723"/>
      <c r="W178" s="723"/>
      <c r="X178" s="723"/>
      <c r="Y178" s="723"/>
      <c r="Z178" s="723"/>
      <c r="AA178" s="723"/>
      <c r="AB178" s="723"/>
      <c r="AC178" s="723"/>
      <c r="AD178" s="723"/>
      <c r="AE178" s="723"/>
      <c r="AF178" s="723"/>
      <c r="AG178" s="723"/>
      <c r="AH178" s="723"/>
      <c r="AI178" s="723"/>
      <c r="AJ178" s="723"/>
      <c r="AK178" s="723"/>
      <c r="AL178" s="723"/>
      <c r="AM178" s="723"/>
      <c r="AN178" s="723"/>
      <c r="AO178" s="723"/>
      <c r="AP178" s="723"/>
      <c r="AQ178" s="723"/>
      <c r="AR178" s="723"/>
      <c r="AS178" s="723"/>
      <c r="AT178" s="723"/>
      <c r="AU178" s="723"/>
      <c r="AV178" s="723"/>
      <c r="AW178" s="723"/>
      <c r="AX178" s="723"/>
      <c r="AY178" s="723"/>
      <c r="AZ178" s="723"/>
      <c r="BA178" s="723"/>
      <c r="BB178" s="723"/>
      <c r="BC178" s="723"/>
      <c r="BD178" s="723"/>
      <c r="BE178" s="723"/>
      <c r="BF178" s="723"/>
      <c r="BG178" s="723"/>
      <c r="BH178" s="723"/>
      <c r="BI178" s="723"/>
      <c r="BJ178" s="723"/>
      <c r="BK178" s="723"/>
      <c r="BL178" s="723"/>
      <c r="BM178" s="723"/>
      <c r="BN178" s="723"/>
      <c r="BO178" s="723"/>
      <c r="BP178" s="723"/>
      <c r="BQ178" s="723"/>
      <c r="BR178" s="723"/>
      <c r="BS178" s="723"/>
      <c r="BT178" s="723"/>
      <c r="BU178" s="723"/>
      <c r="BV178" s="723"/>
      <c r="BW178" s="723"/>
      <c r="BX178" s="723"/>
      <c r="BY178" s="723"/>
      <c r="BZ178" s="723"/>
      <c r="CA178" s="723"/>
      <c r="CB178" s="723"/>
      <c r="CC178" s="723"/>
      <c r="CD178" s="723"/>
      <c r="CE178" s="723"/>
      <c r="CF178" s="723"/>
      <c r="CG178" s="723"/>
      <c r="CH178" s="723"/>
      <c r="CI178" s="723"/>
      <c r="CJ178" s="723"/>
      <c r="CK178" s="723"/>
      <c r="CL178" s="723"/>
      <c r="CM178" s="723"/>
      <c r="CN178" s="723"/>
      <c r="CO178" s="723"/>
      <c r="CP178" s="723"/>
      <c r="CQ178" s="723"/>
      <c r="CR178" s="723"/>
      <c r="CS178" s="723"/>
      <c r="CT178" s="723"/>
      <c r="CU178" s="723"/>
      <c r="CV178" s="723"/>
      <c r="CW178" s="723"/>
      <c r="CX178" s="723"/>
      <c r="CY178" s="723"/>
      <c r="CZ178" s="723"/>
      <c r="DA178" s="723"/>
      <c r="DB178" s="723"/>
      <c r="DC178" s="723"/>
      <c r="DD178" s="723"/>
      <c r="DE178" s="723"/>
      <c r="DF178" s="723"/>
      <c r="DG178" s="723"/>
      <c r="DH178" s="723"/>
      <c r="DI178" s="723"/>
      <c r="DJ178" s="723"/>
      <c r="DK178" s="723"/>
      <c r="DL178" s="723"/>
      <c r="DM178" s="723"/>
      <c r="DN178" s="723"/>
      <c r="DO178" s="723"/>
      <c r="DP178" s="723"/>
      <c r="DQ178" s="723"/>
      <c r="DR178" s="723"/>
      <c r="DS178" s="723"/>
      <c r="DT178" s="723"/>
      <c r="DU178" s="723"/>
      <c r="DV178" s="723"/>
      <c r="DW178" s="723"/>
    </row>
    <row r="179" spans="2:127" x14ac:dyDescent="0.2">
      <c r="B179" s="747"/>
      <c r="C179" s="723" t="s">
        <v>591</v>
      </c>
      <c r="D179" s="723"/>
      <c r="E179" s="723"/>
      <c r="F179" s="723"/>
      <c r="G179" s="723"/>
      <c r="H179" s="723"/>
      <c r="I179" s="723"/>
      <c r="J179" s="723"/>
      <c r="K179" s="723"/>
      <c r="L179" s="723"/>
      <c r="M179" s="723"/>
      <c r="N179" s="723"/>
      <c r="O179" s="723"/>
      <c r="P179" s="723"/>
      <c r="Q179" s="723"/>
      <c r="R179" s="723"/>
      <c r="S179" s="723"/>
      <c r="T179" s="723"/>
      <c r="U179" s="723"/>
      <c r="V179" s="723"/>
      <c r="W179" s="723"/>
      <c r="X179" s="723"/>
      <c r="Y179" s="723"/>
      <c r="Z179" s="723"/>
      <c r="AA179" s="723"/>
      <c r="AB179" s="723"/>
      <c r="AC179" s="723"/>
      <c r="AD179" s="723"/>
      <c r="AE179" s="723"/>
      <c r="AF179" s="723"/>
      <c r="AG179" s="723"/>
      <c r="AH179" s="723"/>
      <c r="AI179" s="723"/>
      <c r="AJ179" s="723"/>
      <c r="AK179" s="723"/>
      <c r="AL179" s="723"/>
      <c r="AM179" s="723"/>
      <c r="AN179" s="723"/>
      <c r="AO179" s="723"/>
      <c r="AP179" s="723"/>
      <c r="AQ179" s="723"/>
      <c r="AR179" s="723"/>
      <c r="AS179" s="723"/>
      <c r="AT179" s="723"/>
      <c r="AU179" s="723"/>
      <c r="AV179" s="723"/>
      <c r="AW179" s="723"/>
      <c r="AX179" s="723"/>
      <c r="AY179" s="723"/>
      <c r="AZ179" s="723"/>
      <c r="BA179" s="723"/>
      <c r="BB179" s="723"/>
      <c r="BC179" s="723"/>
      <c r="BD179" s="723"/>
      <c r="BE179" s="723"/>
      <c r="BF179" s="723"/>
      <c r="BG179" s="723"/>
      <c r="BH179" s="723"/>
      <c r="BI179" s="723"/>
      <c r="BJ179" s="723"/>
      <c r="BK179" s="723"/>
      <c r="BL179" s="723"/>
      <c r="BM179" s="723"/>
      <c r="BN179" s="723"/>
      <c r="BO179" s="723"/>
      <c r="BP179" s="723"/>
      <c r="BQ179" s="723"/>
      <c r="BR179" s="723"/>
      <c r="BS179" s="723"/>
      <c r="BT179" s="723"/>
      <c r="BU179" s="723"/>
      <c r="BV179" s="723"/>
      <c r="BW179" s="723"/>
      <c r="BX179" s="723"/>
      <c r="BY179" s="723"/>
      <c r="BZ179" s="723"/>
      <c r="CA179" s="723"/>
      <c r="CB179" s="723"/>
      <c r="CC179" s="723"/>
      <c r="CD179" s="723"/>
      <c r="CE179" s="723"/>
      <c r="CF179" s="723"/>
      <c r="CG179" s="723"/>
      <c r="CH179" s="723"/>
      <c r="CI179" s="723"/>
      <c r="CJ179" s="723"/>
      <c r="CK179" s="723"/>
      <c r="CL179" s="723"/>
      <c r="CM179" s="723"/>
      <c r="CN179" s="723"/>
      <c r="CO179" s="723"/>
      <c r="CP179" s="723"/>
      <c r="CQ179" s="723"/>
      <c r="CR179" s="723"/>
      <c r="CS179" s="723"/>
      <c r="CT179" s="723"/>
      <c r="CU179" s="723"/>
      <c r="CV179" s="723"/>
      <c r="CW179" s="723"/>
      <c r="CX179" s="723"/>
      <c r="CY179" s="723"/>
      <c r="CZ179" s="723"/>
      <c r="DA179" s="723"/>
      <c r="DB179" s="723"/>
      <c r="DC179" s="723"/>
      <c r="DD179" s="723"/>
      <c r="DE179" s="723"/>
      <c r="DF179" s="723"/>
      <c r="DG179" s="723"/>
      <c r="DH179" s="723"/>
      <c r="DI179" s="723"/>
      <c r="DJ179" s="723"/>
      <c r="DK179" s="723"/>
      <c r="DL179" s="723"/>
      <c r="DM179" s="723"/>
      <c r="DN179" s="723"/>
      <c r="DO179" s="723"/>
      <c r="DP179" s="723"/>
      <c r="DQ179" s="723"/>
      <c r="DR179" s="723"/>
      <c r="DS179" s="723"/>
      <c r="DT179" s="723"/>
      <c r="DU179" s="723"/>
      <c r="DV179" s="723"/>
      <c r="DW179" s="723"/>
    </row>
    <row r="180" spans="2:127" x14ac:dyDescent="0.2">
      <c r="B180" s="747"/>
      <c r="C180" s="723" t="s">
        <v>592</v>
      </c>
      <c r="D180" s="723"/>
      <c r="E180" s="723"/>
      <c r="F180" s="723"/>
      <c r="G180" s="723"/>
      <c r="H180" s="723"/>
      <c r="I180" s="723"/>
      <c r="J180" s="723"/>
      <c r="K180" s="723"/>
      <c r="L180" s="723"/>
      <c r="M180" s="723"/>
      <c r="N180" s="723"/>
      <c r="O180" s="723"/>
      <c r="P180" s="723"/>
      <c r="Q180" s="723"/>
      <c r="R180" s="723"/>
      <c r="S180" s="723"/>
      <c r="T180" s="723"/>
      <c r="U180" s="723"/>
      <c r="V180" s="723"/>
      <c r="W180" s="723"/>
      <c r="X180" s="723"/>
      <c r="Y180" s="723"/>
      <c r="Z180" s="723"/>
      <c r="AA180" s="723"/>
      <c r="AB180" s="723"/>
      <c r="AC180" s="723"/>
      <c r="AD180" s="723"/>
      <c r="AE180" s="723"/>
      <c r="AF180" s="723"/>
      <c r="AG180" s="723"/>
      <c r="AH180" s="723"/>
      <c r="AI180" s="723"/>
      <c r="AJ180" s="723"/>
      <c r="AK180" s="723"/>
      <c r="AL180" s="723"/>
      <c r="AM180" s="723"/>
      <c r="AN180" s="723"/>
      <c r="AO180" s="723"/>
      <c r="AP180" s="723"/>
      <c r="AQ180" s="723"/>
      <c r="AR180" s="723"/>
      <c r="AS180" s="723"/>
      <c r="AT180" s="723"/>
      <c r="AU180" s="723"/>
      <c r="AV180" s="723"/>
      <c r="AW180" s="723"/>
      <c r="AX180" s="723"/>
      <c r="AY180" s="723"/>
      <c r="AZ180" s="723"/>
      <c r="BA180" s="723"/>
      <c r="BB180" s="723"/>
      <c r="BC180" s="723"/>
      <c r="BD180" s="723"/>
      <c r="BE180" s="723"/>
      <c r="BF180" s="723"/>
      <c r="BG180" s="723"/>
      <c r="BH180" s="723"/>
      <c r="BI180" s="723"/>
      <c r="BJ180" s="723"/>
      <c r="BK180" s="723"/>
      <c r="BL180" s="723"/>
      <c r="BM180" s="723"/>
      <c r="BN180" s="723"/>
      <c r="BO180" s="723"/>
      <c r="BP180" s="723"/>
      <c r="BQ180" s="723"/>
      <c r="BR180" s="723"/>
      <c r="BS180" s="723"/>
      <c r="BT180" s="723"/>
      <c r="BU180" s="723"/>
      <c r="BV180" s="723"/>
      <c r="BW180" s="723"/>
      <c r="BX180" s="723"/>
      <c r="BY180" s="723"/>
      <c r="BZ180" s="723"/>
      <c r="CA180" s="723"/>
      <c r="CB180" s="723"/>
      <c r="CC180" s="723"/>
      <c r="CD180" s="723"/>
      <c r="CE180" s="723"/>
      <c r="CF180" s="723"/>
      <c r="CG180" s="723"/>
      <c r="CH180" s="723"/>
      <c r="CI180" s="723"/>
      <c r="CJ180" s="723"/>
      <c r="CK180" s="723"/>
      <c r="CL180" s="723"/>
      <c r="CM180" s="723"/>
      <c r="CN180" s="723"/>
      <c r="CO180" s="723"/>
      <c r="CP180" s="723"/>
      <c r="CQ180" s="723"/>
      <c r="CR180" s="723"/>
      <c r="CS180" s="723"/>
      <c r="CT180" s="723"/>
      <c r="CU180" s="723"/>
      <c r="CV180" s="723"/>
      <c r="CW180" s="723"/>
      <c r="CX180" s="723"/>
      <c r="CY180" s="723"/>
      <c r="CZ180" s="723"/>
      <c r="DA180" s="723"/>
      <c r="DB180" s="723"/>
      <c r="DC180" s="723"/>
      <c r="DD180" s="723"/>
      <c r="DE180" s="723"/>
      <c r="DF180" s="723"/>
      <c r="DG180" s="723"/>
      <c r="DH180" s="723"/>
      <c r="DI180" s="723"/>
      <c r="DJ180" s="723"/>
      <c r="DK180" s="723"/>
      <c r="DL180" s="723"/>
      <c r="DM180" s="723"/>
      <c r="DN180" s="723"/>
      <c r="DO180" s="723"/>
      <c r="DP180" s="723"/>
      <c r="DQ180" s="723"/>
      <c r="DR180" s="723"/>
      <c r="DS180" s="723"/>
      <c r="DT180" s="723"/>
      <c r="DU180" s="723"/>
      <c r="DV180" s="723"/>
      <c r="DW180" s="723"/>
    </row>
    <row r="181" spans="2:127" x14ac:dyDescent="0.2">
      <c r="B181" s="747"/>
      <c r="C181" s="723"/>
      <c r="D181" s="723"/>
      <c r="E181" s="723"/>
      <c r="F181" s="723"/>
      <c r="G181" s="723"/>
      <c r="H181" s="723"/>
      <c r="I181" s="723"/>
      <c r="J181" s="723"/>
      <c r="K181" s="723"/>
      <c r="L181" s="723"/>
      <c r="M181" s="723"/>
      <c r="N181" s="723"/>
      <c r="O181" s="723"/>
      <c r="P181" s="723"/>
      <c r="Q181" s="723"/>
      <c r="R181" s="723"/>
      <c r="S181" s="723"/>
      <c r="T181" s="723"/>
      <c r="U181" s="723"/>
      <c r="V181" s="723"/>
      <c r="W181" s="723"/>
      <c r="X181" s="723"/>
      <c r="Y181" s="723"/>
      <c r="Z181" s="723"/>
      <c r="AA181" s="723"/>
      <c r="AB181" s="723"/>
      <c r="AC181" s="723"/>
      <c r="AD181" s="723"/>
      <c r="AE181" s="723"/>
      <c r="AF181" s="723"/>
      <c r="AG181" s="723"/>
      <c r="AH181" s="723"/>
      <c r="AI181" s="723"/>
      <c r="AJ181" s="723"/>
      <c r="AK181" s="723"/>
      <c r="AL181" s="723"/>
      <c r="AM181" s="723"/>
      <c r="AN181" s="723"/>
      <c r="AO181" s="723"/>
      <c r="AP181" s="723"/>
      <c r="AQ181" s="723"/>
      <c r="AR181" s="723"/>
      <c r="AS181" s="723"/>
      <c r="AT181" s="723"/>
      <c r="AU181" s="723"/>
      <c r="AV181" s="723"/>
      <c r="AW181" s="723"/>
      <c r="AX181" s="723"/>
      <c r="AY181" s="723"/>
      <c r="AZ181" s="723"/>
      <c r="BA181" s="723"/>
      <c r="BB181" s="723"/>
      <c r="BC181" s="723"/>
      <c r="BD181" s="723"/>
      <c r="BE181" s="723"/>
      <c r="BF181" s="723"/>
      <c r="BG181" s="723"/>
      <c r="BH181" s="723"/>
      <c r="BI181" s="723"/>
      <c r="BJ181" s="723"/>
      <c r="BK181" s="723"/>
      <c r="BL181" s="723"/>
      <c r="BM181" s="723"/>
      <c r="BN181" s="723"/>
      <c r="BO181" s="723"/>
      <c r="BP181" s="723"/>
      <c r="BQ181" s="723"/>
      <c r="BR181" s="723"/>
      <c r="BS181" s="723"/>
      <c r="BT181" s="723"/>
      <c r="BU181" s="723"/>
      <c r="BV181" s="723"/>
      <c r="BW181" s="723"/>
      <c r="BX181" s="723"/>
      <c r="BY181" s="723"/>
      <c r="BZ181" s="723"/>
      <c r="CA181" s="723"/>
      <c r="CB181" s="723"/>
      <c r="CC181" s="723"/>
      <c r="CD181" s="723"/>
      <c r="CE181" s="723"/>
      <c r="CF181" s="723"/>
      <c r="CG181" s="723"/>
      <c r="CH181" s="723"/>
      <c r="CI181" s="723"/>
      <c r="CJ181" s="723"/>
      <c r="CK181" s="723"/>
      <c r="CL181" s="723"/>
      <c r="CM181" s="723"/>
      <c r="CN181" s="723"/>
      <c r="CO181" s="723"/>
      <c r="CP181" s="723"/>
      <c r="CQ181" s="723"/>
      <c r="CR181" s="723"/>
      <c r="CS181" s="723"/>
      <c r="CT181" s="723"/>
      <c r="CU181" s="723"/>
      <c r="CV181" s="723"/>
      <c r="CW181" s="723"/>
      <c r="CX181" s="723"/>
      <c r="CY181" s="723"/>
      <c r="CZ181" s="723"/>
      <c r="DA181" s="723"/>
      <c r="DB181" s="723"/>
      <c r="DC181" s="723"/>
      <c r="DD181" s="723"/>
      <c r="DE181" s="723"/>
      <c r="DF181" s="723"/>
      <c r="DG181" s="723"/>
      <c r="DH181" s="723"/>
      <c r="DI181" s="723"/>
      <c r="DJ181" s="723"/>
      <c r="DK181" s="723"/>
      <c r="DL181" s="723"/>
      <c r="DM181" s="723"/>
      <c r="DN181" s="723"/>
      <c r="DO181" s="723"/>
      <c r="DP181" s="723"/>
      <c r="DQ181" s="723"/>
      <c r="DR181" s="723"/>
      <c r="DS181" s="723"/>
      <c r="DT181" s="723"/>
      <c r="DU181" s="723"/>
      <c r="DV181" s="723"/>
      <c r="DW181" s="723"/>
    </row>
  </sheetData>
  <sheetProtection algorithmName="SHA-512" hashValue="YDKa1pBDA3mwXEC/TjPAmhXkwBBVLpgxgk6JY+EWX2vq47nppeJ9Ae0jwKQvEe3yNeJkr0AEAa5Gww7Vsh0cIw==" saltValue="BFvRbSpZXgE4KsQJqDxlXg==" spinCount="100000" sheet="1" objects="1" scenarios="1" selectLockedCells="1" selectUnlockedCells="1"/>
  <mergeCells count="1">
    <mergeCell ref="W2:W3"/>
  </mergeCell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J82"/>
  <sheetViews>
    <sheetView zoomScale="80" zoomScaleNormal="80" workbookViewId="0"/>
  </sheetViews>
  <sheetFormatPr defaultColWidth="8.88671875" defaultRowHeight="15" x14ac:dyDescent="0.2"/>
  <cols>
    <col min="1" max="1" width="1.33203125" customWidth="1"/>
    <col min="2" max="2" width="8" customWidth="1"/>
    <col min="3" max="3" width="45.109375" customWidth="1"/>
    <col min="4" max="5" width="18" customWidth="1"/>
    <col min="6" max="7" width="10.21875" customWidth="1"/>
    <col min="8" max="36" width="11.44140625" customWidth="1"/>
    <col min="236" max="236" width="1.33203125" customWidth="1"/>
    <col min="237" max="237" width="8" customWidth="1"/>
    <col min="238" max="238" width="45.109375" customWidth="1"/>
    <col min="239" max="239" width="18" customWidth="1"/>
    <col min="240" max="241" width="10.21875" customWidth="1"/>
    <col min="242" max="270" width="11.44140625" customWidth="1"/>
    <col min="492" max="492" width="1.33203125" customWidth="1"/>
    <col min="493" max="493" width="8" customWidth="1"/>
    <col min="494" max="494" width="45.109375" customWidth="1"/>
    <col min="495" max="495" width="18" customWidth="1"/>
    <col min="496" max="497" width="10.21875" customWidth="1"/>
    <col min="498" max="526" width="11.44140625" customWidth="1"/>
    <col min="748" max="748" width="1.33203125" customWidth="1"/>
    <col min="749" max="749" width="8" customWidth="1"/>
    <col min="750" max="750" width="45.109375" customWidth="1"/>
    <col min="751" max="751" width="18" customWidth="1"/>
    <col min="752" max="753" width="10.21875" customWidth="1"/>
    <col min="754" max="782" width="11.44140625" customWidth="1"/>
    <col min="1004" max="1004" width="1.33203125" customWidth="1"/>
    <col min="1005" max="1005" width="8" customWidth="1"/>
    <col min="1006" max="1006" width="45.109375" customWidth="1"/>
    <col min="1007" max="1007" width="18" customWidth="1"/>
    <col min="1008" max="1009" width="10.21875" customWidth="1"/>
    <col min="1010" max="1038" width="11.44140625" customWidth="1"/>
    <col min="1260" max="1260" width="1.33203125" customWidth="1"/>
    <col min="1261" max="1261" width="8" customWidth="1"/>
    <col min="1262" max="1262" width="45.109375" customWidth="1"/>
    <col min="1263" max="1263" width="18" customWidth="1"/>
    <col min="1264" max="1265" width="10.21875" customWidth="1"/>
    <col min="1266" max="1294" width="11.44140625" customWidth="1"/>
    <col min="1516" max="1516" width="1.33203125" customWidth="1"/>
    <col min="1517" max="1517" width="8" customWidth="1"/>
    <col min="1518" max="1518" width="45.109375" customWidth="1"/>
    <col min="1519" max="1519" width="18" customWidth="1"/>
    <col min="1520" max="1521" width="10.21875" customWidth="1"/>
    <col min="1522" max="1550" width="11.44140625" customWidth="1"/>
    <col min="1772" max="1772" width="1.33203125" customWidth="1"/>
    <col min="1773" max="1773" width="8" customWidth="1"/>
    <col min="1774" max="1774" width="45.109375" customWidth="1"/>
    <col min="1775" max="1775" width="18" customWidth="1"/>
    <col min="1776" max="1777" width="10.21875" customWidth="1"/>
    <col min="1778" max="1806" width="11.44140625" customWidth="1"/>
    <col min="2028" max="2028" width="1.33203125" customWidth="1"/>
    <col min="2029" max="2029" width="8" customWidth="1"/>
    <col min="2030" max="2030" width="45.109375" customWidth="1"/>
    <col min="2031" max="2031" width="18" customWidth="1"/>
    <col min="2032" max="2033" width="10.21875" customWidth="1"/>
    <col min="2034" max="2062" width="11.44140625" customWidth="1"/>
    <col min="2284" max="2284" width="1.33203125" customWidth="1"/>
    <col min="2285" max="2285" width="8" customWidth="1"/>
    <col min="2286" max="2286" width="45.109375" customWidth="1"/>
    <col min="2287" max="2287" width="18" customWidth="1"/>
    <col min="2288" max="2289" width="10.21875" customWidth="1"/>
    <col min="2290" max="2318" width="11.44140625" customWidth="1"/>
    <col min="2540" max="2540" width="1.33203125" customWidth="1"/>
    <col min="2541" max="2541" width="8" customWidth="1"/>
    <col min="2542" max="2542" width="45.109375" customWidth="1"/>
    <col min="2543" max="2543" width="18" customWidth="1"/>
    <col min="2544" max="2545" width="10.21875" customWidth="1"/>
    <col min="2546" max="2574" width="11.44140625" customWidth="1"/>
    <col min="2796" max="2796" width="1.33203125" customWidth="1"/>
    <col min="2797" max="2797" width="8" customWidth="1"/>
    <col min="2798" max="2798" width="45.109375" customWidth="1"/>
    <col min="2799" max="2799" width="18" customWidth="1"/>
    <col min="2800" max="2801" width="10.21875" customWidth="1"/>
    <col min="2802" max="2830" width="11.44140625" customWidth="1"/>
    <col min="3052" max="3052" width="1.33203125" customWidth="1"/>
    <col min="3053" max="3053" width="8" customWidth="1"/>
    <col min="3054" max="3054" width="45.109375" customWidth="1"/>
    <col min="3055" max="3055" width="18" customWidth="1"/>
    <col min="3056" max="3057" width="10.21875" customWidth="1"/>
    <col min="3058" max="3086" width="11.44140625" customWidth="1"/>
    <col min="3308" max="3308" width="1.33203125" customWidth="1"/>
    <col min="3309" max="3309" width="8" customWidth="1"/>
    <col min="3310" max="3310" width="45.109375" customWidth="1"/>
    <col min="3311" max="3311" width="18" customWidth="1"/>
    <col min="3312" max="3313" width="10.21875" customWidth="1"/>
    <col min="3314" max="3342" width="11.44140625" customWidth="1"/>
    <col min="3564" max="3564" width="1.33203125" customWidth="1"/>
    <col min="3565" max="3565" width="8" customWidth="1"/>
    <col min="3566" max="3566" width="45.109375" customWidth="1"/>
    <col min="3567" max="3567" width="18" customWidth="1"/>
    <col min="3568" max="3569" width="10.21875" customWidth="1"/>
    <col min="3570" max="3598" width="11.44140625" customWidth="1"/>
    <col min="3820" max="3820" width="1.33203125" customWidth="1"/>
    <col min="3821" max="3821" width="8" customWidth="1"/>
    <col min="3822" max="3822" width="45.109375" customWidth="1"/>
    <col min="3823" max="3823" width="18" customWidth="1"/>
    <col min="3824" max="3825" width="10.21875" customWidth="1"/>
    <col min="3826" max="3854" width="11.44140625" customWidth="1"/>
    <col min="4076" max="4076" width="1.33203125" customWidth="1"/>
    <col min="4077" max="4077" width="8" customWidth="1"/>
    <col min="4078" max="4078" width="45.109375" customWidth="1"/>
    <col min="4079" max="4079" width="18" customWidth="1"/>
    <col min="4080" max="4081" width="10.21875" customWidth="1"/>
    <col min="4082" max="4110" width="11.44140625" customWidth="1"/>
    <col min="4332" max="4332" width="1.33203125" customWidth="1"/>
    <col min="4333" max="4333" width="8" customWidth="1"/>
    <col min="4334" max="4334" width="45.109375" customWidth="1"/>
    <col min="4335" max="4335" width="18" customWidth="1"/>
    <col min="4336" max="4337" width="10.21875" customWidth="1"/>
    <col min="4338" max="4366" width="11.44140625" customWidth="1"/>
    <col min="4588" max="4588" width="1.33203125" customWidth="1"/>
    <col min="4589" max="4589" width="8" customWidth="1"/>
    <col min="4590" max="4590" width="45.109375" customWidth="1"/>
    <col min="4591" max="4591" width="18" customWidth="1"/>
    <col min="4592" max="4593" width="10.21875" customWidth="1"/>
    <col min="4594" max="4622" width="11.44140625" customWidth="1"/>
    <col min="4844" max="4844" width="1.33203125" customWidth="1"/>
    <col min="4845" max="4845" width="8" customWidth="1"/>
    <col min="4846" max="4846" width="45.109375" customWidth="1"/>
    <col min="4847" max="4847" width="18" customWidth="1"/>
    <col min="4848" max="4849" width="10.21875" customWidth="1"/>
    <col min="4850" max="4878" width="11.44140625" customWidth="1"/>
    <col min="5100" max="5100" width="1.33203125" customWidth="1"/>
    <col min="5101" max="5101" width="8" customWidth="1"/>
    <col min="5102" max="5102" width="45.109375" customWidth="1"/>
    <col min="5103" max="5103" width="18" customWidth="1"/>
    <col min="5104" max="5105" width="10.21875" customWidth="1"/>
    <col min="5106" max="5134" width="11.44140625" customWidth="1"/>
    <col min="5356" max="5356" width="1.33203125" customWidth="1"/>
    <col min="5357" max="5357" width="8" customWidth="1"/>
    <col min="5358" max="5358" width="45.109375" customWidth="1"/>
    <col min="5359" max="5359" width="18" customWidth="1"/>
    <col min="5360" max="5361" width="10.21875" customWidth="1"/>
    <col min="5362" max="5390" width="11.44140625" customWidth="1"/>
    <col min="5612" max="5612" width="1.33203125" customWidth="1"/>
    <col min="5613" max="5613" width="8" customWidth="1"/>
    <col min="5614" max="5614" width="45.109375" customWidth="1"/>
    <col min="5615" max="5615" width="18" customWidth="1"/>
    <col min="5616" max="5617" width="10.21875" customWidth="1"/>
    <col min="5618" max="5646" width="11.44140625" customWidth="1"/>
    <col min="5868" max="5868" width="1.33203125" customWidth="1"/>
    <col min="5869" max="5869" width="8" customWidth="1"/>
    <col min="5870" max="5870" width="45.109375" customWidth="1"/>
    <col min="5871" max="5871" width="18" customWidth="1"/>
    <col min="5872" max="5873" width="10.21875" customWidth="1"/>
    <col min="5874" max="5902" width="11.44140625" customWidth="1"/>
    <col min="6124" max="6124" width="1.33203125" customWidth="1"/>
    <col min="6125" max="6125" width="8" customWidth="1"/>
    <col min="6126" max="6126" width="45.109375" customWidth="1"/>
    <col min="6127" max="6127" width="18" customWidth="1"/>
    <col min="6128" max="6129" width="10.21875" customWidth="1"/>
    <col min="6130" max="6158" width="11.44140625" customWidth="1"/>
    <col min="6380" max="6380" width="1.33203125" customWidth="1"/>
    <col min="6381" max="6381" width="8" customWidth="1"/>
    <col min="6382" max="6382" width="45.109375" customWidth="1"/>
    <col min="6383" max="6383" width="18" customWidth="1"/>
    <col min="6384" max="6385" width="10.21875" customWidth="1"/>
    <col min="6386" max="6414" width="11.44140625" customWidth="1"/>
    <col min="6636" max="6636" width="1.33203125" customWidth="1"/>
    <col min="6637" max="6637" width="8" customWidth="1"/>
    <col min="6638" max="6638" width="45.109375" customWidth="1"/>
    <col min="6639" max="6639" width="18" customWidth="1"/>
    <col min="6640" max="6641" width="10.21875" customWidth="1"/>
    <col min="6642" max="6670" width="11.44140625" customWidth="1"/>
    <col min="6892" max="6892" width="1.33203125" customWidth="1"/>
    <col min="6893" max="6893" width="8" customWidth="1"/>
    <col min="6894" max="6894" width="45.109375" customWidth="1"/>
    <col min="6895" max="6895" width="18" customWidth="1"/>
    <col min="6896" max="6897" width="10.21875" customWidth="1"/>
    <col min="6898" max="6926" width="11.44140625" customWidth="1"/>
    <col min="7148" max="7148" width="1.33203125" customWidth="1"/>
    <col min="7149" max="7149" width="8" customWidth="1"/>
    <col min="7150" max="7150" width="45.109375" customWidth="1"/>
    <col min="7151" max="7151" width="18" customWidth="1"/>
    <col min="7152" max="7153" width="10.21875" customWidth="1"/>
    <col min="7154" max="7182" width="11.44140625" customWidth="1"/>
    <col min="7404" max="7404" width="1.33203125" customWidth="1"/>
    <col min="7405" max="7405" width="8" customWidth="1"/>
    <col min="7406" max="7406" width="45.109375" customWidth="1"/>
    <col min="7407" max="7407" width="18" customWidth="1"/>
    <col min="7408" max="7409" width="10.21875" customWidth="1"/>
    <col min="7410" max="7438" width="11.44140625" customWidth="1"/>
    <col min="7660" max="7660" width="1.33203125" customWidth="1"/>
    <col min="7661" max="7661" width="8" customWidth="1"/>
    <col min="7662" max="7662" width="45.109375" customWidth="1"/>
    <col min="7663" max="7663" width="18" customWidth="1"/>
    <col min="7664" max="7665" width="10.21875" customWidth="1"/>
    <col min="7666" max="7694" width="11.44140625" customWidth="1"/>
    <col min="7916" max="7916" width="1.33203125" customWidth="1"/>
    <col min="7917" max="7917" width="8" customWidth="1"/>
    <col min="7918" max="7918" width="45.109375" customWidth="1"/>
    <col min="7919" max="7919" width="18" customWidth="1"/>
    <col min="7920" max="7921" width="10.21875" customWidth="1"/>
    <col min="7922" max="7950" width="11.44140625" customWidth="1"/>
    <col min="8172" max="8172" width="1.33203125" customWidth="1"/>
    <col min="8173" max="8173" width="8" customWidth="1"/>
    <col min="8174" max="8174" width="45.109375" customWidth="1"/>
    <col min="8175" max="8175" width="18" customWidth="1"/>
    <col min="8176" max="8177" width="10.21875" customWidth="1"/>
    <col min="8178" max="8206" width="11.44140625" customWidth="1"/>
    <col min="8428" max="8428" width="1.33203125" customWidth="1"/>
    <col min="8429" max="8429" width="8" customWidth="1"/>
    <col min="8430" max="8430" width="45.109375" customWidth="1"/>
    <col min="8431" max="8431" width="18" customWidth="1"/>
    <col min="8432" max="8433" width="10.21875" customWidth="1"/>
    <col min="8434" max="8462" width="11.44140625" customWidth="1"/>
    <col min="8684" max="8684" width="1.33203125" customWidth="1"/>
    <col min="8685" max="8685" width="8" customWidth="1"/>
    <col min="8686" max="8686" width="45.109375" customWidth="1"/>
    <col min="8687" max="8687" width="18" customWidth="1"/>
    <col min="8688" max="8689" width="10.21875" customWidth="1"/>
    <col min="8690" max="8718" width="11.44140625" customWidth="1"/>
    <col min="8940" max="8940" width="1.33203125" customWidth="1"/>
    <col min="8941" max="8941" width="8" customWidth="1"/>
    <col min="8942" max="8942" width="45.109375" customWidth="1"/>
    <col min="8943" max="8943" width="18" customWidth="1"/>
    <col min="8944" max="8945" width="10.21875" customWidth="1"/>
    <col min="8946" max="8974" width="11.44140625" customWidth="1"/>
    <col min="9196" max="9196" width="1.33203125" customWidth="1"/>
    <col min="9197" max="9197" width="8" customWidth="1"/>
    <col min="9198" max="9198" width="45.109375" customWidth="1"/>
    <col min="9199" max="9199" width="18" customWidth="1"/>
    <col min="9200" max="9201" width="10.21875" customWidth="1"/>
    <col min="9202" max="9230" width="11.44140625" customWidth="1"/>
    <col min="9452" max="9452" width="1.33203125" customWidth="1"/>
    <col min="9453" max="9453" width="8" customWidth="1"/>
    <col min="9454" max="9454" width="45.109375" customWidth="1"/>
    <col min="9455" max="9455" width="18" customWidth="1"/>
    <col min="9456" max="9457" width="10.21875" customWidth="1"/>
    <col min="9458" max="9486" width="11.44140625" customWidth="1"/>
    <col min="9708" max="9708" width="1.33203125" customWidth="1"/>
    <col min="9709" max="9709" width="8" customWidth="1"/>
    <col min="9710" max="9710" width="45.109375" customWidth="1"/>
    <col min="9711" max="9711" width="18" customWidth="1"/>
    <col min="9712" max="9713" width="10.21875" customWidth="1"/>
    <col min="9714" max="9742" width="11.44140625" customWidth="1"/>
    <col min="9964" max="9964" width="1.33203125" customWidth="1"/>
    <col min="9965" max="9965" width="8" customWidth="1"/>
    <col min="9966" max="9966" width="45.109375" customWidth="1"/>
    <col min="9967" max="9967" width="18" customWidth="1"/>
    <col min="9968" max="9969" width="10.21875" customWidth="1"/>
    <col min="9970" max="9998" width="11.44140625" customWidth="1"/>
    <col min="10220" max="10220" width="1.33203125" customWidth="1"/>
    <col min="10221" max="10221" width="8" customWidth="1"/>
    <col min="10222" max="10222" width="45.109375" customWidth="1"/>
    <col min="10223" max="10223" width="18" customWidth="1"/>
    <col min="10224" max="10225" width="10.21875" customWidth="1"/>
    <col min="10226" max="10254" width="11.44140625" customWidth="1"/>
    <col min="10476" max="10476" width="1.33203125" customWidth="1"/>
    <col min="10477" max="10477" width="8" customWidth="1"/>
    <col min="10478" max="10478" width="45.109375" customWidth="1"/>
    <col min="10479" max="10479" width="18" customWidth="1"/>
    <col min="10480" max="10481" width="10.21875" customWidth="1"/>
    <col min="10482" max="10510" width="11.44140625" customWidth="1"/>
    <col min="10732" max="10732" width="1.33203125" customWidth="1"/>
    <col min="10733" max="10733" width="8" customWidth="1"/>
    <col min="10734" max="10734" width="45.109375" customWidth="1"/>
    <col min="10735" max="10735" width="18" customWidth="1"/>
    <col min="10736" max="10737" width="10.21875" customWidth="1"/>
    <col min="10738" max="10766" width="11.44140625" customWidth="1"/>
    <col min="10988" max="10988" width="1.33203125" customWidth="1"/>
    <col min="10989" max="10989" width="8" customWidth="1"/>
    <col min="10990" max="10990" width="45.109375" customWidth="1"/>
    <col min="10991" max="10991" width="18" customWidth="1"/>
    <col min="10992" max="10993" width="10.21875" customWidth="1"/>
    <col min="10994" max="11022" width="11.44140625" customWidth="1"/>
    <col min="11244" max="11244" width="1.33203125" customWidth="1"/>
    <col min="11245" max="11245" width="8" customWidth="1"/>
    <col min="11246" max="11246" width="45.109375" customWidth="1"/>
    <col min="11247" max="11247" width="18" customWidth="1"/>
    <col min="11248" max="11249" width="10.21875" customWidth="1"/>
    <col min="11250" max="11278" width="11.44140625" customWidth="1"/>
    <col min="11500" max="11500" width="1.33203125" customWidth="1"/>
    <col min="11501" max="11501" width="8" customWidth="1"/>
    <col min="11502" max="11502" width="45.109375" customWidth="1"/>
    <col min="11503" max="11503" width="18" customWidth="1"/>
    <col min="11504" max="11505" width="10.21875" customWidth="1"/>
    <col min="11506" max="11534" width="11.44140625" customWidth="1"/>
    <col min="11756" max="11756" width="1.33203125" customWidth="1"/>
    <col min="11757" max="11757" width="8" customWidth="1"/>
    <col min="11758" max="11758" width="45.109375" customWidth="1"/>
    <col min="11759" max="11759" width="18" customWidth="1"/>
    <col min="11760" max="11761" width="10.21875" customWidth="1"/>
    <col min="11762" max="11790" width="11.44140625" customWidth="1"/>
    <col min="12012" max="12012" width="1.33203125" customWidth="1"/>
    <col min="12013" max="12013" width="8" customWidth="1"/>
    <col min="12014" max="12014" width="45.109375" customWidth="1"/>
    <col min="12015" max="12015" width="18" customWidth="1"/>
    <col min="12016" max="12017" width="10.21875" customWidth="1"/>
    <col min="12018" max="12046" width="11.44140625" customWidth="1"/>
    <col min="12268" max="12268" width="1.33203125" customWidth="1"/>
    <col min="12269" max="12269" width="8" customWidth="1"/>
    <col min="12270" max="12270" width="45.109375" customWidth="1"/>
    <col min="12271" max="12271" width="18" customWidth="1"/>
    <col min="12272" max="12273" width="10.21875" customWidth="1"/>
    <col min="12274" max="12302" width="11.44140625" customWidth="1"/>
    <col min="12524" max="12524" width="1.33203125" customWidth="1"/>
    <col min="12525" max="12525" width="8" customWidth="1"/>
    <col min="12526" max="12526" width="45.109375" customWidth="1"/>
    <col min="12527" max="12527" width="18" customWidth="1"/>
    <col min="12528" max="12529" width="10.21875" customWidth="1"/>
    <col min="12530" max="12558" width="11.44140625" customWidth="1"/>
    <col min="12780" max="12780" width="1.33203125" customWidth="1"/>
    <col min="12781" max="12781" width="8" customWidth="1"/>
    <col min="12782" max="12782" width="45.109375" customWidth="1"/>
    <col min="12783" max="12783" width="18" customWidth="1"/>
    <col min="12784" max="12785" width="10.21875" customWidth="1"/>
    <col min="12786" max="12814" width="11.44140625" customWidth="1"/>
    <col min="13036" max="13036" width="1.33203125" customWidth="1"/>
    <col min="13037" max="13037" width="8" customWidth="1"/>
    <col min="13038" max="13038" width="45.109375" customWidth="1"/>
    <col min="13039" max="13039" width="18" customWidth="1"/>
    <col min="13040" max="13041" width="10.21875" customWidth="1"/>
    <col min="13042" max="13070" width="11.44140625" customWidth="1"/>
    <col min="13292" max="13292" width="1.33203125" customWidth="1"/>
    <col min="13293" max="13293" width="8" customWidth="1"/>
    <col min="13294" max="13294" width="45.109375" customWidth="1"/>
    <col min="13295" max="13295" width="18" customWidth="1"/>
    <col min="13296" max="13297" width="10.21875" customWidth="1"/>
    <col min="13298" max="13326" width="11.44140625" customWidth="1"/>
    <col min="13548" max="13548" width="1.33203125" customWidth="1"/>
    <col min="13549" max="13549" width="8" customWidth="1"/>
    <col min="13550" max="13550" width="45.109375" customWidth="1"/>
    <col min="13551" max="13551" width="18" customWidth="1"/>
    <col min="13552" max="13553" width="10.21875" customWidth="1"/>
    <col min="13554" max="13582" width="11.44140625" customWidth="1"/>
    <col min="13804" max="13804" width="1.33203125" customWidth="1"/>
    <col min="13805" max="13805" width="8" customWidth="1"/>
    <col min="13806" max="13806" width="45.109375" customWidth="1"/>
    <col min="13807" max="13807" width="18" customWidth="1"/>
    <col min="13808" max="13809" width="10.21875" customWidth="1"/>
    <col min="13810" max="13838" width="11.44140625" customWidth="1"/>
    <col min="14060" max="14060" width="1.33203125" customWidth="1"/>
    <col min="14061" max="14061" width="8" customWidth="1"/>
    <col min="14062" max="14062" width="45.109375" customWidth="1"/>
    <col min="14063" max="14063" width="18" customWidth="1"/>
    <col min="14064" max="14065" width="10.21875" customWidth="1"/>
    <col min="14066" max="14094" width="11.44140625" customWidth="1"/>
    <col min="14316" max="14316" width="1.33203125" customWidth="1"/>
    <col min="14317" max="14317" width="8" customWidth="1"/>
    <col min="14318" max="14318" width="45.109375" customWidth="1"/>
    <col min="14319" max="14319" width="18" customWidth="1"/>
    <col min="14320" max="14321" width="10.21875" customWidth="1"/>
    <col min="14322" max="14350" width="11.44140625" customWidth="1"/>
    <col min="14572" max="14572" width="1.33203125" customWidth="1"/>
    <col min="14573" max="14573" width="8" customWidth="1"/>
    <col min="14574" max="14574" width="45.109375" customWidth="1"/>
    <col min="14575" max="14575" width="18" customWidth="1"/>
    <col min="14576" max="14577" width="10.21875" customWidth="1"/>
    <col min="14578" max="14606" width="11.44140625" customWidth="1"/>
    <col min="14828" max="14828" width="1.33203125" customWidth="1"/>
    <col min="14829" max="14829" width="8" customWidth="1"/>
    <col min="14830" max="14830" width="45.109375" customWidth="1"/>
    <col min="14831" max="14831" width="18" customWidth="1"/>
    <col min="14832" max="14833" width="10.21875" customWidth="1"/>
    <col min="14834" max="14862" width="11.44140625" customWidth="1"/>
    <col min="15084" max="15084" width="1.33203125" customWidth="1"/>
    <col min="15085" max="15085" width="8" customWidth="1"/>
    <col min="15086" max="15086" width="45.109375" customWidth="1"/>
    <col min="15087" max="15087" width="18" customWidth="1"/>
    <col min="15088" max="15089" width="10.21875" customWidth="1"/>
    <col min="15090" max="15118" width="11.44140625" customWidth="1"/>
    <col min="15340" max="15340" width="1.33203125" customWidth="1"/>
    <col min="15341" max="15341" width="8" customWidth="1"/>
    <col min="15342" max="15342" width="45.109375" customWidth="1"/>
    <col min="15343" max="15343" width="18" customWidth="1"/>
    <col min="15344" max="15345" width="10.21875" customWidth="1"/>
    <col min="15346" max="15374" width="11.44140625" customWidth="1"/>
    <col min="15596" max="15596" width="1.33203125" customWidth="1"/>
    <col min="15597" max="15597" width="8" customWidth="1"/>
    <col min="15598" max="15598" width="45.109375" customWidth="1"/>
    <col min="15599" max="15599" width="18" customWidth="1"/>
    <col min="15600" max="15601" width="10.21875" customWidth="1"/>
    <col min="15602" max="15630" width="11.44140625" customWidth="1"/>
    <col min="15852" max="15852" width="1.33203125" customWidth="1"/>
    <col min="15853" max="15853" width="8" customWidth="1"/>
    <col min="15854" max="15854" width="45.109375" customWidth="1"/>
    <col min="15855" max="15855" width="18" customWidth="1"/>
    <col min="15856" max="15857" width="10.21875" customWidth="1"/>
    <col min="15858" max="15886" width="11.44140625" customWidth="1"/>
    <col min="16108" max="16108" width="1.33203125" customWidth="1"/>
    <col min="16109" max="16109" width="8" customWidth="1"/>
    <col min="16110" max="16110" width="45.109375" customWidth="1"/>
    <col min="16111" max="16111" width="18" customWidth="1"/>
    <col min="16112" max="16113" width="10.21875" customWidth="1"/>
    <col min="16114" max="16142" width="11.44140625" customWidth="1"/>
  </cols>
  <sheetData>
    <row r="1" spans="1:36" ht="18" x14ac:dyDescent="0.25">
      <c r="A1" s="228"/>
      <c r="B1" s="229" t="s">
        <v>593</v>
      </c>
      <c r="C1" s="230"/>
      <c r="D1" s="231"/>
      <c r="E1" s="231"/>
      <c r="F1" s="232"/>
      <c r="G1" s="232"/>
      <c r="H1" s="232"/>
      <c r="I1" s="233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234"/>
      <c r="AI1" s="234"/>
      <c r="AJ1" s="234"/>
    </row>
    <row r="2" spans="1:36" ht="15.75" thickBot="1" x14ac:dyDescent="0.25">
      <c r="A2" s="235"/>
      <c r="B2" s="236"/>
      <c r="C2" s="237"/>
      <c r="D2" s="124"/>
      <c r="E2" s="124"/>
      <c r="F2" s="100"/>
      <c r="G2" s="100"/>
      <c r="H2" s="1010" t="s">
        <v>594</v>
      </c>
      <c r="I2" s="1011"/>
      <c r="J2" s="1011"/>
      <c r="K2" s="1011"/>
      <c r="L2" s="1011"/>
      <c r="M2" s="1011"/>
      <c r="N2" s="1011"/>
      <c r="O2" s="1011"/>
      <c r="P2" s="1011"/>
      <c r="Q2" s="1011"/>
      <c r="R2" s="1011"/>
      <c r="S2" s="1011"/>
      <c r="T2" s="1011"/>
      <c r="U2" s="1011"/>
      <c r="V2" s="1011"/>
      <c r="W2" s="1011"/>
      <c r="X2" s="1011"/>
      <c r="Y2" s="1011"/>
      <c r="Z2" s="1011"/>
      <c r="AA2" s="1011"/>
      <c r="AB2" s="1011"/>
      <c r="AC2" s="1011"/>
      <c r="AD2" s="1011"/>
      <c r="AE2" s="1011"/>
      <c r="AF2" s="1011"/>
      <c r="AG2" s="1011"/>
      <c r="AH2" s="1011"/>
      <c r="AI2" s="1011"/>
      <c r="AJ2" s="1011"/>
    </row>
    <row r="3" spans="1:36" ht="31.5" x14ac:dyDescent="0.2">
      <c r="A3" s="238"/>
      <c r="B3" s="239" t="s">
        <v>595</v>
      </c>
      <c r="C3" s="346" t="s">
        <v>596</v>
      </c>
      <c r="D3" s="347" t="s">
        <v>597</v>
      </c>
      <c r="E3" s="347"/>
      <c r="F3" s="348" t="s">
        <v>141</v>
      </c>
      <c r="G3" s="348" t="s">
        <v>190</v>
      </c>
      <c r="H3" s="349" t="str">
        <f>'TITLE PAGE'!D14</f>
        <v>2016-17</v>
      </c>
      <c r="I3" s="350" t="str">
        <f>'WRZ summary'!E3</f>
        <v>For info 2017-18</v>
      </c>
      <c r="J3" s="350" t="str">
        <f>'WRZ summary'!F3</f>
        <v>For info 2018-19</v>
      </c>
      <c r="K3" s="350" t="str">
        <f>'WRZ summary'!G3</f>
        <v>For info 2019-20</v>
      </c>
      <c r="L3" s="347" t="str">
        <f>'WRZ summary'!H3</f>
        <v>2020-21</v>
      </c>
      <c r="M3" s="347" t="str">
        <f>'WRZ summary'!I3</f>
        <v>2021-22</v>
      </c>
      <c r="N3" s="347" t="str">
        <f>'WRZ summary'!J3</f>
        <v>2022-23</v>
      </c>
      <c r="O3" s="347" t="str">
        <f>'WRZ summary'!K3</f>
        <v>2023-24</v>
      </c>
      <c r="P3" s="347" t="str">
        <f>'WRZ summary'!L3</f>
        <v>2024-25</v>
      </c>
      <c r="Q3" s="347" t="str">
        <f>'WRZ summary'!M3</f>
        <v>2025-26</v>
      </c>
      <c r="R3" s="347" t="str">
        <f>'WRZ summary'!N3</f>
        <v>2026-27</v>
      </c>
      <c r="S3" s="347" t="str">
        <f>'WRZ summary'!O3</f>
        <v>2027-28</v>
      </c>
      <c r="T3" s="347" t="str">
        <f>'WRZ summary'!P3</f>
        <v>2028-29</v>
      </c>
      <c r="U3" s="347" t="str">
        <f>'WRZ summary'!Q3</f>
        <v>2029-30</v>
      </c>
      <c r="V3" s="347" t="str">
        <f>'WRZ summary'!R3</f>
        <v>2030-31</v>
      </c>
      <c r="W3" s="347" t="str">
        <f>'WRZ summary'!S3</f>
        <v>2031-32</v>
      </c>
      <c r="X3" s="347" t="str">
        <f>'WRZ summary'!T3</f>
        <v>2032-33</v>
      </c>
      <c r="Y3" s="347" t="str">
        <f>'WRZ summary'!U3</f>
        <v>2033-34</v>
      </c>
      <c r="Z3" s="347" t="str">
        <f>'WRZ summary'!V3</f>
        <v>2034-35</v>
      </c>
      <c r="AA3" s="347" t="str">
        <f>'WRZ summary'!W3</f>
        <v>2035-36</v>
      </c>
      <c r="AB3" s="347" t="str">
        <f>'WRZ summary'!X3</f>
        <v>2036-37</v>
      </c>
      <c r="AC3" s="347" t="str">
        <f>'WRZ summary'!Y3</f>
        <v>2037-38</v>
      </c>
      <c r="AD3" s="347" t="str">
        <f>'WRZ summary'!Z3</f>
        <v>2038-39</v>
      </c>
      <c r="AE3" s="347" t="str">
        <f>'WRZ summary'!AA3</f>
        <v>2039-40</v>
      </c>
      <c r="AF3" s="347" t="str">
        <f>'WRZ summary'!AB3</f>
        <v>2040-41</v>
      </c>
      <c r="AG3" s="347" t="str">
        <f>'WRZ summary'!AC3</f>
        <v>2041-42</v>
      </c>
      <c r="AH3" s="347" t="str">
        <f>'WRZ summary'!AD3</f>
        <v>2042-43</v>
      </c>
      <c r="AI3" s="347" t="str">
        <f>'WRZ summary'!AE3</f>
        <v>2043-44</v>
      </c>
      <c r="AJ3" s="351" t="str">
        <f>'WRZ summary'!AF3</f>
        <v>2044-45</v>
      </c>
    </row>
    <row r="4" spans="1:36" x14ac:dyDescent="0.2">
      <c r="A4" s="240"/>
      <c r="B4" s="241">
        <v>58</v>
      </c>
      <c r="C4" s="352" t="s">
        <v>598</v>
      </c>
      <c r="D4" s="242" t="s">
        <v>123</v>
      </c>
      <c r="E4" s="242"/>
      <c r="F4" s="243" t="s">
        <v>75</v>
      </c>
      <c r="G4" s="243">
        <v>2</v>
      </c>
      <c r="H4" s="755">
        <f>SUM(H5,H8,H11,-H14,-H18,-H21,-H24,H27)</f>
        <v>0</v>
      </c>
      <c r="I4" s="756">
        <f>SUM(I5,I8,I11,-I14,-I18,-I21,-I24,I27)</f>
        <v>0</v>
      </c>
      <c r="J4" s="756">
        <f>SUM(J5,J8,J11,-J14,-J18,-J21,-J24,J27)</f>
        <v>0</v>
      </c>
      <c r="K4" s="756">
        <f>SUM(K5,K8,K11,-K14,-K18,-K21,-K24,K27)</f>
        <v>0</v>
      </c>
      <c r="L4" s="495">
        <f>SUM(L5,L8,L11,-L14,-L18,-L21,-L24,L27)</f>
        <v>0</v>
      </c>
      <c r="M4" s="495">
        <f t="shared" ref="M4:AJ4" si="0">SUM(M5,M8,M11,-M14,-M18,-M21,-M24,M27)</f>
        <v>0</v>
      </c>
      <c r="N4" s="495">
        <f t="shared" si="0"/>
        <v>0</v>
      </c>
      <c r="O4" s="495">
        <f t="shared" si="0"/>
        <v>0</v>
      </c>
      <c r="P4" s="495">
        <f t="shared" si="0"/>
        <v>0</v>
      </c>
      <c r="Q4" s="495">
        <f t="shared" si="0"/>
        <v>0</v>
      </c>
      <c r="R4" s="495">
        <f t="shared" si="0"/>
        <v>0</v>
      </c>
      <c r="S4" s="495">
        <f t="shared" si="0"/>
        <v>0</v>
      </c>
      <c r="T4" s="495">
        <f t="shared" si="0"/>
        <v>0</v>
      </c>
      <c r="U4" s="495">
        <f t="shared" si="0"/>
        <v>0</v>
      </c>
      <c r="V4" s="495">
        <f t="shared" si="0"/>
        <v>0</v>
      </c>
      <c r="W4" s="495">
        <f t="shared" si="0"/>
        <v>0</v>
      </c>
      <c r="X4" s="495">
        <f t="shared" si="0"/>
        <v>0</v>
      </c>
      <c r="Y4" s="495">
        <f t="shared" si="0"/>
        <v>0</v>
      </c>
      <c r="Z4" s="495">
        <f t="shared" si="0"/>
        <v>0</v>
      </c>
      <c r="AA4" s="495">
        <f t="shared" si="0"/>
        <v>0</v>
      </c>
      <c r="AB4" s="495">
        <f t="shared" si="0"/>
        <v>0</v>
      </c>
      <c r="AC4" s="495">
        <f t="shared" si="0"/>
        <v>0</v>
      </c>
      <c r="AD4" s="495">
        <f t="shared" si="0"/>
        <v>0</v>
      </c>
      <c r="AE4" s="495">
        <f t="shared" si="0"/>
        <v>0</v>
      </c>
      <c r="AF4" s="495">
        <f t="shared" si="0"/>
        <v>0</v>
      </c>
      <c r="AG4" s="495">
        <f t="shared" si="0"/>
        <v>0</v>
      </c>
      <c r="AH4" s="495">
        <f t="shared" si="0"/>
        <v>0</v>
      </c>
      <c r="AI4" s="495">
        <f t="shared" si="0"/>
        <v>0</v>
      </c>
      <c r="AJ4" s="495">
        <f t="shared" si="0"/>
        <v>0</v>
      </c>
    </row>
    <row r="5" spans="1:36" x14ac:dyDescent="0.2">
      <c r="A5" s="244"/>
      <c r="B5" s="499">
        <f>B4+0.1</f>
        <v>58.1</v>
      </c>
      <c r="C5" s="500" t="s">
        <v>599</v>
      </c>
      <c r="D5" s="245" t="s">
        <v>123</v>
      </c>
      <c r="E5" s="245"/>
      <c r="F5" s="501" t="s">
        <v>75</v>
      </c>
      <c r="G5" s="501">
        <v>2</v>
      </c>
      <c r="H5" s="502">
        <f t="shared" ref="H5:AJ5" si="1">SUM(H6:H7)</f>
        <v>0</v>
      </c>
      <c r="I5" s="321">
        <f t="shared" si="1"/>
        <v>0</v>
      </c>
      <c r="J5" s="321">
        <f t="shared" si="1"/>
        <v>0</v>
      </c>
      <c r="K5" s="321">
        <f t="shared" si="1"/>
        <v>0</v>
      </c>
      <c r="L5" s="495">
        <f t="shared" si="1"/>
        <v>0</v>
      </c>
      <c r="M5" s="495">
        <f t="shared" si="1"/>
        <v>0</v>
      </c>
      <c r="N5" s="495">
        <f t="shared" si="1"/>
        <v>0</v>
      </c>
      <c r="O5" s="495">
        <f t="shared" si="1"/>
        <v>0</v>
      </c>
      <c r="P5" s="495">
        <f t="shared" si="1"/>
        <v>0</v>
      </c>
      <c r="Q5" s="495">
        <f t="shared" si="1"/>
        <v>0</v>
      </c>
      <c r="R5" s="495">
        <f t="shared" si="1"/>
        <v>0</v>
      </c>
      <c r="S5" s="495">
        <f t="shared" si="1"/>
        <v>0</v>
      </c>
      <c r="T5" s="495">
        <f t="shared" si="1"/>
        <v>0</v>
      </c>
      <c r="U5" s="495">
        <f t="shared" si="1"/>
        <v>0</v>
      </c>
      <c r="V5" s="495">
        <f t="shared" si="1"/>
        <v>0</v>
      </c>
      <c r="W5" s="495">
        <f t="shared" si="1"/>
        <v>0</v>
      </c>
      <c r="X5" s="495">
        <f t="shared" si="1"/>
        <v>0</v>
      </c>
      <c r="Y5" s="495">
        <f t="shared" si="1"/>
        <v>0</v>
      </c>
      <c r="Z5" s="495">
        <f t="shared" si="1"/>
        <v>0</v>
      </c>
      <c r="AA5" s="495">
        <f t="shared" si="1"/>
        <v>0</v>
      </c>
      <c r="AB5" s="495">
        <f t="shared" si="1"/>
        <v>0</v>
      </c>
      <c r="AC5" s="495">
        <f t="shared" si="1"/>
        <v>0</v>
      </c>
      <c r="AD5" s="495">
        <f t="shared" si="1"/>
        <v>0</v>
      </c>
      <c r="AE5" s="495">
        <f t="shared" si="1"/>
        <v>0</v>
      </c>
      <c r="AF5" s="495">
        <f t="shared" si="1"/>
        <v>0</v>
      </c>
      <c r="AG5" s="495">
        <f t="shared" si="1"/>
        <v>0</v>
      </c>
      <c r="AH5" s="495">
        <f t="shared" si="1"/>
        <v>0</v>
      </c>
      <c r="AI5" s="495">
        <f t="shared" si="1"/>
        <v>0</v>
      </c>
      <c r="AJ5" s="495">
        <f t="shared" si="1"/>
        <v>0</v>
      </c>
    </row>
    <row r="6" spans="1:36" x14ac:dyDescent="0.2">
      <c r="A6" s="244"/>
      <c r="B6" s="246" t="s">
        <v>123</v>
      </c>
      <c r="C6" s="493"/>
      <c r="D6" s="493"/>
      <c r="E6" s="493"/>
      <c r="F6" s="503" t="s">
        <v>75</v>
      </c>
      <c r="G6" s="503">
        <v>2</v>
      </c>
      <c r="H6" s="502"/>
      <c r="I6" s="321"/>
      <c r="J6" s="321"/>
      <c r="K6" s="321"/>
      <c r="L6" s="436"/>
      <c r="M6" s="436"/>
      <c r="N6" s="436"/>
      <c r="O6" s="436"/>
      <c r="P6" s="436"/>
      <c r="Q6" s="436"/>
      <c r="R6" s="436"/>
      <c r="S6" s="436"/>
      <c r="T6" s="436"/>
      <c r="U6" s="436"/>
      <c r="V6" s="436"/>
      <c r="W6" s="436"/>
      <c r="X6" s="436"/>
      <c r="Y6" s="436"/>
      <c r="Z6" s="436"/>
      <c r="AA6" s="436"/>
      <c r="AB6" s="436"/>
      <c r="AC6" s="436"/>
      <c r="AD6" s="436"/>
      <c r="AE6" s="436"/>
      <c r="AF6" s="436"/>
      <c r="AG6" s="436"/>
      <c r="AH6" s="436"/>
      <c r="AI6" s="436"/>
      <c r="AJ6" s="504"/>
    </row>
    <row r="7" spans="1:36" x14ac:dyDescent="0.2">
      <c r="A7" s="244"/>
      <c r="B7" s="505" t="s">
        <v>123</v>
      </c>
      <c r="C7" s="323" t="s">
        <v>600</v>
      </c>
      <c r="D7" s="506" t="s">
        <v>123</v>
      </c>
      <c r="E7" s="506"/>
      <c r="F7" s="430" t="s">
        <v>123</v>
      </c>
      <c r="G7" s="430"/>
      <c r="H7" s="513" t="s">
        <v>123</v>
      </c>
      <c r="I7" s="373" t="s">
        <v>123</v>
      </c>
      <c r="J7" s="373" t="s">
        <v>123</v>
      </c>
      <c r="K7" s="373" t="s">
        <v>123</v>
      </c>
      <c r="L7" s="435" t="s">
        <v>123</v>
      </c>
      <c r="M7" s="435" t="s">
        <v>123</v>
      </c>
      <c r="N7" s="435" t="s">
        <v>123</v>
      </c>
      <c r="O7" s="435" t="s">
        <v>123</v>
      </c>
      <c r="P7" s="435" t="s">
        <v>123</v>
      </c>
      <c r="Q7" s="435" t="s">
        <v>123</v>
      </c>
      <c r="R7" s="435" t="s">
        <v>123</v>
      </c>
      <c r="S7" s="435" t="s">
        <v>123</v>
      </c>
      <c r="T7" s="435" t="s">
        <v>123</v>
      </c>
      <c r="U7" s="435" t="s">
        <v>123</v>
      </c>
      <c r="V7" s="435" t="s">
        <v>123</v>
      </c>
      <c r="W7" s="435" t="s">
        <v>123</v>
      </c>
      <c r="X7" s="435" t="s">
        <v>123</v>
      </c>
      <c r="Y7" s="435" t="s">
        <v>123</v>
      </c>
      <c r="Z7" s="435" t="s">
        <v>123</v>
      </c>
      <c r="AA7" s="435" t="s">
        <v>123</v>
      </c>
      <c r="AB7" s="435" t="s">
        <v>123</v>
      </c>
      <c r="AC7" s="435" t="s">
        <v>123</v>
      </c>
      <c r="AD7" s="435" t="s">
        <v>123</v>
      </c>
      <c r="AE7" s="435" t="s">
        <v>123</v>
      </c>
      <c r="AF7" s="435" t="s">
        <v>123</v>
      </c>
      <c r="AG7" s="435" t="s">
        <v>123</v>
      </c>
      <c r="AH7" s="435" t="s">
        <v>123</v>
      </c>
      <c r="AI7" s="435" t="s">
        <v>123</v>
      </c>
      <c r="AJ7" s="515" t="s">
        <v>123</v>
      </c>
    </row>
    <row r="8" spans="1:36" x14ac:dyDescent="0.2">
      <c r="A8" s="244"/>
      <c r="B8" s="499">
        <f>B5+0.1</f>
        <v>58.2</v>
      </c>
      <c r="C8" s="491" t="s">
        <v>601</v>
      </c>
      <c r="D8" s="507" t="s">
        <v>123</v>
      </c>
      <c r="E8" s="507"/>
      <c r="F8" s="501" t="s">
        <v>75</v>
      </c>
      <c r="G8" s="501">
        <v>2</v>
      </c>
      <c r="H8" s="502">
        <f t="shared" ref="H8:AJ8" si="2">SUM(H9:H10)</f>
        <v>0</v>
      </c>
      <c r="I8" s="321">
        <f t="shared" si="2"/>
        <v>0</v>
      </c>
      <c r="J8" s="321">
        <f t="shared" si="2"/>
        <v>0</v>
      </c>
      <c r="K8" s="321">
        <f t="shared" si="2"/>
        <v>0</v>
      </c>
      <c r="L8" s="495">
        <f t="shared" si="2"/>
        <v>0</v>
      </c>
      <c r="M8" s="495">
        <f t="shared" si="2"/>
        <v>0</v>
      </c>
      <c r="N8" s="495">
        <f t="shared" si="2"/>
        <v>0</v>
      </c>
      <c r="O8" s="495">
        <f t="shared" si="2"/>
        <v>0</v>
      </c>
      <c r="P8" s="495">
        <f t="shared" si="2"/>
        <v>0</v>
      </c>
      <c r="Q8" s="495">
        <f t="shared" si="2"/>
        <v>0</v>
      </c>
      <c r="R8" s="495">
        <f t="shared" si="2"/>
        <v>0</v>
      </c>
      <c r="S8" s="495">
        <f t="shared" si="2"/>
        <v>0</v>
      </c>
      <c r="T8" s="495">
        <f t="shared" si="2"/>
        <v>0</v>
      </c>
      <c r="U8" s="495">
        <f t="shared" si="2"/>
        <v>0</v>
      </c>
      <c r="V8" s="495">
        <f t="shared" si="2"/>
        <v>0</v>
      </c>
      <c r="W8" s="495">
        <f t="shared" si="2"/>
        <v>0</v>
      </c>
      <c r="X8" s="495">
        <f t="shared" si="2"/>
        <v>0</v>
      </c>
      <c r="Y8" s="495">
        <f t="shared" si="2"/>
        <v>0</v>
      </c>
      <c r="Z8" s="495">
        <f t="shared" si="2"/>
        <v>0</v>
      </c>
      <c r="AA8" s="495">
        <f t="shared" si="2"/>
        <v>0</v>
      </c>
      <c r="AB8" s="495">
        <f t="shared" si="2"/>
        <v>0</v>
      </c>
      <c r="AC8" s="495">
        <f t="shared" si="2"/>
        <v>0</v>
      </c>
      <c r="AD8" s="495">
        <f t="shared" si="2"/>
        <v>0</v>
      </c>
      <c r="AE8" s="495">
        <f t="shared" si="2"/>
        <v>0</v>
      </c>
      <c r="AF8" s="495">
        <f t="shared" si="2"/>
        <v>0</v>
      </c>
      <c r="AG8" s="495">
        <f t="shared" si="2"/>
        <v>0</v>
      </c>
      <c r="AH8" s="495">
        <f t="shared" si="2"/>
        <v>0</v>
      </c>
      <c r="AI8" s="495">
        <f t="shared" si="2"/>
        <v>0</v>
      </c>
      <c r="AJ8" s="495">
        <f t="shared" si="2"/>
        <v>0</v>
      </c>
    </row>
    <row r="9" spans="1:36" x14ac:dyDescent="0.2">
      <c r="A9" s="244"/>
      <c r="B9" s="246" t="s">
        <v>123</v>
      </c>
      <c r="C9" s="493"/>
      <c r="D9" s="493"/>
      <c r="E9" s="493"/>
      <c r="F9" s="494" t="s">
        <v>75</v>
      </c>
      <c r="G9" s="494">
        <v>2</v>
      </c>
      <c r="H9" s="502"/>
      <c r="I9" s="321"/>
      <c r="J9" s="321"/>
      <c r="K9" s="321"/>
      <c r="L9" s="436"/>
      <c r="M9" s="436"/>
      <c r="N9" s="436"/>
      <c r="O9" s="436"/>
      <c r="P9" s="436"/>
      <c r="Q9" s="436"/>
      <c r="R9" s="436"/>
      <c r="S9" s="436"/>
      <c r="T9" s="436"/>
      <c r="U9" s="436"/>
      <c r="V9" s="436"/>
      <c r="W9" s="436"/>
      <c r="X9" s="436"/>
      <c r="Y9" s="436"/>
      <c r="Z9" s="436"/>
      <c r="AA9" s="436"/>
      <c r="AB9" s="436"/>
      <c r="AC9" s="436"/>
      <c r="AD9" s="436"/>
      <c r="AE9" s="436"/>
      <c r="AF9" s="436"/>
      <c r="AG9" s="436"/>
      <c r="AH9" s="436"/>
      <c r="AI9" s="436"/>
      <c r="AJ9" s="504"/>
    </row>
    <row r="10" spans="1:36" x14ac:dyDescent="0.2">
      <c r="A10" s="247"/>
      <c r="B10" s="505" t="s">
        <v>123</v>
      </c>
      <c r="C10" s="323" t="s">
        <v>600</v>
      </c>
      <c r="D10" s="506" t="s">
        <v>123</v>
      </c>
      <c r="E10" s="506"/>
      <c r="F10" s="508" t="s">
        <v>123</v>
      </c>
      <c r="G10" s="430"/>
      <c r="H10" s="513" t="s">
        <v>123</v>
      </c>
      <c r="I10" s="373" t="s">
        <v>123</v>
      </c>
      <c r="J10" s="373" t="s">
        <v>123</v>
      </c>
      <c r="K10" s="373" t="s">
        <v>123</v>
      </c>
      <c r="L10" s="435" t="s">
        <v>123</v>
      </c>
      <c r="M10" s="435" t="s">
        <v>123</v>
      </c>
      <c r="N10" s="435" t="s">
        <v>123</v>
      </c>
      <c r="O10" s="435" t="s">
        <v>123</v>
      </c>
      <c r="P10" s="435" t="s">
        <v>123</v>
      </c>
      <c r="Q10" s="435" t="s">
        <v>123</v>
      </c>
      <c r="R10" s="435" t="s">
        <v>123</v>
      </c>
      <c r="S10" s="435" t="s">
        <v>123</v>
      </c>
      <c r="T10" s="435" t="s">
        <v>123</v>
      </c>
      <c r="U10" s="435" t="s">
        <v>123</v>
      </c>
      <c r="V10" s="435" t="s">
        <v>123</v>
      </c>
      <c r="W10" s="435" t="s">
        <v>123</v>
      </c>
      <c r="X10" s="435" t="s">
        <v>123</v>
      </c>
      <c r="Y10" s="435" t="s">
        <v>123</v>
      </c>
      <c r="Z10" s="435" t="s">
        <v>123</v>
      </c>
      <c r="AA10" s="435" t="s">
        <v>123</v>
      </c>
      <c r="AB10" s="435" t="s">
        <v>123</v>
      </c>
      <c r="AC10" s="435" t="s">
        <v>123</v>
      </c>
      <c r="AD10" s="435" t="s">
        <v>123</v>
      </c>
      <c r="AE10" s="435" t="s">
        <v>123</v>
      </c>
      <c r="AF10" s="435" t="s">
        <v>123</v>
      </c>
      <c r="AG10" s="435" t="s">
        <v>123</v>
      </c>
      <c r="AH10" s="435" t="s">
        <v>123</v>
      </c>
      <c r="AI10" s="435" t="s">
        <v>123</v>
      </c>
      <c r="AJ10" s="515" t="s">
        <v>123</v>
      </c>
    </row>
    <row r="11" spans="1:36" x14ac:dyDescent="0.2">
      <c r="A11" s="244"/>
      <c r="B11" s="499">
        <f>B8+0.1</f>
        <v>58.300000000000004</v>
      </c>
      <c r="C11" s="491" t="s">
        <v>602</v>
      </c>
      <c r="D11" s="509" t="s">
        <v>123</v>
      </c>
      <c r="E11" s="509"/>
      <c r="F11" s="510" t="s">
        <v>75</v>
      </c>
      <c r="G11" s="510">
        <v>2</v>
      </c>
      <c r="H11" s="502">
        <f t="shared" ref="H11:AJ11" si="3">SUM(H12:H13)</f>
        <v>0</v>
      </c>
      <c r="I11" s="321">
        <f t="shared" si="3"/>
        <v>0</v>
      </c>
      <c r="J11" s="321">
        <f t="shared" si="3"/>
        <v>0</v>
      </c>
      <c r="K11" s="321">
        <f t="shared" si="3"/>
        <v>0</v>
      </c>
      <c r="L11" s="495">
        <f t="shared" si="3"/>
        <v>0</v>
      </c>
      <c r="M11" s="495">
        <f t="shared" si="3"/>
        <v>0</v>
      </c>
      <c r="N11" s="495">
        <f t="shared" si="3"/>
        <v>0</v>
      </c>
      <c r="O11" s="495">
        <f t="shared" si="3"/>
        <v>0</v>
      </c>
      <c r="P11" s="495">
        <f t="shared" si="3"/>
        <v>0</v>
      </c>
      <c r="Q11" s="495">
        <f t="shared" si="3"/>
        <v>0</v>
      </c>
      <c r="R11" s="495">
        <f t="shared" si="3"/>
        <v>0</v>
      </c>
      <c r="S11" s="495">
        <f t="shared" si="3"/>
        <v>0</v>
      </c>
      <c r="T11" s="495">
        <f t="shared" si="3"/>
        <v>0</v>
      </c>
      <c r="U11" s="495">
        <f t="shared" si="3"/>
        <v>0</v>
      </c>
      <c r="V11" s="495">
        <f t="shared" si="3"/>
        <v>0</v>
      </c>
      <c r="W11" s="495">
        <f t="shared" si="3"/>
        <v>0</v>
      </c>
      <c r="X11" s="495">
        <f t="shared" si="3"/>
        <v>0</v>
      </c>
      <c r="Y11" s="495">
        <f t="shared" si="3"/>
        <v>0</v>
      </c>
      <c r="Z11" s="495">
        <f t="shared" si="3"/>
        <v>0</v>
      </c>
      <c r="AA11" s="495">
        <f t="shared" si="3"/>
        <v>0</v>
      </c>
      <c r="AB11" s="495">
        <f t="shared" si="3"/>
        <v>0</v>
      </c>
      <c r="AC11" s="495">
        <f t="shared" si="3"/>
        <v>0</v>
      </c>
      <c r="AD11" s="495">
        <f t="shared" si="3"/>
        <v>0</v>
      </c>
      <c r="AE11" s="495">
        <f t="shared" si="3"/>
        <v>0</v>
      </c>
      <c r="AF11" s="495">
        <f t="shared" si="3"/>
        <v>0</v>
      </c>
      <c r="AG11" s="495">
        <f t="shared" si="3"/>
        <v>0</v>
      </c>
      <c r="AH11" s="495">
        <f t="shared" si="3"/>
        <v>0</v>
      </c>
      <c r="AI11" s="495">
        <f t="shared" si="3"/>
        <v>0</v>
      </c>
      <c r="AJ11" s="495">
        <f t="shared" si="3"/>
        <v>0</v>
      </c>
    </row>
    <row r="12" spans="1:36" x14ac:dyDescent="0.2">
      <c r="A12" s="244"/>
      <c r="B12" s="246" t="s">
        <v>123</v>
      </c>
      <c r="C12" s="493"/>
      <c r="D12" s="493"/>
      <c r="E12" s="493"/>
      <c r="F12" s="494" t="s">
        <v>75</v>
      </c>
      <c r="G12" s="494">
        <v>2</v>
      </c>
      <c r="H12" s="502"/>
      <c r="I12" s="321"/>
      <c r="J12" s="321"/>
      <c r="K12" s="321"/>
      <c r="L12" s="436"/>
      <c r="M12" s="436"/>
      <c r="N12" s="436"/>
      <c r="O12" s="436"/>
      <c r="P12" s="436"/>
      <c r="Q12" s="436"/>
      <c r="R12" s="436"/>
      <c r="S12" s="436"/>
      <c r="T12" s="436"/>
      <c r="U12" s="436"/>
      <c r="V12" s="436"/>
      <c r="W12" s="436"/>
      <c r="X12" s="436"/>
      <c r="Y12" s="436"/>
      <c r="Z12" s="436"/>
      <c r="AA12" s="436"/>
      <c r="AB12" s="436"/>
      <c r="AC12" s="436"/>
      <c r="AD12" s="436"/>
      <c r="AE12" s="436"/>
      <c r="AF12" s="436"/>
      <c r="AG12" s="436"/>
      <c r="AH12" s="436"/>
      <c r="AI12" s="436"/>
      <c r="AJ12" s="504"/>
    </row>
    <row r="13" spans="1:36" x14ac:dyDescent="0.2">
      <c r="A13" s="244"/>
      <c r="B13" s="505" t="s">
        <v>123</v>
      </c>
      <c r="C13" s="323" t="s">
        <v>600</v>
      </c>
      <c r="D13" s="506" t="s">
        <v>123</v>
      </c>
      <c r="E13" s="506"/>
      <c r="F13" s="508" t="s">
        <v>123</v>
      </c>
      <c r="G13" s="430"/>
      <c r="H13" s="513" t="s">
        <v>123</v>
      </c>
      <c r="I13" s="373" t="s">
        <v>123</v>
      </c>
      <c r="J13" s="373" t="s">
        <v>123</v>
      </c>
      <c r="K13" s="373" t="s">
        <v>123</v>
      </c>
      <c r="L13" s="435" t="s">
        <v>123</v>
      </c>
      <c r="M13" s="435" t="s">
        <v>123</v>
      </c>
      <c r="N13" s="435" t="s">
        <v>123</v>
      </c>
      <c r="O13" s="435" t="s">
        <v>123</v>
      </c>
      <c r="P13" s="435" t="s">
        <v>123</v>
      </c>
      <c r="Q13" s="435" t="s">
        <v>123</v>
      </c>
      <c r="R13" s="435" t="s">
        <v>123</v>
      </c>
      <c r="S13" s="435" t="s">
        <v>123</v>
      </c>
      <c r="T13" s="435" t="s">
        <v>123</v>
      </c>
      <c r="U13" s="435" t="s">
        <v>123</v>
      </c>
      <c r="V13" s="435" t="s">
        <v>123</v>
      </c>
      <c r="W13" s="435" t="s">
        <v>123</v>
      </c>
      <c r="X13" s="435" t="s">
        <v>123</v>
      </c>
      <c r="Y13" s="435" t="s">
        <v>123</v>
      </c>
      <c r="Z13" s="435" t="s">
        <v>123</v>
      </c>
      <c r="AA13" s="435" t="s">
        <v>123</v>
      </c>
      <c r="AB13" s="435" t="s">
        <v>123</v>
      </c>
      <c r="AC13" s="435" t="s">
        <v>123</v>
      </c>
      <c r="AD13" s="435" t="s">
        <v>123</v>
      </c>
      <c r="AE13" s="435" t="s">
        <v>123</v>
      </c>
      <c r="AF13" s="435" t="s">
        <v>123</v>
      </c>
      <c r="AG13" s="435" t="s">
        <v>123</v>
      </c>
      <c r="AH13" s="435" t="s">
        <v>123</v>
      </c>
      <c r="AI13" s="435" t="s">
        <v>123</v>
      </c>
      <c r="AJ13" s="515" t="s">
        <v>123</v>
      </c>
    </row>
    <row r="14" spans="1:36" ht="25.5" x14ac:dyDescent="0.2">
      <c r="A14" s="244"/>
      <c r="B14" s="499">
        <f>B11+0.1</f>
        <v>58.400000000000006</v>
      </c>
      <c r="C14" s="491" t="s">
        <v>603</v>
      </c>
      <c r="D14" s="509" t="s">
        <v>123</v>
      </c>
      <c r="E14" s="509"/>
      <c r="F14" s="510" t="s">
        <v>75</v>
      </c>
      <c r="G14" s="510">
        <v>2</v>
      </c>
      <c r="H14" s="502">
        <f t="shared" ref="H14:AJ14" si="4">SUM(H15:H16)</f>
        <v>0</v>
      </c>
      <c r="I14" s="321">
        <f t="shared" si="4"/>
        <v>0</v>
      </c>
      <c r="J14" s="321">
        <f t="shared" si="4"/>
        <v>0</v>
      </c>
      <c r="K14" s="321">
        <f t="shared" si="4"/>
        <v>0</v>
      </c>
      <c r="L14" s="495">
        <f t="shared" si="4"/>
        <v>0</v>
      </c>
      <c r="M14" s="495">
        <f t="shared" si="4"/>
        <v>0</v>
      </c>
      <c r="N14" s="495">
        <f t="shared" si="4"/>
        <v>0</v>
      </c>
      <c r="O14" s="495">
        <f t="shared" si="4"/>
        <v>0</v>
      </c>
      <c r="P14" s="495">
        <f t="shared" si="4"/>
        <v>0</v>
      </c>
      <c r="Q14" s="495">
        <f t="shared" si="4"/>
        <v>0</v>
      </c>
      <c r="R14" s="495">
        <f t="shared" si="4"/>
        <v>0</v>
      </c>
      <c r="S14" s="495">
        <f t="shared" si="4"/>
        <v>0</v>
      </c>
      <c r="T14" s="495">
        <f t="shared" si="4"/>
        <v>0</v>
      </c>
      <c r="U14" s="495">
        <f t="shared" si="4"/>
        <v>0</v>
      </c>
      <c r="V14" s="495">
        <f t="shared" si="4"/>
        <v>0</v>
      </c>
      <c r="W14" s="495">
        <f t="shared" si="4"/>
        <v>0</v>
      </c>
      <c r="X14" s="495">
        <f t="shared" si="4"/>
        <v>0</v>
      </c>
      <c r="Y14" s="495">
        <f t="shared" si="4"/>
        <v>0</v>
      </c>
      <c r="Z14" s="495">
        <f t="shared" si="4"/>
        <v>0</v>
      </c>
      <c r="AA14" s="495">
        <f t="shared" si="4"/>
        <v>0</v>
      </c>
      <c r="AB14" s="495">
        <f t="shared" si="4"/>
        <v>0</v>
      </c>
      <c r="AC14" s="495">
        <f t="shared" si="4"/>
        <v>0</v>
      </c>
      <c r="AD14" s="495">
        <f t="shared" si="4"/>
        <v>0</v>
      </c>
      <c r="AE14" s="495">
        <f t="shared" si="4"/>
        <v>0</v>
      </c>
      <c r="AF14" s="495">
        <f t="shared" si="4"/>
        <v>0</v>
      </c>
      <c r="AG14" s="495">
        <f t="shared" si="4"/>
        <v>0</v>
      </c>
      <c r="AH14" s="495">
        <f t="shared" si="4"/>
        <v>0</v>
      </c>
      <c r="AI14" s="495">
        <f t="shared" si="4"/>
        <v>0</v>
      </c>
      <c r="AJ14" s="495">
        <f t="shared" si="4"/>
        <v>0</v>
      </c>
    </row>
    <row r="15" spans="1:36" x14ac:dyDescent="0.2">
      <c r="A15" s="244"/>
      <c r="B15" s="246" t="s">
        <v>123</v>
      </c>
      <c r="C15" s="493"/>
      <c r="D15" s="493"/>
      <c r="E15" s="493"/>
      <c r="F15" s="494" t="s">
        <v>75</v>
      </c>
      <c r="G15" s="494">
        <v>2</v>
      </c>
      <c r="H15" s="502"/>
      <c r="I15" s="321"/>
      <c r="J15" s="321"/>
      <c r="K15" s="321"/>
      <c r="L15" s="436"/>
      <c r="M15" s="436"/>
      <c r="N15" s="436"/>
      <c r="O15" s="436"/>
      <c r="P15" s="436"/>
      <c r="Q15" s="436"/>
      <c r="R15" s="436"/>
      <c r="S15" s="436"/>
      <c r="T15" s="436"/>
      <c r="U15" s="436"/>
      <c r="V15" s="436"/>
      <c r="W15" s="436"/>
      <c r="X15" s="436"/>
      <c r="Y15" s="436"/>
      <c r="Z15" s="436"/>
      <c r="AA15" s="436"/>
      <c r="AB15" s="436"/>
      <c r="AC15" s="436"/>
      <c r="AD15" s="436"/>
      <c r="AE15" s="436"/>
      <c r="AF15" s="436"/>
      <c r="AG15" s="436"/>
      <c r="AH15" s="436"/>
      <c r="AI15" s="436"/>
      <c r="AJ15" s="504"/>
    </row>
    <row r="16" spans="1:36" x14ac:dyDescent="0.2">
      <c r="A16" s="244"/>
      <c r="B16" s="505" t="s">
        <v>123</v>
      </c>
      <c r="C16" s="323" t="s">
        <v>600</v>
      </c>
      <c r="D16" s="506" t="s">
        <v>123</v>
      </c>
      <c r="E16" s="506"/>
      <c r="F16" s="508" t="s">
        <v>123</v>
      </c>
      <c r="G16" s="430"/>
      <c r="H16" s="513" t="s">
        <v>123</v>
      </c>
      <c r="I16" s="321" t="s">
        <v>123</v>
      </c>
      <c r="J16" s="321" t="s">
        <v>123</v>
      </c>
      <c r="K16" s="321" t="s">
        <v>123</v>
      </c>
      <c r="L16" s="435" t="s">
        <v>123</v>
      </c>
      <c r="M16" s="435" t="s">
        <v>123</v>
      </c>
      <c r="N16" s="435" t="s">
        <v>123</v>
      </c>
      <c r="O16" s="435" t="s">
        <v>123</v>
      </c>
      <c r="P16" s="435" t="s">
        <v>123</v>
      </c>
      <c r="Q16" s="435" t="s">
        <v>123</v>
      </c>
      <c r="R16" s="435" t="s">
        <v>123</v>
      </c>
      <c r="S16" s="435" t="s">
        <v>123</v>
      </c>
      <c r="T16" s="435" t="s">
        <v>123</v>
      </c>
      <c r="U16" s="435" t="s">
        <v>123</v>
      </c>
      <c r="V16" s="435" t="s">
        <v>123</v>
      </c>
      <c r="W16" s="435" t="s">
        <v>123</v>
      </c>
      <c r="X16" s="435" t="s">
        <v>123</v>
      </c>
      <c r="Y16" s="435" t="s">
        <v>123</v>
      </c>
      <c r="Z16" s="435" t="s">
        <v>123</v>
      </c>
      <c r="AA16" s="435" t="s">
        <v>123</v>
      </c>
      <c r="AB16" s="435" t="s">
        <v>123</v>
      </c>
      <c r="AC16" s="435" t="s">
        <v>123</v>
      </c>
      <c r="AD16" s="435" t="s">
        <v>123</v>
      </c>
      <c r="AE16" s="435" t="s">
        <v>123</v>
      </c>
      <c r="AF16" s="435" t="s">
        <v>123</v>
      </c>
      <c r="AG16" s="435" t="s">
        <v>123</v>
      </c>
      <c r="AH16" s="435" t="s">
        <v>123</v>
      </c>
      <c r="AI16" s="435" t="s">
        <v>123</v>
      </c>
      <c r="AJ16" s="515" t="s">
        <v>123</v>
      </c>
    </row>
    <row r="17" spans="1:36" x14ac:dyDescent="0.2">
      <c r="A17" s="244"/>
      <c r="B17" s="499">
        <f>B14+0.1</f>
        <v>58.500000000000007</v>
      </c>
      <c r="C17" s="511" t="s">
        <v>604</v>
      </c>
      <c r="D17" s="249"/>
      <c r="E17" s="249"/>
      <c r="F17" s="510" t="s">
        <v>75</v>
      </c>
      <c r="G17" s="512">
        <v>2</v>
      </c>
      <c r="H17" s="513">
        <f t="shared" ref="H17:AJ17" si="5">SUM(H18+H21)</f>
        <v>0</v>
      </c>
      <c r="I17" s="321">
        <f t="shared" si="5"/>
        <v>0</v>
      </c>
      <c r="J17" s="321">
        <f t="shared" si="5"/>
        <v>0</v>
      </c>
      <c r="K17" s="321">
        <f t="shared" si="5"/>
        <v>0</v>
      </c>
      <c r="L17" s="495">
        <f t="shared" si="5"/>
        <v>0</v>
      </c>
      <c r="M17" s="495">
        <f t="shared" si="5"/>
        <v>0</v>
      </c>
      <c r="N17" s="495">
        <f t="shared" si="5"/>
        <v>0</v>
      </c>
      <c r="O17" s="495">
        <f t="shared" si="5"/>
        <v>0</v>
      </c>
      <c r="P17" s="495">
        <f t="shared" si="5"/>
        <v>0</v>
      </c>
      <c r="Q17" s="495">
        <f t="shared" si="5"/>
        <v>0</v>
      </c>
      <c r="R17" s="495">
        <f t="shared" si="5"/>
        <v>0</v>
      </c>
      <c r="S17" s="495">
        <f t="shared" si="5"/>
        <v>0</v>
      </c>
      <c r="T17" s="495">
        <f t="shared" si="5"/>
        <v>0</v>
      </c>
      <c r="U17" s="495">
        <f t="shared" si="5"/>
        <v>0</v>
      </c>
      <c r="V17" s="495">
        <f t="shared" si="5"/>
        <v>0</v>
      </c>
      <c r="W17" s="495">
        <f t="shared" si="5"/>
        <v>0</v>
      </c>
      <c r="X17" s="495">
        <f t="shared" si="5"/>
        <v>0</v>
      </c>
      <c r="Y17" s="495">
        <f t="shared" si="5"/>
        <v>0</v>
      </c>
      <c r="Z17" s="495">
        <f t="shared" si="5"/>
        <v>0</v>
      </c>
      <c r="AA17" s="495">
        <f t="shared" si="5"/>
        <v>0</v>
      </c>
      <c r="AB17" s="495">
        <f t="shared" si="5"/>
        <v>0</v>
      </c>
      <c r="AC17" s="495">
        <f t="shared" si="5"/>
        <v>0</v>
      </c>
      <c r="AD17" s="495">
        <f t="shared" si="5"/>
        <v>0</v>
      </c>
      <c r="AE17" s="495">
        <f t="shared" si="5"/>
        <v>0</v>
      </c>
      <c r="AF17" s="495">
        <f t="shared" si="5"/>
        <v>0</v>
      </c>
      <c r="AG17" s="495">
        <f t="shared" si="5"/>
        <v>0</v>
      </c>
      <c r="AH17" s="495">
        <f t="shared" si="5"/>
        <v>0</v>
      </c>
      <c r="AI17" s="495">
        <f t="shared" si="5"/>
        <v>0</v>
      </c>
      <c r="AJ17" s="495">
        <f t="shared" si="5"/>
        <v>0</v>
      </c>
    </row>
    <row r="18" spans="1:36" x14ac:dyDescent="0.2">
      <c r="A18" s="244"/>
      <c r="B18" s="499">
        <f>B17+0.01</f>
        <v>58.510000000000005</v>
      </c>
      <c r="C18" s="491" t="s">
        <v>605</v>
      </c>
      <c r="D18" s="509" t="s">
        <v>123</v>
      </c>
      <c r="E18" s="509"/>
      <c r="F18" s="510" t="s">
        <v>75</v>
      </c>
      <c r="G18" s="510">
        <v>2</v>
      </c>
      <c r="H18" s="502">
        <f t="shared" ref="H18:AJ18" si="6">SUM(H19:H20)</f>
        <v>0</v>
      </c>
      <c r="I18" s="321">
        <f t="shared" si="6"/>
        <v>0</v>
      </c>
      <c r="J18" s="321">
        <f t="shared" si="6"/>
        <v>0</v>
      </c>
      <c r="K18" s="321">
        <f t="shared" si="6"/>
        <v>0</v>
      </c>
      <c r="L18" s="495">
        <f t="shared" si="6"/>
        <v>0</v>
      </c>
      <c r="M18" s="495">
        <f t="shared" si="6"/>
        <v>0</v>
      </c>
      <c r="N18" s="495">
        <f t="shared" si="6"/>
        <v>0</v>
      </c>
      <c r="O18" s="495">
        <f t="shared" si="6"/>
        <v>0</v>
      </c>
      <c r="P18" s="495">
        <f t="shared" si="6"/>
        <v>0</v>
      </c>
      <c r="Q18" s="495">
        <f t="shared" si="6"/>
        <v>0</v>
      </c>
      <c r="R18" s="495">
        <f t="shared" si="6"/>
        <v>0</v>
      </c>
      <c r="S18" s="495">
        <f t="shared" si="6"/>
        <v>0</v>
      </c>
      <c r="T18" s="495">
        <f t="shared" si="6"/>
        <v>0</v>
      </c>
      <c r="U18" s="495">
        <f t="shared" si="6"/>
        <v>0</v>
      </c>
      <c r="V18" s="495">
        <f t="shared" si="6"/>
        <v>0</v>
      </c>
      <c r="W18" s="495">
        <f t="shared" si="6"/>
        <v>0</v>
      </c>
      <c r="X18" s="495">
        <f t="shared" si="6"/>
        <v>0</v>
      </c>
      <c r="Y18" s="495">
        <f t="shared" si="6"/>
        <v>0</v>
      </c>
      <c r="Z18" s="495">
        <f t="shared" si="6"/>
        <v>0</v>
      </c>
      <c r="AA18" s="495">
        <f t="shared" si="6"/>
        <v>0</v>
      </c>
      <c r="AB18" s="495">
        <f t="shared" si="6"/>
        <v>0</v>
      </c>
      <c r="AC18" s="495">
        <f t="shared" si="6"/>
        <v>0</v>
      </c>
      <c r="AD18" s="495">
        <f t="shared" si="6"/>
        <v>0</v>
      </c>
      <c r="AE18" s="495">
        <f t="shared" si="6"/>
        <v>0</v>
      </c>
      <c r="AF18" s="495">
        <f t="shared" si="6"/>
        <v>0</v>
      </c>
      <c r="AG18" s="495">
        <f t="shared" si="6"/>
        <v>0</v>
      </c>
      <c r="AH18" s="495">
        <f t="shared" si="6"/>
        <v>0</v>
      </c>
      <c r="AI18" s="495">
        <f t="shared" si="6"/>
        <v>0</v>
      </c>
      <c r="AJ18" s="495">
        <f t="shared" si="6"/>
        <v>0</v>
      </c>
    </row>
    <row r="19" spans="1:36" x14ac:dyDescent="0.2">
      <c r="A19" s="244"/>
      <c r="B19" s="246" t="s">
        <v>123</v>
      </c>
      <c r="C19" s="493"/>
      <c r="D19" s="493"/>
      <c r="E19" s="493"/>
      <c r="F19" s="494" t="s">
        <v>75</v>
      </c>
      <c r="G19" s="494">
        <v>2</v>
      </c>
      <c r="H19" s="502"/>
      <c r="I19" s="321"/>
      <c r="J19" s="321"/>
      <c r="K19" s="321"/>
      <c r="L19" s="436"/>
      <c r="M19" s="436"/>
      <c r="N19" s="436"/>
      <c r="O19" s="436"/>
      <c r="P19" s="436"/>
      <c r="Q19" s="436"/>
      <c r="R19" s="436"/>
      <c r="S19" s="436"/>
      <c r="T19" s="436"/>
      <c r="U19" s="436"/>
      <c r="V19" s="436"/>
      <c r="W19" s="436"/>
      <c r="X19" s="436"/>
      <c r="Y19" s="436"/>
      <c r="Z19" s="436"/>
      <c r="AA19" s="436"/>
      <c r="AB19" s="436"/>
      <c r="AC19" s="436"/>
      <c r="AD19" s="436"/>
      <c r="AE19" s="436"/>
      <c r="AF19" s="436"/>
      <c r="AG19" s="436"/>
      <c r="AH19" s="436"/>
      <c r="AI19" s="436"/>
      <c r="AJ19" s="504"/>
    </row>
    <row r="20" spans="1:36" x14ac:dyDescent="0.2">
      <c r="A20" s="244"/>
      <c r="B20" s="505" t="s">
        <v>123</v>
      </c>
      <c r="C20" s="323" t="s">
        <v>600</v>
      </c>
      <c r="D20" s="506" t="s">
        <v>123</v>
      </c>
      <c r="E20" s="506"/>
      <c r="F20" s="508" t="s">
        <v>123</v>
      </c>
      <c r="G20" s="430"/>
      <c r="H20" s="513" t="s">
        <v>123</v>
      </c>
      <c r="I20" s="373" t="s">
        <v>123</v>
      </c>
      <c r="J20" s="373" t="s">
        <v>123</v>
      </c>
      <c r="K20" s="373" t="s">
        <v>123</v>
      </c>
      <c r="L20" s="435" t="s">
        <v>123</v>
      </c>
      <c r="M20" s="435" t="s">
        <v>123</v>
      </c>
      <c r="N20" s="435" t="s">
        <v>123</v>
      </c>
      <c r="O20" s="435" t="s">
        <v>123</v>
      </c>
      <c r="P20" s="435" t="s">
        <v>123</v>
      </c>
      <c r="Q20" s="435" t="s">
        <v>123</v>
      </c>
      <c r="R20" s="435" t="s">
        <v>123</v>
      </c>
      <c r="S20" s="435" t="s">
        <v>123</v>
      </c>
      <c r="T20" s="435" t="s">
        <v>123</v>
      </c>
      <c r="U20" s="435" t="s">
        <v>123</v>
      </c>
      <c r="V20" s="435" t="s">
        <v>123</v>
      </c>
      <c r="W20" s="435" t="s">
        <v>123</v>
      </c>
      <c r="X20" s="435" t="s">
        <v>123</v>
      </c>
      <c r="Y20" s="435" t="s">
        <v>123</v>
      </c>
      <c r="Z20" s="435" t="s">
        <v>123</v>
      </c>
      <c r="AA20" s="435" t="s">
        <v>123</v>
      </c>
      <c r="AB20" s="435" t="s">
        <v>123</v>
      </c>
      <c r="AC20" s="435" t="s">
        <v>123</v>
      </c>
      <c r="AD20" s="435" t="s">
        <v>123</v>
      </c>
      <c r="AE20" s="435" t="s">
        <v>123</v>
      </c>
      <c r="AF20" s="435" t="s">
        <v>123</v>
      </c>
      <c r="AG20" s="435" t="s">
        <v>123</v>
      </c>
      <c r="AH20" s="435" t="s">
        <v>123</v>
      </c>
      <c r="AI20" s="435" t="s">
        <v>123</v>
      </c>
      <c r="AJ20" s="515" t="s">
        <v>123</v>
      </c>
    </row>
    <row r="21" spans="1:36" x14ac:dyDescent="0.2">
      <c r="A21" s="244"/>
      <c r="B21" s="499">
        <f>B18+0.01</f>
        <v>58.52</v>
      </c>
      <c r="C21" s="491" t="s">
        <v>606</v>
      </c>
      <c r="D21" s="509" t="s">
        <v>123</v>
      </c>
      <c r="E21" s="509"/>
      <c r="F21" s="510" t="s">
        <v>75</v>
      </c>
      <c r="G21" s="510">
        <v>2</v>
      </c>
      <c r="H21" s="502">
        <f t="shared" ref="H21:AJ21" si="7">SUM(H22:H23)</f>
        <v>0</v>
      </c>
      <c r="I21" s="321">
        <f t="shared" si="7"/>
        <v>0</v>
      </c>
      <c r="J21" s="321">
        <f t="shared" si="7"/>
        <v>0</v>
      </c>
      <c r="K21" s="321">
        <f t="shared" si="7"/>
        <v>0</v>
      </c>
      <c r="L21" s="495">
        <f t="shared" si="7"/>
        <v>0</v>
      </c>
      <c r="M21" s="495">
        <f t="shared" si="7"/>
        <v>0</v>
      </c>
      <c r="N21" s="495">
        <f t="shared" si="7"/>
        <v>0</v>
      </c>
      <c r="O21" s="495">
        <f t="shared" si="7"/>
        <v>0</v>
      </c>
      <c r="P21" s="495">
        <f t="shared" si="7"/>
        <v>0</v>
      </c>
      <c r="Q21" s="495">
        <f t="shared" si="7"/>
        <v>0</v>
      </c>
      <c r="R21" s="495">
        <f t="shared" si="7"/>
        <v>0</v>
      </c>
      <c r="S21" s="495">
        <f t="shared" si="7"/>
        <v>0</v>
      </c>
      <c r="T21" s="495">
        <f t="shared" si="7"/>
        <v>0</v>
      </c>
      <c r="U21" s="495">
        <f t="shared" si="7"/>
        <v>0</v>
      </c>
      <c r="V21" s="495">
        <f t="shared" si="7"/>
        <v>0</v>
      </c>
      <c r="W21" s="495">
        <f t="shared" si="7"/>
        <v>0</v>
      </c>
      <c r="X21" s="495">
        <f t="shared" si="7"/>
        <v>0</v>
      </c>
      <c r="Y21" s="495">
        <f t="shared" si="7"/>
        <v>0</v>
      </c>
      <c r="Z21" s="495">
        <f t="shared" si="7"/>
        <v>0</v>
      </c>
      <c r="AA21" s="495">
        <f t="shared" si="7"/>
        <v>0</v>
      </c>
      <c r="AB21" s="495">
        <f t="shared" si="7"/>
        <v>0</v>
      </c>
      <c r="AC21" s="495">
        <f t="shared" si="7"/>
        <v>0</v>
      </c>
      <c r="AD21" s="495">
        <f t="shared" si="7"/>
        <v>0</v>
      </c>
      <c r="AE21" s="495">
        <f t="shared" si="7"/>
        <v>0</v>
      </c>
      <c r="AF21" s="495">
        <f t="shared" si="7"/>
        <v>0</v>
      </c>
      <c r="AG21" s="495">
        <f t="shared" si="7"/>
        <v>0</v>
      </c>
      <c r="AH21" s="495">
        <f t="shared" si="7"/>
        <v>0</v>
      </c>
      <c r="AI21" s="495">
        <f t="shared" si="7"/>
        <v>0</v>
      </c>
      <c r="AJ21" s="495">
        <f t="shared" si="7"/>
        <v>0</v>
      </c>
    </row>
    <row r="22" spans="1:36" x14ac:dyDescent="0.2">
      <c r="A22" s="244"/>
      <c r="B22" s="246" t="s">
        <v>123</v>
      </c>
      <c r="C22" s="493"/>
      <c r="D22" s="493"/>
      <c r="E22" s="493"/>
      <c r="F22" s="494" t="s">
        <v>75</v>
      </c>
      <c r="G22" s="494">
        <v>2</v>
      </c>
      <c r="H22" s="502"/>
      <c r="I22" s="321"/>
      <c r="J22" s="321"/>
      <c r="K22" s="321"/>
      <c r="L22" s="436"/>
      <c r="M22" s="436"/>
      <c r="N22" s="436"/>
      <c r="O22" s="436"/>
      <c r="P22" s="436"/>
      <c r="Q22" s="436"/>
      <c r="R22" s="436"/>
      <c r="S22" s="436"/>
      <c r="T22" s="436"/>
      <c r="U22" s="436"/>
      <c r="V22" s="436"/>
      <c r="W22" s="436"/>
      <c r="X22" s="436"/>
      <c r="Y22" s="436"/>
      <c r="Z22" s="436"/>
      <c r="AA22" s="436"/>
      <c r="AB22" s="436"/>
      <c r="AC22" s="436"/>
      <c r="AD22" s="436"/>
      <c r="AE22" s="436"/>
      <c r="AF22" s="436"/>
      <c r="AG22" s="436"/>
      <c r="AH22" s="436"/>
      <c r="AI22" s="436"/>
      <c r="AJ22" s="504"/>
    </row>
    <row r="23" spans="1:36" x14ac:dyDescent="0.2">
      <c r="A23" s="244"/>
      <c r="B23" s="505" t="s">
        <v>123</v>
      </c>
      <c r="C23" s="323" t="s">
        <v>600</v>
      </c>
      <c r="D23" s="506" t="s">
        <v>123</v>
      </c>
      <c r="E23" s="506"/>
      <c r="F23" s="508" t="s">
        <v>123</v>
      </c>
      <c r="G23" s="430"/>
      <c r="H23" s="513" t="s">
        <v>123</v>
      </c>
      <c r="I23" s="373" t="s">
        <v>123</v>
      </c>
      <c r="J23" s="373" t="s">
        <v>123</v>
      </c>
      <c r="K23" s="373" t="s">
        <v>123</v>
      </c>
      <c r="L23" s="435" t="s">
        <v>123</v>
      </c>
      <c r="M23" s="435" t="s">
        <v>123</v>
      </c>
      <c r="N23" s="435" t="s">
        <v>123</v>
      </c>
      <c r="O23" s="435" t="s">
        <v>123</v>
      </c>
      <c r="P23" s="435" t="s">
        <v>123</v>
      </c>
      <c r="Q23" s="435" t="s">
        <v>123</v>
      </c>
      <c r="R23" s="435" t="s">
        <v>123</v>
      </c>
      <c r="S23" s="435" t="s">
        <v>123</v>
      </c>
      <c r="T23" s="435" t="s">
        <v>123</v>
      </c>
      <c r="U23" s="435" t="s">
        <v>123</v>
      </c>
      <c r="V23" s="435" t="s">
        <v>123</v>
      </c>
      <c r="W23" s="435" t="s">
        <v>123</v>
      </c>
      <c r="X23" s="435" t="s">
        <v>123</v>
      </c>
      <c r="Y23" s="435" t="s">
        <v>123</v>
      </c>
      <c r="Z23" s="435" t="s">
        <v>123</v>
      </c>
      <c r="AA23" s="435" t="s">
        <v>123</v>
      </c>
      <c r="AB23" s="435" t="s">
        <v>123</v>
      </c>
      <c r="AC23" s="435" t="s">
        <v>123</v>
      </c>
      <c r="AD23" s="435" t="s">
        <v>123</v>
      </c>
      <c r="AE23" s="435" t="s">
        <v>123</v>
      </c>
      <c r="AF23" s="435" t="s">
        <v>123</v>
      </c>
      <c r="AG23" s="435" t="s">
        <v>123</v>
      </c>
      <c r="AH23" s="435" t="s">
        <v>123</v>
      </c>
      <c r="AI23" s="435" t="s">
        <v>123</v>
      </c>
      <c r="AJ23" s="515" t="s">
        <v>123</v>
      </c>
    </row>
    <row r="24" spans="1:36" x14ac:dyDescent="0.2">
      <c r="A24" s="244"/>
      <c r="B24" s="499">
        <f>B17+0.1</f>
        <v>58.600000000000009</v>
      </c>
      <c r="C24" s="491" t="s">
        <v>607</v>
      </c>
      <c r="D24" s="509" t="s">
        <v>123</v>
      </c>
      <c r="E24" s="509"/>
      <c r="F24" s="510" t="s">
        <v>75</v>
      </c>
      <c r="G24" s="510"/>
      <c r="H24" s="502">
        <f t="shared" ref="H24:AJ24" si="8">SUM(H25:H26)</f>
        <v>0</v>
      </c>
      <c r="I24" s="321">
        <f t="shared" si="8"/>
        <v>0</v>
      </c>
      <c r="J24" s="321">
        <f t="shared" si="8"/>
        <v>0</v>
      </c>
      <c r="K24" s="321">
        <f t="shared" si="8"/>
        <v>0</v>
      </c>
      <c r="L24" s="495">
        <f t="shared" si="8"/>
        <v>0</v>
      </c>
      <c r="M24" s="495">
        <f t="shared" si="8"/>
        <v>0</v>
      </c>
      <c r="N24" s="495">
        <f t="shared" si="8"/>
        <v>0</v>
      </c>
      <c r="O24" s="495">
        <f t="shared" si="8"/>
        <v>0</v>
      </c>
      <c r="P24" s="495">
        <f t="shared" si="8"/>
        <v>0</v>
      </c>
      <c r="Q24" s="495">
        <f t="shared" si="8"/>
        <v>0</v>
      </c>
      <c r="R24" s="495">
        <f t="shared" si="8"/>
        <v>0</v>
      </c>
      <c r="S24" s="495">
        <f t="shared" si="8"/>
        <v>0</v>
      </c>
      <c r="T24" s="495">
        <f t="shared" si="8"/>
        <v>0</v>
      </c>
      <c r="U24" s="495">
        <f t="shared" si="8"/>
        <v>0</v>
      </c>
      <c r="V24" s="495">
        <f t="shared" si="8"/>
        <v>0</v>
      </c>
      <c r="W24" s="495">
        <f t="shared" si="8"/>
        <v>0</v>
      </c>
      <c r="X24" s="495">
        <f t="shared" si="8"/>
        <v>0</v>
      </c>
      <c r="Y24" s="495">
        <f t="shared" si="8"/>
        <v>0</v>
      </c>
      <c r="Z24" s="495">
        <f t="shared" si="8"/>
        <v>0</v>
      </c>
      <c r="AA24" s="495">
        <f t="shared" si="8"/>
        <v>0</v>
      </c>
      <c r="AB24" s="495">
        <f t="shared" si="8"/>
        <v>0</v>
      </c>
      <c r="AC24" s="495">
        <f t="shared" si="8"/>
        <v>0</v>
      </c>
      <c r="AD24" s="495">
        <f t="shared" si="8"/>
        <v>0</v>
      </c>
      <c r="AE24" s="495">
        <f t="shared" si="8"/>
        <v>0</v>
      </c>
      <c r="AF24" s="495">
        <f t="shared" si="8"/>
        <v>0</v>
      </c>
      <c r="AG24" s="495">
        <f t="shared" si="8"/>
        <v>0</v>
      </c>
      <c r="AH24" s="495">
        <f t="shared" si="8"/>
        <v>0</v>
      </c>
      <c r="AI24" s="495">
        <f t="shared" si="8"/>
        <v>0</v>
      </c>
      <c r="AJ24" s="495">
        <f t="shared" si="8"/>
        <v>0</v>
      </c>
    </row>
    <row r="25" spans="1:36" x14ac:dyDescent="0.2">
      <c r="A25" s="244"/>
      <c r="B25" s="246" t="s">
        <v>123</v>
      </c>
      <c r="C25" s="493"/>
      <c r="D25" s="493"/>
      <c r="E25" s="493"/>
      <c r="F25" s="494" t="s">
        <v>75</v>
      </c>
      <c r="G25" s="494">
        <v>2</v>
      </c>
      <c r="H25" s="502"/>
      <c r="I25" s="321"/>
      <c r="J25" s="321"/>
      <c r="K25" s="321"/>
      <c r="L25" s="436"/>
      <c r="M25" s="436"/>
      <c r="N25" s="436"/>
      <c r="O25" s="436"/>
      <c r="P25" s="436"/>
      <c r="Q25" s="436"/>
      <c r="R25" s="436"/>
      <c r="S25" s="436"/>
      <c r="T25" s="436"/>
      <c r="U25" s="436"/>
      <c r="V25" s="436"/>
      <c r="W25" s="436"/>
      <c r="X25" s="436"/>
      <c r="Y25" s="436"/>
      <c r="Z25" s="436"/>
      <c r="AA25" s="436"/>
      <c r="AB25" s="436"/>
      <c r="AC25" s="436"/>
      <c r="AD25" s="436"/>
      <c r="AE25" s="436"/>
      <c r="AF25" s="436"/>
      <c r="AG25" s="436"/>
      <c r="AH25" s="436"/>
      <c r="AI25" s="436"/>
      <c r="AJ25" s="504"/>
    </row>
    <row r="26" spans="1:36" x14ac:dyDescent="0.2">
      <c r="A26" s="244"/>
      <c r="B26" s="505" t="s">
        <v>123</v>
      </c>
      <c r="C26" s="323" t="s">
        <v>600</v>
      </c>
      <c r="D26" s="506" t="s">
        <v>123</v>
      </c>
      <c r="E26" s="506"/>
      <c r="F26" s="508" t="s">
        <v>123</v>
      </c>
      <c r="G26" s="430"/>
      <c r="H26" s="513" t="s">
        <v>123</v>
      </c>
      <c r="I26" s="373" t="s">
        <v>123</v>
      </c>
      <c r="J26" s="373" t="s">
        <v>123</v>
      </c>
      <c r="K26" s="373" t="s">
        <v>123</v>
      </c>
      <c r="L26" s="435" t="s">
        <v>123</v>
      </c>
      <c r="M26" s="435" t="s">
        <v>123</v>
      </c>
      <c r="N26" s="435" t="s">
        <v>123</v>
      </c>
      <c r="O26" s="435" t="s">
        <v>123</v>
      </c>
      <c r="P26" s="435" t="s">
        <v>123</v>
      </c>
      <c r="Q26" s="435" t="s">
        <v>123</v>
      </c>
      <c r="R26" s="435" t="s">
        <v>123</v>
      </c>
      <c r="S26" s="435" t="s">
        <v>123</v>
      </c>
      <c r="T26" s="435" t="s">
        <v>123</v>
      </c>
      <c r="U26" s="435" t="s">
        <v>123</v>
      </c>
      <c r="V26" s="435" t="s">
        <v>123</v>
      </c>
      <c r="W26" s="435" t="s">
        <v>123</v>
      </c>
      <c r="X26" s="435" t="s">
        <v>123</v>
      </c>
      <c r="Y26" s="435" t="s">
        <v>123</v>
      </c>
      <c r="Z26" s="435" t="s">
        <v>123</v>
      </c>
      <c r="AA26" s="435" t="s">
        <v>123</v>
      </c>
      <c r="AB26" s="435" t="s">
        <v>123</v>
      </c>
      <c r="AC26" s="435" t="s">
        <v>123</v>
      </c>
      <c r="AD26" s="435" t="s">
        <v>123</v>
      </c>
      <c r="AE26" s="435" t="s">
        <v>123</v>
      </c>
      <c r="AF26" s="435" t="s">
        <v>123</v>
      </c>
      <c r="AG26" s="435" t="s">
        <v>123</v>
      </c>
      <c r="AH26" s="435" t="s">
        <v>123</v>
      </c>
      <c r="AI26" s="435" t="s">
        <v>123</v>
      </c>
      <c r="AJ26" s="515" t="s">
        <v>123</v>
      </c>
    </row>
    <row r="27" spans="1:36" x14ac:dyDescent="0.2">
      <c r="A27" s="244"/>
      <c r="B27" s="499">
        <f>B24+0.1</f>
        <v>58.70000000000001</v>
      </c>
      <c r="C27" s="500" t="s">
        <v>608</v>
      </c>
      <c r="D27" s="250" t="s">
        <v>123</v>
      </c>
      <c r="E27" s="250"/>
      <c r="F27" s="510" t="s">
        <v>75</v>
      </c>
      <c r="G27" s="510"/>
      <c r="H27" s="502">
        <f t="shared" ref="H27:AJ27" si="9">SUM(H28:H29)</f>
        <v>0</v>
      </c>
      <c r="I27" s="321">
        <f t="shared" si="9"/>
        <v>0</v>
      </c>
      <c r="J27" s="321">
        <f t="shared" si="9"/>
        <v>0</v>
      </c>
      <c r="K27" s="321">
        <f t="shared" si="9"/>
        <v>0</v>
      </c>
      <c r="L27" s="495">
        <f t="shared" si="9"/>
        <v>0</v>
      </c>
      <c r="M27" s="495">
        <f t="shared" si="9"/>
        <v>0</v>
      </c>
      <c r="N27" s="495">
        <f t="shared" si="9"/>
        <v>0</v>
      </c>
      <c r="O27" s="495">
        <f t="shared" si="9"/>
        <v>0</v>
      </c>
      <c r="P27" s="495">
        <f t="shared" si="9"/>
        <v>0</v>
      </c>
      <c r="Q27" s="495">
        <f t="shared" si="9"/>
        <v>0</v>
      </c>
      <c r="R27" s="495">
        <f t="shared" si="9"/>
        <v>0</v>
      </c>
      <c r="S27" s="495">
        <f t="shared" si="9"/>
        <v>0</v>
      </c>
      <c r="T27" s="495">
        <f t="shared" si="9"/>
        <v>0</v>
      </c>
      <c r="U27" s="495">
        <f t="shared" si="9"/>
        <v>0</v>
      </c>
      <c r="V27" s="495">
        <f t="shared" si="9"/>
        <v>0</v>
      </c>
      <c r="W27" s="495">
        <f t="shared" si="9"/>
        <v>0</v>
      </c>
      <c r="X27" s="495">
        <f t="shared" si="9"/>
        <v>0</v>
      </c>
      <c r="Y27" s="495">
        <f t="shared" si="9"/>
        <v>0</v>
      </c>
      <c r="Z27" s="495">
        <f t="shared" si="9"/>
        <v>0</v>
      </c>
      <c r="AA27" s="495">
        <f t="shared" si="9"/>
        <v>0</v>
      </c>
      <c r="AB27" s="495">
        <f t="shared" si="9"/>
        <v>0</v>
      </c>
      <c r="AC27" s="495">
        <f t="shared" si="9"/>
        <v>0</v>
      </c>
      <c r="AD27" s="495">
        <f t="shared" si="9"/>
        <v>0</v>
      </c>
      <c r="AE27" s="495">
        <f t="shared" si="9"/>
        <v>0</v>
      </c>
      <c r="AF27" s="495">
        <f t="shared" si="9"/>
        <v>0</v>
      </c>
      <c r="AG27" s="495">
        <f t="shared" si="9"/>
        <v>0</v>
      </c>
      <c r="AH27" s="495">
        <f t="shared" si="9"/>
        <v>0</v>
      </c>
      <c r="AI27" s="495">
        <f t="shared" si="9"/>
        <v>0</v>
      </c>
      <c r="AJ27" s="495">
        <f t="shared" si="9"/>
        <v>0</v>
      </c>
    </row>
    <row r="28" spans="1:36" x14ac:dyDescent="0.2">
      <c r="A28" s="244"/>
      <c r="B28" s="246" t="s">
        <v>123</v>
      </c>
      <c r="C28" s="493"/>
      <c r="D28" s="493"/>
      <c r="E28" s="493"/>
      <c r="F28" s="494" t="s">
        <v>75</v>
      </c>
      <c r="G28" s="514">
        <v>2</v>
      </c>
      <c r="H28" s="513"/>
      <c r="I28" s="373"/>
      <c r="J28" s="373"/>
      <c r="K28" s="373"/>
      <c r="L28" s="435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515"/>
    </row>
    <row r="29" spans="1:36" x14ac:dyDescent="0.2">
      <c r="A29" s="244"/>
      <c r="B29" s="505" t="s">
        <v>123</v>
      </c>
      <c r="C29" s="323" t="s">
        <v>600</v>
      </c>
      <c r="D29" s="506" t="s">
        <v>123</v>
      </c>
      <c r="E29" s="506"/>
      <c r="F29" s="508" t="s">
        <v>123</v>
      </c>
      <c r="G29" s="430"/>
      <c r="H29" s="513" t="s">
        <v>123</v>
      </c>
      <c r="I29" s="373" t="s">
        <v>123</v>
      </c>
      <c r="J29" s="373" t="s">
        <v>123</v>
      </c>
      <c r="K29" s="373" t="s">
        <v>123</v>
      </c>
      <c r="L29" s="435" t="s">
        <v>123</v>
      </c>
      <c r="M29" s="435" t="s">
        <v>123</v>
      </c>
      <c r="N29" s="435" t="s">
        <v>123</v>
      </c>
      <c r="O29" s="435" t="s">
        <v>123</v>
      </c>
      <c r="P29" s="435" t="s">
        <v>123</v>
      </c>
      <c r="Q29" s="435" t="s">
        <v>123</v>
      </c>
      <c r="R29" s="435" t="s">
        <v>123</v>
      </c>
      <c r="S29" s="435" t="s">
        <v>123</v>
      </c>
      <c r="T29" s="435" t="s">
        <v>123</v>
      </c>
      <c r="U29" s="435" t="s">
        <v>123</v>
      </c>
      <c r="V29" s="435" t="s">
        <v>123</v>
      </c>
      <c r="W29" s="435" t="s">
        <v>123</v>
      </c>
      <c r="X29" s="435" t="s">
        <v>123</v>
      </c>
      <c r="Y29" s="435" t="s">
        <v>123</v>
      </c>
      <c r="Z29" s="435" t="s">
        <v>123</v>
      </c>
      <c r="AA29" s="435" t="s">
        <v>123</v>
      </c>
      <c r="AB29" s="435" t="s">
        <v>123</v>
      </c>
      <c r="AC29" s="435" t="s">
        <v>123</v>
      </c>
      <c r="AD29" s="435" t="s">
        <v>123</v>
      </c>
      <c r="AE29" s="435" t="s">
        <v>123</v>
      </c>
      <c r="AF29" s="435" t="s">
        <v>123</v>
      </c>
      <c r="AG29" s="435" t="s">
        <v>123</v>
      </c>
      <c r="AH29" s="435" t="s">
        <v>123</v>
      </c>
      <c r="AI29" s="435" t="s">
        <v>123</v>
      </c>
      <c r="AJ29" s="515" t="s">
        <v>123</v>
      </c>
    </row>
    <row r="30" spans="1:36" x14ac:dyDescent="0.2">
      <c r="A30" s="240"/>
      <c r="B30" s="241">
        <f>B4+1</f>
        <v>59</v>
      </c>
      <c r="C30" s="352" t="s">
        <v>609</v>
      </c>
      <c r="D30" s="251" t="s">
        <v>123</v>
      </c>
      <c r="E30" s="251"/>
      <c r="F30" s="252"/>
      <c r="G30" s="252"/>
      <c r="H30" s="513">
        <f t="shared" ref="H30:AJ30" si="10">SUM(H31,H34)</f>
        <v>0</v>
      </c>
      <c r="I30" s="373">
        <f t="shared" si="10"/>
        <v>0</v>
      </c>
      <c r="J30" s="373">
        <f t="shared" si="10"/>
        <v>0</v>
      </c>
      <c r="K30" s="373">
        <f t="shared" si="10"/>
        <v>0</v>
      </c>
      <c r="L30" s="495">
        <f t="shared" si="10"/>
        <v>-2.0082292550938075E-4</v>
      </c>
      <c r="M30" s="495">
        <f t="shared" si="10"/>
        <v>-2.4673564535171444E-4</v>
      </c>
      <c r="N30" s="495">
        <f t="shared" si="10"/>
        <v>-2.9175994465779898E-4</v>
      </c>
      <c r="O30" s="495">
        <f t="shared" si="10"/>
        <v>-3.3588237588089154E-4</v>
      </c>
      <c r="P30" s="495">
        <f t="shared" si="10"/>
        <v>-3.7914836757579895E-4</v>
      </c>
      <c r="Q30" s="495">
        <f t="shared" si="10"/>
        <v>-1.7821561255130569E-2</v>
      </c>
      <c r="R30" s="495">
        <f t="shared" si="10"/>
        <v>-3.5263144699646809E-2</v>
      </c>
      <c r="S30" s="495">
        <f t="shared" si="10"/>
        <v>-5.2703918419216456E-2</v>
      </c>
      <c r="T30" s="495">
        <f t="shared" si="10"/>
        <v>-7.0143888286509304E-2</v>
      </c>
      <c r="U30" s="495">
        <f t="shared" si="10"/>
        <v>-8.4855824099164479E-2</v>
      </c>
      <c r="V30" s="495">
        <f t="shared" si="10"/>
        <v>-9.93002164493203E-2</v>
      </c>
      <c r="W30" s="495">
        <f t="shared" si="10"/>
        <v>-0.11412791420088908</v>
      </c>
      <c r="X30" s="495">
        <f t="shared" si="10"/>
        <v>-0.12895489754291206</v>
      </c>
      <c r="Y30" s="495">
        <f t="shared" si="10"/>
        <v>-0.14378116600412727</v>
      </c>
      <c r="Z30" s="495">
        <f t="shared" si="10"/>
        <v>-0.15860674194559876</v>
      </c>
      <c r="AA30" s="495">
        <f t="shared" si="10"/>
        <v>-0.1670226264162632</v>
      </c>
      <c r="AB30" s="495">
        <f t="shared" si="10"/>
        <v>-0.17543784163057524</v>
      </c>
      <c r="AC30" s="495">
        <f t="shared" si="10"/>
        <v>-0.18385239027419348</v>
      </c>
      <c r="AD30" s="495">
        <f t="shared" si="10"/>
        <v>-0.19226629443862309</v>
      </c>
      <c r="AE30" s="495">
        <f t="shared" si="10"/>
        <v>-0.20067959734109819</v>
      </c>
      <c r="AF30" s="495">
        <f t="shared" si="10"/>
        <v>-0.20825417855963763</v>
      </c>
      <c r="AG30" s="495">
        <f t="shared" si="10"/>
        <v>-0.21623949674795861</v>
      </c>
      <c r="AH30" s="495">
        <f t="shared" si="10"/>
        <v>-0.22421682500699691</v>
      </c>
      <c r="AI30" s="495">
        <f t="shared" si="10"/>
        <v>-0.2321862921677989</v>
      </c>
      <c r="AJ30" s="495">
        <f t="shared" si="10"/>
        <v>-0.24014806927516569</v>
      </c>
    </row>
    <row r="31" spans="1:36" x14ac:dyDescent="0.2">
      <c r="A31" s="244"/>
      <c r="B31" s="516">
        <f>B30+0.1</f>
        <v>59.1</v>
      </c>
      <c r="C31" s="491" t="s">
        <v>610</v>
      </c>
      <c r="D31" s="517" t="s">
        <v>123</v>
      </c>
      <c r="E31" s="517"/>
      <c r="F31" s="510" t="s">
        <v>75</v>
      </c>
      <c r="G31" s="510">
        <v>2</v>
      </c>
      <c r="H31" s="502">
        <f t="shared" ref="H31:AJ31" si="11">SUM(H32:H33)</f>
        <v>0</v>
      </c>
      <c r="I31" s="373">
        <f t="shared" si="11"/>
        <v>0</v>
      </c>
      <c r="J31" s="373">
        <f t="shared" si="11"/>
        <v>0</v>
      </c>
      <c r="K31" s="373">
        <f t="shared" si="11"/>
        <v>0</v>
      </c>
      <c r="L31" s="495">
        <f t="shared" si="11"/>
        <v>-2.0082292550938075E-4</v>
      </c>
      <c r="M31" s="495">
        <f t="shared" si="11"/>
        <v>-2.4673564535171444E-4</v>
      </c>
      <c r="N31" s="495">
        <f t="shared" si="11"/>
        <v>-2.9175994465779898E-4</v>
      </c>
      <c r="O31" s="495">
        <f t="shared" si="11"/>
        <v>-3.3588237588089154E-4</v>
      </c>
      <c r="P31" s="495">
        <f t="shared" si="11"/>
        <v>-3.7914836757579895E-4</v>
      </c>
      <c r="Q31" s="495">
        <f t="shared" si="11"/>
        <v>-1.7821561255130569E-2</v>
      </c>
      <c r="R31" s="495">
        <f t="shared" si="11"/>
        <v>-3.5263144699646809E-2</v>
      </c>
      <c r="S31" s="495">
        <f t="shared" si="11"/>
        <v>-5.2703918419216456E-2</v>
      </c>
      <c r="T31" s="495">
        <f t="shared" si="11"/>
        <v>-7.0143888286509304E-2</v>
      </c>
      <c r="U31" s="495">
        <f t="shared" si="11"/>
        <v>-8.4855824099164479E-2</v>
      </c>
      <c r="V31" s="495">
        <f t="shared" si="11"/>
        <v>-9.93002164493203E-2</v>
      </c>
      <c r="W31" s="495">
        <f t="shared" si="11"/>
        <v>-0.11412791420088908</v>
      </c>
      <c r="X31" s="495">
        <f t="shared" si="11"/>
        <v>-0.12895489754291206</v>
      </c>
      <c r="Y31" s="495">
        <f t="shared" si="11"/>
        <v>-0.14378116600412727</v>
      </c>
      <c r="Z31" s="495">
        <f t="shared" si="11"/>
        <v>-0.15860674194559876</v>
      </c>
      <c r="AA31" s="495">
        <f t="shared" si="11"/>
        <v>-0.1670226264162632</v>
      </c>
      <c r="AB31" s="495">
        <f t="shared" si="11"/>
        <v>-0.17543784163057524</v>
      </c>
      <c r="AC31" s="495">
        <f t="shared" si="11"/>
        <v>-0.18385239027419348</v>
      </c>
      <c r="AD31" s="495">
        <f t="shared" si="11"/>
        <v>-0.19226629443862309</v>
      </c>
      <c r="AE31" s="495">
        <f t="shared" si="11"/>
        <v>-0.20067959734109819</v>
      </c>
      <c r="AF31" s="495">
        <f t="shared" si="11"/>
        <v>-0.20825417855963763</v>
      </c>
      <c r="AG31" s="495">
        <f t="shared" si="11"/>
        <v>-0.21623949674795861</v>
      </c>
      <c r="AH31" s="495">
        <f t="shared" si="11"/>
        <v>-0.22421682500699691</v>
      </c>
      <c r="AI31" s="495">
        <f t="shared" si="11"/>
        <v>-0.2321862921677989</v>
      </c>
      <c r="AJ31" s="495">
        <f t="shared" si="11"/>
        <v>-0.24014806927516569</v>
      </c>
    </row>
    <row r="32" spans="1:36" x14ac:dyDescent="0.2">
      <c r="A32" s="244"/>
      <c r="B32" s="518"/>
      <c r="C32" s="493" t="s">
        <v>816</v>
      </c>
      <c r="D32" s="493" t="s">
        <v>842</v>
      </c>
      <c r="E32" s="493"/>
      <c r="F32" s="494" t="s">
        <v>75</v>
      </c>
      <c r="G32" s="494">
        <v>2</v>
      </c>
      <c r="H32" s="502"/>
      <c r="I32" s="321"/>
      <c r="J32" s="321"/>
      <c r="K32" s="321"/>
      <c r="L32" s="436">
        <v>-2.0082292550938075E-4</v>
      </c>
      <c r="M32" s="436">
        <v>-2.4673564535171444E-4</v>
      </c>
      <c r="N32" s="436">
        <v>-2.9175994465779898E-4</v>
      </c>
      <c r="O32" s="436">
        <v>-3.3588237588089154E-4</v>
      </c>
      <c r="P32" s="436">
        <v>-3.7914836757579895E-4</v>
      </c>
      <c r="Q32" s="436">
        <v>-1.7821561255130569E-2</v>
      </c>
      <c r="R32" s="436">
        <v>-3.5263144699646809E-2</v>
      </c>
      <c r="S32" s="436">
        <v>-5.2703918419216456E-2</v>
      </c>
      <c r="T32" s="436">
        <v>-7.0143888286509304E-2</v>
      </c>
      <c r="U32" s="436">
        <v>-8.4855824099164479E-2</v>
      </c>
      <c r="V32" s="436">
        <v>-9.93002164493203E-2</v>
      </c>
      <c r="W32" s="436">
        <v>-0.11412791420088908</v>
      </c>
      <c r="X32" s="436">
        <v>-0.12895489754291206</v>
      </c>
      <c r="Y32" s="436">
        <v>-0.14378116600412727</v>
      </c>
      <c r="Z32" s="436">
        <v>-0.15860674194559876</v>
      </c>
      <c r="AA32" s="436">
        <v>-0.1670226264162632</v>
      </c>
      <c r="AB32" s="436">
        <v>-0.17543784163057524</v>
      </c>
      <c r="AC32" s="436">
        <v>-0.18385239027419348</v>
      </c>
      <c r="AD32" s="436">
        <v>-0.19226629443862309</v>
      </c>
      <c r="AE32" s="436">
        <v>-0.20067959734109819</v>
      </c>
      <c r="AF32" s="436">
        <v>-0.20825417855963763</v>
      </c>
      <c r="AG32" s="436">
        <v>-0.21623949674795861</v>
      </c>
      <c r="AH32" s="436">
        <v>-0.22421682500699691</v>
      </c>
      <c r="AI32" s="436">
        <v>-0.2321862921677989</v>
      </c>
      <c r="AJ32" s="504">
        <v>-0.24014806927516569</v>
      </c>
    </row>
    <row r="33" spans="1:36" x14ac:dyDescent="0.2">
      <c r="A33" s="244"/>
      <c r="B33" s="505" t="s">
        <v>123</v>
      </c>
      <c r="C33" s="323" t="s">
        <v>600</v>
      </c>
      <c r="D33" s="506" t="s">
        <v>123</v>
      </c>
      <c r="E33" s="506"/>
      <c r="F33" s="508" t="s">
        <v>123</v>
      </c>
      <c r="G33" s="430"/>
      <c r="H33" s="513" t="s">
        <v>123</v>
      </c>
      <c r="I33" s="373" t="s">
        <v>123</v>
      </c>
      <c r="J33" s="373" t="s">
        <v>123</v>
      </c>
      <c r="K33" s="373" t="s">
        <v>123</v>
      </c>
      <c r="L33" s="435" t="s">
        <v>123</v>
      </c>
      <c r="M33" s="435" t="s">
        <v>123</v>
      </c>
      <c r="N33" s="435" t="s">
        <v>123</v>
      </c>
      <c r="O33" s="435" t="s">
        <v>123</v>
      </c>
      <c r="P33" s="435" t="s">
        <v>123</v>
      </c>
      <c r="Q33" s="435" t="s">
        <v>123</v>
      </c>
      <c r="R33" s="435" t="s">
        <v>123</v>
      </c>
      <c r="S33" s="435" t="s">
        <v>123</v>
      </c>
      <c r="T33" s="435" t="s">
        <v>123</v>
      </c>
      <c r="U33" s="435" t="s">
        <v>123</v>
      </c>
      <c r="V33" s="435" t="s">
        <v>123</v>
      </c>
      <c r="W33" s="435" t="s">
        <v>123</v>
      </c>
      <c r="X33" s="435" t="s">
        <v>123</v>
      </c>
      <c r="Y33" s="435" t="s">
        <v>123</v>
      </c>
      <c r="Z33" s="435" t="s">
        <v>123</v>
      </c>
      <c r="AA33" s="435" t="s">
        <v>123</v>
      </c>
      <c r="AB33" s="435" t="s">
        <v>123</v>
      </c>
      <c r="AC33" s="435" t="s">
        <v>123</v>
      </c>
      <c r="AD33" s="435" t="s">
        <v>123</v>
      </c>
      <c r="AE33" s="435" t="s">
        <v>123</v>
      </c>
      <c r="AF33" s="435" t="s">
        <v>123</v>
      </c>
      <c r="AG33" s="435" t="s">
        <v>123</v>
      </c>
      <c r="AH33" s="435" t="s">
        <v>123</v>
      </c>
      <c r="AI33" s="435" t="s">
        <v>123</v>
      </c>
      <c r="AJ33" s="515" t="s">
        <v>123</v>
      </c>
    </row>
    <row r="34" spans="1:36" x14ac:dyDescent="0.2">
      <c r="A34" s="244"/>
      <c r="B34" s="516">
        <f>B31+0.1</f>
        <v>59.2</v>
      </c>
      <c r="C34" s="491" t="s">
        <v>611</v>
      </c>
      <c r="D34" s="519" t="s">
        <v>123</v>
      </c>
      <c r="E34" s="519"/>
      <c r="F34" s="501" t="s">
        <v>75</v>
      </c>
      <c r="G34" s="501">
        <v>2</v>
      </c>
      <c r="H34" s="502">
        <f t="shared" ref="H34:AJ34" si="12">SUM(H35:H36)</f>
        <v>0</v>
      </c>
      <c r="I34" s="321">
        <f t="shared" si="12"/>
        <v>0</v>
      </c>
      <c r="J34" s="321">
        <f t="shared" si="12"/>
        <v>0</v>
      </c>
      <c r="K34" s="321">
        <f t="shared" si="12"/>
        <v>0</v>
      </c>
      <c r="L34" s="495">
        <f t="shared" si="12"/>
        <v>0</v>
      </c>
      <c r="M34" s="495">
        <f t="shared" si="12"/>
        <v>0</v>
      </c>
      <c r="N34" s="495">
        <f t="shared" si="12"/>
        <v>0</v>
      </c>
      <c r="O34" s="495">
        <f t="shared" si="12"/>
        <v>0</v>
      </c>
      <c r="P34" s="495">
        <f t="shared" si="12"/>
        <v>0</v>
      </c>
      <c r="Q34" s="495">
        <f t="shared" si="12"/>
        <v>0</v>
      </c>
      <c r="R34" s="495">
        <f t="shared" si="12"/>
        <v>0</v>
      </c>
      <c r="S34" s="495">
        <f t="shared" si="12"/>
        <v>0</v>
      </c>
      <c r="T34" s="495">
        <f t="shared" si="12"/>
        <v>0</v>
      </c>
      <c r="U34" s="495">
        <f t="shared" si="12"/>
        <v>0</v>
      </c>
      <c r="V34" s="495">
        <f t="shared" si="12"/>
        <v>0</v>
      </c>
      <c r="W34" s="495">
        <f t="shared" si="12"/>
        <v>0</v>
      </c>
      <c r="X34" s="495">
        <f t="shared" si="12"/>
        <v>0</v>
      </c>
      <c r="Y34" s="495">
        <f t="shared" si="12"/>
        <v>0</v>
      </c>
      <c r="Z34" s="495">
        <f t="shared" si="12"/>
        <v>0</v>
      </c>
      <c r="AA34" s="495">
        <f t="shared" si="12"/>
        <v>0</v>
      </c>
      <c r="AB34" s="495">
        <f t="shared" si="12"/>
        <v>0</v>
      </c>
      <c r="AC34" s="495">
        <f t="shared" si="12"/>
        <v>0</v>
      </c>
      <c r="AD34" s="495">
        <f t="shared" si="12"/>
        <v>0</v>
      </c>
      <c r="AE34" s="495">
        <f t="shared" si="12"/>
        <v>0</v>
      </c>
      <c r="AF34" s="495">
        <f t="shared" si="12"/>
        <v>0</v>
      </c>
      <c r="AG34" s="495">
        <f t="shared" si="12"/>
        <v>0</v>
      </c>
      <c r="AH34" s="495">
        <f t="shared" si="12"/>
        <v>0</v>
      </c>
      <c r="AI34" s="495">
        <f t="shared" si="12"/>
        <v>0</v>
      </c>
      <c r="AJ34" s="495">
        <f t="shared" si="12"/>
        <v>0</v>
      </c>
    </row>
    <row r="35" spans="1:36" x14ac:dyDescent="0.2">
      <c r="A35" s="244"/>
      <c r="B35" s="246" t="s">
        <v>123</v>
      </c>
      <c r="C35" s="493"/>
      <c r="D35" s="493"/>
      <c r="E35" s="493"/>
      <c r="F35" s="503" t="s">
        <v>75</v>
      </c>
      <c r="G35" s="503">
        <v>2</v>
      </c>
      <c r="H35" s="513"/>
      <c r="I35" s="373"/>
      <c r="J35" s="373"/>
      <c r="K35" s="373"/>
      <c r="L35" s="435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515"/>
    </row>
    <row r="36" spans="1:36" x14ac:dyDescent="0.2">
      <c r="A36" s="244"/>
      <c r="B36" s="505" t="s">
        <v>123</v>
      </c>
      <c r="C36" s="323" t="s">
        <v>600</v>
      </c>
      <c r="D36" s="506" t="s">
        <v>123</v>
      </c>
      <c r="E36" s="506"/>
      <c r="F36" s="430" t="s">
        <v>123</v>
      </c>
      <c r="G36" s="430"/>
      <c r="H36" s="513" t="s">
        <v>123</v>
      </c>
      <c r="I36" s="373" t="s">
        <v>123</v>
      </c>
      <c r="J36" s="373" t="s">
        <v>123</v>
      </c>
      <c r="K36" s="373" t="s">
        <v>123</v>
      </c>
      <c r="L36" s="435" t="s">
        <v>123</v>
      </c>
      <c r="M36" s="435" t="s">
        <v>123</v>
      </c>
      <c r="N36" s="435" t="s">
        <v>123</v>
      </c>
      <c r="O36" s="435" t="s">
        <v>123</v>
      </c>
      <c r="P36" s="435" t="s">
        <v>123</v>
      </c>
      <c r="Q36" s="435" t="s">
        <v>123</v>
      </c>
      <c r="R36" s="435" t="s">
        <v>123</v>
      </c>
      <c r="S36" s="435" t="s">
        <v>123</v>
      </c>
      <c r="T36" s="435" t="s">
        <v>123</v>
      </c>
      <c r="U36" s="435" t="s">
        <v>123</v>
      </c>
      <c r="V36" s="435" t="s">
        <v>123</v>
      </c>
      <c r="W36" s="435" t="s">
        <v>123</v>
      </c>
      <c r="X36" s="435" t="s">
        <v>123</v>
      </c>
      <c r="Y36" s="435" t="s">
        <v>123</v>
      </c>
      <c r="Z36" s="435" t="s">
        <v>123</v>
      </c>
      <c r="AA36" s="435" t="s">
        <v>123</v>
      </c>
      <c r="AB36" s="435" t="s">
        <v>123</v>
      </c>
      <c r="AC36" s="435" t="s">
        <v>123</v>
      </c>
      <c r="AD36" s="435" t="s">
        <v>123</v>
      </c>
      <c r="AE36" s="435" t="s">
        <v>123</v>
      </c>
      <c r="AF36" s="435" t="s">
        <v>123</v>
      </c>
      <c r="AG36" s="435" t="s">
        <v>123</v>
      </c>
      <c r="AH36" s="435" t="s">
        <v>123</v>
      </c>
      <c r="AI36" s="435" t="s">
        <v>123</v>
      </c>
      <c r="AJ36" s="515" t="s">
        <v>123</v>
      </c>
    </row>
    <row r="37" spans="1:36" x14ac:dyDescent="0.2">
      <c r="A37" s="240"/>
      <c r="B37" s="241">
        <f>B30+1</f>
        <v>60</v>
      </c>
      <c r="C37" s="352" t="s">
        <v>612</v>
      </c>
      <c r="D37" s="242" t="s">
        <v>123</v>
      </c>
      <c r="E37" s="242"/>
      <c r="F37" s="253"/>
      <c r="G37" s="253">
        <v>2</v>
      </c>
      <c r="H37" s="513">
        <f t="shared" ref="H37:AJ37" si="13">SUM(H38,H41)</f>
        <v>0</v>
      </c>
      <c r="I37" s="373">
        <f t="shared" si="13"/>
        <v>0</v>
      </c>
      <c r="J37" s="373">
        <f t="shared" si="13"/>
        <v>0</v>
      </c>
      <c r="K37" s="373">
        <f t="shared" si="13"/>
        <v>0</v>
      </c>
      <c r="L37" s="495">
        <f t="shared" si="13"/>
        <v>0</v>
      </c>
      <c r="M37" s="495">
        <f t="shared" si="13"/>
        <v>0</v>
      </c>
      <c r="N37" s="495">
        <f t="shared" si="13"/>
        <v>0</v>
      </c>
      <c r="O37" s="495">
        <f t="shared" si="13"/>
        <v>0</v>
      </c>
      <c r="P37" s="495">
        <f t="shared" si="13"/>
        <v>0</v>
      </c>
      <c r="Q37" s="495">
        <f t="shared" si="13"/>
        <v>0</v>
      </c>
      <c r="R37" s="495">
        <f t="shared" si="13"/>
        <v>0</v>
      </c>
      <c r="S37" s="495">
        <f t="shared" si="13"/>
        <v>0</v>
      </c>
      <c r="T37" s="495">
        <f t="shared" si="13"/>
        <v>0</v>
      </c>
      <c r="U37" s="495">
        <f t="shared" si="13"/>
        <v>0</v>
      </c>
      <c r="V37" s="495">
        <f t="shared" si="13"/>
        <v>0</v>
      </c>
      <c r="W37" s="495">
        <f t="shared" si="13"/>
        <v>0</v>
      </c>
      <c r="X37" s="495">
        <f t="shared" si="13"/>
        <v>0</v>
      </c>
      <c r="Y37" s="495">
        <f t="shared" si="13"/>
        <v>0</v>
      </c>
      <c r="Z37" s="495">
        <f t="shared" si="13"/>
        <v>0</v>
      </c>
      <c r="AA37" s="495">
        <f t="shared" si="13"/>
        <v>0</v>
      </c>
      <c r="AB37" s="495">
        <f t="shared" si="13"/>
        <v>0</v>
      </c>
      <c r="AC37" s="495">
        <f t="shared" si="13"/>
        <v>0</v>
      </c>
      <c r="AD37" s="495">
        <f t="shared" si="13"/>
        <v>0</v>
      </c>
      <c r="AE37" s="495">
        <f t="shared" si="13"/>
        <v>0</v>
      </c>
      <c r="AF37" s="495">
        <f t="shared" si="13"/>
        <v>0</v>
      </c>
      <c r="AG37" s="495">
        <f t="shared" si="13"/>
        <v>0</v>
      </c>
      <c r="AH37" s="495">
        <f t="shared" si="13"/>
        <v>0</v>
      </c>
      <c r="AI37" s="495">
        <f t="shared" si="13"/>
        <v>0</v>
      </c>
      <c r="AJ37" s="495">
        <f t="shared" si="13"/>
        <v>0</v>
      </c>
    </row>
    <row r="38" spans="1:36" x14ac:dyDescent="0.2">
      <c r="A38" s="244"/>
      <c r="B38" s="516">
        <f>B37+0.1</f>
        <v>60.1</v>
      </c>
      <c r="C38" s="491" t="s">
        <v>613</v>
      </c>
      <c r="D38" s="519" t="s">
        <v>123</v>
      </c>
      <c r="E38" s="519"/>
      <c r="F38" s="501" t="s">
        <v>75</v>
      </c>
      <c r="G38" s="501">
        <v>2</v>
      </c>
      <c r="H38" s="502">
        <f>SUM(H39:H40)</f>
        <v>0</v>
      </c>
      <c r="I38" s="373">
        <f>SUM(I39:I40)</f>
        <v>0</v>
      </c>
      <c r="J38" s="373">
        <f>SUM(J39:J40)</f>
        <v>0</v>
      </c>
      <c r="K38" s="373">
        <f>SUM(K39:K40)</f>
        <v>0</v>
      </c>
      <c r="L38" s="495">
        <f>SUM(L39:L40)</f>
        <v>0</v>
      </c>
      <c r="M38" s="495">
        <f t="shared" ref="M38:AJ38" si="14">SUM(M39:M40)</f>
        <v>0</v>
      </c>
      <c r="N38" s="495">
        <f t="shared" si="14"/>
        <v>0</v>
      </c>
      <c r="O38" s="495">
        <f t="shared" si="14"/>
        <v>0</v>
      </c>
      <c r="P38" s="495">
        <f t="shared" si="14"/>
        <v>0</v>
      </c>
      <c r="Q38" s="495">
        <f t="shared" si="14"/>
        <v>0</v>
      </c>
      <c r="R38" s="495">
        <f t="shared" si="14"/>
        <v>0</v>
      </c>
      <c r="S38" s="495">
        <f t="shared" si="14"/>
        <v>0</v>
      </c>
      <c r="T38" s="495">
        <f t="shared" si="14"/>
        <v>0</v>
      </c>
      <c r="U38" s="495">
        <f t="shared" si="14"/>
        <v>0</v>
      </c>
      <c r="V38" s="495">
        <f t="shared" si="14"/>
        <v>0</v>
      </c>
      <c r="W38" s="495">
        <f t="shared" si="14"/>
        <v>0</v>
      </c>
      <c r="X38" s="495">
        <f t="shared" si="14"/>
        <v>0</v>
      </c>
      <c r="Y38" s="495">
        <f t="shared" si="14"/>
        <v>0</v>
      </c>
      <c r="Z38" s="495">
        <f t="shared" si="14"/>
        <v>0</v>
      </c>
      <c r="AA38" s="495">
        <f t="shared" si="14"/>
        <v>0</v>
      </c>
      <c r="AB38" s="495">
        <f t="shared" si="14"/>
        <v>0</v>
      </c>
      <c r="AC38" s="495">
        <f t="shared" si="14"/>
        <v>0</v>
      </c>
      <c r="AD38" s="495">
        <f t="shared" si="14"/>
        <v>0</v>
      </c>
      <c r="AE38" s="495">
        <f t="shared" si="14"/>
        <v>0</v>
      </c>
      <c r="AF38" s="495">
        <f t="shared" si="14"/>
        <v>0</v>
      </c>
      <c r="AG38" s="495">
        <f t="shared" si="14"/>
        <v>0</v>
      </c>
      <c r="AH38" s="495">
        <f t="shared" si="14"/>
        <v>0</v>
      </c>
      <c r="AI38" s="495">
        <f t="shared" si="14"/>
        <v>0</v>
      </c>
      <c r="AJ38" s="495">
        <f t="shared" si="14"/>
        <v>0</v>
      </c>
    </row>
    <row r="39" spans="1:36" x14ac:dyDescent="0.2">
      <c r="A39" s="244"/>
      <c r="B39" s="246" t="s">
        <v>123</v>
      </c>
      <c r="C39" s="493"/>
      <c r="D39" s="493"/>
      <c r="E39" s="493"/>
      <c r="F39" s="503" t="s">
        <v>75</v>
      </c>
      <c r="G39" s="503">
        <v>2</v>
      </c>
      <c r="H39" s="502"/>
      <c r="I39" s="321"/>
      <c r="J39" s="321"/>
      <c r="K39" s="321"/>
      <c r="L39" s="436"/>
      <c r="M39" s="436"/>
      <c r="N39" s="436"/>
      <c r="O39" s="436"/>
      <c r="P39" s="436"/>
      <c r="Q39" s="436"/>
      <c r="R39" s="436"/>
      <c r="S39" s="436"/>
      <c r="T39" s="436"/>
      <c r="U39" s="436"/>
      <c r="V39" s="436"/>
      <c r="W39" s="436"/>
      <c r="X39" s="436"/>
      <c r="Y39" s="436"/>
      <c r="Z39" s="436"/>
      <c r="AA39" s="436"/>
      <c r="AB39" s="436"/>
      <c r="AC39" s="436"/>
      <c r="AD39" s="436"/>
      <c r="AE39" s="436"/>
      <c r="AF39" s="436"/>
      <c r="AG39" s="436"/>
      <c r="AH39" s="436"/>
      <c r="AI39" s="436"/>
      <c r="AJ39" s="504"/>
    </row>
    <row r="40" spans="1:36" x14ac:dyDescent="0.2">
      <c r="A40" s="244"/>
      <c r="B40" s="505" t="s">
        <v>123</v>
      </c>
      <c r="C40" s="323" t="s">
        <v>600</v>
      </c>
      <c r="D40" s="506" t="s">
        <v>123</v>
      </c>
      <c r="E40" s="506"/>
      <c r="F40" s="430" t="s">
        <v>123</v>
      </c>
      <c r="G40" s="430"/>
      <c r="H40" s="513" t="s">
        <v>123</v>
      </c>
      <c r="I40" s="373" t="s">
        <v>123</v>
      </c>
      <c r="J40" s="373" t="s">
        <v>123</v>
      </c>
      <c r="K40" s="373" t="s">
        <v>123</v>
      </c>
      <c r="L40" s="435" t="s">
        <v>123</v>
      </c>
      <c r="M40" s="435" t="s">
        <v>123</v>
      </c>
      <c r="N40" s="435" t="s">
        <v>123</v>
      </c>
      <c r="O40" s="435" t="s">
        <v>123</v>
      </c>
      <c r="P40" s="435" t="s">
        <v>123</v>
      </c>
      <c r="Q40" s="435" t="s">
        <v>123</v>
      </c>
      <c r="R40" s="435" t="s">
        <v>123</v>
      </c>
      <c r="S40" s="435" t="s">
        <v>123</v>
      </c>
      <c r="T40" s="435" t="s">
        <v>123</v>
      </c>
      <c r="U40" s="435" t="s">
        <v>123</v>
      </c>
      <c r="V40" s="435" t="s">
        <v>123</v>
      </c>
      <c r="W40" s="435" t="s">
        <v>123</v>
      </c>
      <c r="X40" s="435" t="s">
        <v>123</v>
      </c>
      <c r="Y40" s="435" t="s">
        <v>123</v>
      </c>
      <c r="Z40" s="435" t="s">
        <v>123</v>
      </c>
      <c r="AA40" s="435" t="s">
        <v>123</v>
      </c>
      <c r="AB40" s="435" t="s">
        <v>123</v>
      </c>
      <c r="AC40" s="435" t="s">
        <v>123</v>
      </c>
      <c r="AD40" s="435" t="s">
        <v>123</v>
      </c>
      <c r="AE40" s="435" t="s">
        <v>123</v>
      </c>
      <c r="AF40" s="435" t="s">
        <v>123</v>
      </c>
      <c r="AG40" s="435" t="s">
        <v>123</v>
      </c>
      <c r="AH40" s="435" t="s">
        <v>123</v>
      </c>
      <c r="AI40" s="435" t="s">
        <v>123</v>
      </c>
      <c r="AJ40" s="515" t="s">
        <v>123</v>
      </c>
    </row>
    <row r="41" spans="1:36" x14ac:dyDescent="0.2">
      <c r="A41" s="244"/>
      <c r="B41" s="516">
        <f>B38+0.1</f>
        <v>60.2</v>
      </c>
      <c r="C41" s="491" t="s">
        <v>614</v>
      </c>
      <c r="D41" s="519" t="s">
        <v>123</v>
      </c>
      <c r="E41" s="519"/>
      <c r="F41" s="501" t="s">
        <v>75</v>
      </c>
      <c r="G41" s="501">
        <v>2</v>
      </c>
      <c r="H41" s="502">
        <f t="shared" ref="H41:AJ41" si="15">SUM(H42:H43)</f>
        <v>0</v>
      </c>
      <c r="I41" s="321">
        <f t="shared" si="15"/>
        <v>0</v>
      </c>
      <c r="J41" s="321">
        <f t="shared" si="15"/>
        <v>0</v>
      </c>
      <c r="K41" s="321">
        <f t="shared" si="15"/>
        <v>0</v>
      </c>
      <c r="L41" s="495">
        <f t="shared" si="15"/>
        <v>0</v>
      </c>
      <c r="M41" s="495">
        <f t="shared" si="15"/>
        <v>0</v>
      </c>
      <c r="N41" s="495">
        <f t="shared" si="15"/>
        <v>0</v>
      </c>
      <c r="O41" s="495">
        <f t="shared" si="15"/>
        <v>0</v>
      </c>
      <c r="P41" s="495">
        <f t="shared" si="15"/>
        <v>0</v>
      </c>
      <c r="Q41" s="495">
        <f t="shared" si="15"/>
        <v>0</v>
      </c>
      <c r="R41" s="495">
        <f t="shared" si="15"/>
        <v>0</v>
      </c>
      <c r="S41" s="495">
        <f t="shared" si="15"/>
        <v>0</v>
      </c>
      <c r="T41" s="495">
        <f t="shared" si="15"/>
        <v>0</v>
      </c>
      <c r="U41" s="495">
        <f t="shared" si="15"/>
        <v>0</v>
      </c>
      <c r="V41" s="495">
        <f t="shared" si="15"/>
        <v>0</v>
      </c>
      <c r="W41" s="495">
        <f t="shared" si="15"/>
        <v>0</v>
      </c>
      <c r="X41" s="495">
        <f t="shared" si="15"/>
        <v>0</v>
      </c>
      <c r="Y41" s="495">
        <f t="shared" si="15"/>
        <v>0</v>
      </c>
      <c r="Z41" s="495">
        <f t="shared" si="15"/>
        <v>0</v>
      </c>
      <c r="AA41" s="495">
        <f t="shared" si="15"/>
        <v>0</v>
      </c>
      <c r="AB41" s="495">
        <f t="shared" si="15"/>
        <v>0</v>
      </c>
      <c r="AC41" s="495">
        <f t="shared" si="15"/>
        <v>0</v>
      </c>
      <c r="AD41" s="495">
        <f t="shared" si="15"/>
        <v>0</v>
      </c>
      <c r="AE41" s="495">
        <f t="shared" si="15"/>
        <v>0</v>
      </c>
      <c r="AF41" s="495">
        <f t="shared" si="15"/>
        <v>0</v>
      </c>
      <c r="AG41" s="495">
        <f t="shared" si="15"/>
        <v>0</v>
      </c>
      <c r="AH41" s="495">
        <f t="shared" si="15"/>
        <v>0</v>
      </c>
      <c r="AI41" s="495">
        <f t="shared" si="15"/>
        <v>0</v>
      </c>
      <c r="AJ41" s="495">
        <f t="shared" si="15"/>
        <v>0</v>
      </c>
    </row>
    <row r="42" spans="1:36" x14ac:dyDescent="0.2">
      <c r="A42" s="192"/>
      <c r="B42" s="246" t="s">
        <v>123</v>
      </c>
      <c r="C42" s="493"/>
      <c r="D42" s="493"/>
      <c r="E42" s="493"/>
      <c r="F42" s="503" t="s">
        <v>75</v>
      </c>
      <c r="G42" s="503">
        <v>2</v>
      </c>
      <c r="H42" s="502"/>
      <c r="I42" s="321"/>
      <c r="J42" s="321"/>
      <c r="K42" s="321"/>
      <c r="L42" s="436"/>
      <c r="M42" s="436"/>
      <c r="N42" s="436"/>
      <c r="O42" s="436"/>
      <c r="P42" s="436"/>
      <c r="Q42" s="436"/>
      <c r="R42" s="436"/>
      <c r="S42" s="436"/>
      <c r="T42" s="436"/>
      <c r="U42" s="436"/>
      <c r="V42" s="436"/>
      <c r="W42" s="436"/>
      <c r="X42" s="436"/>
      <c r="Y42" s="436"/>
      <c r="Z42" s="436"/>
      <c r="AA42" s="436"/>
      <c r="AB42" s="436"/>
      <c r="AC42" s="436"/>
      <c r="AD42" s="436"/>
      <c r="AE42" s="436"/>
      <c r="AF42" s="436"/>
      <c r="AG42" s="436"/>
      <c r="AH42" s="436"/>
      <c r="AI42" s="436"/>
      <c r="AJ42" s="504"/>
    </row>
    <row r="43" spans="1:36" x14ac:dyDescent="0.2">
      <c r="A43" s="244"/>
      <c r="B43" s="505" t="s">
        <v>123</v>
      </c>
      <c r="C43" s="323" t="s">
        <v>600</v>
      </c>
      <c r="D43" s="506" t="s">
        <v>123</v>
      </c>
      <c r="E43" s="506"/>
      <c r="F43" s="508" t="s">
        <v>123</v>
      </c>
      <c r="G43" s="430"/>
      <c r="H43" s="513" t="s">
        <v>123</v>
      </c>
      <c r="I43" s="321" t="s">
        <v>123</v>
      </c>
      <c r="J43" s="321" t="s">
        <v>123</v>
      </c>
      <c r="K43" s="373" t="s">
        <v>123</v>
      </c>
      <c r="L43" s="435" t="s">
        <v>123</v>
      </c>
      <c r="M43" s="435" t="s">
        <v>123</v>
      </c>
      <c r="N43" s="435" t="s">
        <v>123</v>
      </c>
      <c r="O43" s="435" t="s">
        <v>123</v>
      </c>
      <c r="P43" s="435" t="s">
        <v>123</v>
      </c>
      <c r="Q43" s="435" t="s">
        <v>123</v>
      </c>
      <c r="R43" s="435" t="s">
        <v>123</v>
      </c>
      <c r="S43" s="435" t="s">
        <v>123</v>
      </c>
      <c r="T43" s="435" t="s">
        <v>123</v>
      </c>
      <c r="U43" s="435" t="s">
        <v>123</v>
      </c>
      <c r="V43" s="435" t="s">
        <v>123</v>
      </c>
      <c r="W43" s="435" t="s">
        <v>123</v>
      </c>
      <c r="X43" s="435" t="s">
        <v>123</v>
      </c>
      <c r="Y43" s="435" t="s">
        <v>123</v>
      </c>
      <c r="Z43" s="435" t="s">
        <v>123</v>
      </c>
      <c r="AA43" s="435" t="s">
        <v>123</v>
      </c>
      <c r="AB43" s="435" t="s">
        <v>123</v>
      </c>
      <c r="AC43" s="435" t="s">
        <v>123</v>
      </c>
      <c r="AD43" s="435" t="s">
        <v>123</v>
      </c>
      <c r="AE43" s="435" t="s">
        <v>123</v>
      </c>
      <c r="AF43" s="435" t="s">
        <v>123</v>
      </c>
      <c r="AG43" s="435" t="s">
        <v>123</v>
      </c>
      <c r="AH43" s="435" t="s">
        <v>123</v>
      </c>
      <c r="AI43" s="435" t="s">
        <v>123</v>
      </c>
      <c r="AJ43" s="515" t="s">
        <v>123</v>
      </c>
    </row>
    <row r="44" spans="1:36" x14ac:dyDescent="0.2">
      <c r="A44" s="235"/>
      <c r="B44" s="254">
        <f>B37+1</f>
        <v>61</v>
      </c>
      <c r="C44" s="413" t="s">
        <v>615</v>
      </c>
      <c r="D44" s="251" t="s">
        <v>123</v>
      </c>
      <c r="E44" s="251"/>
      <c r="F44" s="252"/>
      <c r="G44" s="252">
        <v>2</v>
      </c>
      <c r="H44" s="502">
        <f t="shared" ref="H44:AJ44" si="16">SUM(H45+H48+H51+H55+H58+H61+H64+H67+H70+H73)</f>
        <v>0</v>
      </c>
      <c r="I44" s="321">
        <f t="shared" si="16"/>
        <v>0</v>
      </c>
      <c r="J44" s="321">
        <f t="shared" si="16"/>
        <v>0</v>
      </c>
      <c r="K44" s="321">
        <f t="shared" si="16"/>
        <v>0</v>
      </c>
      <c r="L44" s="495">
        <f t="shared" si="16"/>
        <v>0</v>
      </c>
      <c r="M44" s="495">
        <f t="shared" si="16"/>
        <v>0</v>
      </c>
      <c r="N44" s="495">
        <f t="shared" si="16"/>
        <v>0</v>
      </c>
      <c r="O44" s="495">
        <f t="shared" si="16"/>
        <v>0</v>
      </c>
      <c r="P44" s="495">
        <f t="shared" si="16"/>
        <v>0</v>
      </c>
      <c r="Q44" s="495">
        <f t="shared" si="16"/>
        <v>0</v>
      </c>
      <c r="R44" s="495">
        <f t="shared" si="16"/>
        <v>0</v>
      </c>
      <c r="S44" s="495">
        <f t="shared" si="16"/>
        <v>0</v>
      </c>
      <c r="T44" s="495">
        <f t="shared" si="16"/>
        <v>0</v>
      </c>
      <c r="U44" s="495">
        <f t="shared" si="16"/>
        <v>-1.3795527187552226E-2</v>
      </c>
      <c r="V44" s="495">
        <f t="shared" si="16"/>
        <v>-1.4291839190693802E-2</v>
      </c>
      <c r="W44" s="495">
        <f t="shared" si="16"/>
        <v>-2.3432679021092064E-2</v>
      </c>
      <c r="X44" s="495">
        <f t="shared" si="16"/>
        <v>-2.359747710380914E-2</v>
      </c>
      <c r="Y44" s="495">
        <f t="shared" si="16"/>
        <v>-1.3789158907162515E-2</v>
      </c>
      <c r="Z44" s="495">
        <f t="shared" si="16"/>
        <v>-1.7777693046313138E-2</v>
      </c>
      <c r="AA44" s="495">
        <f t="shared" si="16"/>
        <v>-3.0907989388840797E-2</v>
      </c>
      <c r="AB44" s="495">
        <f t="shared" si="16"/>
        <v>-2.9891730636541526E-2</v>
      </c>
      <c r="AC44" s="495">
        <f t="shared" si="16"/>
        <v>-2.989796364169154E-2</v>
      </c>
      <c r="AD44" s="495">
        <f t="shared" si="16"/>
        <v>-2.9921822171281177E-2</v>
      </c>
      <c r="AE44" s="495">
        <f t="shared" si="16"/>
        <v>-2.8974762078271467E-2</v>
      </c>
      <c r="AF44" s="495">
        <f t="shared" si="16"/>
        <v>-2.9047878523803451E-2</v>
      </c>
      <c r="AG44" s="495">
        <f t="shared" si="16"/>
        <v>-2.9142275258578078E-2</v>
      </c>
      <c r="AH44" s="495">
        <f t="shared" si="16"/>
        <v>-2.8261325613857198E-2</v>
      </c>
      <c r="AI44" s="495">
        <f t="shared" si="16"/>
        <v>-1.5458271882360521E-2</v>
      </c>
      <c r="AJ44" s="495">
        <f t="shared" si="16"/>
        <v>3.182172705351892E-3</v>
      </c>
    </row>
    <row r="45" spans="1:36" ht="25.5" x14ac:dyDescent="0.2">
      <c r="A45" s="192"/>
      <c r="B45" s="520">
        <f>B44+0.1</f>
        <v>61.1</v>
      </c>
      <c r="C45" s="521" t="s">
        <v>616</v>
      </c>
      <c r="D45" s="517" t="s">
        <v>123</v>
      </c>
      <c r="E45" s="517"/>
      <c r="F45" s="510" t="s">
        <v>75</v>
      </c>
      <c r="G45" s="510">
        <v>2</v>
      </c>
      <c r="H45" s="502">
        <f t="shared" ref="H45:AJ45" si="17">SUM(H46:H47)</f>
        <v>0</v>
      </c>
      <c r="I45" s="321">
        <f t="shared" si="17"/>
        <v>0</v>
      </c>
      <c r="J45" s="321">
        <f t="shared" si="17"/>
        <v>0</v>
      </c>
      <c r="K45" s="321">
        <f t="shared" si="17"/>
        <v>0</v>
      </c>
      <c r="L45" s="495">
        <f t="shared" si="17"/>
        <v>0</v>
      </c>
      <c r="M45" s="495">
        <f t="shared" si="17"/>
        <v>0</v>
      </c>
      <c r="N45" s="495">
        <f t="shared" si="17"/>
        <v>0</v>
      </c>
      <c r="O45" s="495">
        <f t="shared" si="17"/>
        <v>0</v>
      </c>
      <c r="P45" s="495">
        <f t="shared" si="17"/>
        <v>0</v>
      </c>
      <c r="Q45" s="495">
        <f t="shared" si="17"/>
        <v>0</v>
      </c>
      <c r="R45" s="495">
        <f t="shared" si="17"/>
        <v>0</v>
      </c>
      <c r="S45" s="495">
        <f t="shared" si="17"/>
        <v>0</v>
      </c>
      <c r="T45" s="495">
        <f t="shared" si="17"/>
        <v>0</v>
      </c>
      <c r="U45" s="495">
        <f t="shared" si="17"/>
        <v>0</v>
      </c>
      <c r="V45" s="495">
        <f t="shared" si="17"/>
        <v>0</v>
      </c>
      <c r="W45" s="495">
        <f t="shared" si="17"/>
        <v>0</v>
      </c>
      <c r="X45" s="495">
        <f t="shared" si="17"/>
        <v>0</v>
      </c>
      <c r="Y45" s="495">
        <f t="shared" si="17"/>
        <v>0</v>
      </c>
      <c r="Z45" s="495">
        <f t="shared" si="17"/>
        <v>0</v>
      </c>
      <c r="AA45" s="495">
        <f t="shared" si="17"/>
        <v>0</v>
      </c>
      <c r="AB45" s="495">
        <f t="shared" si="17"/>
        <v>0</v>
      </c>
      <c r="AC45" s="495">
        <f t="shared" si="17"/>
        <v>0</v>
      </c>
      <c r="AD45" s="495">
        <f t="shared" si="17"/>
        <v>0</v>
      </c>
      <c r="AE45" s="495">
        <f t="shared" si="17"/>
        <v>0</v>
      </c>
      <c r="AF45" s="495">
        <f t="shared" si="17"/>
        <v>0</v>
      </c>
      <c r="AG45" s="495">
        <f t="shared" si="17"/>
        <v>0</v>
      </c>
      <c r="AH45" s="495">
        <f t="shared" si="17"/>
        <v>0</v>
      </c>
      <c r="AI45" s="495">
        <f t="shared" si="17"/>
        <v>0</v>
      </c>
      <c r="AJ45" s="495">
        <f t="shared" si="17"/>
        <v>0</v>
      </c>
    </row>
    <row r="46" spans="1:36" x14ac:dyDescent="0.2">
      <c r="A46" s="192"/>
      <c r="B46" s="255" t="s">
        <v>123</v>
      </c>
      <c r="C46" s="493"/>
      <c r="D46" s="493"/>
      <c r="E46" s="493"/>
      <c r="F46" s="494" t="s">
        <v>75</v>
      </c>
      <c r="G46" s="494">
        <v>2</v>
      </c>
      <c r="H46" s="502"/>
      <c r="I46" s="321"/>
      <c r="J46" s="321"/>
      <c r="K46" s="321"/>
      <c r="L46" s="436"/>
      <c r="M46" s="436"/>
      <c r="N46" s="436"/>
      <c r="O46" s="436"/>
      <c r="P46" s="436"/>
      <c r="Q46" s="436"/>
      <c r="R46" s="436"/>
      <c r="S46" s="436"/>
      <c r="T46" s="436"/>
      <c r="U46" s="436"/>
      <c r="V46" s="436"/>
      <c r="W46" s="436"/>
      <c r="X46" s="436"/>
      <c r="Y46" s="436"/>
      <c r="Z46" s="436"/>
      <c r="AA46" s="436"/>
      <c r="AB46" s="436"/>
      <c r="AC46" s="436"/>
      <c r="AD46" s="436"/>
      <c r="AE46" s="436"/>
      <c r="AF46" s="436"/>
      <c r="AG46" s="436"/>
      <c r="AH46" s="436"/>
      <c r="AI46" s="436"/>
      <c r="AJ46" s="504"/>
    </row>
    <row r="47" spans="1:36" x14ac:dyDescent="0.2">
      <c r="A47" s="192"/>
      <c r="B47" s="505" t="s">
        <v>123</v>
      </c>
      <c r="C47" s="323" t="s">
        <v>600</v>
      </c>
      <c r="D47" s="506" t="s">
        <v>123</v>
      </c>
      <c r="E47" s="506"/>
      <c r="F47" s="508" t="s">
        <v>123</v>
      </c>
      <c r="G47" s="430"/>
      <c r="H47" s="513" t="s">
        <v>123</v>
      </c>
      <c r="I47" s="321" t="s">
        <v>123</v>
      </c>
      <c r="J47" s="321" t="s">
        <v>123</v>
      </c>
      <c r="K47" s="373" t="s">
        <v>123</v>
      </c>
      <c r="L47" s="435" t="s">
        <v>123</v>
      </c>
      <c r="M47" s="435" t="s">
        <v>123</v>
      </c>
      <c r="N47" s="435" t="s">
        <v>123</v>
      </c>
      <c r="O47" s="435" t="s">
        <v>123</v>
      </c>
      <c r="P47" s="435" t="s">
        <v>123</v>
      </c>
      <c r="Q47" s="435" t="s">
        <v>123</v>
      </c>
      <c r="R47" s="435" t="s">
        <v>123</v>
      </c>
      <c r="S47" s="435" t="s">
        <v>123</v>
      </c>
      <c r="T47" s="435" t="s">
        <v>123</v>
      </c>
      <c r="U47" s="435" t="s">
        <v>123</v>
      </c>
      <c r="V47" s="435" t="s">
        <v>123</v>
      </c>
      <c r="W47" s="435" t="s">
        <v>123</v>
      </c>
      <c r="X47" s="435" t="s">
        <v>123</v>
      </c>
      <c r="Y47" s="435" t="s">
        <v>123</v>
      </c>
      <c r="Z47" s="435" t="s">
        <v>123</v>
      </c>
      <c r="AA47" s="435" t="s">
        <v>123</v>
      </c>
      <c r="AB47" s="435" t="s">
        <v>123</v>
      </c>
      <c r="AC47" s="435" t="s">
        <v>123</v>
      </c>
      <c r="AD47" s="435" t="s">
        <v>123</v>
      </c>
      <c r="AE47" s="435" t="s">
        <v>123</v>
      </c>
      <c r="AF47" s="435" t="s">
        <v>123</v>
      </c>
      <c r="AG47" s="435" t="s">
        <v>123</v>
      </c>
      <c r="AH47" s="435" t="s">
        <v>123</v>
      </c>
      <c r="AI47" s="435" t="s">
        <v>123</v>
      </c>
      <c r="AJ47" s="515" t="s">
        <v>123</v>
      </c>
    </row>
    <row r="48" spans="1:36" ht="25.5" x14ac:dyDescent="0.2">
      <c r="A48" s="192"/>
      <c r="B48" s="520">
        <f>B45+0.1</f>
        <v>61.2</v>
      </c>
      <c r="C48" s="521" t="s">
        <v>617</v>
      </c>
      <c r="D48" s="517" t="s">
        <v>123</v>
      </c>
      <c r="E48" s="517"/>
      <c r="F48" s="510" t="s">
        <v>75</v>
      </c>
      <c r="G48" s="510">
        <v>2</v>
      </c>
      <c r="H48" s="502">
        <f>SUM(H49:H50)</f>
        <v>0</v>
      </c>
      <c r="I48" s="321">
        <f>SUM(I49:I50)</f>
        <v>0</v>
      </c>
      <c r="J48" s="321">
        <f>SUM(J49:J50)</f>
        <v>0</v>
      </c>
      <c r="K48" s="321">
        <f>SUM(K49:K50)</f>
        <v>0</v>
      </c>
      <c r="L48" s="495">
        <f>SUM(L49:L50)</f>
        <v>0</v>
      </c>
      <c r="M48" s="495">
        <f t="shared" ref="M48:AJ48" si="18">SUM(M49:M50)</f>
        <v>0</v>
      </c>
      <c r="N48" s="495">
        <f t="shared" si="18"/>
        <v>0</v>
      </c>
      <c r="O48" s="495">
        <f t="shared" si="18"/>
        <v>0</v>
      </c>
      <c r="P48" s="495">
        <f t="shared" si="18"/>
        <v>0</v>
      </c>
      <c r="Q48" s="495">
        <f t="shared" si="18"/>
        <v>0</v>
      </c>
      <c r="R48" s="495">
        <f t="shared" si="18"/>
        <v>0</v>
      </c>
      <c r="S48" s="495">
        <f t="shared" si="18"/>
        <v>0</v>
      </c>
      <c r="T48" s="495">
        <f t="shared" si="18"/>
        <v>0</v>
      </c>
      <c r="U48" s="495">
        <f t="shared" si="18"/>
        <v>0</v>
      </c>
      <c r="V48" s="495">
        <f t="shared" si="18"/>
        <v>0</v>
      </c>
      <c r="W48" s="495">
        <f t="shared" si="18"/>
        <v>0</v>
      </c>
      <c r="X48" s="495">
        <f t="shared" si="18"/>
        <v>0</v>
      </c>
      <c r="Y48" s="495">
        <f t="shared" si="18"/>
        <v>0</v>
      </c>
      <c r="Z48" s="495">
        <f t="shared" si="18"/>
        <v>0</v>
      </c>
      <c r="AA48" s="495">
        <f t="shared" si="18"/>
        <v>0</v>
      </c>
      <c r="AB48" s="495">
        <f t="shared" si="18"/>
        <v>0</v>
      </c>
      <c r="AC48" s="495">
        <f t="shared" si="18"/>
        <v>0</v>
      </c>
      <c r="AD48" s="495">
        <f t="shared" si="18"/>
        <v>0</v>
      </c>
      <c r="AE48" s="495">
        <f t="shared" si="18"/>
        <v>0</v>
      </c>
      <c r="AF48" s="495">
        <f t="shared" si="18"/>
        <v>0</v>
      </c>
      <c r="AG48" s="495">
        <f t="shared" si="18"/>
        <v>0</v>
      </c>
      <c r="AH48" s="495">
        <f t="shared" si="18"/>
        <v>0</v>
      </c>
      <c r="AI48" s="495">
        <f t="shared" si="18"/>
        <v>0</v>
      </c>
      <c r="AJ48" s="495">
        <f t="shared" si="18"/>
        <v>0</v>
      </c>
    </row>
    <row r="49" spans="1:36" x14ac:dyDescent="0.2">
      <c r="A49" s="192"/>
      <c r="B49" s="255" t="s">
        <v>123</v>
      </c>
      <c r="C49" s="493"/>
      <c r="D49" s="493"/>
      <c r="E49" s="493"/>
      <c r="F49" s="494" t="s">
        <v>75</v>
      </c>
      <c r="G49" s="494">
        <v>2</v>
      </c>
      <c r="H49" s="502"/>
      <c r="I49" s="321"/>
      <c r="J49" s="321"/>
      <c r="K49" s="321"/>
      <c r="L49" s="436"/>
      <c r="M49" s="436"/>
      <c r="N49" s="436"/>
      <c r="O49" s="436"/>
      <c r="P49" s="436"/>
      <c r="Q49" s="436"/>
      <c r="R49" s="436"/>
      <c r="S49" s="436"/>
      <c r="T49" s="436"/>
      <c r="U49" s="436"/>
      <c r="V49" s="436"/>
      <c r="W49" s="436"/>
      <c r="X49" s="436"/>
      <c r="Y49" s="436"/>
      <c r="Z49" s="436"/>
      <c r="AA49" s="436"/>
      <c r="AB49" s="436"/>
      <c r="AC49" s="436"/>
      <c r="AD49" s="436"/>
      <c r="AE49" s="436"/>
      <c r="AF49" s="436"/>
      <c r="AG49" s="436"/>
      <c r="AH49" s="436"/>
      <c r="AI49" s="436"/>
      <c r="AJ49" s="504"/>
    </row>
    <row r="50" spans="1:36" x14ac:dyDescent="0.2">
      <c r="A50" s="192"/>
      <c r="B50" s="505" t="s">
        <v>123</v>
      </c>
      <c r="C50" s="323" t="s">
        <v>600</v>
      </c>
      <c r="D50" s="506" t="s">
        <v>123</v>
      </c>
      <c r="E50" s="506"/>
      <c r="F50" s="508" t="s">
        <v>123</v>
      </c>
      <c r="G50" s="430"/>
      <c r="H50" s="513" t="s">
        <v>123</v>
      </c>
      <c r="I50" s="321" t="s">
        <v>123</v>
      </c>
      <c r="J50" s="321" t="s">
        <v>123</v>
      </c>
      <c r="K50" s="373" t="s">
        <v>123</v>
      </c>
      <c r="L50" s="435" t="s">
        <v>123</v>
      </c>
      <c r="M50" s="435" t="s">
        <v>123</v>
      </c>
      <c r="N50" s="435" t="s">
        <v>123</v>
      </c>
      <c r="O50" s="435" t="s">
        <v>123</v>
      </c>
      <c r="P50" s="435" t="s">
        <v>123</v>
      </c>
      <c r="Q50" s="435" t="s">
        <v>123</v>
      </c>
      <c r="R50" s="435" t="s">
        <v>123</v>
      </c>
      <c r="S50" s="435" t="s">
        <v>123</v>
      </c>
      <c r="T50" s="435" t="s">
        <v>123</v>
      </c>
      <c r="U50" s="435" t="s">
        <v>123</v>
      </c>
      <c r="V50" s="435" t="s">
        <v>123</v>
      </c>
      <c r="W50" s="435" t="s">
        <v>123</v>
      </c>
      <c r="X50" s="435" t="s">
        <v>123</v>
      </c>
      <c r="Y50" s="435" t="s">
        <v>123</v>
      </c>
      <c r="Z50" s="435" t="s">
        <v>123</v>
      </c>
      <c r="AA50" s="435" t="s">
        <v>123</v>
      </c>
      <c r="AB50" s="435" t="s">
        <v>123</v>
      </c>
      <c r="AC50" s="435" t="s">
        <v>123</v>
      </c>
      <c r="AD50" s="435" t="s">
        <v>123</v>
      </c>
      <c r="AE50" s="435" t="s">
        <v>123</v>
      </c>
      <c r="AF50" s="435" t="s">
        <v>123</v>
      </c>
      <c r="AG50" s="435" t="s">
        <v>123</v>
      </c>
      <c r="AH50" s="435" t="s">
        <v>123</v>
      </c>
      <c r="AI50" s="435" t="s">
        <v>123</v>
      </c>
      <c r="AJ50" s="515" t="s">
        <v>123</v>
      </c>
    </row>
    <row r="51" spans="1:36" ht="25.5" x14ac:dyDescent="0.2">
      <c r="A51" s="192"/>
      <c r="B51" s="520">
        <f>B48+0.1</f>
        <v>61.300000000000004</v>
      </c>
      <c r="C51" s="521" t="s">
        <v>618</v>
      </c>
      <c r="D51" s="517" t="s">
        <v>123</v>
      </c>
      <c r="E51" s="517"/>
      <c r="F51" s="510" t="s">
        <v>75</v>
      </c>
      <c r="G51" s="510">
        <v>2</v>
      </c>
      <c r="H51" s="502">
        <f>SUM(H52:H54)</f>
        <v>0</v>
      </c>
      <c r="I51" s="321">
        <f>SUM(I52:I54)</f>
        <v>0</v>
      </c>
      <c r="J51" s="321">
        <f>SUM(J52:J54)</f>
        <v>0</v>
      </c>
      <c r="K51" s="321">
        <f>SUM(K52:K54)</f>
        <v>0</v>
      </c>
      <c r="L51" s="495">
        <f>SUM(L52:L54)</f>
        <v>0</v>
      </c>
      <c r="M51" s="495">
        <f t="shared" ref="M51:AJ51" si="19">SUM(M52:M54)</f>
        <v>0</v>
      </c>
      <c r="N51" s="495">
        <f t="shared" si="19"/>
        <v>0</v>
      </c>
      <c r="O51" s="495">
        <f t="shared" si="19"/>
        <v>0</v>
      </c>
      <c r="P51" s="495">
        <f t="shared" si="19"/>
        <v>0</v>
      </c>
      <c r="Q51" s="495">
        <f t="shared" si="19"/>
        <v>0</v>
      </c>
      <c r="R51" s="495">
        <f t="shared" si="19"/>
        <v>0</v>
      </c>
      <c r="S51" s="495">
        <f t="shared" si="19"/>
        <v>0</v>
      </c>
      <c r="T51" s="495">
        <f t="shared" si="19"/>
        <v>0</v>
      </c>
      <c r="U51" s="495">
        <f t="shared" si="19"/>
        <v>0.33961427850700615</v>
      </c>
      <c r="V51" s="495">
        <f t="shared" si="19"/>
        <v>0.33062473026964589</v>
      </c>
      <c r="W51" s="495">
        <f t="shared" si="19"/>
        <v>0.31289228874323038</v>
      </c>
      <c r="X51" s="495">
        <f t="shared" si="19"/>
        <v>0.30437547148768396</v>
      </c>
      <c r="Y51" s="495">
        <f t="shared" si="19"/>
        <v>0.30610060771786474</v>
      </c>
      <c r="Z51" s="495">
        <f t="shared" si="19"/>
        <v>0.29419741497022001</v>
      </c>
      <c r="AA51" s="495">
        <f t="shared" si="19"/>
        <v>0.27360677205296957</v>
      </c>
      <c r="AB51" s="495">
        <f t="shared" si="19"/>
        <v>0.26735408328227617</v>
      </c>
      <c r="AC51" s="495">
        <f t="shared" si="19"/>
        <v>0.26025356032862546</v>
      </c>
      <c r="AD51" s="495">
        <f t="shared" si="19"/>
        <v>0.25326227709493243</v>
      </c>
      <c r="AE51" s="495">
        <f t="shared" si="19"/>
        <v>0.24748416625784542</v>
      </c>
      <c r="AF51" s="495">
        <f t="shared" si="19"/>
        <v>0.24083997426763304</v>
      </c>
      <c r="AG51" s="495">
        <f t="shared" si="19"/>
        <v>0.23434041488060475</v>
      </c>
      <c r="AH51" s="495">
        <f t="shared" si="19"/>
        <v>0.22901669807811656</v>
      </c>
      <c r="AI51" s="495">
        <f t="shared" si="19"/>
        <v>0.23576878449464683</v>
      </c>
      <c r="AJ51" s="495">
        <f t="shared" si="19"/>
        <v>0.24835862320523494</v>
      </c>
    </row>
    <row r="52" spans="1:36" x14ac:dyDescent="0.2">
      <c r="A52" s="192"/>
      <c r="B52" s="522"/>
      <c r="C52" s="493" t="s">
        <v>835</v>
      </c>
      <c r="D52" s="493" t="s">
        <v>836</v>
      </c>
      <c r="E52" s="493"/>
      <c r="F52" s="494" t="s">
        <v>75</v>
      </c>
      <c r="G52" s="494">
        <v>2</v>
      </c>
      <c r="H52" s="502"/>
      <c r="I52" s="321"/>
      <c r="J52" s="321"/>
      <c r="K52" s="321"/>
      <c r="L52" s="436">
        <v>0</v>
      </c>
      <c r="M52" s="436">
        <v>0</v>
      </c>
      <c r="N52" s="436">
        <v>0</v>
      </c>
      <c r="O52" s="436">
        <v>0</v>
      </c>
      <c r="P52" s="436">
        <v>0</v>
      </c>
      <c r="Q52" s="436">
        <v>0</v>
      </c>
      <c r="R52" s="436">
        <v>0</v>
      </c>
      <c r="S52" s="436">
        <v>0</v>
      </c>
      <c r="T52" s="436">
        <v>0</v>
      </c>
      <c r="U52" s="436">
        <v>0</v>
      </c>
      <c r="V52" s="436">
        <v>0</v>
      </c>
      <c r="W52" s="436">
        <v>0</v>
      </c>
      <c r="X52" s="436">
        <v>0</v>
      </c>
      <c r="Y52" s="436">
        <v>0</v>
      </c>
      <c r="Z52" s="436">
        <v>-3.7799999999999999E-3</v>
      </c>
      <c r="AA52" s="436">
        <v>-1.6656331E-2</v>
      </c>
      <c r="AB52" s="436">
        <v>-1.6366967E-2</v>
      </c>
      <c r="AC52" s="436">
        <v>-1.6082629000000001E-2</v>
      </c>
      <c r="AD52" s="436">
        <v>-1.5803230000000001E-2</v>
      </c>
      <c r="AE52" s="436">
        <v>-1.5528686999999999E-2</v>
      </c>
      <c r="AF52" s="436">
        <v>-1.5258911E-2</v>
      </c>
      <c r="AG52" s="436">
        <v>-1.4993823999999999E-2</v>
      </c>
      <c r="AH52" s="436">
        <v>-1.4733341E-2</v>
      </c>
      <c r="AI52" s="436">
        <v>-1.5353840000000001E-3</v>
      </c>
      <c r="AJ52" s="436">
        <v>1.6500000000000001E-2</v>
      </c>
    </row>
    <row r="53" spans="1:36" x14ac:dyDescent="0.2">
      <c r="A53" s="192"/>
      <c r="B53" s="522"/>
      <c r="C53" s="493" t="s">
        <v>817</v>
      </c>
      <c r="D53" s="493" t="s">
        <v>837</v>
      </c>
      <c r="E53" s="493"/>
      <c r="F53" s="494" t="s">
        <v>75</v>
      </c>
      <c r="G53" s="514">
        <v>2</v>
      </c>
      <c r="H53" s="513"/>
      <c r="I53" s="321"/>
      <c r="J53" s="321"/>
      <c r="K53" s="373"/>
      <c r="L53" s="435">
        <v>0</v>
      </c>
      <c r="M53" s="435">
        <v>0</v>
      </c>
      <c r="N53" s="435">
        <v>0</v>
      </c>
      <c r="O53" s="435">
        <v>0</v>
      </c>
      <c r="P53" s="435">
        <v>0</v>
      </c>
      <c r="Q53" s="435">
        <v>0</v>
      </c>
      <c r="R53" s="435">
        <v>0</v>
      </c>
      <c r="S53" s="435">
        <v>0</v>
      </c>
      <c r="T53" s="435">
        <v>0</v>
      </c>
      <c r="U53" s="435">
        <v>0.33961427850700615</v>
      </c>
      <c r="V53" s="435">
        <v>0.33062473026964589</v>
      </c>
      <c r="W53" s="435">
        <v>0.31289228874323038</v>
      </c>
      <c r="X53" s="435">
        <v>0.30437547148768396</v>
      </c>
      <c r="Y53" s="435">
        <v>0.30610060771786474</v>
      </c>
      <c r="Z53" s="435">
        <v>0.29797741497022001</v>
      </c>
      <c r="AA53" s="435">
        <v>0.2902631030529696</v>
      </c>
      <c r="AB53" s="435">
        <v>0.28372105028227618</v>
      </c>
      <c r="AC53" s="435">
        <v>0.27633618932862547</v>
      </c>
      <c r="AD53" s="435">
        <v>0.26906550709493243</v>
      </c>
      <c r="AE53" s="435">
        <v>0.2630128532578454</v>
      </c>
      <c r="AF53" s="435">
        <v>0.25609888526763303</v>
      </c>
      <c r="AG53" s="435">
        <v>0.24933423888060474</v>
      </c>
      <c r="AH53" s="435">
        <v>0.24375003907811657</v>
      </c>
      <c r="AI53" s="435">
        <v>0.23730416849464683</v>
      </c>
      <c r="AJ53" s="529">
        <v>0.23185862320523495</v>
      </c>
    </row>
    <row r="54" spans="1:36" x14ac:dyDescent="0.2">
      <c r="A54" s="192"/>
      <c r="B54" s="505" t="s">
        <v>123</v>
      </c>
      <c r="C54" s="323" t="s">
        <v>600</v>
      </c>
      <c r="D54" s="506" t="s">
        <v>123</v>
      </c>
      <c r="E54" s="506"/>
      <c r="F54" s="508" t="s">
        <v>123</v>
      </c>
      <c r="G54" s="430"/>
      <c r="H54" s="513" t="s">
        <v>123</v>
      </c>
      <c r="I54" s="321" t="s">
        <v>123</v>
      </c>
      <c r="J54" s="321" t="s">
        <v>123</v>
      </c>
      <c r="K54" s="373" t="s">
        <v>123</v>
      </c>
      <c r="L54" s="435" t="s">
        <v>123</v>
      </c>
      <c r="M54" s="435" t="s">
        <v>123</v>
      </c>
      <c r="N54" s="435" t="s">
        <v>123</v>
      </c>
      <c r="O54" s="435" t="s">
        <v>123</v>
      </c>
      <c r="P54" s="435" t="s">
        <v>123</v>
      </c>
      <c r="Q54" s="435" t="s">
        <v>123</v>
      </c>
      <c r="R54" s="435" t="s">
        <v>123</v>
      </c>
      <c r="S54" s="435" t="s">
        <v>123</v>
      </c>
      <c r="T54" s="435" t="s">
        <v>123</v>
      </c>
      <c r="U54" s="435" t="s">
        <v>123</v>
      </c>
      <c r="V54" s="435" t="s">
        <v>123</v>
      </c>
      <c r="W54" s="435" t="s">
        <v>123</v>
      </c>
      <c r="X54" s="435" t="s">
        <v>123</v>
      </c>
      <c r="Y54" s="435" t="s">
        <v>123</v>
      </c>
      <c r="Z54" s="435" t="s">
        <v>123</v>
      </c>
      <c r="AA54" s="435" t="s">
        <v>123</v>
      </c>
      <c r="AB54" s="435" t="s">
        <v>123</v>
      </c>
      <c r="AC54" s="435" t="s">
        <v>123</v>
      </c>
      <c r="AD54" s="435" t="s">
        <v>123</v>
      </c>
      <c r="AE54" s="435" t="s">
        <v>123</v>
      </c>
      <c r="AF54" s="435" t="s">
        <v>123</v>
      </c>
      <c r="AG54" s="435" t="s">
        <v>123</v>
      </c>
      <c r="AH54" s="435" t="s">
        <v>123</v>
      </c>
      <c r="AI54" s="435" t="s">
        <v>123</v>
      </c>
      <c r="AJ54" s="515" t="s">
        <v>123</v>
      </c>
    </row>
    <row r="55" spans="1:36" ht="25.5" x14ac:dyDescent="0.2">
      <c r="A55" s="192"/>
      <c r="B55" s="520">
        <f>B51+0.1</f>
        <v>61.400000000000006</v>
      </c>
      <c r="C55" s="521" t="s">
        <v>619</v>
      </c>
      <c r="D55" s="517" t="s">
        <v>123</v>
      </c>
      <c r="E55" s="517"/>
      <c r="F55" s="510" t="s">
        <v>75</v>
      </c>
      <c r="G55" s="510">
        <v>2</v>
      </c>
      <c r="H55" s="502">
        <f t="shared" ref="H55:AJ55" si="20">SUM(H56:H57)</f>
        <v>0</v>
      </c>
      <c r="I55" s="321">
        <f t="shared" si="20"/>
        <v>0</v>
      </c>
      <c r="J55" s="321">
        <f t="shared" si="20"/>
        <v>0</v>
      </c>
      <c r="K55" s="321">
        <f t="shared" si="20"/>
        <v>0</v>
      </c>
      <c r="L55" s="495">
        <f t="shared" si="20"/>
        <v>0</v>
      </c>
      <c r="M55" s="495">
        <f t="shared" si="20"/>
        <v>0</v>
      </c>
      <c r="N55" s="495">
        <f t="shared" si="20"/>
        <v>0</v>
      </c>
      <c r="O55" s="495">
        <f t="shared" si="20"/>
        <v>0</v>
      </c>
      <c r="P55" s="495">
        <f t="shared" si="20"/>
        <v>0</v>
      </c>
      <c r="Q55" s="495">
        <f t="shared" si="20"/>
        <v>0</v>
      </c>
      <c r="R55" s="495">
        <f t="shared" si="20"/>
        <v>0</v>
      </c>
      <c r="S55" s="495">
        <f t="shared" si="20"/>
        <v>0</v>
      </c>
      <c r="T55" s="495">
        <f t="shared" si="20"/>
        <v>0</v>
      </c>
      <c r="U55" s="495">
        <f t="shared" si="20"/>
        <v>-0.35068253167445129</v>
      </c>
      <c r="V55" s="495">
        <f t="shared" si="20"/>
        <v>-0.34180525585516214</v>
      </c>
      <c r="W55" s="495">
        <f t="shared" si="20"/>
        <v>-0.33321365415914489</v>
      </c>
      <c r="X55" s="495">
        <f t="shared" si="20"/>
        <v>-0.32486163498631554</v>
      </c>
      <c r="Y55" s="495">
        <f t="shared" si="20"/>
        <v>-0.31677845301984969</v>
      </c>
      <c r="Z55" s="495">
        <f t="shared" si="20"/>
        <v>-0.30886379441135559</v>
      </c>
      <c r="AA55" s="495">
        <f t="shared" si="20"/>
        <v>-0.30140344783663281</v>
      </c>
      <c r="AB55" s="495">
        <f t="shared" si="20"/>
        <v>-0.29413450031364013</v>
      </c>
      <c r="AC55" s="495">
        <f t="shared" si="20"/>
        <v>-0.28704021036513944</v>
      </c>
      <c r="AD55" s="495">
        <f t="shared" si="20"/>
        <v>-0.28007278566103605</v>
      </c>
      <c r="AE55" s="495">
        <f t="shared" si="20"/>
        <v>-0.27334761473093933</v>
      </c>
      <c r="AF55" s="495">
        <f t="shared" si="20"/>
        <v>-0.26677653918625893</v>
      </c>
      <c r="AG55" s="495">
        <f t="shared" si="20"/>
        <v>-0.26037137653400527</v>
      </c>
      <c r="AH55" s="495">
        <f t="shared" si="20"/>
        <v>-0.2541667100867962</v>
      </c>
      <c r="AI55" s="495">
        <f t="shared" si="20"/>
        <v>-0.24811574277182979</v>
      </c>
      <c r="AJ55" s="495">
        <f t="shared" si="20"/>
        <v>-0.24206513689470549</v>
      </c>
    </row>
    <row r="56" spans="1:36" x14ac:dyDescent="0.2">
      <c r="A56" s="192"/>
      <c r="B56" s="255"/>
      <c r="C56" s="493" t="s">
        <v>817</v>
      </c>
      <c r="D56" s="493" t="s">
        <v>837</v>
      </c>
      <c r="E56" s="493"/>
      <c r="F56" s="494" t="s">
        <v>75</v>
      </c>
      <c r="G56" s="514">
        <v>2</v>
      </c>
      <c r="H56" s="513"/>
      <c r="I56" s="321"/>
      <c r="J56" s="321"/>
      <c r="K56" s="373"/>
      <c r="L56" s="435">
        <v>0</v>
      </c>
      <c r="M56" s="435">
        <v>0</v>
      </c>
      <c r="N56" s="435">
        <v>0</v>
      </c>
      <c r="O56" s="435">
        <v>0</v>
      </c>
      <c r="P56" s="435">
        <v>0</v>
      </c>
      <c r="Q56" s="435">
        <v>0</v>
      </c>
      <c r="R56" s="435">
        <v>0</v>
      </c>
      <c r="S56" s="435">
        <v>0</v>
      </c>
      <c r="T56" s="435">
        <v>0</v>
      </c>
      <c r="U56" s="435">
        <v>-0.35068253167445129</v>
      </c>
      <c r="V56" s="435">
        <v>-0.34180525585516214</v>
      </c>
      <c r="W56" s="435">
        <v>-0.33321365415914489</v>
      </c>
      <c r="X56" s="435">
        <v>-0.32486163498631554</v>
      </c>
      <c r="Y56" s="435">
        <v>-0.31677845301984969</v>
      </c>
      <c r="Z56" s="435">
        <v>-0.30886379441135559</v>
      </c>
      <c r="AA56" s="435">
        <v>-0.30140344783663281</v>
      </c>
      <c r="AB56" s="435">
        <v>-0.29413450031364013</v>
      </c>
      <c r="AC56" s="435">
        <v>-0.28704021036513944</v>
      </c>
      <c r="AD56" s="435">
        <v>-0.28007278566103605</v>
      </c>
      <c r="AE56" s="435">
        <v>-0.27334761473093933</v>
      </c>
      <c r="AF56" s="435">
        <v>-0.26677653918625893</v>
      </c>
      <c r="AG56" s="435">
        <v>-0.26037137653400527</v>
      </c>
      <c r="AH56" s="435">
        <v>-0.2541667100867962</v>
      </c>
      <c r="AI56" s="435">
        <v>-0.24811574277182979</v>
      </c>
      <c r="AJ56" s="515">
        <v>-0.24206513689470549</v>
      </c>
    </row>
    <row r="57" spans="1:36" x14ac:dyDescent="0.2">
      <c r="A57" s="192"/>
      <c r="B57" s="505" t="s">
        <v>123</v>
      </c>
      <c r="C57" s="323" t="s">
        <v>600</v>
      </c>
      <c r="D57" s="506" t="s">
        <v>123</v>
      </c>
      <c r="E57" s="506"/>
      <c r="F57" s="508" t="s">
        <v>123</v>
      </c>
      <c r="G57" s="430"/>
      <c r="H57" s="513" t="s">
        <v>123</v>
      </c>
      <c r="I57" s="321" t="s">
        <v>123</v>
      </c>
      <c r="J57" s="321" t="s">
        <v>123</v>
      </c>
      <c r="K57" s="373" t="s">
        <v>123</v>
      </c>
      <c r="L57" s="435" t="s">
        <v>123</v>
      </c>
      <c r="M57" s="435" t="s">
        <v>123</v>
      </c>
      <c r="N57" s="435" t="s">
        <v>123</v>
      </c>
      <c r="O57" s="435" t="s">
        <v>123</v>
      </c>
      <c r="P57" s="435" t="s">
        <v>123</v>
      </c>
      <c r="Q57" s="435" t="s">
        <v>123</v>
      </c>
      <c r="R57" s="435" t="s">
        <v>123</v>
      </c>
      <c r="S57" s="435" t="s">
        <v>123</v>
      </c>
      <c r="T57" s="435" t="s">
        <v>123</v>
      </c>
      <c r="U57" s="435" t="s">
        <v>123</v>
      </c>
      <c r="V57" s="435" t="s">
        <v>123</v>
      </c>
      <c r="W57" s="435" t="s">
        <v>123</v>
      </c>
      <c r="X57" s="435" t="s">
        <v>123</v>
      </c>
      <c r="Y57" s="435" t="s">
        <v>123</v>
      </c>
      <c r="Z57" s="435" t="s">
        <v>123</v>
      </c>
      <c r="AA57" s="435" t="s">
        <v>123</v>
      </c>
      <c r="AB57" s="435" t="s">
        <v>123</v>
      </c>
      <c r="AC57" s="435" t="s">
        <v>123</v>
      </c>
      <c r="AD57" s="435" t="s">
        <v>123</v>
      </c>
      <c r="AE57" s="435" t="s">
        <v>123</v>
      </c>
      <c r="AF57" s="435" t="s">
        <v>123</v>
      </c>
      <c r="AG57" s="435" t="s">
        <v>123</v>
      </c>
      <c r="AH57" s="435" t="s">
        <v>123</v>
      </c>
      <c r="AI57" s="435" t="s">
        <v>123</v>
      </c>
      <c r="AJ57" s="515" t="s">
        <v>123</v>
      </c>
    </row>
    <row r="58" spans="1:36" x14ac:dyDescent="0.2">
      <c r="A58" s="192"/>
      <c r="B58" s="520">
        <f>B55+0.1</f>
        <v>61.500000000000007</v>
      </c>
      <c r="C58" s="521" t="s">
        <v>620</v>
      </c>
      <c r="D58" s="517" t="s">
        <v>123</v>
      </c>
      <c r="E58" s="517"/>
      <c r="F58" s="510" t="s">
        <v>75</v>
      </c>
      <c r="G58" s="510">
        <v>2</v>
      </c>
      <c r="H58" s="502">
        <f t="shared" ref="H58:AJ58" si="21">SUM(H59:H60)</f>
        <v>0</v>
      </c>
      <c r="I58" s="321">
        <f t="shared" si="21"/>
        <v>0</v>
      </c>
      <c r="J58" s="321">
        <f t="shared" si="21"/>
        <v>0</v>
      </c>
      <c r="K58" s="321">
        <f t="shared" si="21"/>
        <v>0</v>
      </c>
      <c r="L58" s="495">
        <f t="shared" si="21"/>
        <v>0</v>
      </c>
      <c r="M58" s="495">
        <f t="shared" si="21"/>
        <v>0</v>
      </c>
      <c r="N58" s="495">
        <f t="shared" si="21"/>
        <v>0</v>
      </c>
      <c r="O58" s="495">
        <f t="shared" si="21"/>
        <v>0</v>
      </c>
      <c r="P58" s="495">
        <f t="shared" si="21"/>
        <v>0</v>
      </c>
      <c r="Q58" s="495">
        <f t="shared" si="21"/>
        <v>0</v>
      </c>
      <c r="R58" s="495">
        <f t="shared" si="21"/>
        <v>0</v>
      </c>
      <c r="S58" s="495">
        <f t="shared" si="21"/>
        <v>0</v>
      </c>
      <c r="T58" s="495">
        <f t="shared" si="21"/>
        <v>0</v>
      </c>
      <c r="U58" s="495">
        <f t="shared" si="21"/>
        <v>0</v>
      </c>
      <c r="V58" s="495">
        <f t="shared" si="21"/>
        <v>0</v>
      </c>
      <c r="W58" s="495">
        <f t="shared" si="21"/>
        <v>0</v>
      </c>
      <c r="X58" s="495">
        <f t="shared" si="21"/>
        <v>0</v>
      </c>
      <c r="Y58" s="495">
        <f t="shared" si="21"/>
        <v>0</v>
      </c>
      <c r="Z58" s="495">
        <f t="shared" si="21"/>
        <v>0</v>
      </c>
      <c r="AA58" s="495">
        <f t="shared" si="21"/>
        <v>0</v>
      </c>
      <c r="AB58" s="495">
        <f t="shared" si="21"/>
        <v>0</v>
      </c>
      <c r="AC58" s="495">
        <f t="shared" si="21"/>
        <v>0</v>
      </c>
      <c r="AD58" s="495">
        <f t="shared" si="21"/>
        <v>0</v>
      </c>
      <c r="AE58" s="495">
        <f t="shared" si="21"/>
        <v>0</v>
      </c>
      <c r="AF58" s="495">
        <f t="shared" si="21"/>
        <v>0</v>
      </c>
      <c r="AG58" s="495">
        <f t="shared" si="21"/>
        <v>0</v>
      </c>
      <c r="AH58" s="495">
        <f t="shared" si="21"/>
        <v>0</v>
      </c>
      <c r="AI58" s="495">
        <f t="shared" si="21"/>
        <v>0</v>
      </c>
      <c r="AJ58" s="495">
        <f t="shared" si="21"/>
        <v>0</v>
      </c>
    </row>
    <row r="59" spans="1:36" x14ac:dyDescent="0.2">
      <c r="A59" s="192"/>
      <c r="B59" s="255" t="s">
        <v>123</v>
      </c>
      <c r="C59" s="493"/>
      <c r="D59" s="493"/>
      <c r="E59" s="493"/>
      <c r="F59" s="503" t="s">
        <v>75</v>
      </c>
      <c r="G59" s="503">
        <v>2</v>
      </c>
      <c r="H59" s="502"/>
      <c r="I59" s="321"/>
      <c r="J59" s="321"/>
      <c r="K59" s="321"/>
      <c r="L59" s="436"/>
      <c r="M59" s="436"/>
      <c r="N59" s="436"/>
      <c r="O59" s="436"/>
      <c r="P59" s="436"/>
      <c r="Q59" s="436"/>
      <c r="R59" s="436"/>
      <c r="S59" s="436"/>
      <c r="T59" s="436"/>
      <c r="U59" s="436"/>
      <c r="V59" s="436"/>
      <c r="W59" s="436"/>
      <c r="X59" s="436"/>
      <c r="Y59" s="436"/>
      <c r="Z59" s="436"/>
      <c r="AA59" s="436"/>
      <c r="AB59" s="436"/>
      <c r="AC59" s="436"/>
      <c r="AD59" s="436"/>
      <c r="AE59" s="436"/>
      <c r="AF59" s="436"/>
      <c r="AG59" s="436"/>
      <c r="AH59" s="436"/>
      <c r="AI59" s="436"/>
      <c r="AJ59" s="504"/>
    </row>
    <row r="60" spans="1:36" x14ac:dyDescent="0.2">
      <c r="A60" s="192"/>
      <c r="B60" s="505" t="s">
        <v>123</v>
      </c>
      <c r="C60" s="323" t="s">
        <v>600</v>
      </c>
      <c r="D60" s="506" t="s">
        <v>123</v>
      </c>
      <c r="E60" s="506"/>
      <c r="F60" s="430" t="s">
        <v>123</v>
      </c>
      <c r="G60" s="430"/>
      <c r="H60" s="513" t="s">
        <v>123</v>
      </c>
      <c r="I60" s="373" t="s">
        <v>123</v>
      </c>
      <c r="J60" s="373" t="s">
        <v>123</v>
      </c>
      <c r="K60" s="373" t="s">
        <v>123</v>
      </c>
      <c r="L60" s="435" t="s">
        <v>123</v>
      </c>
      <c r="M60" s="435" t="s">
        <v>123</v>
      </c>
      <c r="N60" s="435" t="s">
        <v>123</v>
      </c>
      <c r="O60" s="435" t="s">
        <v>123</v>
      </c>
      <c r="P60" s="435" t="s">
        <v>123</v>
      </c>
      <c r="Q60" s="435" t="s">
        <v>123</v>
      </c>
      <c r="R60" s="435" t="s">
        <v>123</v>
      </c>
      <c r="S60" s="435" t="s">
        <v>123</v>
      </c>
      <c r="T60" s="435" t="s">
        <v>123</v>
      </c>
      <c r="U60" s="435" t="s">
        <v>123</v>
      </c>
      <c r="V60" s="435" t="s">
        <v>123</v>
      </c>
      <c r="W60" s="435" t="s">
        <v>123</v>
      </c>
      <c r="X60" s="435" t="s">
        <v>123</v>
      </c>
      <c r="Y60" s="435" t="s">
        <v>123</v>
      </c>
      <c r="Z60" s="435" t="s">
        <v>123</v>
      </c>
      <c r="AA60" s="435" t="s">
        <v>123</v>
      </c>
      <c r="AB60" s="435" t="s">
        <v>123</v>
      </c>
      <c r="AC60" s="435" t="s">
        <v>123</v>
      </c>
      <c r="AD60" s="435" t="s">
        <v>123</v>
      </c>
      <c r="AE60" s="435" t="s">
        <v>123</v>
      </c>
      <c r="AF60" s="435" t="s">
        <v>123</v>
      </c>
      <c r="AG60" s="435" t="s">
        <v>123</v>
      </c>
      <c r="AH60" s="435" t="s">
        <v>123</v>
      </c>
      <c r="AI60" s="435" t="s">
        <v>123</v>
      </c>
      <c r="AJ60" s="515" t="s">
        <v>123</v>
      </c>
    </row>
    <row r="61" spans="1:36" ht="25.5" x14ac:dyDescent="0.2">
      <c r="A61" s="247"/>
      <c r="B61" s="520">
        <f>B58+0.1</f>
        <v>61.600000000000009</v>
      </c>
      <c r="C61" s="523" t="s">
        <v>621</v>
      </c>
      <c r="D61" s="524"/>
      <c r="E61" s="750"/>
      <c r="F61" s="525" t="s">
        <v>622</v>
      </c>
      <c r="G61" s="525">
        <v>2</v>
      </c>
      <c r="H61" s="502">
        <f t="shared" ref="H61:AJ61" si="22">SUM(H62:H63)</f>
        <v>0</v>
      </c>
      <c r="I61" s="321">
        <f t="shared" si="22"/>
        <v>0</v>
      </c>
      <c r="J61" s="321">
        <f t="shared" si="22"/>
        <v>0</v>
      </c>
      <c r="K61" s="321">
        <f t="shared" si="22"/>
        <v>0</v>
      </c>
      <c r="L61" s="495">
        <f t="shared" si="22"/>
        <v>0</v>
      </c>
      <c r="M61" s="495">
        <f t="shared" si="22"/>
        <v>0</v>
      </c>
      <c r="N61" s="495">
        <f t="shared" si="22"/>
        <v>0</v>
      </c>
      <c r="O61" s="495">
        <f t="shared" si="22"/>
        <v>0</v>
      </c>
      <c r="P61" s="495">
        <f t="shared" si="22"/>
        <v>0</v>
      </c>
      <c r="Q61" s="495">
        <f t="shared" si="22"/>
        <v>0</v>
      </c>
      <c r="R61" s="495">
        <f t="shared" si="22"/>
        <v>0</v>
      </c>
      <c r="S61" s="495">
        <f t="shared" si="22"/>
        <v>0</v>
      </c>
      <c r="T61" s="495">
        <f t="shared" si="22"/>
        <v>0</v>
      </c>
      <c r="U61" s="495">
        <f t="shared" si="22"/>
        <v>0</v>
      </c>
      <c r="V61" s="495">
        <f t="shared" si="22"/>
        <v>0</v>
      </c>
      <c r="W61" s="495">
        <f t="shared" si="22"/>
        <v>0</v>
      </c>
      <c r="X61" s="495">
        <f t="shared" si="22"/>
        <v>0</v>
      </c>
      <c r="Y61" s="495">
        <f t="shared" si="22"/>
        <v>0</v>
      </c>
      <c r="Z61" s="495">
        <f t="shared" si="22"/>
        <v>0</v>
      </c>
      <c r="AA61" s="495">
        <f t="shared" si="22"/>
        <v>0</v>
      </c>
      <c r="AB61" s="495">
        <f t="shared" si="22"/>
        <v>0</v>
      </c>
      <c r="AC61" s="495">
        <f t="shared" si="22"/>
        <v>0</v>
      </c>
      <c r="AD61" s="495">
        <f t="shared" si="22"/>
        <v>0</v>
      </c>
      <c r="AE61" s="495">
        <f t="shared" si="22"/>
        <v>0</v>
      </c>
      <c r="AF61" s="495">
        <f t="shared" si="22"/>
        <v>0</v>
      </c>
      <c r="AG61" s="495">
        <f t="shared" si="22"/>
        <v>0</v>
      </c>
      <c r="AH61" s="495">
        <f t="shared" si="22"/>
        <v>0</v>
      </c>
      <c r="AI61" s="495">
        <f t="shared" si="22"/>
        <v>0</v>
      </c>
      <c r="AJ61" s="495">
        <f t="shared" si="22"/>
        <v>0</v>
      </c>
    </row>
    <row r="62" spans="1:36" x14ac:dyDescent="0.2">
      <c r="A62" s="247"/>
      <c r="B62" s="255" t="s">
        <v>123</v>
      </c>
      <c r="C62" s="493"/>
      <c r="D62" s="493"/>
      <c r="E62" s="493"/>
      <c r="F62" s="503" t="s">
        <v>75</v>
      </c>
      <c r="G62" s="503">
        <v>2</v>
      </c>
      <c r="H62" s="502"/>
      <c r="I62" s="321"/>
      <c r="J62" s="321"/>
      <c r="K62" s="321"/>
      <c r="L62" s="436"/>
      <c r="M62" s="436"/>
      <c r="N62" s="436"/>
      <c r="O62" s="436"/>
      <c r="P62" s="436"/>
      <c r="Q62" s="436"/>
      <c r="R62" s="436"/>
      <c r="S62" s="436"/>
      <c r="T62" s="436"/>
      <c r="U62" s="436"/>
      <c r="V62" s="436"/>
      <c r="W62" s="436"/>
      <c r="X62" s="436"/>
      <c r="Y62" s="436"/>
      <c r="Z62" s="436"/>
      <c r="AA62" s="436"/>
      <c r="AB62" s="436"/>
      <c r="AC62" s="436"/>
      <c r="AD62" s="436"/>
      <c r="AE62" s="436"/>
      <c r="AF62" s="436"/>
      <c r="AG62" s="436"/>
      <c r="AH62" s="436"/>
      <c r="AI62" s="436"/>
      <c r="AJ62" s="504"/>
    </row>
    <row r="63" spans="1:36" x14ac:dyDescent="0.2">
      <c r="A63" s="247"/>
      <c r="B63" s="505" t="s">
        <v>123</v>
      </c>
      <c r="C63" s="323" t="s">
        <v>600</v>
      </c>
      <c r="D63" s="506" t="s">
        <v>123</v>
      </c>
      <c r="E63" s="506"/>
      <c r="F63" s="430" t="s">
        <v>123</v>
      </c>
      <c r="G63" s="430"/>
      <c r="H63" s="513" t="s">
        <v>123</v>
      </c>
      <c r="I63" s="373" t="s">
        <v>123</v>
      </c>
      <c r="J63" s="373" t="s">
        <v>123</v>
      </c>
      <c r="K63" s="373" t="s">
        <v>123</v>
      </c>
      <c r="L63" s="435" t="s">
        <v>123</v>
      </c>
      <c r="M63" s="435" t="s">
        <v>123</v>
      </c>
      <c r="N63" s="435" t="s">
        <v>123</v>
      </c>
      <c r="O63" s="435" t="s">
        <v>123</v>
      </c>
      <c r="P63" s="435" t="s">
        <v>123</v>
      </c>
      <c r="Q63" s="435" t="s">
        <v>123</v>
      </c>
      <c r="R63" s="435" t="s">
        <v>123</v>
      </c>
      <c r="S63" s="435" t="s">
        <v>123</v>
      </c>
      <c r="T63" s="435" t="s">
        <v>123</v>
      </c>
      <c r="U63" s="435" t="s">
        <v>123</v>
      </c>
      <c r="V63" s="435" t="s">
        <v>123</v>
      </c>
      <c r="W63" s="435" t="s">
        <v>123</v>
      </c>
      <c r="X63" s="435" t="s">
        <v>123</v>
      </c>
      <c r="Y63" s="435" t="s">
        <v>123</v>
      </c>
      <c r="Z63" s="435" t="s">
        <v>123</v>
      </c>
      <c r="AA63" s="435" t="s">
        <v>123</v>
      </c>
      <c r="AB63" s="435" t="s">
        <v>123</v>
      </c>
      <c r="AC63" s="435" t="s">
        <v>123</v>
      </c>
      <c r="AD63" s="435" t="s">
        <v>123</v>
      </c>
      <c r="AE63" s="435" t="s">
        <v>123</v>
      </c>
      <c r="AF63" s="435" t="s">
        <v>123</v>
      </c>
      <c r="AG63" s="435" t="s">
        <v>123</v>
      </c>
      <c r="AH63" s="435" t="s">
        <v>123</v>
      </c>
      <c r="AI63" s="435" t="s">
        <v>123</v>
      </c>
      <c r="AJ63" s="515" t="s">
        <v>123</v>
      </c>
    </row>
    <row r="64" spans="1:36" ht="25.5" x14ac:dyDescent="0.2">
      <c r="A64" s="247"/>
      <c r="B64" s="520">
        <f>B61+0.1</f>
        <v>61.70000000000001</v>
      </c>
      <c r="C64" s="523" t="s">
        <v>623</v>
      </c>
      <c r="D64" s="524"/>
      <c r="E64" s="750"/>
      <c r="F64" s="525" t="s">
        <v>622</v>
      </c>
      <c r="G64" s="525">
        <v>2</v>
      </c>
      <c r="H64" s="502">
        <f t="shared" ref="H64:AJ64" si="23">SUM(H65:H66)</f>
        <v>0</v>
      </c>
      <c r="I64" s="321">
        <f t="shared" si="23"/>
        <v>0</v>
      </c>
      <c r="J64" s="321">
        <f t="shared" si="23"/>
        <v>0</v>
      </c>
      <c r="K64" s="321">
        <f t="shared" si="23"/>
        <v>0</v>
      </c>
      <c r="L64" s="495">
        <f t="shared" si="23"/>
        <v>0</v>
      </c>
      <c r="M64" s="495">
        <f t="shared" si="23"/>
        <v>0</v>
      </c>
      <c r="N64" s="495">
        <f t="shared" si="23"/>
        <v>0</v>
      </c>
      <c r="O64" s="495">
        <f t="shared" si="23"/>
        <v>0</v>
      </c>
      <c r="P64" s="495">
        <f t="shared" si="23"/>
        <v>0</v>
      </c>
      <c r="Q64" s="495">
        <f t="shared" si="23"/>
        <v>0</v>
      </c>
      <c r="R64" s="495">
        <f t="shared" si="23"/>
        <v>0</v>
      </c>
      <c r="S64" s="495">
        <f t="shared" si="23"/>
        <v>0</v>
      </c>
      <c r="T64" s="495">
        <f t="shared" si="23"/>
        <v>0</v>
      </c>
      <c r="U64" s="495">
        <f t="shared" si="23"/>
        <v>0</v>
      </c>
      <c r="V64" s="495">
        <f t="shared" si="23"/>
        <v>0</v>
      </c>
      <c r="W64" s="495">
        <f t="shared" si="23"/>
        <v>0</v>
      </c>
      <c r="X64" s="495">
        <f t="shared" si="23"/>
        <v>0</v>
      </c>
      <c r="Y64" s="495">
        <f t="shared" si="23"/>
        <v>0</v>
      </c>
      <c r="Z64" s="495">
        <f t="shared" si="23"/>
        <v>0</v>
      </c>
      <c r="AA64" s="495">
        <f t="shared" si="23"/>
        <v>0</v>
      </c>
      <c r="AB64" s="495">
        <f t="shared" si="23"/>
        <v>0</v>
      </c>
      <c r="AC64" s="495">
        <f t="shared" si="23"/>
        <v>0</v>
      </c>
      <c r="AD64" s="495">
        <f t="shared" si="23"/>
        <v>0</v>
      </c>
      <c r="AE64" s="495">
        <f t="shared" si="23"/>
        <v>0</v>
      </c>
      <c r="AF64" s="495">
        <f t="shared" si="23"/>
        <v>0</v>
      </c>
      <c r="AG64" s="495">
        <f t="shared" si="23"/>
        <v>0</v>
      </c>
      <c r="AH64" s="495">
        <f t="shared" si="23"/>
        <v>0</v>
      </c>
      <c r="AI64" s="495">
        <f t="shared" si="23"/>
        <v>0</v>
      </c>
      <c r="AJ64" s="495">
        <f t="shared" si="23"/>
        <v>0</v>
      </c>
    </row>
    <row r="65" spans="1:36" x14ac:dyDescent="0.2">
      <c r="A65" s="247"/>
      <c r="B65" s="255" t="s">
        <v>123</v>
      </c>
      <c r="C65" s="493"/>
      <c r="D65" s="493"/>
      <c r="E65" s="493"/>
      <c r="F65" s="503" t="s">
        <v>75</v>
      </c>
      <c r="G65" s="503">
        <v>2</v>
      </c>
      <c r="H65" s="502"/>
      <c r="I65" s="321"/>
      <c r="J65" s="321"/>
      <c r="K65" s="321"/>
      <c r="L65" s="436"/>
      <c r="M65" s="436"/>
      <c r="N65" s="436"/>
      <c r="O65" s="436"/>
      <c r="P65" s="436"/>
      <c r="Q65" s="436"/>
      <c r="R65" s="436"/>
      <c r="S65" s="436"/>
      <c r="T65" s="436"/>
      <c r="U65" s="436"/>
      <c r="V65" s="436"/>
      <c r="W65" s="436"/>
      <c r="X65" s="436"/>
      <c r="Y65" s="436"/>
      <c r="Z65" s="436"/>
      <c r="AA65" s="436"/>
      <c r="AB65" s="436"/>
      <c r="AC65" s="436"/>
      <c r="AD65" s="436"/>
      <c r="AE65" s="436"/>
      <c r="AF65" s="436"/>
      <c r="AG65" s="436"/>
      <c r="AH65" s="436"/>
      <c r="AI65" s="436"/>
      <c r="AJ65" s="504"/>
    </row>
    <row r="66" spans="1:36" x14ac:dyDescent="0.2">
      <c r="A66" s="247"/>
      <c r="B66" s="505" t="s">
        <v>123</v>
      </c>
      <c r="C66" s="323" t="s">
        <v>600</v>
      </c>
      <c r="D66" s="506" t="s">
        <v>123</v>
      </c>
      <c r="E66" s="506"/>
      <c r="F66" s="430" t="s">
        <v>123</v>
      </c>
      <c r="G66" s="430"/>
      <c r="H66" s="513" t="s">
        <v>123</v>
      </c>
      <c r="I66" s="373" t="s">
        <v>123</v>
      </c>
      <c r="J66" s="373" t="s">
        <v>123</v>
      </c>
      <c r="K66" s="373" t="s">
        <v>123</v>
      </c>
      <c r="L66" s="435" t="s">
        <v>123</v>
      </c>
      <c r="M66" s="435" t="s">
        <v>123</v>
      </c>
      <c r="N66" s="435" t="s">
        <v>123</v>
      </c>
      <c r="O66" s="435" t="s">
        <v>123</v>
      </c>
      <c r="P66" s="435" t="s">
        <v>123</v>
      </c>
      <c r="Q66" s="435" t="s">
        <v>123</v>
      </c>
      <c r="R66" s="435" t="s">
        <v>123</v>
      </c>
      <c r="S66" s="435" t="s">
        <v>123</v>
      </c>
      <c r="T66" s="435" t="s">
        <v>123</v>
      </c>
      <c r="U66" s="435" t="s">
        <v>123</v>
      </c>
      <c r="V66" s="435" t="s">
        <v>123</v>
      </c>
      <c r="W66" s="435" t="s">
        <v>123</v>
      </c>
      <c r="X66" s="435" t="s">
        <v>123</v>
      </c>
      <c r="Y66" s="435" t="s">
        <v>123</v>
      </c>
      <c r="Z66" s="435" t="s">
        <v>123</v>
      </c>
      <c r="AA66" s="435" t="s">
        <v>123</v>
      </c>
      <c r="AB66" s="435" t="s">
        <v>123</v>
      </c>
      <c r="AC66" s="435" t="s">
        <v>123</v>
      </c>
      <c r="AD66" s="435" t="s">
        <v>123</v>
      </c>
      <c r="AE66" s="435" t="s">
        <v>123</v>
      </c>
      <c r="AF66" s="435" t="s">
        <v>123</v>
      </c>
      <c r="AG66" s="435" t="s">
        <v>123</v>
      </c>
      <c r="AH66" s="435" t="s">
        <v>123</v>
      </c>
      <c r="AI66" s="435" t="s">
        <v>123</v>
      </c>
      <c r="AJ66" s="515" t="s">
        <v>123</v>
      </c>
    </row>
    <row r="67" spans="1:36" ht="25.5" x14ac:dyDescent="0.2">
      <c r="A67" s="247"/>
      <c r="B67" s="520">
        <f>B64+0.1</f>
        <v>61.800000000000011</v>
      </c>
      <c r="C67" s="523" t="s">
        <v>624</v>
      </c>
      <c r="D67" s="524"/>
      <c r="E67" s="750"/>
      <c r="F67" s="525" t="s">
        <v>622</v>
      </c>
      <c r="G67" s="525">
        <v>2</v>
      </c>
      <c r="H67" s="502">
        <f t="shared" ref="H67:AJ67" si="24">SUM(H68:H69)</f>
        <v>0</v>
      </c>
      <c r="I67" s="321">
        <f t="shared" si="24"/>
        <v>0</v>
      </c>
      <c r="J67" s="321">
        <f t="shared" si="24"/>
        <v>0</v>
      </c>
      <c r="K67" s="321">
        <f t="shared" si="24"/>
        <v>0</v>
      </c>
      <c r="L67" s="495">
        <f t="shared" si="24"/>
        <v>0</v>
      </c>
      <c r="M67" s="495">
        <f t="shared" si="24"/>
        <v>0</v>
      </c>
      <c r="N67" s="495">
        <f t="shared" si="24"/>
        <v>0</v>
      </c>
      <c r="O67" s="495">
        <f t="shared" si="24"/>
        <v>0</v>
      </c>
      <c r="P67" s="495">
        <f t="shared" si="24"/>
        <v>0</v>
      </c>
      <c r="Q67" s="495">
        <f t="shared" si="24"/>
        <v>0</v>
      </c>
      <c r="R67" s="495">
        <f t="shared" si="24"/>
        <v>0</v>
      </c>
      <c r="S67" s="495">
        <f t="shared" si="24"/>
        <v>0</v>
      </c>
      <c r="T67" s="495">
        <f t="shared" si="24"/>
        <v>0</v>
      </c>
      <c r="U67" s="495">
        <f t="shared" si="24"/>
        <v>2.6147023487134064E-2</v>
      </c>
      <c r="V67" s="495">
        <f t="shared" si="24"/>
        <v>2.5138266980051581E-2</v>
      </c>
      <c r="W67" s="495">
        <f t="shared" si="24"/>
        <v>2.4524469445366671E-2</v>
      </c>
      <c r="X67" s="495">
        <f t="shared" si="24"/>
        <v>2.3921378596228046E-2</v>
      </c>
      <c r="Y67" s="495">
        <f t="shared" si="24"/>
        <v>2.3328802488707095E-2</v>
      </c>
      <c r="Z67" s="495">
        <f t="shared" si="24"/>
        <v>2.2746526157764613E-2</v>
      </c>
      <c r="AA67" s="495">
        <f t="shared" si="24"/>
        <v>2.2174358451220139E-2</v>
      </c>
      <c r="AB67" s="495">
        <f t="shared" si="24"/>
        <v>2.1612108503949769E-2</v>
      </c>
      <c r="AC67" s="495">
        <f t="shared" si="24"/>
        <v>2.1059583851607819E-2</v>
      </c>
      <c r="AD67" s="495">
        <f t="shared" si="24"/>
        <v>2.0516594222597134E-2</v>
      </c>
      <c r="AE67" s="495">
        <f t="shared" si="24"/>
        <v>1.9982949623084129E-2</v>
      </c>
      <c r="AF67" s="495">
        <f t="shared" si="24"/>
        <v>1.9458483719485272E-2</v>
      </c>
      <c r="AG67" s="495">
        <f t="shared" si="24"/>
        <v>1.8943007013242141E-2</v>
      </c>
      <c r="AH67" s="495">
        <f t="shared" si="24"/>
        <v>1.8436353628524648E-2</v>
      </c>
      <c r="AI67" s="495">
        <f t="shared" si="24"/>
        <v>1.7938381296521276E-2</v>
      </c>
      <c r="AJ67" s="495">
        <f t="shared" si="24"/>
        <v>1.7448901131545808E-2</v>
      </c>
    </row>
    <row r="68" spans="1:36" x14ac:dyDescent="0.2">
      <c r="A68" s="247"/>
      <c r="B68" s="255" t="s">
        <v>123</v>
      </c>
      <c r="C68" s="493" t="s">
        <v>830</v>
      </c>
      <c r="D68" s="493" t="s">
        <v>837</v>
      </c>
      <c r="E68" s="493"/>
      <c r="F68" s="503" t="s">
        <v>75</v>
      </c>
      <c r="G68" s="503">
        <v>2</v>
      </c>
      <c r="H68" s="502"/>
      <c r="I68" s="321"/>
      <c r="J68" s="321"/>
      <c r="K68" s="321"/>
      <c r="L68" s="436">
        <v>0</v>
      </c>
      <c r="M68" s="436">
        <v>0</v>
      </c>
      <c r="N68" s="436">
        <v>0</v>
      </c>
      <c r="O68" s="436">
        <v>0</v>
      </c>
      <c r="P68" s="436">
        <v>0</v>
      </c>
      <c r="Q68" s="436">
        <v>0</v>
      </c>
      <c r="R68" s="436">
        <v>0</v>
      </c>
      <c r="S68" s="436">
        <v>0</v>
      </c>
      <c r="T68" s="436">
        <v>0</v>
      </c>
      <c r="U68" s="436">
        <v>2.6147023487134064E-2</v>
      </c>
      <c r="V68" s="436">
        <v>2.5138266980051581E-2</v>
      </c>
      <c r="W68" s="436">
        <v>2.4524469445366671E-2</v>
      </c>
      <c r="X68" s="436">
        <v>2.3921378596228046E-2</v>
      </c>
      <c r="Y68" s="436">
        <v>2.3328802488707095E-2</v>
      </c>
      <c r="Z68" s="436">
        <v>2.2746526157764613E-2</v>
      </c>
      <c r="AA68" s="436">
        <v>2.2174358451220139E-2</v>
      </c>
      <c r="AB68" s="436">
        <v>2.1612108503949769E-2</v>
      </c>
      <c r="AC68" s="436">
        <v>2.1059583851607819E-2</v>
      </c>
      <c r="AD68" s="436">
        <v>2.0516594222597134E-2</v>
      </c>
      <c r="AE68" s="436">
        <v>1.9982949623084129E-2</v>
      </c>
      <c r="AF68" s="436">
        <v>1.9458483719485272E-2</v>
      </c>
      <c r="AG68" s="436">
        <v>1.8943007013242141E-2</v>
      </c>
      <c r="AH68" s="436">
        <v>1.8436353628524648E-2</v>
      </c>
      <c r="AI68" s="436">
        <v>1.7938381296521276E-2</v>
      </c>
      <c r="AJ68" s="436">
        <v>1.7448901131545808E-2</v>
      </c>
    </row>
    <row r="69" spans="1:36" x14ac:dyDescent="0.2">
      <c r="A69" s="247"/>
      <c r="B69" s="505" t="s">
        <v>123</v>
      </c>
      <c r="C69" s="323" t="s">
        <v>600</v>
      </c>
      <c r="D69" s="506" t="s">
        <v>123</v>
      </c>
      <c r="E69" s="506"/>
      <c r="F69" s="430" t="s">
        <v>123</v>
      </c>
      <c r="G69" s="430"/>
      <c r="H69" s="513" t="s">
        <v>123</v>
      </c>
      <c r="I69" s="373" t="s">
        <v>123</v>
      </c>
      <c r="J69" s="373" t="s">
        <v>123</v>
      </c>
      <c r="K69" s="373" t="s">
        <v>123</v>
      </c>
      <c r="L69" s="435" t="s">
        <v>123</v>
      </c>
      <c r="M69" s="435" t="s">
        <v>123</v>
      </c>
      <c r="N69" s="435" t="s">
        <v>123</v>
      </c>
      <c r="O69" s="435" t="s">
        <v>123</v>
      </c>
      <c r="P69" s="435" t="s">
        <v>123</v>
      </c>
      <c r="Q69" s="435" t="s">
        <v>123</v>
      </c>
      <c r="R69" s="435" t="s">
        <v>123</v>
      </c>
      <c r="S69" s="435" t="s">
        <v>123</v>
      </c>
      <c r="T69" s="435" t="s">
        <v>123</v>
      </c>
      <c r="U69" s="435" t="s">
        <v>123</v>
      </c>
      <c r="V69" s="435" t="s">
        <v>123</v>
      </c>
      <c r="W69" s="435" t="s">
        <v>123</v>
      </c>
      <c r="X69" s="435" t="s">
        <v>123</v>
      </c>
      <c r="Y69" s="435" t="s">
        <v>123</v>
      </c>
      <c r="Z69" s="435" t="s">
        <v>123</v>
      </c>
      <c r="AA69" s="435" t="s">
        <v>123</v>
      </c>
      <c r="AB69" s="435" t="s">
        <v>123</v>
      </c>
      <c r="AC69" s="435" t="s">
        <v>123</v>
      </c>
      <c r="AD69" s="435" t="s">
        <v>123</v>
      </c>
      <c r="AE69" s="435" t="s">
        <v>123</v>
      </c>
      <c r="AF69" s="435" t="s">
        <v>123</v>
      </c>
      <c r="AG69" s="435" t="s">
        <v>123</v>
      </c>
      <c r="AH69" s="435" t="s">
        <v>123</v>
      </c>
      <c r="AI69" s="435" t="s">
        <v>123</v>
      </c>
      <c r="AJ69" s="515" t="s">
        <v>123</v>
      </c>
    </row>
    <row r="70" spans="1:36" ht="25.5" x14ac:dyDescent="0.2">
      <c r="A70" s="247"/>
      <c r="B70" s="520">
        <f>B67+0.1</f>
        <v>61.900000000000013</v>
      </c>
      <c r="C70" s="523" t="s">
        <v>625</v>
      </c>
      <c r="D70" s="256"/>
      <c r="E70" s="751"/>
      <c r="F70" s="525" t="s">
        <v>622</v>
      </c>
      <c r="G70" s="525">
        <v>2</v>
      </c>
      <c r="H70" s="502">
        <f t="shared" ref="H70:AJ70" si="25">SUM(H71:H72)</f>
        <v>0</v>
      </c>
      <c r="I70" s="321">
        <f t="shared" si="25"/>
        <v>0</v>
      </c>
      <c r="J70" s="321">
        <f t="shared" si="25"/>
        <v>0</v>
      </c>
      <c r="K70" s="321">
        <f t="shared" si="25"/>
        <v>0</v>
      </c>
      <c r="L70" s="495">
        <f t="shared" si="25"/>
        <v>0</v>
      </c>
      <c r="M70" s="495">
        <f t="shared" si="25"/>
        <v>0</v>
      </c>
      <c r="N70" s="495">
        <f t="shared" si="25"/>
        <v>0</v>
      </c>
      <c r="O70" s="495">
        <f t="shared" si="25"/>
        <v>0</v>
      </c>
      <c r="P70" s="495">
        <f t="shared" si="25"/>
        <v>0</v>
      </c>
      <c r="Q70" s="495">
        <f t="shared" si="25"/>
        <v>0</v>
      </c>
      <c r="R70" s="495">
        <f t="shared" si="25"/>
        <v>0</v>
      </c>
      <c r="S70" s="495">
        <f t="shared" si="25"/>
        <v>0</v>
      </c>
      <c r="T70" s="495">
        <f t="shared" si="25"/>
        <v>0</v>
      </c>
      <c r="U70" s="495">
        <f t="shared" si="25"/>
        <v>-2.8874297507241149E-2</v>
      </c>
      <c r="V70" s="495">
        <f t="shared" si="25"/>
        <v>-2.8249580585229139E-2</v>
      </c>
      <c r="W70" s="495">
        <f t="shared" si="25"/>
        <v>-2.7635783050544229E-2</v>
      </c>
      <c r="X70" s="495">
        <f t="shared" si="25"/>
        <v>-2.7032692201405605E-2</v>
      </c>
      <c r="Y70" s="495">
        <f t="shared" si="25"/>
        <v>-2.6440116093884653E-2</v>
      </c>
      <c r="Z70" s="495">
        <f t="shared" si="25"/>
        <v>-2.5857839762942172E-2</v>
      </c>
      <c r="AA70" s="495">
        <f t="shared" si="25"/>
        <v>-2.5285672056397698E-2</v>
      </c>
      <c r="AB70" s="495">
        <f t="shared" si="25"/>
        <v>-2.4723422109127327E-2</v>
      </c>
      <c r="AC70" s="495">
        <f t="shared" si="25"/>
        <v>-2.4170897456785377E-2</v>
      </c>
      <c r="AD70" s="495">
        <f t="shared" si="25"/>
        <v>-2.3627907827774693E-2</v>
      </c>
      <c r="AE70" s="495">
        <f t="shared" si="25"/>
        <v>-2.3094263228261688E-2</v>
      </c>
      <c r="AF70" s="495">
        <f t="shared" si="25"/>
        <v>-2.256979732466283E-2</v>
      </c>
      <c r="AG70" s="495">
        <f t="shared" si="25"/>
        <v>-2.20543206184197E-2</v>
      </c>
      <c r="AH70" s="495">
        <f t="shared" si="25"/>
        <v>-2.1547667233702206E-2</v>
      </c>
      <c r="AI70" s="495">
        <f t="shared" si="25"/>
        <v>-2.1049694901698834E-2</v>
      </c>
      <c r="AJ70" s="495">
        <f t="shared" si="25"/>
        <v>-2.0560214736723367E-2</v>
      </c>
    </row>
    <row r="71" spans="1:36" x14ac:dyDescent="0.2">
      <c r="A71" s="247"/>
      <c r="B71" s="255" t="s">
        <v>123</v>
      </c>
      <c r="C71" s="493" t="s">
        <v>830</v>
      </c>
      <c r="D71" s="493" t="s">
        <v>837</v>
      </c>
      <c r="E71" s="493"/>
      <c r="F71" s="503" t="s">
        <v>75</v>
      </c>
      <c r="G71" s="503">
        <v>2</v>
      </c>
      <c r="H71" s="502"/>
      <c r="I71" s="321"/>
      <c r="J71" s="321"/>
      <c r="K71" s="321"/>
      <c r="L71" s="436">
        <v>0</v>
      </c>
      <c r="M71" s="436">
        <v>0</v>
      </c>
      <c r="N71" s="436">
        <v>0</v>
      </c>
      <c r="O71" s="436">
        <v>0</v>
      </c>
      <c r="P71" s="436">
        <v>0</v>
      </c>
      <c r="Q71" s="436">
        <v>0</v>
      </c>
      <c r="R71" s="436">
        <v>0</v>
      </c>
      <c r="S71" s="436">
        <v>0</v>
      </c>
      <c r="T71" s="436">
        <v>0</v>
      </c>
      <c r="U71" s="436">
        <v>-2.8874297507241149E-2</v>
      </c>
      <c r="V71" s="436">
        <v>-2.8249580585229139E-2</v>
      </c>
      <c r="W71" s="436">
        <v>-2.7635783050544229E-2</v>
      </c>
      <c r="X71" s="436">
        <v>-2.7032692201405605E-2</v>
      </c>
      <c r="Y71" s="436">
        <v>-2.6440116093884653E-2</v>
      </c>
      <c r="Z71" s="436">
        <v>-2.5857839762942172E-2</v>
      </c>
      <c r="AA71" s="436">
        <v>-2.5285672056397698E-2</v>
      </c>
      <c r="AB71" s="436">
        <v>-2.4723422109127327E-2</v>
      </c>
      <c r="AC71" s="436">
        <v>-2.4170897456785377E-2</v>
      </c>
      <c r="AD71" s="436">
        <v>-2.3627907827774693E-2</v>
      </c>
      <c r="AE71" s="436">
        <v>-2.3094263228261688E-2</v>
      </c>
      <c r="AF71" s="436">
        <v>-2.256979732466283E-2</v>
      </c>
      <c r="AG71" s="436">
        <v>-2.20543206184197E-2</v>
      </c>
      <c r="AH71" s="436">
        <v>-2.1547667233702206E-2</v>
      </c>
      <c r="AI71" s="436">
        <v>-2.1049694901698834E-2</v>
      </c>
      <c r="AJ71" s="504">
        <v>-2.0560214736723367E-2</v>
      </c>
    </row>
    <row r="72" spans="1:36" x14ac:dyDescent="0.2">
      <c r="A72" s="247"/>
      <c r="B72" s="505" t="s">
        <v>123</v>
      </c>
      <c r="C72" s="323" t="s">
        <v>600</v>
      </c>
      <c r="D72" s="506" t="s">
        <v>123</v>
      </c>
      <c r="E72" s="506"/>
      <c r="F72" s="430" t="s">
        <v>123</v>
      </c>
      <c r="G72" s="430"/>
      <c r="H72" s="513" t="s">
        <v>123</v>
      </c>
      <c r="I72" s="373" t="s">
        <v>123</v>
      </c>
      <c r="J72" s="373" t="s">
        <v>123</v>
      </c>
      <c r="K72" s="373" t="s">
        <v>123</v>
      </c>
      <c r="L72" s="435" t="s">
        <v>123</v>
      </c>
      <c r="M72" s="435" t="s">
        <v>123</v>
      </c>
      <c r="N72" s="435" t="s">
        <v>123</v>
      </c>
      <c r="O72" s="435" t="s">
        <v>123</v>
      </c>
      <c r="P72" s="435" t="s">
        <v>123</v>
      </c>
      <c r="Q72" s="435" t="s">
        <v>123</v>
      </c>
      <c r="R72" s="435" t="s">
        <v>123</v>
      </c>
      <c r="S72" s="435" t="s">
        <v>123</v>
      </c>
      <c r="T72" s="435" t="s">
        <v>123</v>
      </c>
      <c r="U72" s="435" t="s">
        <v>123</v>
      </c>
      <c r="V72" s="435" t="s">
        <v>123</v>
      </c>
      <c r="W72" s="435" t="s">
        <v>123</v>
      </c>
      <c r="X72" s="435" t="s">
        <v>123</v>
      </c>
      <c r="Y72" s="435" t="s">
        <v>123</v>
      </c>
      <c r="Z72" s="435" t="s">
        <v>123</v>
      </c>
      <c r="AA72" s="435" t="s">
        <v>123</v>
      </c>
      <c r="AB72" s="435" t="s">
        <v>123</v>
      </c>
      <c r="AC72" s="435" t="s">
        <v>123</v>
      </c>
      <c r="AD72" s="435" t="s">
        <v>123</v>
      </c>
      <c r="AE72" s="435" t="s">
        <v>123</v>
      </c>
      <c r="AF72" s="435" t="s">
        <v>123</v>
      </c>
      <c r="AG72" s="435" t="s">
        <v>123</v>
      </c>
      <c r="AH72" s="435" t="s">
        <v>123</v>
      </c>
      <c r="AI72" s="435" t="s">
        <v>123</v>
      </c>
      <c r="AJ72" s="515" t="s">
        <v>123</v>
      </c>
    </row>
    <row r="73" spans="1:36" ht="25.5" x14ac:dyDescent="0.2">
      <c r="A73" s="247"/>
      <c r="B73" s="526">
        <f>B45</f>
        <v>61.1</v>
      </c>
      <c r="C73" s="523" t="s">
        <v>626</v>
      </c>
      <c r="D73" s="524"/>
      <c r="E73" s="750"/>
      <c r="F73" s="525" t="s">
        <v>622</v>
      </c>
      <c r="G73" s="525">
        <v>2</v>
      </c>
      <c r="H73" s="502">
        <f t="shared" ref="H73:AJ73" si="26">SUM(H74:H75)</f>
        <v>0</v>
      </c>
      <c r="I73" s="321">
        <f t="shared" si="26"/>
        <v>0</v>
      </c>
      <c r="J73" s="321">
        <f t="shared" si="26"/>
        <v>0</v>
      </c>
      <c r="K73" s="321">
        <f t="shared" si="26"/>
        <v>0</v>
      </c>
      <c r="L73" s="495">
        <f t="shared" si="26"/>
        <v>0</v>
      </c>
      <c r="M73" s="495">
        <f t="shared" si="26"/>
        <v>0</v>
      </c>
      <c r="N73" s="495">
        <f t="shared" si="26"/>
        <v>0</v>
      </c>
      <c r="O73" s="495">
        <f t="shared" si="26"/>
        <v>0</v>
      </c>
      <c r="P73" s="495">
        <f t="shared" si="26"/>
        <v>0</v>
      </c>
      <c r="Q73" s="495">
        <f t="shared" si="26"/>
        <v>0</v>
      </c>
      <c r="R73" s="495">
        <f t="shared" si="26"/>
        <v>0</v>
      </c>
      <c r="S73" s="495">
        <f t="shared" si="26"/>
        <v>0</v>
      </c>
      <c r="T73" s="495">
        <f t="shared" si="26"/>
        <v>0</v>
      </c>
      <c r="U73" s="495">
        <f t="shared" si="26"/>
        <v>0</v>
      </c>
      <c r="V73" s="495">
        <f t="shared" si="26"/>
        <v>0</v>
      </c>
      <c r="W73" s="495">
        <f t="shared" si="26"/>
        <v>0</v>
      </c>
      <c r="X73" s="495">
        <f t="shared" si="26"/>
        <v>0</v>
      </c>
      <c r="Y73" s="495">
        <f t="shared" si="26"/>
        <v>0</v>
      </c>
      <c r="Z73" s="495">
        <f t="shared" si="26"/>
        <v>0</v>
      </c>
      <c r="AA73" s="495">
        <f t="shared" si="26"/>
        <v>0</v>
      </c>
      <c r="AB73" s="495">
        <f t="shared" si="26"/>
        <v>0</v>
      </c>
      <c r="AC73" s="495">
        <f t="shared" si="26"/>
        <v>0</v>
      </c>
      <c r="AD73" s="495">
        <f t="shared" si="26"/>
        <v>0</v>
      </c>
      <c r="AE73" s="495">
        <f t="shared" si="26"/>
        <v>0</v>
      </c>
      <c r="AF73" s="495">
        <f t="shared" si="26"/>
        <v>0</v>
      </c>
      <c r="AG73" s="495">
        <f t="shared" si="26"/>
        <v>0</v>
      </c>
      <c r="AH73" s="495">
        <f t="shared" si="26"/>
        <v>0</v>
      </c>
      <c r="AI73" s="495">
        <f t="shared" si="26"/>
        <v>0</v>
      </c>
      <c r="AJ73" s="495">
        <f t="shared" si="26"/>
        <v>0</v>
      </c>
    </row>
    <row r="74" spans="1:36" x14ac:dyDescent="0.2">
      <c r="A74" s="247"/>
      <c r="B74" s="255" t="s">
        <v>123</v>
      </c>
      <c r="C74" s="493"/>
      <c r="D74" s="493"/>
      <c r="E74" s="493"/>
      <c r="F74" s="503" t="s">
        <v>75</v>
      </c>
      <c r="G74" s="503">
        <v>2</v>
      </c>
      <c r="H74" s="502"/>
      <c r="I74" s="321"/>
      <c r="J74" s="321"/>
      <c r="K74" s="321"/>
      <c r="L74" s="436"/>
      <c r="M74" s="436"/>
      <c r="N74" s="436"/>
      <c r="O74" s="436"/>
      <c r="P74" s="436"/>
      <c r="Q74" s="436"/>
      <c r="R74" s="436"/>
      <c r="S74" s="436"/>
      <c r="T74" s="436"/>
      <c r="U74" s="436"/>
      <c r="V74" s="436"/>
      <c r="W74" s="436"/>
      <c r="X74" s="436"/>
      <c r="Y74" s="436"/>
      <c r="Z74" s="436"/>
      <c r="AA74" s="436"/>
      <c r="AB74" s="436"/>
      <c r="AC74" s="436"/>
      <c r="AD74" s="436"/>
      <c r="AE74" s="436"/>
      <c r="AF74" s="436"/>
      <c r="AG74" s="436"/>
      <c r="AH74" s="436"/>
      <c r="AI74" s="436"/>
      <c r="AJ74" s="504"/>
    </row>
    <row r="75" spans="1:36" ht="15.75" thickBot="1" x14ac:dyDescent="0.25">
      <c r="A75" s="247"/>
      <c r="B75" s="527" t="s">
        <v>123</v>
      </c>
      <c r="C75" s="323" t="s">
        <v>600</v>
      </c>
      <c r="D75" s="506" t="s">
        <v>123</v>
      </c>
      <c r="E75" s="752"/>
      <c r="F75" s="528" t="s">
        <v>123</v>
      </c>
      <c r="G75" s="528"/>
      <c r="H75" s="552" t="s">
        <v>123</v>
      </c>
      <c r="I75" s="414" t="s">
        <v>123</v>
      </c>
      <c r="J75" s="414" t="s">
        <v>123</v>
      </c>
      <c r="K75" s="414" t="s">
        <v>123</v>
      </c>
      <c r="L75" s="597" t="s">
        <v>123</v>
      </c>
      <c r="M75" s="597" t="s">
        <v>123</v>
      </c>
      <c r="N75" s="597" t="s">
        <v>123</v>
      </c>
      <c r="O75" s="597" t="s">
        <v>123</v>
      </c>
      <c r="P75" s="597" t="s">
        <v>123</v>
      </c>
      <c r="Q75" s="597" t="s">
        <v>123</v>
      </c>
      <c r="R75" s="597" t="s">
        <v>123</v>
      </c>
      <c r="S75" s="597" t="s">
        <v>123</v>
      </c>
      <c r="T75" s="597" t="s">
        <v>123</v>
      </c>
      <c r="U75" s="597" t="s">
        <v>123</v>
      </c>
      <c r="V75" s="597" t="s">
        <v>123</v>
      </c>
      <c r="W75" s="597" t="s">
        <v>123</v>
      </c>
      <c r="X75" s="597" t="s">
        <v>123</v>
      </c>
      <c r="Y75" s="597" t="s">
        <v>123</v>
      </c>
      <c r="Z75" s="597" t="s">
        <v>123</v>
      </c>
      <c r="AA75" s="597" t="s">
        <v>123</v>
      </c>
      <c r="AB75" s="597" t="s">
        <v>123</v>
      </c>
      <c r="AC75" s="597" t="s">
        <v>123</v>
      </c>
      <c r="AD75" s="597" t="s">
        <v>123</v>
      </c>
      <c r="AE75" s="597" t="s">
        <v>123</v>
      </c>
      <c r="AF75" s="597" t="s">
        <v>123</v>
      </c>
      <c r="AG75" s="597" t="s">
        <v>123</v>
      </c>
      <c r="AH75" s="597" t="s">
        <v>123</v>
      </c>
      <c r="AI75" s="597" t="s">
        <v>123</v>
      </c>
      <c r="AJ75" s="598" t="s">
        <v>123</v>
      </c>
    </row>
    <row r="76" spans="1:36" x14ac:dyDescent="0.2">
      <c r="A76" s="247"/>
      <c r="B76" s="244"/>
      <c r="C76" s="247"/>
      <c r="D76" s="257"/>
      <c r="E76" s="257"/>
      <c r="F76" s="232"/>
      <c r="G76" s="232"/>
      <c r="H76" s="232"/>
      <c r="I76" s="258"/>
      <c r="J76" s="258"/>
      <c r="K76" s="258"/>
      <c r="L76" s="258"/>
      <c r="M76" s="258"/>
      <c r="N76" s="258"/>
      <c r="O76" s="258"/>
      <c r="P76" s="258"/>
      <c r="Q76" s="258"/>
      <c r="R76" s="258"/>
      <c r="S76" s="258"/>
      <c r="T76" s="258"/>
      <c r="U76" s="258"/>
      <c r="V76" s="258"/>
      <c r="W76" s="258"/>
      <c r="X76" s="258"/>
      <c r="Y76" s="258"/>
      <c r="Z76" s="258"/>
      <c r="AA76" s="258"/>
      <c r="AB76" s="258"/>
      <c r="AC76" s="258"/>
      <c r="AD76" s="258"/>
      <c r="AE76" s="258"/>
      <c r="AF76" s="258"/>
      <c r="AG76" s="258"/>
      <c r="AH76" s="258"/>
      <c r="AI76" s="258"/>
      <c r="AJ76" s="258"/>
    </row>
    <row r="77" spans="1:36" x14ac:dyDescent="0.2">
      <c r="A77" s="247"/>
      <c r="B77" s="244"/>
      <c r="C77" s="157" t="str">
        <f>'TITLE PAGE'!B9</f>
        <v>Company:</v>
      </c>
      <c r="D77" s="259" t="str">
        <f>'TITLE PAGE'!D9</f>
        <v>Severn Trent Water</v>
      </c>
      <c r="E77" s="753"/>
      <c r="F77" s="232"/>
      <c r="G77" s="232"/>
      <c r="H77" s="232"/>
      <c r="I77" s="258"/>
      <c r="J77" s="258"/>
      <c r="K77" s="258"/>
      <c r="L77" s="258"/>
      <c r="M77" s="258"/>
      <c r="N77" s="258"/>
      <c r="O77" s="258"/>
      <c r="P77" s="258"/>
      <c r="Q77" s="258"/>
      <c r="R77" s="258"/>
      <c r="S77" s="258"/>
      <c r="T77" s="258"/>
      <c r="U77" s="258"/>
      <c r="V77" s="258"/>
      <c r="W77" s="258"/>
      <c r="X77" s="258"/>
      <c r="Y77" s="258"/>
      <c r="Z77" s="258"/>
      <c r="AA77" s="258"/>
      <c r="AB77" s="258"/>
      <c r="AC77" s="258"/>
      <c r="AD77" s="258"/>
      <c r="AE77" s="258"/>
      <c r="AF77" s="258"/>
      <c r="AG77" s="258"/>
      <c r="AH77" s="258"/>
      <c r="AI77" s="258"/>
      <c r="AJ77" s="258"/>
    </row>
    <row r="78" spans="1:36" x14ac:dyDescent="0.2">
      <c r="A78" s="247"/>
      <c r="B78" s="244"/>
      <c r="C78" s="161" t="str">
        <f>'TITLE PAGE'!B10</f>
        <v>Resource Zone Name:</v>
      </c>
      <c r="D78" s="165" t="str">
        <f>'TITLE PAGE'!D10</f>
        <v>Bishops Castle</v>
      </c>
      <c r="E78" s="753"/>
      <c r="F78" s="232"/>
      <c r="G78" s="232"/>
      <c r="H78" s="232"/>
      <c r="I78" s="258"/>
      <c r="J78" s="258"/>
      <c r="K78" s="258"/>
      <c r="L78" s="258"/>
      <c r="M78" s="258"/>
      <c r="N78" s="258"/>
      <c r="O78" s="258"/>
      <c r="P78" s="258"/>
      <c r="Q78" s="258"/>
      <c r="R78" s="258"/>
      <c r="S78" s="258"/>
      <c r="T78" s="258"/>
      <c r="U78" s="258"/>
      <c r="V78" s="258"/>
      <c r="W78" s="258"/>
      <c r="X78" s="258"/>
      <c r="Y78" s="258"/>
      <c r="Z78" s="258"/>
      <c r="AA78" s="258"/>
      <c r="AB78" s="258"/>
      <c r="AC78" s="258"/>
      <c r="AD78" s="258"/>
      <c r="AE78" s="258"/>
      <c r="AF78" s="258"/>
      <c r="AG78" s="258"/>
      <c r="AH78" s="258"/>
      <c r="AI78" s="258"/>
      <c r="AJ78" s="258"/>
    </row>
    <row r="79" spans="1:36" x14ac:dyDescent="0.2">
      <c r="A79" s="247"/>
      <c r="B79" s="244"/>
      <c r="C79" s="161" t="str">
        <f>'TITLE PAGE'!B11</f>
        <v>Resource Zone Number:</v>
      </c>
      <c r="D79" s="165">
        <f>'TITLE PAGE'!D11</f>
        <v>1</v>
      </c>
      <c r="E79" s="753"/>
      <c r="F79" s="232"/>
      <c r="G79" s="232"/>
      <c r="H79" s="232"/>
      <c r="I79" s="258"/>
      <c r="J79" s="258"/>
      <c r="K79" s="258"/>
      <c r="L79" s="258"/>
      <c r="M79" s="258"/>
      <c r="N79" s="258"/>
      <c r="O79" s="258"/>
      <c r="P79" s="258"/>
      <c r="Q79" s="258"/>
      <c r="R79" s="258"/>
      <c r="S79" s="258"/>
      <c r="T79" s="258"/>
      <c r="U79" s="258"/>
      <c r="V79" s="258"/>
      <c r="W79" s="258"/>
      <c r="X79" s="258"/>
      <c r="Y79" s="258"/>
      <c r="Z79" s="258"/>
      <c r="AA79" s="258"/>
      <c r="AB79" s="258"/>
      <c r="AC79" s="258"/>
      <c r="AD79" s="258"/>
      <c r="AE79" s="258"/>
      <c r="AF79" s="258"/>
      <c r="AG79" s="258"/>
      <c r="AH79" s="258"/>
      <c r="AI79" s="258"/>
      <c r="AJ79" s="258"/>
    </row>
    <row r="80" spans="1:36" x14ac:dyDescent="0.2">
      <c r="A80" s="247"/>
      <c r="B80" s="244"/>
      <c r="C80" s="161" t="str">
        <f>'TITLE PAGE'!B12</f>
        <v xml:space="preserve">Planning Scenario Name:                                                                     </v>
      </c>
      <c r="D80" s="165" t="str">
        <f>'TITLE PAGE'!D12</f>
        <v>Dry Year Annual Average</v>
      </c>
      <c r="E80" s="753"/>
      <c r="F80" s="232"/>
      <c r="G80" s="232"/>
      <c r="H80" s="232"/>
      <c r="I80" s="258"/>
      <c r="J80" s="258"/>
      <c r="K80" s="258"/>
      <c r="L80" s="258"/>
      <c r="M80" s="258"/>
      <c r="N80" s="258"/>
      <c r="O80" s="258"/>
      <c r="P80" s="258"/>
      <c r="Q80" s="258"/>
      <c r="R80" s="258"/>
      <c r="S80" s="258"/>
      <c r="T80" s="258"/>
      <c r="U80" s="258"/>
      <c r="V80" s="258"/>
      <c r="W80" s="258"/>
      <c r="X80" s="258"/>
      <c r="Y80" s="258"/>
      <c r="Z80" s="258"/>
      <c r="AA80" s="258"/>
      <c r="AB80" s="258"/>
      <c r="AC80" s="258"/>
      <c r="AD80" s="258"/>
      <c r="AE80" s="258"/>
      <c r="AF80" s="258"/>
      <c r="AG80" s="258"/>
      <c r="AH80" s="258"/>
      <c r="AI80" s="258"/>
      <c r="AJ80" s="258"/>
    </row>
    <row r="81" spans="1:36" x14ac:dyDescent="0.2">
      <c r="A81" s="247"/>
      <c r="B81" s="247"/>
      <c r="C81" s="168" t="str">
        <f>'TITLE PAGE'!B13</f>
        <v xml:space="preserve">Chosen Level of Service:  </v>
      </c>
      <c r="D81" s="260" t="str">
        <f>'TITLE PAGE'!D13</f>
        <v>No more than 3 in 100 Temporary Use Bans</v>
      </c>
      <c r="E81" s="753"/>
      <c r="F81" s="232"/>
      <c r="G81" s="232"/>
      <c r="H81" s="232"/>
      <c r="I81" s="247"/>
      <c r="J81" s="247"/>
      <c r="K81" s="247"/>
      <c r="L81" s="247"/>
      <c r="M81" s="247"/>
      <c r="N81" s="247"/>
      <c r="O81" s="247"/>
      <c r="P81" s="247"/>
      <c r="Q81" s="247"/>
      <c r="R81" s="247"/>
      <c r="S81" s="247"/>
      <c r="T81" s="247"/>
      <c r="U81" s="247"/>
      <c r="V81" s="247"/>
      <c r="W81" s="247"/>
      <c r="X81" s="247"/>
      <c r="Y81" s="247"/>
      <c r="Z81" s="247"/>
      <c r="AA81" s="247"/>
      <c r="AB81" s="247"/>
      <c r="AC81" s="247"/>
      <c r="AD81" s="247"/>
      <c r="AE81" s="247"/>
      <c r="AF81" s="247"/>
      <c r="AG81" s="247"/>
      <c r="AH81" s="247"/>
      <c r="AI81" s="247"/>
      <c r="AJ81" s="247"/>
    </row>
    <row r="82" spans="1:36" x14ac:dyDescent="0.2">
      <c r="A82" s="247"/>
      <c r="B82" s="247"/>
      <c r="C82" s="247"/>
      <c r="D82" s="247"/>
      <c r="E82" s="247"/>
      <c r="F82" s="232"/>
      <c r="G82" s="232"/>
      <c r="H82" s="232"/>
      <c r="I82" s="247"/>
      <c r="J82" s="247"/>
      <c r="K82" s="247"/>
      <c r="L82" s="247"/>
      <c r="M82" s="247"/>
      <c r="N82" s="247"/>
      <c r="O82" s="247"/>
      <c r="P82" s="247"/>
      <c r="Q82" s="247"/>
      <c r="R82" s="247"/>
      <c r="S82" s="247"/>
      <c r="T82" s="247"/>
      <c r="U82" s="247"/>
      <c r="V82" s="247"/>
      <c r="W82" s="247"/>
      <c r="X82" s="247"/>
      <c r="Y82" s="247"/>
      <c r="Z82" s="247"/>
      <c r="AA82" s="247"/>
      <c r="AB82" s="247"/>
      <c r="AC82" s="247"/>
      <c r="AD82" s="247"/>
      <c r="AE82" s="247"/>
      <c r="AF82" s="247"/>
      <c r="AG82" s="247"/>
      <c r="AH82" s="247"/>
      <c r="AI82" s="247"/>
      <c r="AJ82" s="247"/>
    </row>
  </sheetData>
  <sheetProtection algorithmName="SHA-512" hashValue="SrBo9cuKYN80Su6YvX8PjtOiLCX//+YH9DHpCNMfAE5XAAwSPjifV7o9SM0G+m8/PdLSb2pSTwj4NM8gRajRkg==" saltValue="g9IHcL5S0Wxw7DceC8Hx9w==" spinCount="100000" sheet="1" objects="1" scenarios="1" selectLockedCells="1" selectUnlockedCells="1"/>
  <mergeCells count="1">
    <mergeCell ref="H2:AJ2"/>
  </mergeCells>
  <pageMargins left="0.7" right="0.7" top="0.75" bottom="0.75" header="0.3" footer="0.3"/>
  <pageSetup paperSize="9" orientation="portrait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J36"/>
  <sheetViews>
    <sheetView zoomScale="80" zoomScaleNormal="80" workbookViewId="0">
      <selection activeCell="I6" sqref="I6"/>
    </sheetView>
  </sheetViews>
  <sheetFormatPr defaultColWidth="8.88671875" defaultRowHeight="15" x14ac:dyDescent="0.2"/>
  <cols>
    <col min="1" max="1" width="2.109375" customWidth="1"/>
    <col min="2" max="2" width="7.88671875" customWidth="1"/>
    <col min="3" max="3" width="5.6640625" customWidth="1"/>
    <col min="4" max="4" width="45" bestFit="1" customWidth="1"/>
    <col min="5" max="5" width="34.21875" customWidth="1"/>
    <col min="6" max="6" width="6.109375" customWidth="1"/>
    <col min="7" max="7" width="8.44140625" customWidth="1"/>
    <col min="8" max="11" width="10.33203125" customWidth="1"/>
    <col min="12" max="36" width="11.44140625" customWidth="1"/>
    <col min="249" max="249" width="2.109375" customWidth="1"/>
    <col min="250" max="250" width="7.88671875" customWidth="1"/>
    <col min="251" max="251" width="5.6640625" customWidth="1"/>
    <col min="252" max="252" width="39.77734375" customWidth="1"/>
    <col min="253" max="253" width="34.21875" customWidth="1"/>
    <col min="254" max="254" width="6.109375" customWidth="1"/>
    <col min="255" max="255" width="8.44140625" customWidth="1"/>
    <col min="256" max="256" width="15.44140625" customWidth="1"/>
    <col min="257" max="257" width="12.21875" customWidth="1"/>
    <col min="258" max="258" width="12.6640625" customWidth="1"/>
    <col min="259" max="259" width="12" customWidth="1"/>
    <col min="260" max="284" width="11.44140625" customWidth="1"/>
    <col min="505" max="505" width="2.109375" customWidth="1"/>
    <col min="506" max="506" width="7.88671875" customWidth="1"/>
    <col min="507" max="507" width="5.6640625" customWidth="1"/>
    <col min="508" max="508" width="39.77734375" customWidth="1"/>
    <col min="509" max="509" width="34.21875" customWidth="1"/>
    <col min="510" max="510" width="6.109375" customWidth="1"/>
    <col min="511" max="511" width="8.44140625" customWidth="1"/>
    <col min="512" max="512" width="15.44140625" customWidth="1"/>
    <col min="513" max="513" width="12.21875" customWidth="1"/>
    <col min="514" max="514" width="12.6640625" customWidth="1"/>
    <col min="515" max="515" width="12" customWidth="1"/>
    <col min="516" max="540" width="11.44140625" customWidth="1"/>
    <col min="761" max="761" width="2.109375" customWidth="1"/>
    <col min="762" max="762" width="7.88671875" customWidth="1"/>
    <col min="763" max="763" width="5.6640625" customWidth="1"/>
    <col min="764" max="764" width="39.77734375" customWidth="1"/>
    <col min="765" max="765" width="34.21875" customWidth="1"/>
    <col min="766" max="766" width="6.109375" customWidth="1"/>
    <col min="767" max="767" width="8.44140625" customWidth="1"/>
    <col min="768" max="768" width="15.44140625" customWidth="1"/>
    <col min="769" max="769" width="12.21875" customWidth="1"/>
    <col min="770" max="770" width="12.6640625" customWidth="1"/>
    <col min="771" max="771" width="12" customWidth="1"/>
    <col min="772" max="796" width="11.44140625" customWidth="1"/>
    <col min="1017" max="1017" width="2.109375" customWidth="1"/>
    <col min="1018" max="1018" width="7.88671875" customWidth="1"/>
    <col min="1019" max="1019" width="5.6640625" customWidth="1"/>
    <col min="1020" max="1020" width="39.77734375" customWidth="1"/>
    <col min="1021" max="1021" width="34.21875" customWidth="1"/>
    <col min="1022" max="1022" width="6.109375" customWidth="1"/>
    <col min="1023" max="1023" width="8.44140625" customWidth="1"/>
    <col min="1024" max="1024" width="15.44140625" customWidth="1"/>
    <col min="1025" max="1025" width="12.21875" customWidth="1"/>
    <col min="1026" max="1026" width="12.6640625" customWidth="1"/>
    <col min="1027" max="1027" width="12" customWidth="1"/>
    <col min="1028" max="1052" width="11.44140625" customWidth="1"/>
    <col min="1273" max="1273" width="2.109375" customWidth="1"/>
    <col min="1274" max="1274" width="7.88671875" customWidth="1"/>
    <col min="1275" max="1275" width="5.6640625" customWidth="1"/>
    <col min="1276" max="1276" width="39.77734375" customWidth="1"/>
    <col min="1277" max="1277" width="34.21875" customWidth="1"/>
    <col min="1278" max="1278" width="6.109375" customWidth="1"/>
    <col min="1279" max="1279" width="8.44140625" customWidth="1"/>
    <col min="1280" max="1280" width="15.44140625" customWidth="1"/>
    <col min="1281" max="1281" width="12.21875" customWidth="1"/>
    <col min="1282" max="1282" width="12.6640625" customWidth="1"/>
    <col min="1283" max="1283" width="12" customWidth="1"/>
    <col min="1284" max="1308" width="11.44140625" customWidth="1"/>
    <col min="1529" max="1529" width="2.109375" customWidth="1"/>
    <col min="1530" max="1530" width="7.88671875" customWidth="1"/>
    <col min="1531" max="1531" width="5.6640625" customWidth="1"/>
    <col min="1532" max="1532" width="39.77734375" customWidth="1"/>
    <col min="1533" max="1533" width="34.21875" customWidth="1"/>
    <col min="1534" max="1534" width="6.109375" customWidth="1"/>
    <col min="1535" max="1535" width="8.44140625" customWidth="1"/>
    <col min="1536" max="1536" width="15.44140625" customWidth="1"/>
    <col min="1537" max="1537" width="12.21875" customWidth="1"/>
    <col min="1538" max="1538" width="12.6640625" customWidth="1"/>
    <col min="1539" max="1539" width="12" customWidth="1"/>
    <col min="1540" max="1564" width="11.44140625" customWidth="1"/>
    <col min="1785" max="1785" width="2.109375" customWidth="1"/>
    <col min="1786" max="1786" width="7.88671875" customWidth="1"/>
    <col min="1787" max="1787" width="5.6640625" customWidth="1"/>
    <col min="1788" max="1788" width="39.77734375" customWidth="1"/>
    <col min="1789" max="1789" width="34.21875" customWidth="1"/>
    <col min="1790" max="1790" width="6.109375" customWidth="1"/>
    <col min="1791" max="1791" width="8.44140625" customWidth="1"/>
    <col min="1792" max="1792" width="15.44140625" customWidth="1"/>
    <col min="1793" max="1793" width="12.21875" customWidth="1"/>
    <col min="1794" max="1794" width="12.6640625" customWidth="1"/>
    <col min="1795" max="1795" width="12" customWidth="1"/>
    <col min="1796" max="1820" width="11.44140625" customWidth="1"/>
    <col min="2041" max="2041" width="2.109375" customWidth="1"/>
    <col min="2042" max="2042" width="7.88671875" customWidth="1"/>
    <col min="2043" max="2043" width="5.6640625" customWidth="1"/>
    <col min="2044" max="2044" width="39.77734375" customWidth="1"/>
    <col min="2045" max="2045" width="34.21875" customWidth="1"/>
    <col min="2046" max="2046" width="6.109375" customWidth="1"/>
    <col min="2047" max="2047" width="8.44140625" customWidth="1"/>
    <col min="2048" max="2048" width="15.44140625" customWidth="1"/>
    <col min="2049" max="2049" width="12.21875" customWidth="1"/>
    <col min="2050" max="2050" width="12.6640625" customWidth="1"/>
    <col min="2051" max="2051" width="12" customWidth="1"/>
    <col min="2052" max="2076" width="11.44140625" customWidth="1"/>
    <col min="2297" max="2297" width="2.109375" customWidth="1"/>
    <col min="2298" max="2298" width="7.88671875" customWidth="1"/>
    <col min="2299" max="2299" width="5.6640625" customWidth="1"/>
    <col min="2300" max="2300" width="39.77734375" customWidth="1"/>
    <col min="2301" max="2301" width="34.21875" customWidth="1"/>
    <col min="2302" max="2302" width="6.109375" customWidth="1"/>
    <col min="2303" max="2303" width="8.44140625" customWidth="1"/>
    <col min="2304" max="2304" width="15.44140625" customWidth="1"/>
    <col min="2305" max="2305" width="12.21875" customWidth="1"/>
    <col min="2306" max="2306" width="12.6640625" customWidth="1"/>
    <col min="2307" max="2307" width="12" customWidth="1"/>
    <col min="2308" max="2332" width="11.44140625" customWidth="1"/>
    <col min="2553" max="2553" width="2.109375" customWidth="1"/>
    <col min="2554" max="2554" width="7.88671875" customWidth="1"/>
    <col min="2555" max="2555" width="5.6640625" customWidth="1"/>
    <col min="2556" max="2556" width="39.77734375" customWidth="1"/>
    <col min="2557" max="2557" width="34.21875" customWidth="1"/>
    <col min="2558" max="2558" width="6.109375" customWidth="1"/>
    <col min="2559" max="2559" width="8.44140625" customWidth="1"/>
    <col min="2560" max="2560" width="15.44140625" customWidth="1"/>
    <col min="2561" max="2561" width="12.21875" customWidth="1"/>
    <col min="2562" max="2562" width="12.6640625" customWidth="1"/>
    <col min="2563" max="2563" width="12" customWidth="1"/>
    <col min="2564" max="2588" width="11.44140625" customWidth="1"/>
    <col min="2809" max="2809" width="2.109375" customWidth="1"/>
    <col min="2810" max="2810" width="7.88671875" customWidth="1"/>
    <col min="2811" max="2811" width="5.6640625" customWidth="1"/>
    <col min="2812" max="2812" width="39.77734375" customWidth="1"/>
    <col min="2813" max="2813" width="34.21875" customWidth="1"/>
    <col min="2814" max="2814" width="6.109375" customWidth="1"/>
    <col min="2815" max="2815" width="8.44140625" customWidth="1"/>
    <col min="2816" max="2816" width="15.44140625" customWidth="1"/>
    <col min="2817" max="2817" width="12.21875" customWidth="1"/>
    <col min="2818" max="2818" width="12.6640625" customWidth="1"/>
    <col min="2819" max="2819" width="12" customWidth="1"/>
    <col min="2820" max="2844" width="11.44140625" customWidth="1"/>
    <col min="3065" max="3065" width="2.109375" customWidth="1"/>
    <col min="3066" max="3066" width="7.88671875" customWidth="1"/>
    <col min="3067" max="3067" width="5.6640625" customWidth="1"/>
    <col min="3068" max="3068" width="39.77734375" customWidth="1"/>
    <col min="3069" max="3069" width="34.21875" customWidth="1"/>
    <col min="3070" max="3070" width="6.109375" customWidth="1"/>
    <col min="3071" max="3071" width="8.44140625" customWidth="1"/>
    <col min="3072" max="3072" width="15.44140625" customWidth="1"/>
    <col min="3073" max="3073" width="12.21875" customWidth="1"/>
    <col min="3074" max="3074" width="12.6640625" customWidth="1"/>
    <col min="3075" max="3075" width="12" customWidth="1"/>
    <col min="3076" max="3100" width="11.44140625" customWidth="1"/>
    <col min="3321" max="3321" width="2.109375" customWidth="1"/>
    <col min="3322" max="3322" width="7.88671875" customWidth="1"/>
    <col min="3323" max="3323" width="5.6640625" customWidth="1"/>
    <col min="3324" max="3324" width="39.77734375" customWidth="1"/>
    <col min="3325" max="3325" width="34.21875" customWidth="1"/>
    <col min="3326" max="3326" width="6.109375" customWidth="1"/>
    <col min="3327" max="3327" width="8.44140625" customWidth="1"/>
    <col min="3328" max="3328" width="15.44140625" customWidth="1"/>
    <col min="3329" max="3329" width="12.21875" customWidth="1"/>
    <col min="3330" max="3330" width="12.6640625" customWidth="1"/>
    <col min="3331" max="3331" width="12" customWidth="1"/>
    <col min="3332" max="3356" width="11.44140625" customWidth="1"/>
    <col min="3577" max="3577" width="2.109375" customWidth="1"/>
    <col min="3578" max="3578" width="7.88671875" customWidth="1"/>
    <col min="3579" max="3579" width="5.6640625" customWidth="1"/>
    <col min="3580" max="3580" width="39.77734375" customWidth="1"/>
    <col min="3581" max="3581" width="34.21875" customWidth="1"/>
    <col min="3582" max="3582" width="6.109375" customWidth="1"/>
    <col min="3583" max="3583" width="8.44140625" customWidth="1"/>
    <col min="3584" max="3584" width="15.44140625" customWidth="1"/>
    <col min="3585" max="3585" width="12.21875" customWidth="1"/>
    <col min="3586" max="3586" width="12.6640625" customWidth="1"/>
    <col min="3587" max="3587" width="12" customWidth="1"/>
    <col min="3588" max="3612" width="11.44140625" customWidth="1"/>
    <col min="3833" max="3833" width="2.109375" customWidth="1"/>
    <col min="3834" max="3834" width="7.88671875" customWidth="1"/>
    <col min="3835" max="3835" width="5.6640625" customWidth="1"/>
    <col min="3836" max="3836" width="39.77734375" customWidth="1"/>
    <col min="3837" max="3837" width="34.21875" customWidth="1"/>
    <col min="3838" max="3838" width="6.109375" customWidth="1"/>
    <col min="3839" max="3839" width="8.44140625" customWidth="1"/>
    <col min="3840" max="3840" width="15.44140625" customWidth="1"/>
    <col min="3841" max="3841" width="12.21875" customWidth="1"/>
    <col min="3842" max="3842" width="12.6640625" customWidth="1"/>
    <col min="3843" max="3843" width="12" customWidth="1"/>
    <col min="3844" max="3868" width="11.44140625" customWidth="1"/>
    <col min="4089" max="4089" width="2.109375" customWidth="1"/>
    <col min="4090" max="4090" width="7.88671875" customWidth="1"/>
    <col min="4091" max="4091" width="5.6640625" customWidth="1"/>
    <col min="4092" max="4092" width="39.77734375" customWidth="1"/>
    <col min="4093" max="4093" width="34.21875" customWidth="1"/>
    <col min="4094" max="4094" width="6.109375" customWidth="1"/>
    <col min="4095" max="4095" width="8.44140625" customWidth="1"/>
    <col min="4096" max="4096" width="15.44140625" customWidth="1"/>
    <col min="4097" max="4097" width="12.21875" customWidth="1"/>
    <col min="4098" max="4098" width="12.6640625" customWidth="1"/>
    <col min="4099" max="4099" width="12" customWidth="1"/>
    <col min="4100" max="4124" width="11.44140625" customWidth="1"/>
    <col min="4345" max="4345" width="2.109375" customWidth="1"/>
    <col min="4346" max="4346" width="7.88671875" customWidth="1"/>
    <col min="4347" max="4347" width="5.6640625" customWidth="1"/>
    <col min="4348" max="4348" width="39.77734375" customWidth="1"/>
    <col min="4349" max="4349" width="34.21875" customWidth="1"/>
    <col min="4350" max="4350" width="6.109375" customWidth="1"/>
    <col min="4351" max="4351" width="8.44140625" customWidth="1"/>
    <col min="4352" max="4352" width="15.44140625" customWidth="1"/>
    <col min="4353" max="4353" width="12.21875" customWidth="1"/>
    <col min="4354" max="4354" width="12.6640625" customWidth="1"/>
    <col min="4355" max="4355" width="12" customWidth="1"/>
    <col min="4356" max="4380" width="11.44140625" customWidth="1"/>
    <col min="4601" max="4601" width="2.109375" customWidth="1"/>
    <col min="4602" max="4602" width="7.88671875" customWidth="1"/>
    <col min="4603" max="4603" width="5.6640625" customWidth="1"/>
    <col min="4604" max="4604" width="39.77734375" customWidth="1"/>
    <col min="4605" max="4605" width="34.21875" customWidth="1"/>
    <col min="4606" max="4606" width="6.109375" customWidth="1"/>
    <col min="4607" max="4607" width="8.44140625" customWidth="1"/>
    <col min="4608" max="4608" width="15.44140625" customWidth="1"/>
    <col min="4609" max="4609" width="12.21875" customWidth="1"/>
    <col min="4610" max="4610" width="12.6640625" customWidth="1"/>
    <col min="4611" max="4611" width="12" customWidth="1"/>
    <col min="4612" max="4636" width="11.44140625" customWidth="1"/>
    <col min="4857" max="4857" width="2.109375" customWidth="1"/>
    <col min="4858" max="4858" width="7.88671875" customWidth="1"/>
    <col min="4859" max="4859" width="5.6640625" customWidth="1"/>
    <col min="4860" max="4860" width="39.77734375" customWidth="1"/>
    <col min="4861" max="4861" width="34.21875" customWidth="1"/>
    <col min="4862" max="4862" width="6.109375" customWidth="1"/>
    <col min="4863" max="4863" width="8.44140625" customWidth="1"/>
    <col min="4864" max="4864" width="15.44140625" customWidth="1"/>
    <col min="4865" max="4865" width="12.21875" customWidth="1"/>
    <col min="4866" max="4866" width="12.6640625" customWidth="1"/>
    <col min="4867" max="4867" width="12" customWidth="1"/>
    <col min="4868" max="4892" width="11.44140625" customWidth="1"/>
    <col min="5113" max="5113" width="2.109375" customWidth="1"/>
    <col min="5114" max="5114" width="7.88671875" customWidth="1"/>
    <col min="5115" max="5115" width="5.6640625" customWidth="1"/>
    <col min="5116" max="5116" width="39.77734375" customWidth="1"/>
    <col min="5117" max="5117" width="34.21875" customWidth="1"/>
    <col min="5118" max="5118" width="6.109375" customWidth="1"/>
    <col min="5119" max="5119" width="8.44140625" customWidth="1"/>
    <col min="5120" max="5120" width="15.44140625" customWidth="1"/>
    <col min="5121" max="5121" width="12.21875" customWidth="1"/>
    <col min="5122" max="5122" width="12.6640625" customWidth="1"/>
    <col min="5123" max="5123" width="12" customWidth="1"/>
    <col min="5124" max="5148" width="11.44140625" customWidth="1"/>
    <col min="5369" max="5369" width="2.109375" customWidth="1"/>
    <col min="5370" max="5370" width="7.88671875" customWidth="1"/>
    <col min="5371" max="5371" width="5.6640625" customWidth="1"/>
    <col min="5372" max="5372" width="39.77734375" customWidth="1"/>
    <col min="5373" max="5373" width="34.21875" customWidth="1"/>
    <col min="5374" max="5374" width="6.109375" customWidth="1"/>
    <col min="5375" max="5375" width="8.44140625" customWidth="1"/>
    <col min="5376" max="5376" width="15.44140625" customWidth="1"/>
    <col min="5377" max="5377" width="12.21875" customWidth="1"/>
    <col min="5378" max="5378" width="12.6640625" customWidth="1"/>
    <col min="5379" max="5379" width="12" customWidth="1"/>
    <col min="5380" max="5404" width="11.44140625" customWidth="1"/>
    <col min="5625" max="5625" width="2.109375" customWidth="1"/>
    <col min="5626" max="5626" width="7.88671875" customWidth="1"/>
    <col min="5627" max="5627" width="5.6640625" customWidth="1"/>
    <col min="5628" max="5628" width="39.77734375" customWidth="1"/>
    <col min="5629" max="5629" width="34.21875" customWidth="1"/>
    <col min="5630" max="5630" width="6.109375" customWidth="1"/>
    <col min="5631" max="5631" width="8.44140625" customWidth="1"/>
    <col min="5632" max="5632" width="15.44140625" customWidth="1"/>
    <col min="5633" max="5633" width="12.21875" customWidth="1"/>
    <col min="5634" max="5634" width="12.6640625" customWidth="1"/>
    <col min="5635" max="5635" width="12" customWidth="1"/>
    <col min="5636" max="5660" width="11.44140625" customWidth="1"/>
    <col min="5881" max="5881" width="2.109375" customWidth="1"/>
    <col min="5882" max="5882" width="7.88671875" customWidth="1"/>
    <col min="5883" max="5883" width="5.6640625" customWidth="1"/>
    <col min="5884" max="5884" width="39.77734375" customWidth="1"/>
    <col min="5885" max="5885" width="34.21875" customWidth="1"/>
    <col min="5886" max="5886" width="6.109375" customWidth="1"/>
    <col min="5887" max="5887" width="8.44140625" customWidth="1"/>
    <col min="5888" max="5888" width="15.44140625" customWidth="1"/>
    <col min="5889" max="5889" width="12.21875" customWidth="1"/>
    <col min="5890" max="5890" width="12.6640625" customWidth="1"/>
    <col min="5891" max="5891" width="12" customWidth="1"/>
    <col min="5892" max="5916" width="11.44140625" customWidth="1"/>
    <col min="6137" max="6137" width="2.109375" customWidth="1"/>
    <col min="6138" max="6138" width="7.88671875" customWidth="1"/>
    <col min="6139" max="6139" width="5.6640625" customWidth="1"/>
    <col min="6140" max="6140" width="39.77734375" customWidth="1"/>
    <col min="6141" max="6141" width="34.21875" customWidth="1"/>
    <col min="6142" max="6142" width="6.109375" customWidth="1"/>
    <col min="6143" max="6143" width="8.44140625" customWidth="1"/>
    <col min="6144" max="6144" width="15.44140625" customWidth="1"/>
    <col min="6145" max="6145" width="12.21875" customWidth="1"/>
    <col min="6146" max="6146" width="12.6640625" customWidth="1"/>
    <col min="6147" max="6147" width="12" customWidth="1"/>
    <col min="6148" max="6172" width="11.44140625" customWidth="1"/>
    <col min="6393" max="6393" width="2.109375" customWidth="1"/>
    <col min="6394" max="6394" width="7.88671875" customWidth="1"/>
    <col min="6395" max="6395" width="5.6640625" customWidth="1"/>
    <col min="6396" max="6396" width="39.77734375" customWidth="1"/>
    <col min="6397" max="6397" width="34.21875" customWidth="1"/>
    <col min="6398" max="6398" width="6.109375" customWidth="1"/>
    <col min="6399" max="6399" width="8.44140625" customWidth="1"/>
    <col min="6400" max="6400" width="15.44140625" customWidth="1"/>
    <col min="6401" max="6401" width="12.21875" customWidth="1"/>
    <col min="6402" max="6402" width="12.6640625" customWidth="1"/>
    <col min="6403" max="6403" width="12" customWidth="1"/>
    <col min="6404" max="6428" width="11.44140625" customWidth="1"/>
    <col min="6649" max="6649" width="2.109375" customWidth="1"/>
    <col min="6650" max="6650" width="7.88671875" customWidth="1"/>
    <col min="6651" max="6651" width="5.6640625" customWidth="1"/>
    <col min="6652" max="6652" width="39.77734375" customWidth="1"/>
    <col min="6653" max="6653" width="34.21875" customWidth="1"/>
    <col min="6654" max="6654" width="6.109375" customWidth="1"/>
    <col min="6655" max="6655" width="8.44140625" customWidth="1"/>
    <col min="6656" max="6656" width="15.44140625" customWidth="1"/>
    <col min="6657" max="6657" width="12.21875" customWidth="1"/>
    <col min="6658" max="6658" width="12.6640625" customWidth="1"/>
    <col min="6659" max="6659" width="12" customWidth="1"/>
    <col min="6660" max="6684" width="11.44140625" customWidth="1"/>
    <col min="6905" max="6905" width="2.109375" customWidth="1"/>
    <col min="6906" max="6906" width="7.88671875" customWidth="1"/>
    <col min="6907" max="6907" width="5.6640625" customWidth="1"/>
    <col min="6908" max="6908" width="39.77734375" customWidth="1"/>
    <col min="6909" max="6909" width="34.21875" customWidth="1"/>
    <col min="6910" max="6910" width="6.109375" customWidth="1"/>
    <col min="6911" max="6911" width="8.44140625" customWidth="1"/>
    <col min="6912" max="6912" width="15.44140625" customWidth="1"/>
    <col min="6913" max="6913" width="12.21875" customWidth="1"/>
    <col min="6914" max="6914" width="12.6640625" customWidth="1"/>
    <col min="6915" max="6915" width="12" customWidth="1"/>
    <col min="6916" max="6940" width="11.44140625" customWidth="1"/>
    <col min="7161" max="7161" width="2.109375" customWidth="1"/>
    <col min="7162" max="7162" width="7.88671875" customWidth="1"/>
    <col min="7163" max="7163" width="5.6640625" customWidth="1"/>
    <col min="7164" max="7164" width="39.77734375" customWidth="1"/>
    <col min="7165" max="7165" width="34.21875" customWidth="1"/>
    <col min="7166" max="7166" width="6.109375" customWidth="1"/>
    <col min="7167" max="7167" width="8.44140625" customWidth="1"/>
    <col min="7168" max="7168" width="15.44140625" customWidth="1"/>
    <col min="7169" max="7169" width="12.21875" customWidth="1"/>
    <col min="7170" max="7170" width="12.6640625" customWidth="1"/>
    <col min="7171" max="7171" width="12" customWidth="1"/>
    <col min="7172" max="7196" width="11.44140625" customWidth="1"/>
    <col min="7417" max="7417" width="2.109375" customWidth="1"/>
    <col min="7418" max="7418" width="7.88671875" customWidth="1"/>
    <col min="7419" max="7419" width="5.6640625" customWidth="1"/>
    <col min="7420" max="7420" width="39.77734375" customWidth="1"/>
    <col min="7421" max="7421" width="34.21875" customWidth="1"/>
    <col min="7422" max="7422" width="6.109375" customWidth="1"/>
    <col min="7423" max="7423" width="8.44140625" customWidth="1"/>
    <col min="7424" max="7424" width="15.44140625" customWidth="1"/>
    <col min="7425" max="7425" width="12.21875" customWidth="1"/>
    <col min="7426" max="7426" width="12.6640625" customWidth="1"/>
    <col min="7427" max="7427" width="12" customWidth="1"/>
    <col min="7428" max="7452" width="11.44140625" customWidth="1"/>
    <col min="7673" max="7673" width="2.109375" customWidth="1"/>
    <col min="7674" max="7674" width="7.88671875" customWidth="1"/>
    <col min="7675" max="7675" width="5.6640625" customWidth="1"/>
    <col min="7676" max="7676" width="39.77734375" customWidth="1"/>
    <col min="7677" max="7677" width="34.21875" customWidth="1"/>
    <col min="7678" max="7678" width="6.109375" customWidth="1"/>
    <col min="7679" max="7679" width="8.44140625" customWidth="1"/>
    <col min="7680" max="7680" width="15.44140625" customWidth="1"/>
    <col min="7681" max="7681" width="12.21875" customWidth="1"/>
    <col min="7682" max="7682" width="12.6640625" customWidth="1"/>
    <col min="7683" max="7683" width="12" customWidth="1"/>
    <col min="7684" max="7708" width="11.44140625" customWidth="1"/>
    <col min="7929" max="7929" width="2.109375" customWidth="1"/>
    <col min="7930" max="7930" width="7.88671875" customWidth="1"/>
    <col min="7931" max="7931" width="5.6640625" customWidth="1"/>
    <col min="7932" max="7932" width="39.77734375" customWidth="1"/>
    <col min="7933" max="7933" width="34.21875" customWidth="1"/>
    <col min="7934" max="7934" width="6.109375" customWidth="1"/>
    <col min="7935" max="7935" width="8.44140625" customWidth="1"/>
    <col min="7936" max="7936" width="15.44140625" customWidth="1"/>
    <col min="7937" max="7937" width="12.21875" customWidth="1"/>
    <col min="7938" max="7938" width="12.6640625" customWidth="1"/>
    <col min="7939" max="7939" width="12" customWidth="1"/>
    <col min="7940" max="7964" width="11.44140625" customWidth="1"/>
    <col min="8185" max="8185" width="2.109375" customWidth="1"/>
    <col min="8186" max="8186" width="7.88671875" customWidth="1"/>
    <col min="8187" max="8187" width="5.6640625" customWidth="1"/>
    <col min="8188" max="8188" width="39.77734375" customWidth="1"/>
    <col min="8189" max="8189" width="34.21875" customWidth="1"/>
    <col min="8190" max="8190" width="6.109375" customWidth="1"/>
    <col min="8191" max="8191" width="8.44140625" customWidth="1"/>
    <col min="8192" max="8192" width="15.44140625" customWidth="1"/>
    <col min="8193" max="8193" width="12.21875" customWidth="1"/>
    <col min="8194" max="8194" width="12.6640625" customWidth="1"/>
    <col min="8195" max="8195" width="12" customWidth="1"/>
    <col min="8196" max="8220" width="11.44140625" customWidth="1"/>
    <col min="8441" max="8441" width="2.109375" customWidth="1"/>
    <col min="8442" max="8442" width="7.88671875" customWidth="1"/>
    <col min="8443" max="8443" width="5.6640625" customWidth="1"/>
    <col min="8444" max="8444" width="39.77734375" customWidth="1"/>
    <col min="8445" max="8445" width="34.21875" customWidth="1"/>
    <col min="8446" max="8446" width="6.109375" customWidth="1"/>
    <col min="8447" max="8447" width="8.44140625" customWidth="1"/>
    <col min="8448" max="8448" width="15.44140625" customWidth="1"/>
    <col min="8449" max="8449" width="12.21875" customWidth="1"/>
    <col min="8450" max="8450" width="12.6640625" customWidth="1"/>
    <col min="8451" max="8451" width="12" customWidth="1"/>
    <col min="8452" max="8476" width="11.44140625" customWidth="1"/>
    <col min="8697" max="8697" width="2.109375" customWidth="1"/>
    <col min="8698" max="8698" width="7.88671875" customWidth="1"/>
    <col min="8699" max="8699" width="5.6640625" customWidth="1"/>
    <col min="8700" max="8700" width="39.77734375" customWidth="1"/>
    <col min="8701" max="8701" width="34.21875" customWidth="1"/>
    <col min="8702" max="8702" width="6.109375" customWidth="1"/>
    <col min="8703" max="8703" width="8.44140625" customWidth="1"/>
    <col min="8704" max="8704" width="15.44140625" customWidth="1"/>
    <col min="8705" max="8705" width="12.21875" customWidth="1"/>
    <col min="8706" max="8706" width="12.6640625" customWidth="1"/>
    <col min="8707" max="8707" width="12" customWidth="1"/>
    <col min="8708" max="8732" width="11.44140625" customWidth="1"/>
    <col min="8953" max="8953" width="2.109375" customWidth="1"/>
    <col min="8954" max="8954" width="7.88671875" customWidth="1"/>
    <col min="8955" max="8955" width="5.6640625" customWidth="1"/>
    <col min="8956" max="8956" width="39.77734375" customWidth="1"/>
    <col min="8957" max="8957" width="34.21875" customWidth="1"/>
    <col min="8958" max="8958" width="6.109375" customWidth="1"/>
    <col min="8959" max="8959" width="8.44140625" customWidth="1"/>
    <col min="8960" max="8960" width="15.44140625" customWidth="1"/>
    <col min="8961" max="8961" width="12.21875" customWidth="1"/>
    <col min="8962" max="8962" width="12.6640625" customWidth="1"/>
    <col min="8963" max="8963" width="12" customWidth="1"/>
    <col min="8964" max="8988" width="11.44140625" customWidth="1"/>
    <col min="9209" max="9209" width="2.109375" customWidth="1"/>
    <col min="9210" max="9210" width="7.88671875" customWidth="1"/>
    <col min="9211" max="9211" width="5.6640625" customWidth="1"/>
    <col min="9212" max="9212" width="39.77734375" customWidth="1"/>
    <col min="9213" max="9213" width="34.21875" customWidth="1"/>
    <col min="9214" max="9214" width="6.109375" customWidth="1"/>
    <col min="9215" max="9215" width="8.44140625" customWidth="1"/>
    <col min="9216" max="9216" width="15.44140625" customWidth="1"/>
    <col min="9217" max="9217" width="12.21875" customWidth="1"/>
    <col min="9218" max="9218" width="12.6640625" customWidth="1"/>
    <col min="9219" max="9219" width="12" customWidth="1"/>
    <col min="9220" max="9244" width="11.44140625" customWidth="1"/>
    <col min="9465" max="9465" width="2.109375" customWidth="1"/>
    <col min="9466" max="9466" width="7.88671875" customWidth="1"/>
    <col min="9467" max="9467" width="5.6640625" customWidth="1"/>
    <col min="9468" max="9468" width="39.77734375" customWidth="1"/>
    <col min="9469" max="9469" width="34.21875" customWidth="1"/>
    <col min="9470" max="9470" width="6.109375" customWidth="1"/>
    <col min="9471" max="9471" width="8.44140625" customWidth="1"/>
    <col min="9472" max="9472" width="15.44140625" customWidth="1"/>
    <col min="9473" max="9473" width="12.21875" customWidth="1"/>
    <col min="9474" max="9474" width="12.6640625" customWidth="1"/>
    <col min="9475" max="9475" width="12" customWidth="1"/>
    <col min="9476" max="9500" width="11.44140625" customWidth="1"/>
    <col min="9721" max="9721" width="2.109375" customWidth="1"/>
    <col min="9722" max="9722" width="7.88671875" customWidth="1"/>
    <col min="9723" max="9723" width="5.6640625" customWidth="1"/>
    <col min="9724" max="9724" width="39.77734375" customWidth="1"/>
    <col min="9725" max="9725" width="34.21875" customWidth="1"/>
    <col min="9726" max="9726" width="6.109375" customWidth="1"/>
    <col min="9727" max="9727" width="8.44140625" customWidth="1"/>
    <col min="9728" max="9728" width="15.44140625" customWidth="1"/>
    <col min="9729" max="9729" width="12.21875" customWidth="1"/>
    <col min="9730" max="9730" width="12.6640625" customWidth="1"/>
    <col min="9731" max="9731" width="12" customWidth="1"/>
    <col min="9732" max="9756" width="11.44140625" customWidth="1"/>
    <col min="9977" max="9977" width="2.109375" customWidth="1"/>
    <col min="9978" max="9978" width="7.88671875" customWidth="1"/>
    <col min="9979" max="9979" width="5.6640625" customWidth="1"/>
    <col min="9980" max="9980" width="39.77734375" customWidth="1"/>
    <col min="9981" max="9981" width="34.21875" customWidth="1"/>
    <col min="9982" max="9982" width="6.109375" customWidth="1"/>
    <col min="9983" max="9983" width="8.44140625" customWidth="1"/>
    <col min="9984" max="9984" width="15.44140625" customWidth="1"/>
    <col min="9985" max="9985" width="12.21875" customWidth="1"/>
    <col min="9986" max="9986" width="12.6640625" customWidth="1"/>
    <col min="9987" max="9987" width="12" customWidth="1"/>
    <col min="9988" max="10012" width="11.44140625" customWidth="1"/>
    <col min="10233" max="10233" width="2.109375" customWidth="1"/>
    <col min="10234" max="10234" width="7.88671875" customWidth="1"/>
    <col min="10235" max="10235" width="5.6640625" customWidth="1"/>
    <col min="10236" max="10236" width="39.77734375" customWidth="1"/>
    <col min="10237" max="10237" width="34.21875" customWidth="1"/>
    <col min="10238" max="10238" width="6.109375" customWidth="1"/>
    <col min="10239" max="10239" width="8.44140625" customWidth="1"/>
    <col min="10240" max="10240" width="15.44140625" customWidth="1"/>
    <col min="10241" max="10241" width="12.21875" customWidth="1"/>
    <col min="10242" max="10242" width="12.6640625" customWidth="1"/>
    <col min="10243" max="10243" width="12" customWidth="1"/>
    <col min="10244" max="10268" width="11.44140625" customWidth="1"/>
    <col min="10489" max="10489" width="2.109375" customWidth="1"/>
    <col min="10490" max="10490" width="7.88671875" customWidth="1"/>
    <col min="10491" max="10491" width="5.6640625" customWidth="1"/>
    <col min="10492" max="10492" width="39.77734375" customWidth="1"/>
    <col min="10493" max="10493" width="34.21875" customWidth="1"/>
    <col min="10494" max="10494" width="6.109375" customWidth="1"/>
    <col min="10495" max="10495" width="8.44140625" customWidth="1"/>
    <col min="10496" max="10496" width="15.44140625" customWidth="1"/>
    <col min="10497" max="10497" width="12.21875" customWidth="1"/>
    <col min="10498" max="10498" width="12.6640625" customWidth="1"/>
    <col min="10499" max="10499" width="12" customWidth="1"/>
    <col min="10500" max="10524" width="11.44140625" customWidth="1"/>
    <col min="10745" max="10745" width="2.109375" customWidth="1"/>
    <col min="10746" max="10746" width="7.88671875" customWidth="1"/>
    <col min="10747" max="10747" width="5.6640625" customWidth="1"/>
    <col min="10748" max="10748" width="39.77734375" customWidth="1"/>
    <col min="10749" max="10749" width="34.21875" customWidth="1"/>
    <col min="10750" max="10750" width="6.109375" customWidth="1"/>
    <col min="10751" max="10751" width="8.44140625" customWidth="1"/>
    <col min="10752" max="10752" width="15.44140625" customWidth="1"/>
    <col min="10753" max="10753" width="12.21875" customWidth="1"/>
    <col min="10754" max="10754" width="12.6640625" customWidth="1"/>
    <col min="10755" max="10755" width="12" customWidth="1"/>
    <col min="10756" max="10780" width="11.44140625" customWidth="1"/>
    <col min="11001" max="11001" width="2.109375" customWidth="1"/>
    <col min="11002" max="11002" width="7.88671875" customWidth="1"/>
    <col min="11003" max="11003" width="5.6640625" customWidth="1"/>
    <col min="11004" max="11004" width="39.77734375" customWidth="1"/>
    <col min="11005" max="11005" width="34.21875" customWidth="1"/>
    <col min="11006" max="11006" width="6.109375" customWidth="1"/>
    <col min="11007" max="11007" width="8.44140625" customWidth="1"/>
    <col min="11008" max="11008" width="15.44140625" customWidth="1"/>
    <col min="11009" max="11009" width="12.21875" customWidth="1"/>
    <col min="11010" max="11010" width="12.6640625" customWidth="1"/>
    <col min="11011" max="11011" width="12" customWidth="1"/>
    <col min="11012" max="11036" width="11.44140625" customWidth="1"/>
    <col min="11257" max="11257" width="2.109375" customWidth="1"/>
    <col min="11258" max="11258" width="7.88671875" customWidth="1"/>
    <col min="11259" max="11259" width="5.6640625" customWidth="1"/>
    <col min="11260" max="11260" width="39.77734375" customWidth="1"/>
    <col min="11261" max="11261" width="34.21875" customWidth="1"/>
    <col min="11262" max="11262" width="6.109375" customWidth="1"/>
    <col min="11263" max="11263" width="8.44140625" customWidth="1"/>
    <col min="11264" max="11264" width="15.44140625" customWidth="1"/>
    <col min="11265" max="11265" width="12.21875" customWidth="1"/>
    <col min="11266" max="11266" width="12.6640625" customWidth="1"/>
    <col min="11267" max="11267" width="12" customWidth="1"/>
    <col min="11268" max="11292" width="11.44140625" customWidth="1"/>
    <col min="11513" max="11513" width="2.109375" customWidth="1"/>
    <col min="11514" max="11514" width="7.88671875" customWidth="1"/>
    <col min="11515" max="11515" width="5.6640625" customWidth="1"/>
    <col min="11516" max="11516" width="39.77734375" customWidth="1"/>
    <col min="11517" max="11517" width="34.21875" customWidth="1"/>
    <col min="11518" max="11518" width="6.109375" customWidth="1"/>
    <col min="11519" max="11519" width="8.44140625" customWidth="1"/>
    <col min="11520" max="11520" width="15.44140625" customWidth="1"/>
    <col min="11521" max="11521" width="12.21875" customWidth="1"/>
    <col min="11522" max="11522" width="12.6640625" customWidth="1"/>
    <col min="11523" max="11523" width="12" customWidth="1"/>
    <col min="11524" max="11548" width="11.44140625" customWidth="1"/>
    <col min="11769" max="11769" width="2.109375" customWidth="1"/>
    <col min="11770" max="11770" width="7.88671875" customWidth="1"/>
    <col min="11771" max="11771" width="5.6640625" customWidth="1"/>
    <col min="11772" max="11772" width="39.77734375" customWidth="1"/>
    <col min="11773" max="11773" width="34.21875" customWidth="1"/>
    <col min="11774" max="11774" width="6.109375" customWidth="1"/>
    <col min="11775" max="11775" width="8.44140625" customWidth="1"/>
    <col min="11776" max="11776" width="15.44140625" customWidth="1"/>
    <col min="11777" max="11777" width="12.21875" customWidth="1"/>
    <col min="11778" max="11778" width="12.6640625" customWidth="1"/>
    <col min="11779" max="11779" width="12" customWidth="1"/>
    <col min="11780" max="11804" width="11.44140625" customWidth="1"/>
    <col min="12025" max="12025" width="2.109375" customWidth="1"/>
    <col min="12026" max="12026" width="7.88671875" customWidth="1"/>
    <col min="12027" max="12027" width="5.6640625" customWidth="1"/>
    <col min="12028" max="12028" width="39.77734375" customWidth="1"/>
    <col min="12029" max="12029" width="34.21875" customWidth="1"/>
    <col min="12030" max="12030" width="6.109375" customWidth="1"/>
    <col min="12031" max="12031" width="8.44140625" customWidth="1"/>
    <col min="12032" max="12032" width="15.44140625" customWidth="1"/>
    <col min="12033" max="12033" width="12.21875" customWidth="1"/>
    <col min="12034" max="12034" width="12.6640625" customWidth="1"/>
    <col min="12035" max="12035" width="12" customWidth="1"/>
    <col min="12036" max="12060" width="11.44140625" customWidth="1"/>
    <col min="12281" max="12281" width="2.109375" customWidth="1"/>
    <col min="12282" max="12282" width="7.88671875" customWidth="1"/>
    <col min="12283" max="12283" width="5.6640625" customWidth="1"/>
    <col min="12284" max="12284" width="39.77734375" customWidth="1"/>
    <col min="12285" max="12285" width="34.21875" customWidth="1"/>
    <col min="12286" max="12286" width="6.109375" customWidth="1"/>
    <col min="12287" max="12287" width="8.44140625" customWidth="1"/>
    <col min="12288" max="12288" width="15.44140625" customWidth="1"/>
    <col min="12289" max="12289" width="12.21875" customWidth="1"/>
    <col min="12290" max="12290" width="12.6640625" customWidth="1"/>
    <col min="12291" max="12291" width="12" customWidth="1"/>
    <col min="12292" max="12316" width="11.44140625" customWidth="1"/>
    <col min="12537" max="12537" width="2.109375" customWidth="1"/>
    <col min="12538" max="12538" width="7.88671875" customWidth="1"/>
    <col min="12539" max="12539" width="5.6640625" customWidth="1"/>
    <col min="12540" max="12540" width="39.77734375" customWidth="1"/>
    <col min="12541" max="12541" width="34.21875" customWidth="1"/>
    <col min="12542" max="12542" width="6.109375" customWidth="1"/>
    <col min="12543" max="12543" width="8.44140625" customWidth="1"/>
    <col min="12544" max="12544" width="15.44140625" customWidth="1"/>
    <col min="12545" max="12545" width="12.21875" customWidth="1"/>
    <col min="12546" max="12546" width="12.6640625" customWidth="1"/>
    <col min="12547" max="12547" width="12" customWidth="1"/>
    <col min="12548" max="12572" width="11.44140625" customWidth="1"/>
    <col min="12793" max="12793" width="2.109375" customWidth="1"/>
    <col min="12794" max="12794" width="7.88671875" customWidth="1"/>
    <col min="12795" max="12795" width="5.6640625" customWidth="1"/>
    <col min="12796" max="12796" width="39.77734375" customWidth="1"/>
    <col min="12797" max="12797" width="34.21875" customWidth="1"/>
    <col min="12798" max="12798" width="6.109375" customWidth="1"/>
    <col min="12799" max="12799" width="8.44140625" customWidth="1"/>
    <col min="12800" max="12800" width="15.44140625" customWidth="1"/>
    <col min="12801" max="12801" width="12.21875" customWidth="1"/>
    <col min="12802" max="12802" width="12.6640625" customWidth="1"/>
    <col min="12803" max="12803" width="12" customWidth="1"/>
    <col min="12804" max="12828" width="11.44140625" customWidth="1"/>
    <col min="13049" max="13049" width="2.109375" customWidth="1"/>
    <col min="13050" max="13050" width="7.88671875" customWidth="1"/>
    <col min="13051" max="13051" width="5.6640625" customWidth="1"/>
    <col min="13052" max="13052" width="39.77734375" customWidth="1"/>
    <col min="13053" max="13053" width="34.21875" customWidth="1"/>
    <col min="13054" max="13054" width="6.109375" customWidth="1"/>
    <col min="13055" max="13055" width="8.44140625" customWidth="1"/>
    <col min="13056" max="13056" width="15.44140625" customWidth="1"/>
    <col min="13057" max="13057" width="12.21875" customWidth="1"/>
    <col min="13058" max="13058" width="12.6640625" customWidth="1"/>
    <col min="13059" max="13059" width="12" customWidth="1"/>
    <col min="13060" max="13084" width="11.44140625" customWidth="1"/>
    <col min="13305" max="13305" width="2.109375" customWidth="1"/>
    <col min="13306" max="13306" width="7.88671875" customWidth="1"/>
    <col min="13307" max="13307" width="5.6640625" customWidth="1"/>
    <col min="13308" max="13308" width="39.77734375" customWidth="1"/>
    <col min="13309" max="13309" width="34.21875" customWidth="1"/>
    <col min="13310" max="13310" width="6.109375" customWidth="1"/>
    <col min="13311" max="13311" width="8.44140625" customWidth="1"/>
    <col min="13312" max="13312" width="15.44140625" customWidth="1"/>
    <col min="13313" max="13313" width="12.21875" customWidth="1"/>
    <col min="13314" max="13314" width="12.6640625" customWidth="1"/>
    <col min="13315" max="13315" width="12" customWidth="1"/>
    <col min="13316" max="13340" width="11.44140625" customWidth="1"/>
    <col min="13561" max="13561" width="2.109375" customWidth="1"/>
    <col min="13562" max="13562" width="7.88671875" customWidth="1"/>
    <col min="13563" max="13563" width="5.6640625" customWidth="1"/>
    <col min="13564" max="13564" width="39.77734375" customWidth="1"/>
    <col min="13565" max="13565" width="34.21875" customWidth="1"/>
    <col min="13566" max="13566" width="6.109375" customWidth="1"/>
    <col min="13567" max="13567" width="8.44140625" customWidth="1"/>
    <col min="13568" max="13568" width="15.44140625" customWidth="1"/>
    <col min="13569" max="13569" width="12.21875" customWidth="1"/>
    <col min="13570" max="13570" width="12.6640625" customWidth="1"/>
    <col min="13571" max="13571" width="12" customWidth="1"/>
    <col min="13572" max="13596" width="11.44140625" customWidth="1"/>
    <col min="13817" max="13817" width="2.109375" customWidth="1"/>
    <col min="13818" max="13818" width="7.88671875" customWidth="1"/>
    <col min="13819" max="13819" width="5.6640625" customWidth="1"/>
    <col min="13820" max="13820" width="39.77734375" customWidth="1"/>
    <col min="13821" max="13821" width="34.21875" customWidth="1"/>
    <col min="13822" max="13822" width="6.109375" customWidth="1"/>
    <col min="13823" max="13823" width="8.44140625" customWidth="1"/>
    <col min="13824" max="13824" width="15.44140625" customWidth="1"/>
    <col min="13825" max="13825" width="12.21875" customWidth="1"/>
    <col min="13826" max="13826" width="12.6640625" customWidth="1"/>
    <col min="13827" max="13827" width="12" customWidth="1"/>
    <col min="13828" max="13852" width="11.44140625" customWidth="1"/>
    <col min="14073" max="14073" width="2.109375" customWidth="1"/>
    <col min="14074" max="14074" width="7.88671875" customWidth="1"/>
    <col min="14075" max="14075" width="5.6640625" customWidth="1"/>
    <col min="14076" max="14076" width="39.77734375" customWidth="1"/>
    <col min="14077" max="14077" width="34.21875" customWidth="1"/>
    <col min="14078" max="14078" width="6.109375" customWidth="1"/>
    <col min="14079" max="14079" width="8.44140625" customWidth="1"/>
    <col min="14080" max="14080" width="15.44140625" customWidth="1"/>
    <col min="14081" max="14081" width="12.21875" customWidth="1"/>
    <col min="14082" max="14082" width="12.6640625" customWidth="1"/>
    <col min="14083" max="14083" width="12" customWidth="1"/>
    <col min="14084" max="14108" width="11.44140625" customWidth="1"/>
    <col min="14329" max="14329" width="2.109375" customWidth="1"/>
    <col min="14330" max="14330" width="7.88671875" customWidth="1"/>
    <col min="14331" max="14331" width="5.6640625" customWidth="1"/>
    <col min="14332" max="14332" width="39.77734375" customWidth="1"/>
    <col min="14333" max="14333" width="34.21875" customWidth="1"/>
    <col min="14334" max="14334" width="6.109375" customWidth="1"/>
    <col min="14335" max="14335" width="8.44140625" customWidth="1"/>
    <col min="14336" max="14336" width="15.44140625" customWidth="1"/>
    <col min="14337" max="14337" width="12.21875" customWidth="1"/>
    <col min="14338" max="14338" width="12.6640625" customWidth="1"/>
    <col min="14339" max="14339" width="12" customWidth="1"/>
    <col min="14340" max="14364" width="11.44140625" customWidth="1"/>
    <col min="14585" max="14585" width="2.109375" customWidth="1"/>
    <col min="14586" max="14586" width="7.88671875" customWidth="1"/>
    <col min="14587" max="14587" width="5.6640625" customWidth="1"/>
    <col min="14588" max="14588" width="39.77734375" customWidth="1"/>
    <col min="14589" max="14589" width="34.21875" customWidth="1"/>
    <col min="14590" max="14590" width="6.109375" customWidth="1"/>
    <col min="14591" max="14591" width="8.44140625" customWidth="1"/>
    <col min="14592" max="14592" width="15.44140625" customWidth="1"/>
    <col min="14593" max="14593" width="12.21875" customWidth="1"/>
    <col min="14594" max="14594" width="12.6640625" customWidth="1"/>
    <col min="14595" max="14595" width="12" customWidth="1"/>
    <col min="14596" max="14620" width="11.44140625" customWidth="1"/>
    <col min="14841" max="14841" width="2.109375" customWidth="1"/>
    <col min="14842" max="14842" width="7.88671875" customWidth="1"/>
    <col min="14843" max="14843" width="5.6640625" customWidth="1"/>
    <col min="14844" max="14844" width="39.77734375" customWidth="1"/>
    <col min="14845" max="14845" width="34.21875" customWidth="1"/>
    <col min="14846" max="14846" width="6.109375" customWidth="1"/>
    <col min="14847" max="14847" width="8.44140625" customWidth="1"/>
    <col min="14848" max="14848" width="15.44140625" customWidth="1"/>
    <col min="14849" max="14849" width="12.21875" customWidth="1"/>
    <col min="14850" max="14850" width="12.6640625" customWidth="1"/>
    <col min="14851" max="14851" width="12" customWidth="1"/>
    <col min="14852" max="14876" width="11.44140625" customWidth="1"/>
    <col min="15097" max="15097" width="2.109375" customWidth="1"/>
    <col min="15098" max="15098" width="7.88671875" customWidth="1"/>
    <col min="15099" max="15099" width="5.6640625" customWidth="1"/>
    <col min="15100" max="15100" width="39.77734375" customWidth="1"/>
    <col min="15101" max="15101" width="34.21875" customWidth="1"/>
    <col min="15102" max="15102" width="6.109375" customWidth="1"/>
    <col min="15103" max="15103" width="8.44140625" customWidth="1"/>
    <col min="15104" max="15104" width="15.44140625" customWidth="1"/>
    <col min="15105" max="15105" width="12.21875" customWidth="1"/>
    <col min="15106" max="15106" width="12.6640625" customWidth="1"/>
    <col min="15107" max="15107" width="12" customWidth="1"/>
    <col min="15108" max="15132" width="11.44140625" customWidth="1"/>
    <col min="15353" max="15353" width="2.109375" customWidth="1"/>
    <col min="15354" max="15354" width="7.88671875" customWidth="1"/>
    <col min="15355" max="15355" width="5.6640625" customWidth="1"/>
    <col min="15356" max="15356" width="39.77734375" customWidth="1"/>
    <col min="15357" max="15357" width="34.21875" customWidth="1"/>
    <col min="15358" max="15358" width="6.109375" customWidth="1"/>
    <col min="15359" max="15359" width="8.44140625" customWidth="1"/>
    <col min="15360" max="15360" width="15.44140625" customWidth="1"/>
    <col min="15361" max="15361" width="12.21875" customWidth="1"/>
    <col min="15362" max="15362" width="12.6640625" customWidth="1"/>
    <col min="15363" max="15363" width="12" customWidth="1"/>
    <col min="15364" max="15388" width="11.44140625" customWidth="1"/>
    <col min="15609" max="15609" width="2.109375" customWidth="1"/>
    <col min="15610" max="15610" width="7.88671875" customWidth="1"/>
    <col min="15611" max="15611" width="5.6640625" customWidth="1"/>
    <col min="15612" max="15612" width="39.77734375" customWidth="1"/>
    <col min="15613" max="15613" width="34.21875" customWidth="1"/>
    <col min="15614" max="15614" width="6.109375" customWidth="1"/>
    <col min="15615" max="15615" width="8.44140625" customWidth="1"/>
    <col min="15616" max="15616" width="15.44140625" customWidth="1"/>
    <col min="15617" max="15617" width="12.21875" customWidth="1"/>
    <col min="15618" max="15618" width="12.6640625" customWidth="1"/>
    <col min="15619" max="15619" width="12" customWidth="1"/>
    <col min="15620" max="15644" width="11.44140625" customWidth="1"/>
    <col min="15865" max="15865" width="2.109375" customWidth="1"/>
    <col min="15866" max="15866" width="7.88671875" customWidth="1"/>
    <col min="15867" max="15867" width="5.6640625" customWidth="1"/>
    <col min="15868" max="15868" width="39.77734375" customWidth="1"/>
    <col min="15869" max="15869" width="34.21875" customWidth="1"/>
    <col min="15870" max="15870" width="6.109375" customWidth="1"/>
    <col min="15871" max="15871" width="8.44140625" customWidth="1"/>
    <col min="15872" max="15872" width="15.44140625" customWidth="1"/>
    <col min="15873" max="15873" width="12.21875" customWidth="1"/>
    <col min="15874" max="15874" width="12.6640625" customWidth="1"/>
    <col min="15875" max="15875" width="12" customWidth="1"/>
    <col min="15876" max="15900" width="11.44140625" customWidth="1"/>
    <col min="16121" max="16121" width="2.109375" customWidth="1"/>
    <col min="16122" max="16122" width="7.88671875" customWidth="1"/>
    <col min="16123" max="16123" width="5.6640625" customWidth="1"/>
    <col min="16124" max="16124" width="39.77734375" customWidth="1"/>
    <col min="16125" max="16125" width="34.21875" customWidth="1"/>
    <col min="16126" max="16126" width="6.109375" customWidth="1"/>
    <col min="16127" max="16127" width="8.44140625" customWidth="1"/>
    <col min="16128" max="16128" width="15.44140625" customWidth="1"/>
    <col min="16129" max="16129" width="12.21875" customWidth="1"/>
    <col min="16130" max="16130" width="12.6640625" customWidth="1"/>
    <col min="16131" max="16131" width="12" customWidth="1"/>
    <col min="16132" max="16156" width="11.44140625" customWidth="1"/>
  </cols>
  <sheetData>
    <row r="1" spans="1:36" ht="18.75" customHeight="1" thickBot="1" x14ac:dyDescent="0.25">
      <c r="A1" s="186"/>
      <c r="B1" s="178"/>
      <c r="C1" s="179" t="s">
        <v>627</v>
      </c>
      <c r="D1" s="207"/>
      <c r="E1" s="261"/>
      <c r="F1" s="182"/>
      <c r="G1" s="182"/>
      <c r="H1" s="182"/>
      <c r="I1" s="182"/>
      <c r="J1" s="183"/>
      <c r="K1" s="183"/>
      <c r="L1" s="262"/>
      <c r="M1" s="183"/>
      <c r="N1" s="183"/>
      <c r="O1" s="183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6"/>
      <c r="AI1" s="184"/>
      <c r="AJ1" s="184"/>
    </row>
    <row r="2" spans="1:36" ht="32.25" thickBot="1" x14ac:dyDescent="0.25">
      <c r="A2" s="188"/>
      <c r="B2" s="188"/>
      <c r="C2" s="263" t="s">
        <v>595</v>
      </c>
      <c r="D2" s="189" t="s">
        <v>140</v>
      </c>
      <c r="E2" s="264" t="s">
        <v>113</v>
      </c>
      <c r="F2" s="189" t="s">
        <v>141</v>
      </c>
      <c r="G2" s="189" t="s">
        <v>190</v>
      </c>
      <c r="H2" s="211" t="str">
        <f>'TITLE PAGE'!D14</f>
        <v>2016-17</v>
      </c>
      <c r="I2" s="265" t="str">
        <f>'WRZ summary'!E3</f>
        <v>For info 2017-18</v>
      </c>
      <c r="J2" s="265" t="str">
        <f>'WRZ summary'!F3</f>
        <v>For info 2018-19</v>
      </c>
      <c r="K2" s="265" t="str">
        <f>'WRZ summary'!G3</f>
        <v>For info 2019-20</v>
      </c>
      <c r="L2" s="212" t="str">
        <f>'WRZ summary'!H3</f>
        <v>2020-21</v>
      </c>
      <c r="M2" s="212" t="str">
        <f>'WRZ summary'!I3</f>
        <v>2021-22</v>
      </c>
      <c r="N2" s="212" t="str">
        <f>'WRZ summary'!J3</f>
        <v>2022-23</v>
      </c>
      <c r="O2" s="212" t="str">
        <f>'WRZ summary'!K3</f>
        <v>2023-24</v>
      </c>
      <c r="P2" s="212" t="str">
        <f>'WRZ summary'!L3</f>
        <v>2024-25</v>
      </c>
      <c r="Q2" s="212" t="str">
        <f>'WRZ summary'!M3</f>
        <v>2025-26</v>
      </c>
      <c r="R2" s="212" t="str">
        <f>'WRZ summary'!N3</f>
        <v>2026-27</v>
      </c>
      <c r="S2" s="212" t="str">
        <f>'WRZ summary'!O3</f>
        <v>2027-28</v>
      </c>
      <c r="T2" s="212" t="str">
        <f>'WRZ summary'!P3</f>
        <v>2028-29</v>
      </c>
      <c r="U2" s="212" t="str">
        <f>'WRZ summary'!Q3</f>
        <v>2029-30</v>
      </c>
      <c r="V2" s="212" t="str">
        <f>'WRZ summary'!R3</f>
        <v>2030-31</v>
      </c>
      <c r="W2" s="212" t="str">
        <f>'WRZ summary'!S3</f>
        <v>2031-32</v>
      </c>
      <c r="X2" s="212" t="str">
        <f>'WRZ summary'!T3</f>
        <v>2032-33</v>
      </c>
      <c r="Y2" s="212" t="str">
        <f>'WRZ summary'!U3</f>
        <v>2033-34</v>
      </c>
      <c r="Z2" s="212" t="str">
        <f>'WRZ summary'!V3</f>
        <v>2034-35</v>
      </c>
      <c r="AA2" s="212" t="str">
        <f>'WRZ summary'!W3</f>
        <v>2035-36</v>
      </c>
      <c r="AB2" s="212" t="str">
        <f>'WRZ summary'!X3</f>
        <v>2036-37</v>
      </c>
      <c r="AC2" s="212" t="str">
        <f>'WRZ summary'!Y3</f>
        <v>2037-38</v>
      </c>
      <c r="AD2" s="212" t="str">
        <f>'WRZ summary'!Z3</f>
        <v>2038-39</v>
      </c>
      <c r="AE2" s="212" t="str">
        <f>'WRZ summary'!AA3</f>
        <v>2039-40</v>
      </c>
      <c r="AF2" s="212" t="str">
        <f>'WRZ summary'!AB3</f>
        <v>2040-41</v>
      </c>
      <c r="AG2" s="212" t="str">
        <f>'WRZ summary'!AC3</f>
        <v>2041-42</v>
      </c>
      <c r="AH2" s="212" t="str">
        <f>'WRZ summary'!AD3</f>
        <v>2042-43</v>
      </c>
      <c r="AI2" s="212" t="str">
        <f>'WRZ summary'!AE3</f>
        <v>2043-44</v>
      </c>
      <c r="AJ2" s="213" t="str">
        <f>'WRZ summary'!AF3</f>
        <v>2044-45</v>
      </c>
    </row>
    <row r="3" spans="1:36" x14ac:dyDescent="0.2">
      <c r="A3" s="177"/>
      <c r="B3" s="998" t="s">
        <v>145</v>
      </c>
      <c r="C3" s="530" t="s">
        <v>628</v>
      </c>
      <c r="D3" s="898" t="s">
        <v>629</v>
      </c>
      <c r="E3" s="899" t="s">
        <v>143</v>
      </c>
      <c r="F3" s="900" t="s">
        <v>75</v>
      </c>
      <c r="G3" s="900">
        <v>2</v>
      </c>
      <c r="H3" s="531">
        <f>'2. BL Supply'!H3</f>
        <v>4.8900000000000006</v>
      </c>
      <c r="I3" s="322">
        <f>'2. BL Supply'!I3</f>
        <v>4.8900000000000006</v>
      </c>
      <c r="J3" s="322">
        <f>'2. BL Supply'!J3</f>
        <v>4.8900000000000006</v>
      </c>
      <c r="K3" s="322">
        <f>'2. BL Supply'!K3</f>
        <v>4.8900000000000006</v>
      </c>
      <c r="L3" s="901">
        <f>'2. BL Supply'!L3</f>
        <v>4.8900000000000006</v>
      </c>
      <c r="M3" s="901">
        <f>'2. BL Supply'!M3</f>
        <v>4.8900000000000006</v>
      </c>
      <c r="N3" s="901">
        <f>'2. BL Supply'!N3</f>
        <v>4.8900000000000006</v>
      </c>
      <c r="O3" s="901">
        <f>'2. BL Supply'!O3</f>
        <v>4.8900000000000006</v>
      </c>
      <c r="P3" s="901">
        <f>'2. BL Supply'!P3</f>
        <v>4.8900000000000006</v>
      </c>
      <c r="Q3" s="901">
        <f>'2. BL Supply'!Q3</f>
        <v>4.8900000000000006</v>
      </c>
      <c r="R3" s="901">
        <f>'2. BL Supply'!R3</f>
        <v>4.8900000000000006</v>
      </c>
      <c r="S3" s="901">
        <f>'2. BL Supply'!S3</f>
        <v>4.8900000000000006</v>
      </c>
      <c r="T3" s="901">
        <f>'2. BL Supply'!T3</f>
        <v>4.8900000000000006</v>
      </c>
      <c r="U3" s="901">
        <f>'2. BL Supply'!U3</f>
        <v>4.8900000000000006</v>
      </c>
      <c r="V3" s="901">
        <f>'2. BL Supply'!V3</f>
        <v>4.8900000000000006</v>
      </c>
      <c r="W3" s="901">
        <f>'2. BL Supply'!W3</f>
        <v>4.8900000000000006</v>
      </c>
      <c r="X3" s="901">
        <f>'2. BL Supply'!X3</f>
        <v>4.8900000000000006</v>
      </c>
      <c r="Y3" s="901">
        <f>'2. BL Supply'!Y3</f>
        <v>4.8900000000000006</v>
      </c>
      <c r="Z3" s="901">
        <f>'2. BL Supply'!Z3</f>
        <v>4.8900000000000006</v>
      </c>
      <c r="AA3" s="901">
        <f>'2. BL Supply'!AA3</f>
        <v>4.8900000000000006</v>
      </c>
      <c r="AB3" s="901">
        <f>'2. BL Supply'!AB3</f>
        <v>4.8900000000000006</v>
      </c>
      <c r="AC3" s="901">
        <f>'2. BL Supply'!AC3</f>
        <v>4.8900000000000006</v>
      </c>
      <c r="AD3" s="901">
        <f>'2. BL Supply'!AD3</f>
        <v>4.8900000000000006</v>
      </c>
      <c r="AE3" s="901">
        <f>'2. BL Supply'!AE3</f>
        <v>4.8900000000000006</v>
      </c>
      <c r="AF3" s="901">
        <f>'2. BL Supply'!AF3</f>
        <v>4.8900000000000006</v>
      </c>
      <c r="AG3" s="901">
        <f>'2. BL Supply'!AG3</f>
        <v>4.8900000000000006</v>
      </c>
      <c r="AH3" s="901">
        <f>'2. BL Supply'!AH3</f>
        <v>4.8900000000000006</v>
      </c>
      <c r="AI3" s="901">
        <f>'2. BL Supply'!AI3</f>
        <v>4.8900000000000006</v>
      </c>
      <c r="AJ3" s="902">
        <f>'2. BL Supply'!AJ3</f>
        <v>4.8900000000000006</v>
      </c>
    </row>
    <row r="4" spans="1:36" x14ac:dyDescent="0.2">
      <c r="A4" s="177"/>
      <c r="B4" s="999"/>
      <c r="C4" s="532" t="s">
        <v>630</v>
      </c>
      <c r="D4" s="537" t="s">
        <v>631</v>
      </c>
      <c r="E4" s="896" t="s">
        <v>632</v>
      </c>
      <c r="F4" s="543" t="s">
        <v>75</v>
      </c>
      <c r="G4" s="543">
        <v>2</v>
      </c>
      <c r="H4" s="502">
        <f>'2. BL Supply'!H4+'6. Preferred (Scenario Yr)'!H8</f>
        <v>0</v>
      </c>
      <c r="I4" s="321">
        <f>'2. BL Supply'!I4+'6. Preferred (Scenario Yr)'!I8</f>
        <v>0</v>
      </c>
      <c r="J4" s="321">
        <f>'2. BL Supply'!J4+'6. Preferred (Scenario Yr)'!J8</f>
        <v>0</v>
      </c>
      <c r="K4" s="321">
        <f>'2. BL Supply'!K4+'6. Preferred (Scenario Yr)'!K8</f>
        <v>0</v>
      </c>
      <c r="L4" s="495">
        <f>'2. BL Supply'!L4+'6. Preferred (Scenario Yr)'!L8</f>
        <v>0</v>
      </c>
      <c r="M4" s="495">
        <f>'2. BL Supply'!M4+'6. Preferred (Scenario Yr)'!M8</f>
        <v>0</v>
      </c>
      <c r="N4" s="495">
        <f>'2. BL Supply'!N4+'6. Preferred (Scenario Yr)'!N8</f>
        <v>0</v>
      </c>
      <c r="O4" s="495">
        <f>'2. BL Supply'!O4+'6. Preferred (Scenario Yr)'!O8</f>
        <v>0</v>
      </c>
      <c r="P4" s="495">
        <f>'2. BL Supply'!P4+'6. Preferred (Scenario Yr)'!P8</f>
        <v>0</v>
      </c>
      <c r="Q4" s="495">
        <f>'2. BL Supply'!Q4+'6. Preferred (Scenario Yr)'!Q8</f>
        <v>0</v>
      </c>
      <c r="R4" s="495">
        <f>'2. BL Supply'!R4+'6. Preferred (Scenario Yr)'!R8</f>
        <v>0</v>
      </c>
      <c r="S4" s="495">
        <f>'2. BL Supply'!S4+'6. Preferred (Scenario Yr)'!S8</f>
        <v>0</v>
      </c>
      <c r="T4" s="495">
        <f>'2. BL Supply'!T4+'6. Preferred (Scenario Yr)'!T8</f>
        <v>0</v>
      </c>
      <c r="U4" s="495">
        <f>'2. BL Supply'!U4+'6. Preferred (Scenario Yr)'!U8</f>
        <v>0</v>
      </c>
      <c r="V4" s="495">
        <f>'2. BL Supply'!V4+'6. Preferred (Scenario Yr)'!V8</f>
        <v>0</v>
      </c>
      <c r="W4" s="495">
        <f>'2. BL Supply'!W4+'6. Preferred (Scenario Yr)'!W8</f>
        <v>0</v>
      </c>
      <c r="X4" s="495">
        <f>'2. BL Supply'!X4+'6. Preferred (Scenario Yr)'!X8</f>
        <v>0</v>
      </c>
      <c r="Y4" s="495">
        <f>'2. BL Supply'!Y4+'6. Preferred (Scenario Yr)'!Y8</f>
        <v>0</v>
      </c>
      <c r="Z4" s="495">
        <f>'2. BL Supply'!Z4+'6. Preferred (Scenario Yr)'!Z8</f>
        <v>0</v>
      </c>
      <c r="AA4" s="495">
        <f>'2. BL Supply'!AA4+'6. Preferred (Scenario Yr)'!AA8</f>
        <v>0</v>
      </c>
      <c r="AB4" s="495">
        <f>'2. BL Supply'!AB4+'6. Preferred (Scenario Yr)'!AB8</f>
        <v>0</v>
      </c>
      <c r="AC4" s="495">
        <f>'2. BL Supply'!AC4+'6. Preferred (Scenario Yr)'!AC8</f>
        <v>0</v>
      </c>
      <c r="AD4" s="495">
        <f>'2. BL Supply'!AD4+'6. Preferred (Scenario Yr)'!AD8</f>
        <v>0</v>
      </c>
      <c r="AE4" s="495">
        <f>'2. BL Supply'!AE4+'6. Preferred (Scenario Yr)'!AE8</f>
        <v>0</v>
      </c>
      <c r="AF4" s="495">
        <f>'2. BL Supply'!AF4+'6. Preferred (Scenario Yr)'!AF8</f>
        <v>0</v>
      </c>
      <c r="AG4" s="495">
        <f>'2. BL Supply'!AG4+'6. Preferred (Scenario Yr)'!AG8</f>
        <v>0</v>
      </c>
      <c r="AH4" s="495">
        <f>'2. BL Supply'!AH4+'6. Preferred (Scenario Yr)'!AH8</f>
        <v>0</v>
      </c>
      <c r="AI4" s="495">
        <f>'2. BL Supply'!AI4+'6. Preferred (Scenario Yr)'!AI8</f>
        <v>0</v>
      </c>
      <c r="AJ4" s="583">
        <f>'2. BL Supply'!AJ4+'6. Preferred (Scenario Yr)'!AJ8</f>
        <v>0</v>
      </c>
    </row>
    <row r="5" spans="1:36" x14ac:dyDescent="0.2">
      <c r="A5" s="267"/>
      <c r="B5" s="999"/>
      <c r="C5" s="533" t="s">
        <v>123</v>
      </c>
      <c r="D5" s="534" t="s">
        <v>123</v>
      </c>
      <c r="E5" s="897" t="s">
        <v>123</v>
      </c>
      <c r="F5" s="758" t="s">
        <v>123</v>
      </c>
      <c r="G5" s="758">
        <v>2</v>
      </c>
      <c r="H5" s="502" t="s">
        <v>123</v>
      </c>
      <c r="I5" s="321" t="s">
        <v>123</v>
      </c>
      <c r="J5" s="321" t="s">
        <v>123</v>
      </c>
      <c r="K5" s="321" t="s">
        <v>123</v>
      </c>
      <c r="L5" s="436" t="s">
        <v>123</v>
      </c>
      <c r="M5" s="436" t="s">
        <v>123</v>
      </c>
      <c r="N5" s="436" t="s">
        <v>123</v>
      </c>
      <c r="O5" s="436" t="s">
        <v>123</v>
      </c>
      <c r="P5" s="436" t="s">
        <v>123</v>
      </c>
      <c r="Q5" s="436" t="s">
        <v>123</v>
      </c>
      <c r="R5" s="436" t="s">
        <v>123</v>
      </c>
      <c r="S5" s="436" t="s">
        <v>123</v>
      </c>
      <c r="T5" s="436" t="s">
        <v>123</v>
      </c>
      <c r="U5" s="436" t="s">
        <v>123</v>
      </c>
      <c r="V5" s="436" t="s">
        <v>123</v>
      </c>
      <c r="W5" s="436" t="s">
        <v>123</v>
      </c>
      <c r="X5" s="436" t="s">
        <v>123</v>
      </c>
      <c r="Y5" s="436" t="s">
        <v>123</v>
      </c>
      <c r="Z5" s="436" t="s">
        <v>123</v>
      </c>
      <c r="AA5" s="436" t="s">
        <v>123</v>
      </c>
      <c r="AB5" s="436" t="s">
        <v>123</v>
      </c>
      <c r="AC5" s="436" t="s">
        <v>123</v>
      </c>
      <c r="AD5" s="436" t="s">
        <v>123</v>
      </c>
      <c r="AE5" s="436" t="s">
        <v>123</v>
      </c>
      <c r="AF5" s="436" t="s">
        <v>123</v>
      </c>
      <c r="AG5" s="436" t="s">
        <v>123</v>
      </c>
      <c r="AH5" s="436" t="s">
        <v>123</v>
      </c>
      <c r="AI5" s="436" t="s">
        <v>123</v>
      </c>
      <c r="AJ5" s="504" t="s">
        <v>123</v>
      </c>
    </row>
    <row r="6" spans="1:36" x14ac:dyDescent="0.2">
      <c r="A6" s="267"/>
      <c r="B6" s="999"/>
      <c r="C6" s="533" t="s">
        <v>123</v>
      </c>
      <c r="D6" s="534" t="s">
        <v>123</v>
      </c>
      <c r="E6" s="897" t="s">
        <v>123</v>
      </c>
      <c r="F6" s="758" t="s">
        <v>123</v>
      </c>
      <c r="G6" s="758">
        <v>2</v>
      </c>
      <c r="H6" s="502" t="s">
        <v>123</v>
      </c>
      <c r="I6" s="321" t="s">
        <v>643</v>
      </c>
      <c r="J6" s="321" t="s">
        <v>123</v>
      </c>
      <c r="K6" s="321" t="s">
        <v>123</v>
      </c>
      <c r="L6" s="436" t="s">
        <v>123</v>
      </c>
      <c r="M6" s="436" t="s">
        <v>123</v>
      </c>
      <c r="N6" s="436" t="s">
        <v>123</v>
      </c>
      <c r="O6" s="436" t="s">
        <v>123</v>
      </c>
      <c r="P6" s="436" t="s">
        <v>123</v>
      </c>
      <c r="Q6" s="436" t="s">
        <v>123</v>
      </c>
      <c r="R6" s="436" t="s">
        <v>123</v>
      </c>
      <c r="S6" s="436" t="s">
        <v>123</v>
      </c>
      <c r="T6" s="436" t="s">
        <v>123</v>
      </c>
      <c r="U6" s="436" t="s">
        <v>123</v>
      </c>
      <c r="V6" s="436" t="s">
        <v>123</v>
      </c>
      <c r="W6" s="436" t="s">
        <v>123</v>
      </c>
      <c r="X6" s="436" t="s">
        <v>123</v>
      </c>
      <c r="Y6" s="436" t="s">
        <v>123</v>
      </c>
      <c r="Z6" s="436" t="s">
        <v>123</v>
      </c>
      <c r="AA6" s="436" t="s">
        <v>123</v>
      </c>
      <c r="AB6" s="436" t="s">
        <v>123</v>
      </c>
      <c r="AC6" s="436" t="s">
        <v>123</v>
      </c>
      <c r="AD6" s="436" t="s">
        <v>123</v>
      </c>
      <c r="AE6" s="436" t="s">
        <v>123</v>
      </c>
      <c r="AF6" s="436" t="s">
        <v>123</v>
      </c>
      <c r="AG6" s="436" t="s">
        <v>123</v>
      </c>
      <c r="AH6" s="436" t="s">
        <v>123</v>
      </c>
      <c r="AI6" s="436" t="s">
        <v>123</v>
      </c>
      <c r="AJ6" s="504" t="s">
        <v>123</v>
      </c>
    </row>
    <row r="7" spans="1:36" x14ac:dyDescent="0.2">
      <c r="A7" s="267"/>
      <c r="B7" s="999"/>
      <c r="C7" s="533" t="s">
        <v>123</v>
      </c>
      <c r="D7" s="534" t="s">
        <v>123</v>
      </c>
      <c r="E7" s="897" t="s">
        <v>123</v>
      </c>
      <c r="F7" s="758" t="s">
        <v>123</v>
      </c>
      <c r="G7" s="758">
        <v>2</v>
      </c>
      <c r="H7" s="502" t="s">
        <v>123</v>
      </c>
      <c r="I7" s="321" t="s">
        <v>123</v>
      </c>
      <c r="J7" s="321" t="s">
        <v>123</v>
      </c>
      <c r="K7" s="321" t="s">
        <v>123</v>
      </c>
      <c r="L7" s="436" t="s">
        <v>123</v>
      </c>
      <c r="M7" s="436" t="s">
        <v>123</v>
      </c>
      <c r="N7" s="436" t="s">
        <v>123</v>
      </c>
      <c r="O7" s="436" t="s">
        <v>123</v>
      </c>
      <c r="P7" s="436" t="s">
        <v>123</v>
      </c>
      <c r="Q7" s="436" t="s">
        <v>123</v>
      </c>
      <c r="R7" s="436" t="s">
        <v>123</v>
      </c>
      <c r="S7" s="436" t="s">
        <v>123</v>
      </c>
      <c r="T7" s="436" t="s">
        <v>123</v>
      </c>
      <c r="U7" s="436" t="s">
        <v>123</v>
      </c>
      <c r="V7" s="436" t="s">
        <v>123</v>
      </c>
      <c r="W7" s="436" t="s">
        <v>123</v>
      </c>
      <c r="X7" s="436" t="s">
        <v>123</v>
      </c>
      <c r="Y7" s="436" t="s">
        <v>123</v>
      </c>
      <c r="Z7" s="436" t="s">
        <v>123</v>
      </c>
      <c r="AA7" s="436" t="s">
        <v>123</v>
      </c>
      <c r="AB7" s="436" t="s">
        <v>123</v>
      </c>
      <c r="AC7" s="436" t="s">
        <v>123</v>
      </c>
      <c r="AD7" s="436" t="s">
        <v>123</v>
      </c>
      <c r="AE7" s="436" t="s">
        <v>123</v>
      </c>
      <c r="AF7" s="436" t="s">
        <v>123</v>
      </c>
      <c r="AG7" s="436" t="s">
        <v>123</v>
      </c>
      <c r="AH7" s="436" t="s">
        <v>123</v>
      </c>
      <c r="AI7" s="436" t="s">
        <v>123</v>
      </c>
      <c r="AJ7" s="504" t="s">
        <v>123</v>
      </c>
    </row>
    <row r="8" spans="1:36" x14ac:dyDescent="0.2">
      <c r="A8" s="177"/>
      <c r="B8" s="999"/>
      <c r="C8" s="532" t="s">
        <v>633</v>
      </c>
      <c r="D8" s="537" t="s">
        <v>634</v>
      </c>
      <c r="E8" s="896" t="s">
        <v>635</v>
      </c>
      <c r="F8" s="543" t="s">
        <v>75</v>
      </c>
      <c r="G8" s="543">
        <v>2</v>
      </c>
      <c r="H8" s="502">
        <f>'2. BL Supply'!H7+'6. Preferred (Scenario Yr)'!H11</f>
        <v>0</v>
      </c>
      <c r="I8" s="321">
        <f>'2. BL Supply'!I7+'6. Preferred (Scenario Yr)'!I11</f>
        <v>0</v>
      </c>
      <c r="J8" s="321">
        <f>'2. BL Supply'!J7+'6. Preferred (Scenario Yr)'!J11</f>
        <v>0</v>
      </c>
      <c r="K8" s="321">
        <f>'2. BL Supply'!K7+'6. Preferred (Scenario Yr)'!K11</f>
        <v>0</v>
      </c>
      <c r="L8" s="495">
        <f>'2. BL Supply'!L7+'6. Preferred (Scenario Yr)'!L11</f>
        <v>0</v>
      </c>
      <c r="M8" s="495">
        <f>'2. BL Supply'!M7+'6. Preferred (Scenario Yr)'!M11</f>
        <v>0</v>
      </c>
      <c r="N8" s="495">
        <f>'2. BL Supply'!N7+'6. Preferred (Scenario Yr)'!N11</f>
        <v>0</v>
      </c>
      <c r="O8" s="495">
        <f>'2. BL Supply'!O7+'6. Preferred (Scenario Yr)'!O11</f>
        <v>0</v>
      </c>
      <c r="P8" s="495">
        <f>'2. BL Supply'!P7+'6. Preferred (Scenario Yr)'!P11</f>
        <v>0</v>
      </c>
      <c r="Q8" s="495">
        <f>'2. BL Supply'!Q7+'6. Preferred (Scenario Yr)'!Q11</f>
        <v>0</v>
      </c>
      <c r="R8" s="495">
        <f>'2. BL Supply'!R7+'6. Preferred (Scenario Yr)'!R11</f>
        <v>0</v>
      </c>
      <c r="S8" s="495">
        <f>'2. BL Supply'!S7+'6. Preferred (Scenario Yr)'!S11</f>
        <v>0</v>
      </c>
      <c r="T8" s="495">
        <f>'2. BL Supply'!T7+'6. Preferred (Scenario Yr)'!T11</f>
        <v>0</v>
      </c>
      <c r="U8" s="495">
        <f>'2. BL Supply'!U7+'6. Preferred (Scenario Yr)'!U11</f>
        <v>0</v>
      </c>
      <c r="V8" s="495">
        <f>'2. BL Supply'!V7+'6. Preferred (Scenario Yr)'!V11</f>
        <v>0</v>
      </c>
      <c r="W8" s="495">
        <f>'2. BL Supply'!W7+'6. Preferred (Scenario Yr)'!W11</f>
        <v>0</v>
      </c>
      <c r="X8" s="495">
        <f>'2. BL Supply'!X7+'6. Preferred (Scenario Yr)'!X11</f>
        <v>0</v>
      </c>
      <c r="Y8" s="495">
        <f>'2. BL Supply'!Y7+'6. Preferred (Scenario Yr)'!Y11</f>
        <v>0</v>
      </c>
      <c r="Z8" s="495">
        <f>'2. BL Supply'!Z7+'6. Preferred (Scenario Yr)'!Z11</f>
        <v>0</v>
      </c>
      <c r="AA8" s="495">
        <f>'2. BL Supply'!AA7+'6. Preferred (Scenario Yr)'!AA11</f>
        <v>0</v>
      </c>
      <c r="AB8" s="495">
        <f>'2. BL Supply'!AB7+'6. Preferred (Scenario Yr)'!AB11</f>
        <v>0</v>
      </c>
      <c r="AC8" s="495">
        <f>'2. BL Supply'!AC7+'6. Preferred (Scenario Yr)'!AC11</f>
        <v>0</v>
      </c>
      <c r="AD8" s="495">
        <f>'2. BL Supply'!AD7+'6. Preferred (Scenario Yr)'!AD11</f>
        <v>0</v>
      </c>
      <c r="AE8" s="495">
        <f>'2. BL Supply'!AE7+'6. Preferred (Scenario Yr)'!AE11</f>
        <v>0</v>
      </c>
      <c r="AF8" s="495">
        <f>'2. BL Supply'!AF7+'6. Preferred (Scenario Yr)'!AF11</f>
        <v>0</v>
      </c>
      <c r="AG8" s="495">
        <f>'2. BL Supply'!AG7+'6. Preferred (Scenario Yr)'!AG11</f>
        <v>0</v>
      </c>
      <c r="AH8" s="495">
        <f>'2. BL Supply'!AH7+'6. Preferred (Scenario Yr)'!AH11</f>
        <v>0</v>
      </c>
      <c r="AI8" s="495">
        <f>'2. BL Supply'!AI7+'6. Preferred (Scenario Yr)'!AI11</f>
        <v>0</v>
      </c>
      <c r="AJ8" s="583">
        <f>'2. BL Supply'!AJ7+'6. Preferred (Scenario Yr)'!AJ11</f>
        <v>0</v>
      </c>
    </row>
    <row r="9" spans="1:36" x14ac:dyDescent="0.2">
      <c r="A9" s="267"/>
      <c r="B9" s="999"/>
      <c r="C9" s="533" t="s">
        <v>123</v>
      </c>
      <c r="D9" s="534" t="s">
        <v>123</v>
      </c>
      <c r="E9" s="535" t="s">
        <v>123</v>
      </c>
      <c r="F9" s="269" t="s">
        <v>123</v>
      </c>
      <c r="G9" s="269">
        <v>2</v>
      </c>
      <c r="H9" s="502" t="s">
        <v>123</v>
      </c>
      <c r="I9" s="321" t="s">
        <v>123</v>
      </c>
      <c r="J9" s="321" t="s">
        <v>123</v>
      </c>
      <c r="K9" s="321" t="s">
        <v>123</v>
      </c>
      <c r="L9" s="436" t="s">
        <v>123</v>
      </c>
      <c r="M9" s="436" t="s">
        <v>123</v>
      </c>
      <c r="N9" s="436" t="s">
        <v>123</v>
      </c>
      <c r="O9" s="436" t="s">
        <v>123</v>
      </c>
      <c r="P9" s="436" t="s">
        <v>123</v>
      </c>
      <c r="Q9" s="436" t="s">
        <v>123</v>
      </c>
      <c r="R9" s="436" t="s">
        <v>123</v>
      </c>
      <c r="S9" s="436" t="s">
        <v>123</v>
      </c>
      <c r="T9" s="436" t="s">
        <v>123</v>
      </c>
      <c r="U9" s="436" t="s">
        <v>123</v>
      </c>
      <c r="V9" s="436" t="s">
        <v>123</v>
      </c>
      <c r="W9" s="436" t="s">
        <v>123</v>
      </c>
      <c r="X9" s="436" t="s">
        <v>123</v>
      </c>
      <c r="Y9" s="436" t="s">
        <v>123</v>
      </c>
      <c r="Z9" s="436" t="s">
        <v>123</v>
      </c>
      <c r="AA9" s="436" t="s">
        <v>123</v>
      </c>
      <c r="AB9" s="436" t="s">
        <v>123</v>
      </c>
      <c r="AC9" s="436" t="s">
        <v>123</v>
      </c>
      <c r="AD9" s="436" t="s">
        <v>123</v>
      </c>
      <c r="AE9" s="436" t="s">
        <v>123</v>
      </c>
      <c r="AF9" s="436" t="s">
        <v>123</v>
      </c>
      <c r="AG9" s="436" t="s">
        <v>123</v>
      </c>
      <c r="AH9" s="436" t="s">
        <v>123</v>
      </c>
      <c r="AI9" s="436" t="s">
        <v>123</v>
      </c>
      <c r="AJ9" s="504" t="s">
        <v>123</v>
      </c>
    </row>
    <row r="10" spans="1:36" x14ac:dyDescent="0.2">
      <c r="A10" s="267"/>
      <c r="B10" s="999"/>
      <c r="C10" s="533" t="s">
        <v>123</v>
      </c>
      <c r="D10" s="534" t="s">
        <v>123</v>
      </c>
      <c r="E10" s="535" t="s">
        <v>123</v>
      </c>
      <c r="F10" s="269" t="s">
        <v>123</v>
      </c>
      <c r="G10" s="269">
        <v>2</v>
      </c>
      <c r="H10" s="502" t="s">
        <v>123</v>
      </c>
      <c r="I10" s="321" t="s">
        <v>123</v>
      </c>
      <c r="J10" s="321" t="s">
        <v>123</v>
      </c>
      <c r="K10" s="321" t="s">
        <v>123</v>
      </c>
      <c r="L10" s="436" t="s">
        <v>123</v>
      </c>
      <c r="M10" s="436" t="s">
        <v>123</v>
      </c>
      <c r="N10" s="436" t="s">
        <v>123</v>
      </c>
      <c r="O10" s="436" t="s">
        <v>123</v>
      </c>
      <c r="P10" s="436" t="s">
        <v>123</v>
      </c>
      <c r="Q10" s="436" t="s">
        <v>123</v>
      </c>
      <c r="R10" s="436" t="s">
        <v>123</v>
      </c>
      <c r="S10" s="436" t="s">
        <v>123</v>
      </c>
      <c r="T10" s="436" t="s">
        <v>123</v>
      </c>
      <c r="U10" s="436" t="s">
        <v>123</v>
      </c>
      <c r="V10" s="436" t="s">
        <v>123</v>
      </c>
      <c r="W10" s="436" t="s">
        <v>123</v>
      </c>
      <c r="X10" s="436" t="s">
        <v>123</v>
      </c>
      <c r="Y10" s="436" t="s">
        <v>123</v>
      </c>
      <c r="Z10" s="436" t="s">
        <v>123</v>
      </c>
      <c r="AA10" s="436" t="s">
        <v>123</v>
      </c>
      <c r="AB10" s="436" t="s">
        <v>123</v>
      </c>
      <c r="AC10" s="436" t="s">
        <v>123</v>
      </c>
      <c r="AD10" s="436" t="s">
        <v>123</v>
      </c>
      <c r="AE10" s="436" t="s">
        <v>123</v>
      </c>
      <c r="AF10" s="436" t="s">
        <v>123</v>
      </c>
      <c r="AG10" s="436" t="s">
        <v>123</v>
      </c>
      <c r="AH10" s="436" t="s">
        <v>123</v>
      </c>
      <c r="AI10" s="436" t="s">
        <v>123</v>
      </c>
      <c r="AJ10" s="504" t="s">
        <v>123</v>
      </c>
    </row>
    <row r="11" spans="1:36" x14ac:dyDescent="0.2">
      <c r="A11" s="267"/>
      <c r="B11" s="999"/>
      <c r="C11" s="533" t="s">
        <v>123</v>
      </c>
      <c r="D11" s="534" t="s">
        <v>123</v>
      </c>
      <c r="E11" s="535" t="s">
        <v>123</v>
      </c>
      <c r="F11" s="269" t="s">
        <v>123</v>
      </c>
      <c r="G11" s="269">
        <v>2</v>
      </c>
      <c r="H11" s="502" t="s">
        <v>123</v>
      </c>
      <c r="I11" s="321" t="s">
        <v>123</v>
      </c>
      <c r="J11" s="321" t="s">
        <v>123</v>
      </c>
      <c r="K11" s="321" t="s">
        <v>123</v>
      </c>
      <c r="L11" s="436" t="s">
        <v>123</v>
      </c>
      <c r="M11" s="436" t="s">
        <v>123</v>
      </c>
      <c r="N11" s="436" t="s">
        <v>123</v>
      </c>
      <c r="O11" s="436" t="s">
        <v>123</v>
      </c>
      <c r="P11" s="436" t="s">
        <v>123</v>
      </c>
      <c r="Q11" s="436" t="s">
        <v>123</v>
      </c>
      <c r="R11" s="436" t="s">
        <v>123</v>
      </c>
      <c r="S11" s="436" t="s">
        <v>123</v>
      </c>
      <c r="T11" s="436" t="s">
        <v>123</v>
      </c>
      <c r="U11" s="436" t="s">
        <v>123</v>
      </c>
      <c r="V11" s="436" t="s">
        <v>123</v>
      </c>
      <c r="W11" s="436" t="s">
        <v>123</v>
      </c>
      <c r="X11" s="436" t="s">
        <v>123</v>
      </c>
      <c r="Y11" s="436" t="s">
        <v>123</v>
      </c>
      <c r="Z11" s="436" t="s">
        <v>123</v>
      </c>
      <c r="AA11" s="436" t="s">
        <v>123</v>
      </c>
      <c r="AB11" s="436" t="s">
        <v>123</v>
      </c>
      <c r="AC11" s="436" t="s">
        <v>123</v>
      </c>
      <c r="AD11" s="436" t="s">
        <v>123</v>
      </c>
      <c r="AE11" s="436" t="s">
        <v>123</v>
      </c>
      <c r="AF11" s="436" t="s">
        <v>123</v>
      </c>
      <c r="AG11" s="436" t="s">
        <v>123</v>
      </c>
      <c r="AH11" s="436" t="s">
        <v>123</v>
      </c>
      <c r="AI11" s="436" t="s">
        <v>123</v>
      </c>
      <c r="AJ11" s="504" t="s">
        <v>123</v>
      </c>
    </row>
    <row r="12" spans="1:36" ht="15.75" thickBot="1" x14ac:dyDescent="0.25">
      <c r="A12" s="267"/>
      <c r="B12" s="1000"/>
      <c r="C12" s="903" t="s">
        <v>123</v>
      </c>
      <c r="D12" s="904" t="s">
        <v>123</v>
      </c>
      <c r="E12" s="905" t="s">
        <v>123</v>
      </c>
      <c r="F12" s="906" t="s">
        <v>123</v>
      </c>
      <c r="G12" s="906">
        <v>2</v>
      </c>
      <c r="H12" s="564" t="s">
        <v>123</v>
      </c>
      <c r="I12" s="431" t="s">
        <v>123</v>
      </c>
      <c r="J12" s="431" t="s">
        <v>123</v>
      </c>
      <c r="K12" s="431" t="s">
        <v>123</v>
      </c>
      <c r="L12" s="766" t="s">
        <v>123</v>
      </c>
      <c r="M12" s="766" t="s">
        <v>123</v>
      </c>
      <c r="N12" s="766" t="s">
        <v>123</v>
      </c>
      <c r="O12" s="766" t="s">
        <v>123</v>
      </c>
      <c r="P12" s="766" t="s">
        <v>123</v>
      </c>
      <c r="Q12" s="766" t="s">
        <v>123</v>
      </c>
      <c r="R12" s="766" t="s">
        <v>123</v>
      </c>
      <c r="S12" s="766" t="s">
        <v>123</v>
      </c>
      <c r="T12" s="766" t="s">
        <v>123</v>
      </c>
      <c r="U12" s="766" t="s">
        <v>123</v>
      </c>
      <c r="V12" s="766" t="s">
        <v>123</v>
      </c>
      <c r="W12" s="766" t="s">
        <v>123</v>
      </c>
      <c r="X12" s="766" t="s">
        <v>123</v>
      </c>
      <c r="Y12" s="766" t="s">
        <v>123</v>
      </c>
      <c r="Z12" s="766" t="s">
        <v>123</v>
      </c>
      <c r="AA12" s="766" t="s">
        <v>123</v>
      </c>
      <c r="AB12" s="766" t="s">
        <v>123</v>
      </c>
      <c r="AC12" s="766" t="s">
        <v>123</v>
      </c>
      <c r="AD12" s="766" t="s">
        <v>123</v>
      </c>
      <c r="AE12" s="766" t="s">
        <v>123</v>
      </c>
      <c r="AF12" s="766" t="s">
        <v>123</v>
      </c>
      <c r="AG12" s="766" t="s">
        <v>123</v>
      </c>
      <c r="AH12" s="766" t="s">
        <v>123</v>
      </c>
      <c r="AI12" s="766" t="s">
        <v>123</v>
      </c>
      <c r="AJ12" s="767" t="s">
        <v>123</v>
      </c>
    </row>
    <row r="13" spans="1:36" x14ac:dyDescent="0.2">
      <c r="A13" s="177"/>
      <c r="B13" s="1012" t="s">
        <v>636</v>
      </c>
      <c r="C13" s="530" t="s">
        <v>637</v>
      </c>
      <c r="D13" s="908" t="s">
        <v>638</v>
      </c>
      <c r="E13" s="899" t="s">
        <v>639</v>
      </c>
      <c r="F13" s="900" t="s">
        <v>75</v>
      </c>
      <c r="G13" s="900">
        <v>2</v>
      </c>
      <c r="H13" s="531">
        <f>'2. BL Supply'!H10+'6. Preferred (Scenario Yr)'!H17</f>
        <v>0</v>
      </c>
      <c r="I13" s="322">
        <f>'2. BL Supply'!I10+'6. Preferred (Scenario Yr)'!I17</f>
        <v>0</v>
      </c>
      <c r="J13" s="322">
        <f>'2. BL Supply'!J10+'6. Preferred (Scenario Yr)'!J17</f>
        <v>0</v>
      </c>
      <c r="K13" s="322">
        <f>'2. BL Supply'!K10+'6. Preferred (Scenario Yr)'!K17</f>
        <v>0</v>
      </c>
      <c r="L13" s="901">
        <f>'2. BL Supply'!L10+'6. Preferred (Scenario Yr)'!L17</f>
        <v>0</v>
      </c>
      <c r="M13" s="901">
        <f>'2. BL Supply'!M10+'6. Preferred (Scenario Yr)'!M17</f>
        <v>0</v>
      </c>
      <c r="N13" s="901">
        <f>'2. BL Supply'!N10+'6. Preferred (Scenario Yr)'!N17</f>
        <v>0</v>
      </c>
      <c r="O13" s="901">
        <f>'2. BL Supply'!O10+'6. Preferred (Scenario Yr)'!O17</f>
        <v>0</v>
      </c>
      <c r="P13" s="901">
        <f>'2. BL Supply'!P10+'6. Preferred (Scenario Yr)'!P17</f>
        <v>0</v>
      </c>
      <c r="Q13" s="901">
        <f>'2. BL Supply'!Q10+'6. Preferred (Scenario Yr)'!Q17</f>
        <v>0</v>
      </c>
      <c r="R13" s="901">
        <f>'2. BL Supply'!R10+'6. Preferred (Scenario Yr)'!R17</f>
        <v>0</v>
      </c>
      <c r="S13" s="901">
        <f>'2. BL Supply'!S10+'6. Preferred (Scenario Yr)'!S17</f>
        <v>0</v>
      </c>
      <c r="T13" s="901">
        <f>'2. BL Supply'!T10+'6. Preferred (Scenario Yr)'!T17</f>
        <v>0</v>
      </c>
      <c r="U13" s="901">
        <f>'2. BL Supply'!U10+'6. Preferred (Scenario Yr)'!U17</f>
        <v>0</v>
      </c>
      <c r="V13" s="901">
        <f>'2. BL Supply'!V10+'6. Preferred (Scenario Yr)'!V17</f>
        <v>0</v>
      </c>
      <c r="W13" s="901">
        <f>'2. BL Supply'!W10+'6. Preferred (Scenario Yr)'!W17</f>
        <v>0</v>
      </c>
      <c r="X13" s="901">
        <f>'2. BL Supply'!X10+'6. Preferred (Scenario Yr)'!X17</f>
        <v>0</v>
      </c>
      <c r="Y13" s="901">
        <f>'2. BL Supply'!Y10+'6. Preferred (Scenario Yr)'!Y17</f>
        <v>0</v>
      </c>
      <c r="Z13" s="901">
        <f>'2. BL Supply'!Z10+'6. Preferred (Scenario Yr)'!Z17</f>
        <v>0</v>
      </c>
      <c r="AA13" s="901">
        <f>'2. BL Supply'!AA10+'6. Preferred (Scenario Yr)'!AA17</f>
        <v>0</v>
      </c>
      <c r="AB13" s="901">
        <f>'2. BL Supply'!AB10+'6. Preferred (Scenario Yr)'!AB17</f>
        <v>0</v>
      </c>
      <c r="AC13" s="901">
        <f>'2. BL Supply'!AC10+'6. Preferred (Scenario Yr)'!AC17</f>
        <v>0</v>
      </c>
      <c r="AD13" s="901">
        <f>'2. BL Supply'!AD10+'6. Preferred (Scenario Yr)'!AD17</f>
        <v>0</v>
      </c>
      <c r="AE13" s="901">
        <f>'2. BL Supply'!AE10+'6. Preferred (Scenario Yr)'!AE17</f>
        <v>0</v>
      </c>
      <c r="AF13" s="901">
        <f>'2. BL Supply'!AF10+'6. Preferred (Scenario Yr)'!AF17</f>
        <v>0</v>
      </c>
      <c r="AG13" s="901">
        <f>'2. BL Supply'!AG10+'6. Preferred (Scenario Yr)'!AG17</f>
        <v>0</v>
      </c>
      <c r="AH13" s="901">
        <f>'2. BL Supply'!AH10+'6. Preferred (Scenario Yr)'!AH17</f>
        <v>0</v>
      </c>
      <c r="AI13" s="901">
        <f>'2. BL Supply'!AI10+'6. Preferred (Scenario Yr)'!AI17</f>
        <v>0</v>
      </c>
      <c r="AJ13" s="902">
        <f>'2. BL Supply'!AJ10+'6. Preferred (Scenario Yr)'!AJ17</f>
        <v>0</v>
      </c>
    </row>
    <row r="14" spans="1:36" x14ac:dyDescent="0.2">
      <c r="A14" s="267"/>
      <c r="B14" s="1013"/>
      <c r="C14" s="533" t="s">
        <v>123</v>
      </c>
      <c r="D14" s="534" t="s">
        <v>123</v>
      </c>
      <c r="E14" s="897" t="s">
        <v>123</v>
      </c>
      <c r="F14" s="758" t="s">
        <v>123</v>
      </c>
      <c r="G14" s="758">
        <v>2</v>
      </c>
      <c r="H14" s="502" t="s">
        <v>123</v>
      </c>
      <c r="I14" s="321" t="s">
        <v>123</v>
      </c>
      <c r="J14" s="321" t="s">
        <v>123</v>
      </c>
      <c r="K14" s="321" t="s">
        <v>123</v>
      </c>
      <c r="L14" s="436" t="s">
        <v>123</v>
      </c>
      <c r="M14" s="436" t="s">
        <v>123</v>
      </c>
      <c r="N14" s="436" t="s">
        <v>123</v>
      </c>
      <c r="O14" s="436" t="s">
        <v>123</v>
      </c>
      <c r="P14" s="436" t="s">
        <v>123</v>
      </c>
      <c r="Q14" s="436" t="s">
        <v>123</v>
      </c>
      <c r="R14" s="436" t="s">
        <v>123</v>
      </c>
      <c r="S14" s="436" t="s">
        <v>123</v>
      </c>
      <c r="T14" s="436" t="s">
        <v>123</v>
      </c>
      <c r="U14" s="436" t="s">
        <v>123</v>
      </c>
      <c r="V14" s="436" t="s">
        <v>123</v>
      </c>
      <c r="W14" s="436" t="s">
        <v>123</v>
      </c>
      <c r="X14" s="436" t="s">
        <v>123</v>
      </c>
      <c r="Y14" s="436" t="s">
        <v>123</v>
      </c>
      <c r="Z14" s="436" t="s">
        <v>123</v>
      </c>
      <c r="AA14" s="436" t="s">
        <v>123</v>
      </c>
      <c r="AB14" s="436" t="s">
        <v>123</v>
      </c>
      <c r="AC14" s="436" t="s">
        <v>123</v>
      </c>
      <c r="AD14" s="436" t="s">
        <v>123</v>
      </c>
      <c r="AE14" s="436" t="s">
        <v>123</v>
      </c>
      <c r="AF14" s="436" t="s">
        <v>123</v>
      </c>
      <c r="AG14" s="436" t="s">
        <v>123</v>
      </c>
      <c r="AH14" s="436" t="s">
        <v>123</v>
      </c>
      <c r="AI14" s="436" t="s">
        <v>123</v>
      </c>
      <c r="AJ14" s="504" t="s">
        <v>123</v>
      </c>
    </row>
    <row r="15" spans="1:36" x14ac:dyDescent="0.2">
      <c r="A15" s="267"/>
      <c r="B15" s="1013"/>
      <c r="C15" s="533" t="s">
        <v>123</v>
      </c>
      <c r="D15" s="534" t="s">
        <v>123</v>
      </c>
      <c r="E15" s="897" t="s">
        <v>123</v>
      </c>
      <c r="F15" s="758" t="s">
        <v>123</v>
      </c>
      <c r="G15" s="758">
        <v>2</v>
      </c>
      <c r="H15" s="502" t="s">
        <v>123</v>
      </c>
      <c r="I15" s="321" t="s">
        <v>123</v>
      </c>
      <c r="J15" s="321" t="s">
        <v>123</v>
      </c>
      <c r="K15" s="321" t="s">
        <v>123</v>
      </c>
      <c r="L15" s="436" t="s">
        <v>123</v>
      </c>
      <c r="M15" s="436" t="s">
        <v>123</v>
      </c>
      <c r="N15" s="436" t="s">
        <v>123</v>
      </c>
      <c r="O15" s="436" t="s">
        <v>123</v>
      </c>
      <c r="P15" s="436" t="s">
        <v>123</v>
      </c>
      <c r="Q15" s="436" t="s">
        <v>123</v>
      </c>
      <c r="R15" s="436" t="s">
        <v>123</v>
      </c>
      <c r="S15" s="436" t="s">
        <v>123</v>
      </c>
      <c r="T15" s="436" t="s">
        <v>123</v>
      </c>
      <c r="U15" s="436" t="s">
        <v>123</v>
      </c>
      <c r="V15" s="436" t="s">
        <v>123</v>
      </c>
      <c r="W15" s="436" t="s">
        <v>123</v>
      </c>
      <c r="X15" s="436" t="s">
        <v>123</v>
      </c>
      <c r="Y15" s="436" t="s">
        <v>123</v>
      </c>
      <c r="Z15" s="436" t="s">
        <v>123</v>
      </c>
      <c r="AA15" s="436" t="s">
        <v>123</v>
      </c>
      <c r="AB15" s="436" t="s">
        <v>123</v>
      </c>
      <c r="AC15" s="436" t="s">
        <v>123</v>
      </c>
      <c r="AD15" s="436" t="s">
        <v>123</v>
      </c>
      <c r="AE15" s="436" t="s">
        <v>123</v>
      </c>
      <c r="AF15" s="436" t="s">
        <v>123</v>
      </c>
      <c r="AG15" s="436" t="s">
        <v>123</v>
      </c>
      <c r="AH15" s="436" t="s">
        <v>123</v>
      </c>
      <c r="AI15" s="436" t="s">
        <v>123</v>
      </c>
      <c r="AJ15" s="504" t="s">
        <v>123</v>
      </c>
    </row>
    <row r="16" spans="1:36" x14ac:dyDescent="0.2">
      <c r="A16" s="267"/>
      <c r="B16" s="1013"/>
      <c r="C16" s="533" t="s">
        <v>123</v>
      </c>
      <c r="D16" s="534" t="s">
        <v>123</v>
      </c>
      <c r="E16" s="897" t="s">
        <v>123</v>
      </c>
      <c r="F16" s="758" t="s">
        <v>123</v>
      </c>
      <c r="G16" s="758">
        <v>2</v>
      </c>
      <c r="H16" s="502" t="s">
        <v>123</v>
      </c>
      <c r="I16" s="321" t="s">
        <v>123</v>
      </c>
      <c r="J16" s="321" t="s">
        <v>123</v>
      </c>
      <c r="K16" s="321" t="s">
        <v>123</v>
      </c>
      <c r="L16" s="436" t="s">
        <v>123</v>
      </c>
      <c r="M16" s="436" t="s">
        <v>123</v>
      </c>
      <c r="N16" s="436" t="s">
        <v>123</v>
      </c>
      <c r="O16" s="436" t="s">
        <v>123</v>
      </c>
      <c r="P16" s="436" t="s">
        <v>123</v>
      </c>
      <c r="Q16" s="436" t="s">
        <v>123</v>
      </c>
      <c r="R16" s="436" t="s">
        <v>123</v>
      </c>
      <c r="S16" s="436" t="s">
        <v>123</v>
      </c>
      <c r="T16" s="436" t="s">
        <v>123</v>
      </c>
      <c r="U16" s="436" t="s">
        <v>123</v>
      </c>
      <c r="V16" s="436" t="s">
        <v>123</v>
      </c>
      <c r="W16" s="436" t="s">
        <v>123</v>
      </c>
      <c r="X16" s="436" t="s">
        <v>123</v>
      </c>
      <c r="Y16" s="436" t="s">
        <v>123</v>
      </c>
      <c r="Z16" s="436" t="s">
        <v>123</v>
      </c>
      <c r="AA16" s="436" t="s">
        <v>123</v>
      </c>
      <c r="AB16" s="436" t="s">
        <v>123</v>
      </c>
      <c r="AC16" s="436" t="s">
        <v>123</v>
      </c>
      <c r="AD16" s="436" t="s">
        <v>123</v>
      </c>
      <c r="AE16" s="436" t="s">
        <v>123</v>
      </c>
      <c r="AF16" s="436" t="s">
        <v>123</v>
      </c>
      <c r="AG16" s="436" t="s">
        <v>123</v>
      </c>
      <c r="AH16" s="436" t="s">
        <v>123</v>
      </c>
      <c r="AI16" s="436" t="s">
        <v>123</v>
      </c>
      <c r="AJ16" s="504" t="s">
        <v>123</v>
      </c>
    </row>
    <row r="17" spans="1:36" x14ac:dyDescent="0.2">
      <c r="A17" s="177"/>
      <c r="B17" s="1013"/>
      <c r="C17" s="532" t="s">
        <v>640</v>
      </c>
      <c r="D17" s="537" t="s">
        <v>641</v>
      </c>
      <c r="E17" s="896" t="s">
        <v>642</v>
      </c>
      <c r="F17" s="543" t="s">
        <v>75</v>
      </c>
      <c r="G17" s="543">
        <v>2</v>
      </c>
      <c r="H17" s="502">
        <f>'2. BL Supply'!H14+'6. Preferred (Scenario Yr)'!H24</f>
        <v>0</v>
      </c>
      <c r="I17" s="321">
        <f>'2. BL Supply'!I14+'6. Preferred (Scenario Yr)'!I24</f>
        <v>0</v>
      </c>
      <c r="J17" s="321">
        <f>'2. BL Supply'!J14+'6. Preferred (Scenario Yr)'!J24</f>
        <v>0</v>
      </c>
      <c r="K17" s="321">
        <f>'2. BL Supply'!K14+'6. Preferred (Scenario Yr)'!K24</f>
        <v>0</v>
      </c>
      <c r="L17" s="495">
        <f>'2. BL Supply'!L14+'6. Preferred (Scenario Yr)'!L24</f>
        <v>0</v>
      </c>
      <c r="M17" s="495">
        <f>'2. BL Supply'!M14+'6. Preferred (Scenario Yr)'!M24</f>
        <v>0</v>
      </c>
      <c r="N17" s="495">
        <f>'2. BL Supply'!N14+'6. Preferred (Scenario Yr)'!N24</f>
        <v>0</v>
      </c>
      <c r="O17" s="495">
        <f>'2. BL Supply'!O14+'6. Preferred (Scenario Yr)'!O24</f>
        <v>0</v>
      </c>
      <c r="P17" s="495">
        <f>'2. BL Supply'!P14+'6. Preferred (Scenario Yr)'!P24</f>
        <v>0</v>
      </c>
      <c r="Q17" s="495">
        <f>'2. BL Supply'!Q14+'6. Preferred (Scenario Yr)'!Q24</f>
        <v>0</v>
      </c>
      <c r="R17" s="495">
        <f>'2. BL Supply'!R14+'6. Preferred (Scenario Yr)'!R24</f>
        <v>0</v>
      </c>
      <c r="S17" s="495">
        <f>'2. BL Supply'!S14+'6. Preferred (Scenario Yr)'!S24</f>
        <v>0</v>
      </c>
      <c r="T17" s="495">
        <f>'2. BL Supply'!T14+'6. Preferred (Scenario Yr)'!T24</f>
        <v>0</v>
      </c>
      <c r="U17" s="495">
        <f>'2. BL Supply'!U14+'6. Preferred (Scenario Yr)'!U24</f>
        <v>0</v>
      </c>
      <c r="V17" s="495">
        <f>'2. BL Supply'!V14+'6. Preferred (Scenario Yr)'!V24</f>
        <v>0</v>
      </c>
      <c r="W17" s="495">
        <f>'2. BL Supply'!W14+'6. Preferred (Scenario Yr)'!W24</f>
        <v>0</v>
      </c>
      <c r="X17" s="495">
        <f>'2. BL Supply'!X14+'6. Preferred (Scenario Yr)'!X24</f>
        <v>0</v>
      </c>
      <c r="Y17" s="495">
        <f>'2. BL Supply'!Y14+'6. Preferred (Scenario Yr)'!Y24</f>
        <v>0</v>
      </c>
      <c r="Z17" s="495">
        <f>'2. BL Supply'!Z14+'6. Preferred (Scenario Yr)'!Z24</f>
        <v>0</v>
      </c>
      <c r="AA17" s="495">
        <f>'2. BL Supply'!AA14+'6. Preferred (Scenario Yr)'!AA24</f>
        <v>0</v>
      </c>
      <c r="AB17" s="495">
        <f>'2. BL Supply'!AB14+'6. Preferred (Scenario Yr)'!AB24</f>
        <v>0</v>
      </c>
      <c r="AC17" s="495">
        <f>'2. BL Supply'!AC14+'6. Preferred (Scenario Yr)'!AC24</f>
        <v>0</v>
      </c>
      <c r="AD17" s="495">
        <f>'2. BL Supply'!AD14+'6. Preferred (Scenario Yr)'!AD24</f>
        <v>0</v>
      </c>
      <c r="AE17" s="495">
        <f>'2. BL Supply'!AE14+'6. Preferred (Scenario Yr)'!AE24</f>
        <v>0</v>
      </c>
      <c r="AF17" s="495">
        <f>'2. BL Supply'!AF14+'6. Preferred (Scenario Yr)'!AF24</f>
        <v>0</v>
      </c>
      <c r="AG17" s="495">
        <f>'2. BL Supply'!AG14+'6. Preferred (Scenario Yr)'!AG24</f>
        <v>0</v>
      </c>
      <c r="AH17" s="495">
        <f>'2. BL Supply'!AH14+'6. Preferred (Scenario Yr)'!AH24</f>
        <v>0</v>
      </c>
      <c r="AI17" s="495">
        <f>'2. BL Supply'!AI14+'6. Preferred (Scenario Yr)'!AI24</f>
        <v>0</v>
      </c>
      <c r="AJ17" s="583">
        <f>'2. BL Supply'!AJ14+'6. Preferred (Scenario Yr)'!AJ24</f>
        <v>0</v>
      </c>
    </row>
    <row r="18" spans="1:36" x14ac:dyDescent="0.2">
      <c r="A18" s="267"/>
      <c r="B18" s="1013"/>
      <c r="C18" s="533" t="s">
        <v>123</v>
      </c>
      <c r="D18" s="538" t="s">
        <v>123</v>
      </c>
      <c r="E18" s="535" t="s">
        <v>123</v>
      </c>
      <c r="F18" s="269" t="s">
        <v>123</v>
      </c>
      <c r="G18" s="269">
        <v>2</v>
      </c>
      <c r="H18" s="502" t="s">
        <v>123</v>
      </c>
      <c r="I18" s="321" t="s">
        <v>123</v>
      </c>
      <c r="J18" s="321" t="s">
        <v>123</v>
      </c>
      <c r="K18" s="321" t="s">
        <v>123</v>
      </c>
      <c r="L18" s="436" t="s">
        <v>643</v>
      </c>
      <c r="M18" s="436" t="s">
        <v>123</v>
      </c>
      <c r="N18" s="436" t="s">
        <v>123</v>
      </c>
      <c r="O18" s="436" t="s">
        <v>123</v>
      </c>
      <c r="P18" s="436" t="s">
        <v>123</v>
      </c>
      <c r="Q18" s="436" t="s">
        <v>123</v>
      </c>
      <c r="R18" s="436" t="s">
        <v>123</v>
      </c>
      <c r="S18" s="436" t="s">
        <v>123</v>
      </c>
      <c r="T18" s="436" t="s">
        <v>123</v>
      </c>
      <c r="U18" s="436" t="s">
        <v>123</v>
      </c>
      <c r="V18" s="436" t="s">
        <v>123</v>
      </c>
      <c r="W18" s="436" t="s">
        <v>123</v>
      </c>
      <c r="X18" s="436" t="s">
        <v>123</v>
      </c>
      <c r="Y18" s="436" t="s">
        <v>123</v>
      </c>
      <c r="Z18" s="436" t="s">
        <v>123</v>
      </c>
      <c r="AA18" s="436" t="s">
        <v>123</v>
      </c>
      <c r="AB18" s="436" t="s">
        <v>123</v>
      </c>
      <c r="AC18" s="436" t="s">
        <v>123</v>
      </c>
      <c r="AD18" s="436" t="s">
        <v>123</v>
      </c>
      <c r="AE18" s="436" t="s">
        <v>123</v>
      </c>
      <c r="AF18" s="436" t="s">
        <v>123</v>
      </c>
      <c r="AG18" s="436" t="s">
        <v>123</v>
      </c>
      <c r="AH18" s="436" t="s">
        <v>123</v>
      </c>
      <c r="AI18" s="436" t="s">
        <v>123</v>
      </c>
      <c r="AJ18" s="504" t="s">
        <v>123</v>
      </c>
    </row>
    <row r="19" spans="1:36" x14ac:dyDescent="0.2">
      <c r="A19" s="267"/>
      <c r="B19" s="1013"/>
      <c r="C19" s="533" t="s">
        <v>123</v>
      </c>
      <c r="D19" s="538" t="s">
        <v>123</v>
      </c>
      <c r="E19" s="535" t="s">
        <v>123</v>
      </c>
      <c r="F19" s="269" t="s">
        <v>123</v>
      </c>
      <c r="G19" s="269">
        <v>2</v>
      </c>
      <c r="H19" s="502" t="s">
        <v>123</v>
      </c>
      <c r="I19" s="321" t="s">
        <v>123</v>
      </c>
      <c r="J19" s="321" t="s">
        <v>123</v>
      </c>
      <c r="K19" s="321" t="s">
        <v>123</v>
      </c>
      <c r="L19" s="436" t="s">
        <v>123</v>
      </c>
      <c r="M19" s="436" t="s">
        <v>123</v>
      </c>
      <c r="N19" s="436" t="s">
        <v>123</v>
      </c>
      <c r="O19" s="436" t="s">
        <v>123</v>
      </c>
      <c r="P19" s="436" t="s">
        <v>123</v>
      </c>
      <c r="Q19" s="436" t="s">
        <v>123</v>
      </c>
      <c r="R19" s="436" t="s">
        <v>123</v>
      </c>
      <c r="S19" s="436" t="s">
        <v>123</v>
      </c>
      <c r="T19" s="436" t="s">
        <v>123</v>
      </c>
      <c r="U19" s="436" t="s">
        <v>123</v>
      </c>
      <c r="V19" s="436" t="s">
        <v>123</v>
      </c>
      <c r="W19" s="436" t="s">
        <v>123</v>
      </c>
      <c r="X19" s="436" t="s">
        <v>123</v>
      </c>
      <c r="Y19" s="436" t="s">
        <v>123</v>
      </c>
      <c r="Z19" s="436" t="s">
        <v>123</v>
      </c>
      <c r="AA19" s="436" t="s">
        <v>123</v>
      </c>
      <c r="AB19" s="436" t="s">
        <v>123</v>
      </c>
      <c r="AC19" s="436" t="s">
        <v>123</v>
      </c>
      <c r="AD19" s="436" t="s">
        <v>123</v>
      </c>
      <c r="AE19" s="436" t="s">
        <v>123</v>
      </c>
      <c r="AF19" s="436" t="s">
        <v>123</v>
      </c>
      <c r="AG19" s="436" t="s">
        <v>123</v>
      </c>
      <c r="AH19" s="436" t="s">
        <v>123</v>
      </c>
      <c r="AI19" s="436" t="s">
        <v>123</v>
      </c>
      <c r="AJ19" s="504" t="s">
        <v>123</v>
      </c>
    </row>
    <row r="20" spans="1:36" x14ac:dyDescent="0.2">
      <c r="A20" s="267"/>
      <c r="B20" s="1013"/>
      <c r="C20" s="533" t="s">
        <v>123</v>
      </c>
      <c r="D20" s="534" t="s">
        <v>123</v>
      </c>
      <c r="E20" s="584" t="s">
        <v>123</v>
      </c>
      <c r="F20" s="758" t="s">
        <v>123</v>
      </c>
      <c r="G20" s="758">
        <v>2</v>
      </c>
      <c r="H20" s="502" t="s">
        <v>123</v>
      </c>
      <c r="I20" s="321" t="s">
        <v>123</v>
      </c>
      <c r="J20" s="321" t="s">
        <v>123</v>
      </c>
      <c r="K20" s="321" t="s">
        <v>123</v>
      </c>
      <c r="L20" s="436" t="s">
        <v>123</v>
      </c>
      <c r="M20" s="436" t="s">
        <v>123</v>
      </c>
      <c r="N20" s="436" t="s">
        <v>123</v>
      </c>
      <c r="O20" s="436" t="s">
        <v>123</v>
      </c>
      <c r="P20" s="436" t="s">
        <v>123</v>
      </c>
      <c r="Q20" s="436" t="s">
        <v>123</v>
      </c>
      <c r="R20" s="436" t="s">
        <v>123</v>
      </c>
      <c r="S20" s="436" t="s">
        <v>123</v>
      </c>
      <c r="T20" s="436" t="s">
        <v>123</v>
      </c>
      <c r="U20" s="436" t="s">
        <v>123</v>
      </c>
      <c r="V20" s="436" t="s">
        <v>123</v>
      </c>
      <c r="W20" s="436" t="s">
        <v>123</v>
      </c>
      <c r="X20" s="436" t="s">
        <v>123</v>
      </c>
      <c r="Y20" s="436" t="s">
        <v>123</v>
      </c>
      <c r="Z20" s="436" t="s">
        <v>123</v>
      </c>
      <c r="AA20" s="436" t="s">
        <v>123</v>
      </c>
      <c r="AB20" s="436" t="s">
        <v>123</v>
      </c>
      <c r="AC20" s="436" t="s">
        <v>123</v>
      </c>
      <c r="AD20" s="436" t="s">
        <v>123</v>
      </c>
      <c r="AE20" s="436" t="s">
        <v>123</v>
      </c>
      <c r="AF20" s="436" t="s">
        <v>123</v>
      </c>
      <c r="AG20" s="436" t="s">
        <v>123</v>
      </c>
      <c r="AH20" s="436" t="s">
        <v>123</v>
      </c>
      <c r="AI20" s="436" t="s">
        <v>123</v>
      </c>
      <c r="AJ20" s="504" t="s">
        <v>123</v>
      </c>
    </row>
    <row r="21" spans="1:36" ht="25.5" x14ac:dyDescent="0.2">
      <c r="A21" s="177"/>
      <c r="B21" s="1013"/>
      <c r="C21" s="532" t="s">
        <v>644</v>
      </c>
      <c r="D21" s="537" t="s">
        <v>645</v>
      </c>
      <c r="E21" s="896" t="s">
        <v>814</v>
      </c>
      <c r="F21" s="543"/>
      <c r="G21" s="543">
        <v>2</v>
      </c>
      <c r="H21" s="502">
        <f>'2. BL Supply'!H17+'2. BL Supply'!H18+'6. Preferred (Scenario Yr)'!H27+'6. Preferred (Scenario Yr)'!H5</f>
        <v>4.8900000000000006</v>
      </c>
      <c r="I21" s="321">
        <f>'2. BL Supply'!I17+'2. BL Supply'!I18+'6. Preferred (Scenario Yr)'!I27+'6. Preferred (Scenario Yr)'!I5</f>
        <v>4.8900000000000006</v>
      </c>
      <c r="J21" s="321">
        <f>'2. BL Supply'!J17+'2. BL Supply'!J18+'6. Preferred (Scenario Yr)'!J27+'6. Preferred (Scenario Yr)'!J5</f>
        <v>4.8900000000000006</v>
      </c>
      <c r="K21" s="321">
        <f>'2. BL Supply'!K17+'2. BL Supply'!K18+'6. Preferred (Scenario Yr)'!K27+'6. Preferred (Scenario Yr)'!K5</f>
        <v>4.8900000000000006</v>
      </c>
      <c r="L21" s="495">
        <f>'2. BL Supply'!L17+'2. BL Supply'!L18+'6. Preferred (Scenario Yr)'!L27+'6. Preferred (Scenario Yr)'!L5</f>
        <v>4.8900000000000006</v>
      </c>
      <c r="M21" s="495">
        <f>'2. BL Supply'!M17+'2. BL Supply'!M18+'6. Preferred (Scenario Yr)'!M27+'6. Preferred (Scenario Yr)'!M5</f>
        <v>4.8900000000000006</v>
      </c>
      <c r="N21" s="495">
        <f>'2. BL Supply'!N17+'2. BL Supply'!N18+'6. Preferred (Scenario Yr)'!N27+'6. Preferred (Scenario Yr)'!N5</f>
        <v>4.8900000000000006</v>
      </c>
      <c r="O21" s="495">
        <f>'2. BL Supply'!O17+'2. BL Supply'!O18+'6. Preferred (Scenario Yr)'!O27+'6. Preferred (Scenario Yr)'!O5</f>
        <v>4.8900000000000006</v>
      </c>
      <c r="P21" s="495">
        <f>'2. BL Supply'!P17+'2. BL Supply'!P18+'6. Preferred (Scenario Yr)'!P27+'6. Preferred (Scenario Yr)'!P5</f>
        <v>4.8900000000000006</v>
      </c>
      <c r="Q21" s="495">
        <f>'2. BL Supply'!Q17+'2. BL Supply'!Q18+'6. Preferred (Scenario Yr)'!Q27+'6. Preferred (Scenario Yr)'!Q5</f>
        <v>4.8900000000000006</v>
      </c>
      <c r="R21" s="495">
        <f>'2. BL Supply'!R17+'2. BL Supply'!R18+'6. Preferred (Scenario Yr)'!R27+'6. Preferred (Scenario Yr)'!R5</f>
        <v>4.8900000000000006</v>
      </c>
      <c r="S21" s="495">
        <f>'2. BL Supply'!S17+'2. BL Supply'!S18+'6. Preferred (Scenario Yr)'!S27+'6. Preferred (Scenario Yr)'!S5</f>
        <v>4.8900000000000006</v>
      </c>
      <c r="T21" s="495">
        <f>'2. BL Supply'!T17+'2. BL Supply'!T18+'6. Preferred (Scenario Yr)'!T27+'6. Preferred (Scenario Yr)'!T5</f>
        <v>4.8900000000000006</v>
      </c>
      <c r="U21" s="495">
        <f>'2. BL Supply'!U17+'2. BL Supply'!U18+'6. Preferred (Scenario Yr)'!U27+'6. Preferred (Scenario Yr)'!U5</f>
        <v>4.8900000000000006</v>
      </c>
      <c r="V21" s="495">
        <f>'2. BL Supply'!V17+'2. BL Supply'!V18+'6. Preferred (Scenario Yr)'!V27+'6. Preferred (Scenario Yr)'!V5</f>
        <v>4.8900000000000006</v>
      </c>
      <c r="W21" s="495">
        <f>'2. BL Supply'!W17+'2. BL Supply'!W18+'6. Preferred (Scenario Yr)'!W27+'6. Preferred (Scenario Yr)'!W5</f>
        <v>4.8900000000000006</v>
      </c>
      <c r="X21" s="495">
        <f>'2. BL Supply'!X17+'2. BL Supply'!X18+'6. Preferred (Scenario Yr)'!X27+'6. Preferred (Scenario Yr)'!X5</f>
        <v>4.8900000000000006</v>
      </c>
      <c r="Y21" s="495">
        <f>'2. BL Supply'!Y17+'2. BL Supply'!Y18+'6. Preferred (Scenario Yr)'!Y27+'6. Preferred (Scenario Yr)'!Y5</f>
        <v>4.8900000000000006</v>
      </c>
      <c r="Z21" s="495">
        <f>'2. BL Supply'!Z17+'2. BL Supply'!Z18+'6. Preferred (Scenario Yr)'!Z27+'6. Preferred (Scenario Yr)'!Z5</f>
        <v>4.8900000000000006</v>
      </c>
      <c r="AA21" s="495">
        <f>'2. BL Supply'!AA17+'2. BL Supply'!AA18+'6. Preferred (Scenario Yr)'!AA27+'6. Preferred (Scenario Yr)'!AA5</f>
        <v>4.4300000000000006</v>
      </c>
      <c r="AB21" s="495">
        <f>'2. BL Supply'!AB17+'2. BL Supply'!AB18+'6. Preferred (Scenario Yr)'!AB27+'6. Preferred (Scenario Yr)'!AB5</f>
        <v>4.4300000000000006</v>
      </c>
      <c r="AC21" s="495">
        <f>'2. BL Supply'!AC17+'2. BL Supply'!AC18+'6. Preferred (Scenario Yr)'!AC27+'6. Preferred (Scenario Yr)'!AC5</f>
        <v>4.4300000000000006</v>
      </c>
      <c r="AD21" s="495">
        <f>'2. BL Supply'!AD17+'2. BL Supply'!AD18+'6. Preferred (Scenario Yr)'!AD27+'6. Preferred (Scenario Yr)'!AD5</f>
        <v>4.4300000000000006</v>
      </c>
      <c r="AE21" s="495">
        <f>'2. BL Supply'!AE17+'2. BL Supply'!AE18+'6. Preferred (Scenario Yr)'!AE27+'6. Preferred (Scenario Yr)'!AE5</f>
        <v>4.4300000000000006</v>
      </c>
      <c r="AF21" s="495">
        <f>'2. BL Supply'!AF17+'2. BL Supply'!AF18+'6. Preferred (Scenario Yr)'!AF27+'6. Preferred (Scenario Yr)'!AF5</f>
        <v>4.4300000000000006</v>
      </c>
      <c r="AG21" s="495">
        <f>'2. BL Supply'!AG17+'2. BL Supply'!AG18+'6. Preferred (Scenario Yr)'!AG27+'6. Preferred (Scenario Yr)'!AG5</f>
        <v>4.4300000000000006</v>
      </c>
      <c r="AH21" s="495">
        <f>'2. BL Supply'!AH17+'2. BL Supply'!AH18+'6. Preferred (Scenario Yr)'!AH27+'6. Preferred (Scenario Yr)'!AH5</f>
        <v>4.4300000000000006</v>
      </c>
      <c r="AI21" s="495">
        <f>'2. BL Supply'!AI17+'2. BL Supply'!AI18+'6. Preferred (Scenario Yr)'!AI27+'6. Preferred (Scenario Yr)'!AI5</f>
        <v>4.4300000000000006</v>
      </c>
      <c r="AJ21" s="583">
        <f>'2. BL Supply'!AJ17+'2. BL Supply'!AJ18+'6. Preferred (Scenario Yr)'!AJ27+'6. Preferred (Scenario Yr)'!AJ5</f>
        <v>4.4300000000000006</v>
      </c>
    </row>
    <row r="22" spans="1:36" x14ac:dyDescent="0.2">
      <c r="A22" s="177"/>
      <c r="B22" s="1013"/>
      <c r="C22" s="532" t="s">
        <v>123</v>
      </c>
      <c r="D22" s="907" t="s">
        <v>123</v>
      </c>
      <c r="E22" s="896" t="s">
        <v>123</v>
      </c>
      <c r="F22" s="543" t="s">
        <v>123</v>
      </c>
      <c r="G22" s="543">
        <v>2</v>
      </c>
      <c r="H22" s="502"/>
      <c r="I22" s="321"/>
      <c r="J22" s="321"/>
      <c r="K22" s="321"/>
      <c r="L22" s="495" t="s">
        <v>123</v>
      </c>
      <c r="M22" s="495" t="s">
        <v>123</v>
      </c>
      <c r="N22" s="495" t="s">
        <v>123</v>
      </c>
      <c r="O22" s="495" t="s">
        <v>123</v>
      </c>
      <c r="P22" s="495" t="s">
        <v>123</v>
      </c>
      <c r="Q22" s="495" t="s">
        <v>123</v>
      </c>
      <c r="R22" s="495" t="s">
        <v>123</v>
      </c>
      <c r="S22" s="495" t="s">
        <v>123</v>
      </c>
      <c r="T22" s="495" t="s">
        <v>123</v>
      </c>
      <c r="U22" s="495" t="s">
        <v>123</v>
      </c>
      <c r="V22" s="495" t="s">
        <v>123</v>
      </c>
      <c r="W22" s="495" t="s">
        <v>123</v>
      </c>
      <c r="X22" s="495" t="s">
        <v>123</v>
      </c>
      <c r="Y22" s="495" t="s">
        <v>123</v>
      </c>
      <c r="Z22" s="495" t="s">
        <v>123</v>
      </c>
      <c r="AA22" s="495" t="s">
        <v>123</v>
      </c>
      <c r="AB22" s="495" t="s">
        <v>123</v>
      </c>
      <c r="AC22" s="495" t="s">
        <v>123</v>
      </c>
      <c r="AD22" s="495" t="s">
        <v>123</v>
      </c>
      <c r="AE22" s="495" t="s">
        <v>123</v>
      </c>
      <c r="AF22" s="495" t="s">
        <v>123</v>
      </c>
      <c r="AG22" s="495" t="s">
        <v>123</v>
      </c>
      <c r="AH22" s="495" t="s">
        <v>123</v>
      </c>
      <c r="AI22" s="495" t="s">
        <v>123</v>
      </c>
      <c r="AJ22" s="583" t="s">
        <v>123</v>
      </c>
    </row>
    <row r="23" spans="1:36" x14ac:dyDescent="0.2">
      <c r="A23" s="177"/>
      <c r="B23" s="1013"/>
      <c r="C23" s="533" t="s">
        <v>123</v>
      </c>
      <c r="D23" s="538" t="s">
        <v>123</v>
      </c>
      <c r="E23" s="535" t="s">
        <v>123</v>
      </c>
      <c r="F23" s="269" t="s">
        <v>123</v>
      </c>
      <c r="G23" s="269">
        <v>2</v>
      </c>
      <c r="H23" s="502" t="s">
        <v>123</v>
      </c>
      <c r="I23" s="321" t="s">
        <v>123</v>
      </c>
      <c r="J23" s="321" t="s">
        <v>123</v>
      </c>
      <c r="K23" s="321" t="s">
        <v>123</v>
      </c>
      <c r="L23" s="436" t="s">
        <v>123</v>
      </c>
      <c r="M23" s="436" t="s">
        <v>123</v>
      </c>
      <c r="N23" s="436" t="s">
        <v>123</v>
      </c>
      <c r="O23" s="436" t="s">
        <v>123</v>
      </c>
      <c r="P23" s="436" t="s">
        <v>123</v>
      </c>
      <c r="Q23" s="436" t="s">
        <v>123</v>
      </c>
      <c r="R23" s="436" t="s">
        <v>123</v>
      </c>
      <c r="S23" s="436" t="s">
        <v>123</v>
      </c>
      <c r="T23" s="436" t="s">
        <v>123</v>
      </c>
      <c r="U23" s="436" t="s">
        <v>123</v>
      </c>
      <c r="V23" s="436" t="s">
        <v>123</v>
      </c>
      <c r="W23" s="436" t="s">
        <v>123</v>
      </c>
      <c r="X23" s="436" t="s">
        <v>123</v>
      </c>
      <c r="Y23" s="436" t="s">
        <v>123</v>
      </c>
      <c r="Z23" s="436" t="s">
        <v>123</v>
      </c>
      <c r="AA23" s="436" t="s">
        <v>123</v>
      </c>
      <c r="AB23" s="436" t="s">
        <v>123</v>
      </c>
      <c r="AC23" s="436" t="s">
        <v>123</v>
      </c>
      <c r="AD23" s="436" t="s">
        <v>123</v>
      </c>
      <c r="AE23" s="436" t="s">
        <v>123</v>
      </c>
      <c r="AF23" s="436" t="s">
        <v>123</v>
      </c>
      <c r="AG23" s="436" t="s">
        <v>123</v>
      </c>
      <c r="AH23" s="436" t="s">
        <v>123</v>
      </c>
      <c r="AI23" s="436" t="s">
        <v>123</v>
      </c>
      <c r="AJ23" s="504" t="s">
        <v>123</v>
      </c>
    </row>
    <row r="24" spans="1:36" x14ac:dyDescent="0.2">
      <c r="A24" s="177"/>
      <c r="B24" s="1013"/>
      <c r="C24" s="533" t="s">
        <v>123</v>
      </c>
      <c r="D24" s="538" t="s">
        <v>123</v>
      </c>
      <c r="E24" s="535" t="s">
        <v>123</v>
      </c>
      <c r="F24" s="269" t="s">
        <v>123</v>
      </c>
      <c r="G24" s="269">
        <v>2</v>
      </c>
      <c r="H24" s="502" t="s">
        <v>123</v>
      </c>
      <c r="I24" s="321" t="s">
        <v>123</v>
      </c>
      <c r="J24" s="321" t="s">
        <v>123</v>
      </c>
      <c r="K24" s="321" t="s">
        <v>123</v>
      </c>
      <c r="L24" s="436" t="s">
        <v>123</v>
      </c>
      <c r="M24" s="436" t="s">
        <v>123</v>
      </c>
      <c r="N24" s="436" t="s">
        <v>123</v>
      </c>
      <c r="O24" s="436" t="s">
        <v>123</v>
      </c>
      <c r="P24" s="436" t="s">
        <v>123</v>
      </c>
      <c r="Q24" s="436" t="s">
        <v>123</v>
      </c>
      <c r="R24" s="436" t="s">
        <v>123</v>
      </c>
      <c r="S24" s="436" t="s">
        <v>123</v>
      </c>
      <c r="T24" s="436" t="s">
        <v>123</v>
      </c>
      <c r="U24" s="436" t="s">
        <v>123</v>
      </c>
      <c r="V24" s="436" t="s">
        <v>123</v>
      </c>
      <c r="W24" s="436" t="s">
        <v>123</v>
      </c>
      <c r="X24" s="436" t="s">
        <v>123</v>
      </c>
      <c r="Y24" s="436" t="s">
        <v>123</v>
      </c>
      <c r="Z24" s="436" t="s">
        <v>123</v>
      </c>
      <c r="AA24" s="436" t="s">
        <v>123</v>
      </c>
      <c r="AB24" s="436" t="s">
        <v>123</v>
      </c>
      <c r="AC24" s="436" t="s">
        <v>123</v>
      </c>
      <c r="AD24" s="436" t="s">
        <v>123</v>
      </c>
      <c r="AE24" s="436" t="s">
        <v>123</v>
      </c>
      <c r="AF24" s="436" t="s">
        <v>123</v>
      </c>
      <c r="AG24" s="436" t="s">
        <v>123</v>
      </c>
      <c r="AH24" s="436" t="s">
        <v>123</v>
      </c>
      <c r="AI24" s="436" t="s">
        <v>123</v>
      </c>
      <c r="AJ24" s="504" t="s">
        <v>123</v>
      </c>
    </row>
    <row r="25" spans="1:36" x14ac:dyDescent="0.2">
      <c r="A25" s="177"/>
      <c r="B25" s="1013"/>
      <c r="C25" s="533" t="s">
        <v>123</v>
      </c>
      <c r="D25" s="538" t="s">
        <v>123</v>
      </c>
      <c r="E25" s="535" t="s">
        <v>123</v>
      </c>
      <c r="F25" s="269" t="s">
        <v>123</v>
      </c>
      <c r="G25" s="269">
        <v>2</v>
      </c>
      <c r="H25" s="502" t="s">
        <v>123</v>
      </c>
      <c r="I25" s="321" t="s">
        <v>123</v>
      </c>
      <c r="J25" s="321" t="s">
        <v>123</v>
      </c>
      <c r="K25" s="321" t="s">
        <v>123</v>
      </c>
      <c r="L25" s="436" t="s">
        <v>123</v>
      </c>
      <c r="M25" s="436" t="s">
        <v>123</v>
      </c>
      <c r="N25" s="436" t="s">
        <v>123</v>
      </c>
      <c r="O25" s="436" t="s">
        <v>123</v>
      </c>
      <c r="P25" s="436" t="s">
        <v>123</v>
      </c>
      <c r="Q25" s="436" t="s">
        <v>123</v>
      </c>
      <c r="R25" s="436" t="s">
        <v>123</v>
      </c>
      <c r="S25" s="436" t="s">
        <v>123</v>
      </c>
      <c r="T25" s="436" t="s">
        <v>123</v>
      </c>
      <c r="U25" s="436" t="s">
        <v>123</v>
      </c>
      <c r="V25" s="436" t="s">
        <v>123</v>
      </c>
      <c r="W25" s="436" t="s">
        <v>123</v>
      </c>
      <c r="X25" s="436" t="s">
        <v>123</v>
      </c>
      <c r="Y25" s="436" t="s">
        <v>123</v>
      </c>
      <c r="Z25" s="436" t="s">
        <v>123</v>
      </c>
      <c r="AA25" s="436" t="s">
        <v>123</v>
      </c>
      <c r="AB25" s="436" t="s">
        <v>123</v>
      </c>
      <c r="AC25" s="436" t="s">
        <v>123</v>
      </c>
      <c r="AD25" s="436" t="s">
        <v>123</v>
      </c>
      <c r="AE25" s="436" t="s">
        <v>123</v>
      </c>
      <c r="AF25" s="436" t="s">
        <v>123</v>
      </c>
      <c r="AG25" s="436" t="s">
        <v>123</v>
      </c>
      <c r="AH25" s="436" t="s">
        <v>123</v>
      </c>
      <c r="AI25" s="436" t="s">
        <v>123</v>
      </c>
      <c r="AJ25" s="504" t="s">
        <v>123</v>
      </c>
    </row>
    <row r="26" spans="1:36" x14ac:dyDescent="0.2">
      <c r="A26" s="177"/>
      <c r="B26" s="1014"/>
      <c r="C26" s="533" t="s">
        <v>123</v>
      </c>
      <c r="D26" s="538" t="s">
        <v>123</v>
      </c>
      <c r="E26" s="535" t="s">
        <v>123</v>
      </c>
      <c r="F26" s="269" t="s">
        <v>123</v>
      </c>
      <c r="G26" s="269">
        <v>2</v>
      </c>
      <c r="H26" s="502" t="s">
        <v>123</v>
      </c>
      <c r="I26" s="321" t="s">
        <v>123</v>
      </c>
      <c r="J26" s="321" t="s">
        <v>123</v>
      </c>
      <c r="K26" s="321" t="s">
        <v>123</v>
      </c>
      <c r="L26" s="436" t="s">
        <v>123</v>
      </c>
      <c r="M26" s="436" t="s">
        <v>123</v>
      </c>
      <c r="N26" s="436" t="s">
        <v>123</v>
      </c>
      <c r="O26" s="436" t="s">
        <v>123</v>
      </c>
      <c r="P26" s="436" t="s">
        <v>123</v>
      </c>
      <c r="Q26" s="436" t="s">
        <v>123</v>
      </c>
      <c r="R26" s="436" t="s">
        <v>123</v>
      </c>
      <c r="S26" s="436" t="s">
        <v>123</v>
      </c>
      <c r="T26" s="436" t="s">
        <v>123</v>
      </c>
      <c r="U26" s="436" t="s">
        <v>123</v>
      </c>
      <c r="V26" s="436" t="s">
        <v>123</v>
      </c>
      <c r="W26" s="436" t="s">
        <v>123</v>
      </c>
      <c r="X26" s="436" t="s">
        <v>123</v>
      </c>
      <c r="Y26" s="436" t="s">
        <v>123</v>
      </c>
      <c r="Z26" s="436" t="s">
        <v>123</v>
      </c>
      <c r="AA26" s="436" t="s">
        <v>123</v>
      </c>
      <c r="AB26" s="436" t="s">
        <v>123</v>
      </c>
      <c r="AC26" s="436" t="s">
        <v>123</v>
      </c>
      <c r="AD26" s="436" t="s">
        <v>123</v>
      </c>
      <c r="AE26" s="436" t="s">
        <v>123</v>
      </c>
      <c r="AF26" s="436" t="s">
        <v>123</v>
      </c>
      <c r="AG26" s="436" t="s">
        <v>123</v>
      </c>
      <c r="AH26" s="436" t="s">
        <v>123</v>
      </c>
      <c r="AI26" s="436" t="s">
        <v>123</v>
      </c>
      <c r="AJ26" s="504" t="s">
        <v>123</v>
      </c>
    </row>
    <row r="27" spans="1:36" ht="25.5" x14ac:dyDescent="0.2">
      <c r="A27" s="177"/>
      <c r="B27" s="1015"/>
      <c r="C27" s="532" t="s">
        <v>646</v>
      </c>
      <c r="D27" s="543" t="s">
        <v>186</v>
      </c>
      <c r="E27" s="896" t="s">
        <v>813</v>
      </c>
      <c r="F27" s="543" t="s">
        <v>75</v>
      </c>
      <c r="G27" s="543">
        <v>2</v>
      </c>
      <c r="H27" s="502">
        <f>'2. BL Supply'!H24+('6. Preferred (Scenario Yr)'!H38+'6. Preferred (Scenario Yr)'!H14)</f>
        <v>0</v>
      </c>
      <c r="I27" s="321">
        <f>'2. BL Supply'!I24+('6. Preferred (Scenario Yr)'!I38+'6. Preferred (Scenario Yr)'!I14)</f>
        <v>0</v>
      </c>
      <c r="J27" s="321">
        <f>'2. BL Supply'!J24+('6. Preferred (Scenario Yr)'!J38+'6. Preferred (Scenario Yr)'!J14)</f>
        <v>0</v>
      </c>
      <c r="K27" s="321">
        <f>'2. BL Supply'!K24+('6. Preferred (Scenario Yr)'!K38+'6. Preferred (Scenario Yr)'!K14)</f>
        <v>0</v>
      </c>
      <c r="L27" s="495">
        <f>'2. BL Supply'!L24+('6. Preferred (Scenario Yr)'!L38+'6. Preferred (Scenario Yr)'!L14)</f>
        <v>0</v>
      </c>
      <c r="M27" s="495">
        <f>'2. BL Supply'!M24+('6. Preferred (Scenario Yr)'!M38+'6. Preferred (Scenario Yr)'!M14)</f>
        <v>0</v>
      </c>
      <c r="N27" s="495">
        <f>'2. BL Supply'!N24+('6. Preferred (Scenario Yr)'!N38+'6. Preferred (Scenario Yr)'!N14)</f>
        <v>0</v>
      </c>
      <c r="O27" s="495">
        <f>'2. BL Supply'!O24+('6. Preferred (Scenario Yr)'!O38+'6. Preferred (Scenario Yr)'!O14)</f>
        <v>0</v>
      </c>
      <c r="P27" s="495">
        <f>'2. BL Supply'!P24+('6. Preferred (Scenario Yr)'!P38+'6. Preferred (Scenario Yr)'!P14)</f>
        <v>0</v>
      </c>
      <c r="Q27" s="495">
        <f>'2. BL Supply'!Q24+('6. Preferred (Scenario Yr)'!Q38+'6. Preferred (Scenario Yr)'!Q14)</f>
        <v>0</v>
      </c>
      <c r="R27" s="495">
        <f>'2. BL Supply'!R24+('6. Preferred (Scenario Yr)'!R38+'6. Preferred (Scenario Yr)'!R14)</f>
        <v>0</v>
      </c>
      <c r="S27" s="495">
        <f>'2. BL Supply'!S24+('6. Preferred (Scenario Yr)'!S38+'6. Preferred (Scenario Yr)'!S14)</f>
        <v>0</v>
      </c>
      <c r="T27" s="495">
        <f>'2. BL Supply'!T24+('6. Preferred (Scenario Yr)'!T38+'6. Preferred (Scenario Yr)'!T14)</f>
        <v>0</v>
      </c>
      <c r="U27" s="495">
        <f>'2. BL Supply'!U24+('6. Preferred (Scenario Yr)'!U38+'6. Preferred (Scenario Yr)'!U14)</f>
        <v>0</v>
      </c>
      <c r="V27" s="495">
        <f>'2. BL Supply'!V24+('6. Preferred (Scenario Yr)'!V38+'6. Preferred (Scenario Yr)'!V14)</f>
        <v>0</v>
      </c>
      <c r="W27" s="495">
        <f>'2. BL Supply'!W24+('6. Preferred (Scenario Yr)'!W38+'6. Preferred (Scenario Yr)'!W14)</f>
        <v>0</v>
      </c>
      <c r="X27" s="495">
        <f>'2. BL Supply'!X24+('6. Preferred (Scenario Yr)'!X38+'6. Preferred (Scenario Yr)'!X14)</f>
        <v>0</v>
      </c>
      <c r="Y27" s="495">
        <f>'2. BL Supply'!Y24+('6. Preferred (Scenario Yr)'!Y38+'6. Preferred (Scenario Yr)'!Y14)</f>
        <v>0</v>
      </c>
      <c r="Z27" s="495">
        <f>'2. BL Supply'!Z24+('6. Preferred (Scenario Yr)'!Z38+'6. Preferred (Scenario Yr)'!Z14)</f>
        <v>0</v>
      </c>
      <c r="AA27" s="495">
        <f>'2. BL Supply'!AA24+('6. Preferred (Scenario Yr)'!AA38+'6. Preferred (Scenario Yr)'!AA14)</f>
        <v>0</v>
      </c>
      <c r="AB27" s="495">
        <f>'2. BL Supply'!AB24+('6. Preferred (Scenario Yr)'!AB38+'6. Preferred (Scenario Yr)'!AB14)</f>
        <v>0</v>
      </c>
      <c r="AC27" s="495">
        <f>'2. BL Supply'!AC24+('6. Preferred (Scenario Yr)'!AC38+'6. Preferred (Scenario Yr)'!AC14)</f>
        <v>0</v>
      </c>
      <c r="AD27" s="495">
        <f>'2. BL Supply'!AD24+('6. Preferred (Scenario Yr)'!AD38+'6. Preferred (Scenario Yr)'!AD14)</f>
        <v>0</v>
      </c>
      <c r="AE27" s="495">
        <f>'2. BL Supply'!AE24+('6. Preferred (Scenario Yr)'!AE38+'6. Preferred (Scenario Yr)'!AE14)</f>
        <v>0</v>
      </c>
      <c r="AF27" s="495">
        <f>'2. BL Supply'!AF24+('6. Preferred (Scenario Yr)'!AF38+'6. Preferred (Scenario Yr)'!AF14)</f>
        <v>0</v>
      </c>
      <c r="AG27" s="495">
        <f>'2. BL Supply'!AG24+('6. Preferred (Scenario Yr)'!AG38+'6. Preferred (Scenario Yr)'!AG14)</f>
        <v>0</v>
      </c>
      <c r="AH27" s="495">
        <f>'2. BL Supply'!AH24+('6. Preferred (Scenario Yr)'!AH38+'6. Preferred (Scenario Yr)'!AH14)</f>
        <v>0</v>
      </c>
      <c r="AI27" s="495">
        <f>'2. BL Supply'!AI24+('6. Preferred (Scenario Yr)'!AI38+'6. Preferred (Scenario Yr)'!AI14)</f>
        <v>0</v>
      </c>
      <c r="AJ27" s="583">
        <f>'2. BL Supply'!AJ24+('6. Preferred (Scenario Yr)'!AJ38+'6. Preferred (Scenario Yr)'!AJ14)</f>
        <v>0</v>
      </c>
    </row>
    <row r="28" spans="1:36" ht="15.75" thickBot="1" x14ac:dyDescent="0.25">
      <c r="A28" s="177"/>
      <c r="B28" s="1016"/>
      <c r="C28" s="540" t="s">
        <v>647</v>
      </c>
      <c r="D28" s="541" t="s">
        <v>188</v>
      </c>
      <c r="E28" s="539" t="s">
        <v>648</v>
      </c>
      <c r="F28" s="542" t="s">
        <v>75</v>
      </c>
      <c r="G28" s="542">
        <v>2</v>
      </c>
      <c r="H28" s="536">
        <f>'2. BL Supply'!H25+'6. Preferred (Scenario Yr)'!H41</f>
        <v>0.01</v>
      </c>
      <c r="I28" s="271">
        <f>'2. BL Supply'!I25+'6. Preferred (Scenario Yr)'!I41</f>
        <v>0.01</v>
      </c>
      <c r="J28" s="271">
        <f>'2. BL Supply'!J25+'6. Preferred (Scenario Yr)'!J41</f>
        <v>0.01</v>
      </c>
      <c r="K28" s="271">
        <f>'2. BL Supply'!K25+'6. Preferred (Scenario Yr)'!K41</f>
        <v>0.01</v>
      </c>
      <c r="L28" s="497">
        <f>'2. BL Supply'!L25+'6. Preferred (Scenario Yr)'!L41</f>
        <v>0.01</v>
      </c>
      <c r="M28" s="497">
        <f>'2. BL Supply'!M25+'6. Preferred (Scenario Yr)'!M41</f>
        <v>0.01</v>
      </c>
      <c r="N28" s="497">
        <f>'2. BL Supply'!N25+'6. Preferred (Scenario Yr)'!N41</f>
        <v>0.01</v>
      </c>
      <c r="O28" s="497">
        <f>'2. BL Supply'!O25+'6. Preferred (Scenario Yr)'!O41</f>
        <v>0.01</v>
      </c>
      <c r="P28" s="497">
        <f>'2. BL Supply'!P25+'6. Preferred (Scenario Yr)'!P41</f>
        <v>0.01</v>
      </c>
      <c r="Q28" s="497">
        <f>'2. BL Supply'!Q25+'6. Preferred (Scenario Yr)'!Q41</f>
        <v>0.01</v>
      </c>
      <c r="R28" s="497">
        <f>'2. BL Supply'!R25+'6. Preferred (Scenario Yr)'!R41</f>
        <v>0.01</v>
      </c>
      <c r="S28" s="497">
        <f>'2. BL Supply'!S25+'6. Preferred (Scenario Yr)'!S41</f>
        <v>0.01</v>
      </c>
      <c r="T28" s="497">
        <f>'2. BL Supply'!T25+'6. Preferred (Scenario Yr)'!T41</f>
        <v>0.01</v>
      </c>
      <c r="U28" s="497">
        <f>'2. BL Supply'!U25+'6. Preferred (Scenario Yr)'!U41</f>
        <v>0.01</v>
      </c>
      <c r="V28" s="497">
        <f>'2. BL Supply'!V25+'6. Preferred (Scenario Yr)'!V41</f>
        <v>0.01</v>
      </c>
      <c r="W28" s="497">
        <f>'2. BL Supply'!W25+'6. Preferred (Scenario Yr)'!W41</f>
        <v>0.01</v>
      </c>
      <c r="X28" s="497">
        <f>'2. BL Supply'!X25+'6. Preferred (Scenario Yr)'!X41</f>
        <v>0.01</v>
      </c>
      <c r="Y28" s="497">
        <f>'2. BL Supply'!Y25+'6. Preferred (Scenario Yr)'!Y41</f>
        <v>0.01</v>
      </c>
      <c r="Z28" s="497">
        <f>'2. BL Supply'!Z25+'6. Preferred (Scenario Yr)'!Z41</f>
        <v>0.01</v>
      </c>
      <c r="AA28" s="497">
        <f>'2. BL Supply'!AA25+'6. Preferred (Scenario Yr)'!AA41</f>
        <v>0.01</v>
      </c>
      <c r="AB28" s="497">
        <f>'2. BL Supply'!AB25+'6. Preferred (Scenario Yr)'!AB41</f>
        <v>0.01</v>
      </c>
      <c r="AC28" s="497">
        <f>'2. BL Supply'!AC25+'6. Preferred (Scenario Yr)'!AC41</f>
        <v>0.01</v>
      </c>
      <c r="AD28" s="497">
        <f>'2. BL Supply'!AD25+'6. Preferred (Scenario Yr)'!AD41</f>
        <v>0.01</v>
      </c>
      <c r="AE28" s="497">
        <f>'2. BL Supply'!AE25+'6. Preferred (Scenario Yr)'!AE41</f>
        <v>0.01</v>
      </c>
      <c r="AF28" s="497">
        <f>'2. BL Supply'!AF25+'6. Preferred (Scenario Yr)'!AF41</f>
        <v>0.01</v>
      </c>
      <c r="AG28" s="497">
        <f>'2. BL Supply'!AG25+'6. Preferred (Scenario Yr)'!AG41</f>
        <v>0.01</v>
      </c>
      <c r="AH28" s="497">
        <f>'2. BL Supply'!AH25+'6. Preferred (Scenario Yr)'!AH41</f>
        <v>0.01</v>
      </c>
      <c r="AI28" s="497">
        <f>'2. BL Supply'!AI25+'6. Preferred (Scenario Yr)'!AI41</f>
        <v>0.01</v>
      </c>
      <c r="AJ28" s="498">
        <f>'2. BL Supply'!AJ25+'6. Preferred (Scenario Yr)'!AJ41</f>
        <v>0.01</v>
      </c>
    </row>
    <row r="29" spans="1:36" ht="15.75" x14ac:dyDescent="0.25">
      <c r="A29" s="177"/>
      <c r="B29" s="196"/>
      <c r="C29" s="174"/>
      <c r="D29" s="276"/>
      <c r="E29" s="277"/>
      <c r="F29" s="197"/>
      <c r="G29" s="197"/>
      <c r="H29" s="197"/>
      <c r="I29" s="200"/>
      <c r="J29" s="278"/>
      <c r="K29" s="279"/>
      <c r="L29" s="280"/>
      <c r="M29" s="281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</row>
    <row r="30" spans="1:36" ht="15.75" x14ac:dyDescent="0.25">
      <c r="A30" s="177"/>
      <c r="B30" s="196"/>
      <c r="C30" s="174"/>
      <c r="D30" s="282"/>
      <c r="E30" s="283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</row>
    <row r="31" spans="1:36" ht="15.75" x14ac:dyDescent="0.25">
      <c r="A31" s="177"/>
      <c r="B31" s="196"/>
      <c r="C31" s="197"/>
      <c r="D31" s="276"/>
      <c r="E31" s="277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74"/>
      <c r="Q31" s="174"/>
      <c r="R31" s="174"/>
      <c r="S31" s="174"/>
      <c r="T31" s="174"/>
      <c r="U31" s="174"/>
      <c r="V31" s="492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</row>
    <row r="32" spans="1:36" ht="15.75" x14ac:dyDescent="0.25">
      <c r="A32" s="177"/>
      <c r="B32" s="196"/>
      <c r="C32" s="197"/>
      <c r="D32" s="284" t="str">
        <f>'TITLE PAGE'!B9</f>
        <v>Company:</v>
      </c>
      <c r="E32" s="159" t="str">
        <f>'TITLE PAGE'!D9</f>
        <v>Severn Trent Water</v>
      </c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</row>
    <row r="33" spans="1:36" ht="15.75" x14ac:dyDescent="0.25">
      <c r="A33" s="177"/>
      <c r="B33" s="196"/>
      <c r="C33" s="197"/>
      <c r="D33" s="285" t="str">
        <f>'TITLE PAGE'!B10</f>
        <v>Resource Zone Name:</v>
      </c>
      <c r="E33" s="163" t="str">
        <f>'TITLE PAGE'!D10</f>
        <v>Bishops Castle</v>
      </c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</row>
    <row r="34" spans="1:36" ht="15.75" x14ac:dyDescent="0.25">
      <c r="A34" s="177"/>
      <c r="B34" s="196"/>
      <c r="C34" s="197"/>
      <c r="D34" s="285" t="str">
        <f>'TITLE PAGE'!B11</f>
        <v>Resource Zone Number:</v>
      </c>
      <c r="E34" s="165">
        <f>'TITLE PAGE'!D11</f>
        <v>1</v>
      </c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</row>
    <row r="35" spans="1:36" ht="15.75" x14ac:dyDescent="0.25">
      <c r="A35" s="177"/>
      <c r="B35" s="196"/>
      <c r="C35" s="197"/>
      <c r="D35" s="285" t="str">
        <f>'TITLE PAGE'!B12</f>
        <v xml:space="preserve">Planning Scenario Name:                                                                     </v>
      </c>
      <c r="E35" s="163" t="str">
        <f>'TITLE PAGE'!D12</f>
        <v>Dry Year Annual Average</v>
      </c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</row>
    <row r="36" spans="1:36" ht="15.75" x14ac:dyDescent="0.25">
      <c r="A36" s="177"/>
      <c r="B36" s="196"/>
      <c r="C36" s="197"/>
      <c r="D36" s="286" t="str">
        <f>'TITLE PAGE'!B13</f>
        <v xml:space="preserve">Chosen Level of Service:  </v>
      </c>
      <c r="E36" s="170" t="str">
        <f>'TITLE PAGE'!D13</f>
        <v>No more than 3 in 100 Temporary Use Bans</v>
      </c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</row>
  </sheetData>
  <sheetProtection algorithmName="SHA-512" hashValue="f1yvc0RGEbt+p12j95NF6qaZ88n+CXA80dXfSErV663kgIQKdH/rfowl32kKStaLlOeR3VBVR0UkiN7BjA++3Q==" saltValue="bm7AX8IUPNeBOqMQf+4BqQ==" spinCount="100000" sheet="1" objects="1" scenarios="1" selectLockedCells="1" selectUnlockedCells="1"/>
  <mergeCells count="3">
    <mergeCell ref="B3:B12"/>
    <mergeCell ref="B13:B26"/>
    <mergeCell ref="B27:B28"/>
  </mergeCells>
  <pageMargins left="0.7" right="0.7" top="0.75" bottom="0.75" header="0.3" footer="0.3"/>
  <pageSetup paperSize="9" orientation="portrait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Type xmlns="3d2cf0cd-f524-4152-8aab-4099e63f8139">Tables</DocType>
    <Company xmlns="3d2cf0cd-f524-4152-8aab-4099e63f8139">ST</Company>
    <Stage xmlns="3d2cf0cd-f524-4152-8aab-4099e63f8139">Final WRMP</Stage>
    <Sensitivity xmlns="3d2cf0cd-f524-4152-8aab-4099e63f8139">Public</Sensitivit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5CA1EA8D44514C8C2547ACA6A977CA" ma:contentTypeVersion="4" ma:contentTypeDescription="Create a new document." ma:contentTypeScope="" ma:versionID="3cdd8a4a08fc687bf0b55e5a8c255cb8">
  <xsd:schema xmlns:xsd="http://www.w3.org/2001/XMLSchema" xmlns:xs="http://www.w3.org/2001/XMLSchema" xmlns:p="http://schemas.microsoft.com/office/2006/metadata/properties" xmlns:ns2="3d2cf0cd-f524-4152-8aab-4099e63f8139" targetNamespace="http://schemas.microsoft.com/office/2006/metadata/properties" ma:root="true" ma:fieldsID="e1262b774809abeb13b128c0306711d3" ns2:_="">
    <xsd:import namespace="3d2cf0cd-f524-4152-8aab-4099e63f8139"/>
    <xsd:element name="properties">
      <xsd:complexType>
        <xsd:sequence>
          <xsd:element name="documentManagement">
            <xsd:complexType>
              <xsd:all>
                <xsd:element ref="ns2:Stage" minOccurs="0"/>
                <xsd:element ref="ns2:DocType" minOccurs="0"/>
                <xsd:element ref="ns2:Company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2cf0cd-f524-4152-8aab-4099e63f8139" elementFormDefault="qualified">
    <xsd:import namespace="http://schemas.microsoft.com/office/2006/documentManagement/types"/>
    <xsd:import namespace="http://schemas.microsoft.com/office/infopath/2007/PartnerControls"/>
    <xsd:element name="Stage" ma:index="8" nillable="true" ma:displayName="Stage" ma:format="RadioButtons" ma:internalName="Stage">
      <xsd:simpleType>
        <xsd:restriction base="dms:Choice">
          <xsd:enumeration value="Final WRMP"/>
          <xsd:enumeration value="Draft WRMP"/>
          <xsd:enumeration value="n/a"/>
        </xsd:restriction>
      </xsd:simpleType>
    </xsd:element>
    <xsd:element name="DocType" ma:index="9" nillable="true" ma:displayName="DocType" ma:format="RadioButtons" ma:internalName="DocType">
      <xsd:simpleType>
        <xsd:restriction base="dms:Choice">
          <xsd:enumeration value="Narrative"/>
          <xsd:enumeration value="Tables"/>
          <xsd:enumeration value="Market Information"/>
          <xsd:enumeration value="n/a"/>
        </xsd:restriction>
      </xsd:simpleType>
    </xsd:element>
    <xsd:element name="Company" ma:index="10" nillable="true" ma:displayName="Company" ma:default="ST" ma:format="RadioButtons" ma:internalName="Company">
      <xsd:simpleType>
        <xsd:restriction base="dms:Choice">
          <xsd:enumeration value="ST"/>
          <xsd:enumeration value="HD"/>
          <xsd:enumeration value="DVW"/>
          <xsd:enumeration value="Non specific"/>
          <xsd:enumeration value="n/a"/>
        </xsd:restriction>
      </xsd:simpleType>
    </xsd:element>
    <xsd:element name="Sensitivity" ma:index="11" nillable="true" ma:displayName="Sensitivity" ma:format="RadioButtons" ma:internalName="Sensitivity">
      <xsd:simpleType>
        <xsd:restriction base="dms:Choice">
          <xsd:enumeration value="Official"/>
          <xsd:enumeration value="Public"/>
          <xsd:enumeration value="n/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1BE0B5-7F5C-4868-BD81-F8D200BAC7CF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3d2cf0cd-f524-4152-8aab-4099e63f8139"/>
    <ds:schemaRef ds:uri="http://schemas.microsoft.com/office/2006/documentManagement/typ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FDA05D0-E518-43C3-A13F-0779EFB854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5A10D0-993B-4A52-8B00-7B9F615CED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2cf0cd-f524-4152-8aab-4099e63f81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TITLE PAGE</vt:lpstr>
      <vt:lpstr>WRZ summary</vt:lpstr>
      <vt:lpstr>1. BL Licences</vt:lpstr>
      <vt:lpstr>2. BL Supply</vt:lpstr>
      <vt:lpstr>3. BL Demand</vt:lpstr>
      <vt:lpstr>4. BL SDB</vt:lpstr>
      <vt:lpstr>5. Feasible Options</vt:lpstr>
      <vt:lpstr>6. Preferred (Scenario Yr)</vt:lpstr>
      <vt:lpstr>7. FP Supply</vt:lpstr>
      <vt:lpstr>8. FP Demand</vt:lpstr>
      <vt:lpstr>9. FP SDB</vt:lpstr>
      <vt:lpstr>10. Drought plan links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2018-07-21T20:32:52Z</dcterms:created>
  <dcterms:modified xsi:type="dcterms:W3CDTF">2019-08-14T19:07:39Z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0x010100E55CA1EA8D44514C8C2547ACA6A977CA</vt:lpwstr>
  </property>
  <property fmtid="{D5CDD505-2E9C-101B-9397-08002B2CF9AE}" pid="3" name="Order">
    <vt:r8>6900</vt:r8>
  </property>
</Properties>
</file>